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8357B7CA-2267-484D-8B09-650CD954E7FE}" xr6:coauthVersionLast="47" xr6:coauthVersionMax="47" xr10:uidLastSave="{00000000-0000-0000-0000-000000000000}"/>
  <bookViews>
    <workbookView xWindow="-120" yWindow="-120" windowWidth="29040" windowHeight="15840" xr2:uid="{00000000-000D-0000-FFFF-FFFF00000000}"/>
  </bookViews>
  <sheets>
    <sheet name="Nota" sheetId="29" r:id="rId1"/>
    <sheet name="Epurer un texte (2)" sheetId="47" r:id="rId2"/>
    <sheet name="qu'est-ce-qu'un-postit" sheetId="54" r:id="rId3"/>
    <sheet name="Exemples d'utilisation" sheetId="20" r:id="rId4"/>
    <sheet name=" &quot;Postits&quot; Charcuterie" sheetId="26" r:id="rId5"/>
    <sheet name="postits 14 colonnes" sheetId="51" r:id="rId6"/>
    <sheet name="Aides à la décision" sheetId="50" r:id="rId7"/>
    <sheet name="postit 16 colonnes" sheetId="45" r:id="rId8"/>
    <sheet name="Classement simplifié" sheetId="42" r:id="rId9"/>
    <sheet name="différence Portion et Poids" sheetId="30" r:id="rId10"/>
    <sheet name="&quot;Postits&quot; du coussin" sheetId="23" r:id="rId11"/>
    <sheet name="Coeur St Valentin" sheetId="22" r:id="rId12"/>
    <sheet name="Cuisiniers.Pesez" sheetId="17" r:id="rId13"/>
    <sheet name="Formats-Formules-Fonctions2" sheetId="56" r:id="rId14"/>
    <sheet name="Polices de Symboles" sheetId="58" r:id="rId15"/>
    <sheet name="Vocabulaire" sheetId="57" r:id="rId16"/>
    <sheet name="Emoticones " sheetId="59" r:id="rId17"/>
    <sheet name="Tutos Youtube" sheetId="61" r:id="rId18"/>
    <sheet name="réflexion répertoire" sheetId="21" r:id="rId19"/>
    <sheet name="CODES COULEURS" sheetId="60" r:id="rId20"/>
  </sheets>
  <definedNames>
    <definedName name="_xlnm._FilterDatabase" localSheetId="10" hidden="1">'"Postits" du coussin'!#REF!</definedName>
    <definedName name="_xlnm._FilterDatabase" localSheetId="11" hidden="1">'Coeur St Valentin'!#REF!</definedName>
    <definedName name="_xlnm._FilterDatabase" localSheetId="15" hidden="1">Vocabulaire!#REF!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8" i="61" l="1"/>
  <c r="O7" i="60"/>
  <c r="AB1" i="59"/>
  <c r="Q135" i="58"/>
  <c r="D135" i="58"/>
  <c r="Q93" i="58"/>
  <c r="D93" i="58"/>
  <c r="Q51" i="58"/>
  <c r="D51" i="58"/>
  <c r="Q9" i="58"/>
  <c r="D9" i="58"/>
  <c r="B7" i="58"/>
  <c r="V6" i="57"/>
  <c r="L6" i="57"/>
  <c r="B6" i="57"/>
  <c r="AH5" i="57"/>
  <c r="I1" i="57"/>
  <c r="C182" i="56"/>
  <c r="B182" i="56"/>
  <c r="C181" i="56"/>
  <c r="B181" i="56"/>
  <c r="B180" i="56"/>
  <c r="C170" i="56"/>
  <c r="B170" i="56"/>
  <c r="C167" i="56"/>
  <c r="B167" i="56"/>
  <c r="B166" i="56"/>
  <c r="B159" i="56"/>
  <c r="B156" i="56"/>
  <c r="C149" i="56"/>
  <c r="C156" i="56" s="1"/>
  <c r="C159" i="56" s="1"/>
  <c r="B149" i="56"/>
  <c r="C146" i="56"/>
  <c r="B146" i="56"/>
  <c r="C143" i="56"/>
  <c r="B143" i="56"/>
  <c r="C140" i="56"/>
  <c r="B140" i="56"/>
  <c r="C137" i="56"/>
  <c r="B137" i="56"/>
  <c r="D131" i="56"/>
  <c r="D130" i="56"/>
  <c r="D129" i="56"/>
  <c r="D128" i="56"/>
  <c r="D127" i="56"/>
  <c r="B127" i="56"/>
  <c r="D118" i="56"/>
  <c r="D117" i="56"/>
  <c r="D116" i="56"/>
  <c r="D115" i="56"/>
  <c r="D114" i="56"/>
  <c r="B114" i="56"/>
  <c r="E107" i="56"/>
  <c r="B107" i="56"/>
  <c r="B101" i="56"/>
  <c r="C100" i="56"/>
  <c r="B95" i="56"/>
  <c r="C94" i="56"/>
  <c r="B89" i="56"/>
  <c r="C88" i="56"/>
  <c r="B83" i="56"/>
  <c r="C77" i="56"/>
  <c r="B77" i="56"/>
  <c r="B69" i="56"/>
  <c r="B64" i="56"/>
  <c r="C63" i="56" a="1"/>
  <c r="C63" i="56" s="1"/>
  <c r="B58" i="56"/>
  <c r="C57" i="56" a="1"/>
  <c r="C57" i="56" s="1"/>
  <c r="B52" i="56"/>
  <c r="C51" i="56"/>
  <c r="B46" i="56"/>
  <c r="C45" i="56" a="1"/>
  <c r="C45" i="56" s="1"/>
  <c r="B40" i="56"/>
  <c r="C39" i="56"/>
  <c r="B34" i="56"/>
  <c r="C33" i="56"/>
  <c r="F15" i="56"/>
  <c r="L13" i="56"/>
  <c r="E12" i="56"/>
  <c r="L10" i="56"/>
  <c r="E10" i="56"/>
  <c r="L8" i="56"/>
  <c r="E8" i="56"/>
  <c r="AA1" i="56"/>
  <c r="Z1" i="56"/>
  <c r="Y1" i="56"/>
  <c r="X1" i="56"/>
  <c r="W1" i="56"/>
  <c r="V1" i="56"/>
  <c r="U1" i="56"/>
  <c r="T1" i="56"/>
  <c r="S1" i="56"/>
  <c r="R1" i="56"/>
  <c r="Q1" i="56"/>
  <c r="P1" i="56"/>
  <c r="O1" i="56"/>
  <c r="N1" i="56"/>
  <c r="M1" i="56"/>
  <c r="L1" i="56"/>
  <c r="K1" i="56"/>
  <c r="J1" i="56"/>
  <c r="I1" i="56"/>
  <c r="H1" i="56"/>
  <c r="G1" i="56"/>
  <c r="F1" i="56"/>
  <c r="E1" i="56"/>
  <c r="D1" i="56"/>
  <c r="C1" i="56"/>
  <c r="B1" i="56"/>
  <c r="A1" i="56"/>
  <c r="Z6" i="29"/>
  <c r="B1311" i="51"/>
  <c r="B1272" i="51"/>
  <c r="B1233" i="51"/>
  <c r="B1194" i="51"/>
  <c r="B1155" i="51"/>
  <c r="B509" i="51"/>
  <c r="B508" i="51"/>
  <c r="B463" i="51"/>
  <c r="B462" i="51"/>
  <c r="B373" i="51"/>
  <c r="B283" i="51"/>
  <c r="B236" i="51"/>
  <c r="B181" i="51"/>
  <c r="B143" i="51"/>
  <c r="B97" i="51"/>
  <c r="G182" i="56"/>
  <c r="G149" i="56"/>
  <c r="G137" i="56"/>
  <c r="C101" i="56"/>
  <c r="C34" i="56"/>
  <c r="N10" i="56"/>
  <c r="N8" i="56"/>
  <c r="C157" i="56"/>
  <c r="G140" i="56"/>
  <c r="E108" i="56"/>
  <c r="C46" i="56"/>
  <c r="C40" i="56"/>
  <c r="C168" i="56"/>
  <c r="C160" i="56"/>
  <c r="G143" i="56"/>
  <c r="E114" i="56"/>
  <c r="C89" i="56"/>
  <c r="C78" i="56"/>
  <c r="C64" i="56"/>
  <c r="C58" i="56"/>
  <c r="C52" i="56"/>
  <c r="G12" i="56"/>
  <c r="G10" i="56"/>
  <c r="G8" i="56"/>
  <c r="G181" i="56"/>
  <c r="C171" i="56"/>
  <c r="G146" i="56"/>
  <c r="E127" i="56"/>
  <c r="C95" i="56"/>
  <c r="F16" i="56"/>
  <c r="B8" i="57" l="1"/>
  <c r="V7" i="57"/>
  <c r="L7" i="57"/>
  <c r="AH6" i="57"/>
  <c r="B7" i="57"/>
  <c r="B1312" i="51"/>
  <c r="B1273" i="51"/>
  <c r="B1234" i="51"/>
  <c r="B1195" i="51"/>
  <c r="B1156" i="51"/>
  <c r="B510" i="51"/>
  <c r="B511" i="51"/>
  <c r="B464" i="51"/>
  <c r="B374" i="51"/>
  <c r="B284" i="51"/>
  <c r="B285" i="51"/>
  <c r="B286" i="51"/>
  <c r="B287" i="51" s="1"/>
  <c r="B237" i="51"/>
  <c r="B182" i="51"/>
  <c r="B183" i="51"/>
  <c r="B144" i="51"/>
  <c r="B98" i="51"/>
  <c r="B99" i="51"/>
  <c r="AH7" i="57" l="1"/>
  <c r="V8" i="57"/>
  <c r="L8" i="57"/>
  <c r="B9" i="57"/>
  <c r="B1313" i="51"/>
  <c r="B1274" i="51"/>
  <c r="B1275" i="51"/>
  <c r="B1276" i="51"/>
  <c r="B1235" i="51"/>
  <c r="B1236" i="51"/>
  <c r="B1237" i="51"/>
  <c r="B1196" i="51"/>
  <c r="B1197" i="51"/>
  <c r="B1198" i="51"/>
  <c r="B1158" i="51"/>
  <c r="B1159" i="51" s="1"/>
  <c r="B1157" i="51"/>
  <c r="B512" i="51"/>
  <c r="B513" i="51" s="1"/>
  <c r="B465" i="51"/>
  <c r="B466" i="51" s="1"/>
  <c r="B375" i="51"/>
  <c r="B288" i="51"/>
  <c r="B239" i="51"/>
  <c r="B238" i="51"/>
  <c r="B186" i="51"/>
  <c r="B184" i="51"/>
  <c r="B185" i="51"/>
  <c r="B145" i="51"/>
  <c r="B100" i="51"/>
  <c r="B101" i="51"/>
  <c r="H47" i="50"/>
  <c r="U44" i="50"/>
  <c r="H44" i="50" s="1"/>
  <c r="F44" i="50"/>
  <c r="U35" i="50"/>
  <c r="H35" i="50" s="1"/>
  <c r="F35" i="50"/>
  <c r="E35" i="50"/>
  <c r="H38" i="50"/>
  <c r="H31" i="50"/>
  <c r="U28" i="50"/>
  <c r="H28" i="50" s="1"/>
  <c r="F28" i="50"/>
  <c r="E28" i="50"/>
  <c r="H25" i="50"/>
  <c r="U22" i="50"/>
  <c r="H22" i="50" s="1"/>
  <c r="F22" i="50"/>
  <c r="E22" i="50"/>
  <c r="U8" i="50"/>
  <c r="H19" i="50"/>
  <c r="H18" i="50"/>
  <c r="I19" i="50" s="1"/>
  <c r="U15" i="50"/>
  <c r="H15" i="50" s="1"/>
  <c r="F15" i="50"/>
  <c r="F225" i="51"/>
  <c r="H11" i="50"/>
  <c r="K1737" i="51"/>
  <c r="N1733" i="51"/>
  <c r="D1733" i="51"/>
  <c r="B1733" i="51"/>
  <c r="B1728" i="51"/>
  <c r="L1728" i="51" s="1"/>
  <c r="B1727" i="51"/>
  <c r="B1726" i="51"/>
  <c r="L1726" i="51" s="1"/>
  <c r="B1725" i="51"/>
  <c r="L1725" i="51" s="1"/>
  <c r="B1723" i="51"/>
  <c r="L1723" i="51" s="1"/>
  <c r="B1722" i="51"/>
  <c r="L1722" i="51" s="1"/>
  <c r="B1721" i="51"/>
  <c r="L1721" i="51" s="1"/>
  <c r="B1720" i="51"/>
  <c r="B1719" i="51"/>
  <c r="L1719" i="51" s="1"/>
  <c r="B1718" i="51"/>
  <c r="B1717" i="51"/>
  <c r="L1717" i="51" s="1"/>
  <c r="B1716" i="51"/>
  <c r="L1716" i="51" s="1"/>
  <c r="B1715" i="51"/>
  <c r="L1715" i="51" s="1"/>
  <c r="B1714" i="51"/>
  <c r="B1713" i="51"/>
  <c r="L1713" i="51" s="1"/>
  <c r="B1712" i="51"/>
  <c r="N1707" i="51"/>
  <c r="V22" i="51" s="1"/>
  <c r="L1696" i="51"/>
  <c r="L1695" i="51"/>
  <c r="L1694" i="51"/>
  <c r="L1690" i="51"/>
  <c r="B1685" i="51"/>
  <c r="A1686" i="51" s="1"/>
  <c r="B1683" i="51"/>
  <c r="H1654" i="51"/>
  <c r="C1650" i="51"/>
  <c r="J1632" i="51"/>
  <c r="C1632" i="51"/>
  <c r="I1630" i="51" s="1"/>
  <c r="C1622" i="51"/>
  <c r="C1654" i="51" s="1"/>
  <c r="N1607" i="51"/>
  <c r="V20" i="51" s="1"/>
  <c r="A1603" i="51"/>
  <c r="B1602" i="51"/>
  <c r="B1599" i="51"/>
  <c r="C1578" i="51"/>
  <c r="K1571" i="51" s="1"/>
  <c r="B1578" i="51"/>
  <c r="J1571" i="51" s="1"/>
  <c r="I1574" i="51"/>
  <c r="H1574" i="51"/>
  <c r="G1574" i="51"/>
  <c r="F1574" i="51"/>
  <c r="I1573" i="51"/>
  <c r="H1573" i="51"/>
  <c r="G1573" i="51"/>
  <c r="F1573" i="51"/>
  <c r="I1572" i="51"/>
  <c r="H1572" i="51"/>
  <c r="G1572" i="51"/>
  <c r="F1572" i="51"/>
  <c r="I1571" i="51"/>
  <c r="H1571" i="51"/>
  <c r="G1571" i="51"/>
  <c r="F1571" i="51"/>
  <c r="I1570" i="51"/>
  <c r="I1578" i="51" s="1"/>
  <c r="H1570" i="51"/>
  <c r="G1570" i="51"/>
  <c r="F1570" i="51"/>
  <c r="N1563" i="51"/>
  <c r="V18" i="51" s="1"/>
  <c r="A1559" i="51"/>
  <c r="B1558" i="51"/>
  <c r="B1555" i="51"/>
  <c r="C1544" i="51"/>
  <c r="Y1530" i="51"/>
  <c r="X1530" i="51"/>
  <c r="W1530" i="51"/>
  <c r="V1530" i="51"/>
  <c r="U1530" i="51"/>
  <c r="T1530" i="51"/>
  <c r="S1530" i="51"/>
  <c r="Y1526" i="51"/>
  <c r="W1526" i="51"/>
  <c r="X1526" i="51" s="1"/>
  <c r="Y1525" i="51"/>
  <c r="W1525" i="51"/>
  <c r="X1525" i="51" s="1"/>
  <c r="Y1524" i="51"/>
  <c r="W1524" i="51"/>
  <c r="X1524" i="51" s="1"/>
  <c r="D1524" i="51"/>
  <c r="Y1523" i="51"/>
  <c r="W1523" i="51"/>
  <c r="X1523" i="51" s="1"/>
  <c r="D1523" i="51"/>
  <c r="Y1522" i="51"/>
  <c r="W1522" i="51"/>
  <c r="X1522" i="51" s="1"/>
  <c r="E1522" i="51"/>
  <c r="Y1521" i="51"/>
  <c r="W1521" i="51"/>
  <c r="X1521" i="51" s="1"/>
  <c r="E1521" i="51"/>
  <c r="Y1520" i="51"/>
  <c r="W1520" i="51"/>
  <c r="X1520" i="51" s="1"/>
  <c r="J1520" i="51"/>
  <c r="H1520" i="51"/>
  <c r="D1520" i="51"/>
  <c r="Y1519" i="51"/>
  <c r="W1519" i="51"/>
  <c r="X1519" i="51" s="1"/>
  <c r="Y1518" i="51"/>
  <c r="W1518" i="51"/>
  <c r="X1518" i="51" s="1"/>
  <c r="Y1517" i="51"/>
  <c r="W1517" i="51"/>
  <c r="X1517" i="51" s="1"/>
  <c r="Y1516" i="51"/>
  <c r="W1516" i="51"/>
  <c r="X1516" i="51" s="1"/>
  <c r="D1516" i="51"/>
  <c r="C1516" i="51"/>
  <c r="Y1515" i="51"/>
  <c r="W1515" i="51"/>
  <c r="X1515" i="51" s="1"/>
  <c r="Y1514" i="51"/>
  <c r="W1514" i="51"/>
  <c r="X1514" i="51" s="1"/>
  <c r="Y1513" i="51"/>
  <c r="W1513" i="51"/>
  <c r="X1513" i="51" s="1"/>
  <c r="Y1512" i="51"/>
  <c r="W1512" i="51"/>
  <c r="X1512" i="51" s="1"/>
  <c r="Y1511" i="51"/>
  <c r="W1511" i="51"/>
  <c r="X1511" i="51" s="1"/>
  <c r="Y1510" i="51"/>
  <c r="W1510" i="51"/>
  <c r="X1510" i="51" s="1"/>
  <c r="Y1509" i="51"/>
  <c r="W1509" i="51"/>
  <c r="X1509" i="51" s="1"/>
  <c r="Y1508" i="51"/>
  <c r="W1508" i="51"/>
  <c r="X1508" i="51" s="1"/>
  <c r="L1508" i="51"/>
  <c r="Y1507" i="51"/>
  <c r="W1507" i="51"/>
  <c r="X1507" i="51" s="1"/>
  <c r="Y1506" i="51"/>
  <c r="W1506" i="51"/>
  <c r="X1506" i="51" s="1"/>
  <c r="Y1505" i="51"/>
  <c r="W1505" i="51"/>
  <c r="X1505" i="51" s="1"/>
  <c r="Y1504" i="51"/>
  <c r="W1504" i="51"/>
  <c r="X1504" i="51" s="1"/>
  <c r="J1504" i="51"/>
  <c r="H1504" i="51"/>
  <c r="D1504" i="51"/>
  <c r="C1504" i="51"/>
  <c r="C1523" i="51" s="1"/>
  <c r="Y1503" i="51"/>
  <c r="W1503" i="51"/>
  <c r="X1503" i="51" s="1"/>
  <c r="Y1502" i="51"/>
  <c r="W1502" i="51"/>
  <c r="X1502" i="51" s="1"/>
  <c r="Y1501" i="51"/>
  <c r="W1501" i="51"/>
  <c r="X1501" i="51" s="1"/>
  <c r="Y1500" i="51"/>
  <c r="W1500" i="51"/>
  <c r="X1500" i="51" s="1"/>
  <c r="Y1499" i="51"/>
  <c r="W1499" i="51"/>
  <c r="X1499" i="51" s="1"/>
  <c r="Y1498" i="51"/>
  <c r="W1498" i="51"/>
  <c r="X1498" i="51" s="1"/>
  <c r="Y1497" i="51"/>
  <c r="W1497" i="51"/>
  <c r="X1497" i="51" s="1"/>
  <c r="Y1496" i="51"/>
  <c r="W1496" i="51"/>
  <c r="X1496" i="51" s="1"/>
  <c r="Y1495" i="51"/>
  <c r="W1495" i="51"/>
  <c r="X1495" i="51" s="1"/>
  <c r="J1495" i="51"/>
  <c r="J1522" i="51" s="1"/>
  <c r="H1495" i="51"/>
  <c r="H1522" i="51" s="1"/>
  <c r="D1495" i="51"/>
  <c r="C1495" i="51"/>
  <c r="Y1494" i="51"/>
  <c r="W1494" i="51"/>
  <c r="X1494" i="51" s="1"/>
  <c r="Y1493" i="51"/>
  <c r="W1493" i="51"/>
  <c r="X1493" i="51" s="1"/>
  <c r="Y1492" i="51"/>
  <c r="W1492" i="51"/>
  <c r="X1492" i="51" s="1"/>
  <c r="Y1491" i="51"/>
  <c r="W1491" i="51"/>
  <c r="X1491" i="51" s="1"/>
  <c r="Y1490" i="51"/>
  <c r="W1490" i="51"/>
  <c r="X1490" i="51" s="1"/>
  <c r="Y1489" i="51"/>
  <c r="W1489" i="51"/>
  <c r="X1489" i="51" s="1"/>
  <c r="Y1488" i="51"/>
  <c r="W1488" i="51"/>
  <c r="X1488" i="51" s="1"/>
  <c r="Y1487" i="51"/>
  <c r="W1487" i="51"/>
  <c r="X1487" i="51" s="1"/>
  <c r="Y1486" i="51"/>
  <c r="W1486" i="51"/>
  <c r="X1486" i="51" s="1"/>
  <c r="J1486" i="51"/>
  <c r="J1521" i="51" s="1"/>
  <c r="H1486" i="51"/>
  <c r="H1521" i="51" s="1"/>
  <c r="D1486" i="51"/>
  <c r="C1486" i="51"/>
  <c r="I1483" i="51" s="1"/>
  <c r="Y1485" i="51"/>
  <c r="W1485" i="51"/>
  <c r="X1485" i="51" s="1"/>
  <c r="Y1484" i="51"/>
  <c r="W1484" i="51"/>
  <c r="X1484" i="51" s="1"/>
  <c r="Y1483" i="51"/>
  <c r="W1483" i="51"/>
  <c r="X1483" i="51" s="1"/>
  <c r="Y1482" i="51"/>
  <c r="W1482" i="51"/>
  <c r="X1482" i="51" s="1"/>
  <c r="Y1481" i="51"/>
  <c r="W1481" i="51"/>
  <c r="X1481" i="51" s="1"/>
  <c r="Y1480" i="51"/>
  <c r="W1480" i="51"/>
  <c r="X1480" i="51" s="1"/>
  <c r="Y1479" i="51"/>
  <c r="W1479" i="51"/>
  <c r="X1479" i="51" s="1"/>
  <c r="Y1478" i="51"/>
  <c r="W1478" i="51"/>
  <c r="X1478" i="51" s="1"/>
  <c r="Y1477" i="51"/>
  <c r="W1477" i="51"/>
  <c r="X1477" i="51" s="1"/>
  <c r="Y1476" i="51"/>
  <c r="W1476" i="51"/>
  <c r="X1476" i="51" s="1"/>
  <c r="Y1475" i="51"/>
  <c r="W1475" i="51"/>
  <c r="X1475" i="51" s="1"/>
  <c r="Y1474" i="51"/>
  <c r="W1474" i="51"/>
  <c r="X1474" i="51" s="1"/>
  <c r="Y1473" i="51"/>
  <c r="W1473" i="51"/>
  <c r="X1473" i="51" s="1"/>
  <c r="Y1472" i="51"/>
  <c r="W1472" i="51"/>
  <c r="X1472" i="51" s="1"/>
  <c r="L1472" i="51"/>
  <c r="Y1471" i="51"/>
  <c r="W1471" i="51"/>
  <c r="X1471" i="51" s="1"/>
  <c r="Y1470" i="51"/>
  <c r="W1470" i="51"/>
  <c r="X1470" i="51" s="1"/>
  <c r="Y1469" i="51"/>
  <c r="W1469" i="51"/>
  <c r="X1469" i="51" s="1"/>
  <c r="Y1468" i="51"/>
  <c r="W1468" i="51"/>
  <c r="X1468" i="51" s="1"/>
  <c r="D1468" i="51"/>
  <c r="C1468" i="51"/>
  <c r="I1466" i="51" s="1"/>
  <c r="Y1467" i="51"/>
  <c r="W1467" i="51"/>
  <c r="X1467" i="51" s="1"/>
  <c r="Y1466" i="51"/>
  <c r="W1466" i="51"/>
  <c r="X1466" i="51" s="1"/>
  <c r="Y1465" i="51"/>
  <c r="W1465" i="51"/>
  <c r="X1465" i="51" s="1"/>
  <c r="Y1464" i="51"/>
  <c r="W1464" i="51"/>
  <c r="X1464" i="51" s="1"/>
  <c r="Y1463" i="51"/>
  <c r="W1463" i="51"/>
  <c r="X1463" i="51" s="1"/>
  <c r="Y1462" i="51"/>
  <c r="W1462" i="51"/>
  <c r="X1462" i="51" s="1"/>
  <c r="Y1461" i="51"/>
  <c r="W1461" i="51"/>
  <c r="X1461" i="51" s="1"/>
  <c r="Y1460" i="51"/>
  <c r="W1460" i="51"/>
  <c r="X1460" i="51" s="1"/>
  <c r="Y1459" i="51"/>
  <c r="W1459" i="51"/>
  <c r="X1459" i="51" s="1"/>
  <c r="Y1458" i="51"/>
  <c r="W1458" i="51"/>
  <c r="X1458" i="51" s="1"/>
  <c r="Y1457" i="51"/>
  <c r="W1457" i="51"/>
  <c r="X1457" i="51" s="1"/>
  <c r="Y1456" i="51"/>
  <c r="W1456" i="51"/>
  <c r="X1456" i="51" s="1"/>
  <c r="Y1455" i="51"/>
  <c r="W1455" i="51"/>
  <c r="X1455" i="51" s="1"/>
  <c r="Y1454" i="51"/>
  <c r="W1454" i="51"/>
  <c r="X1454" i="51" s="1"/>
  <c r="Y1453" i="51"/>
  <c r="W1453" i="51"/>
  <c r="X1453" i="51" s="1"/>
  <c r="W1452" i="51"/>
  <c r="X1452" i="51" s="1"/>
  <c r="Y1452" i="51" s="1"/>
  <c r="W1451" i="51"/>
  <c r="X1451" i="51" s="1"/>
  <c r="Y1451" i="51" s="1"/>
  <c r="W1450" i="51"/>
  <c r="X1450" i="51" s="1"/>
  <c r="Y1450" i="51" s="1"/>
  <c r="W1449" i="51"/>
  <c r="X1449" i="51" s="1"/>
  <c r="Y1449" i="51" s="1"/>
  <c r="W1448" i="51"/>
  <c r="X1448" i="51" s="1"/>
  <c r="Y1448" i="51" s="1"/>
  <c r="Y1447" i="51"/>
  <c r="W1447" i="51"/>
  <c r="X1447" i="51" s="1"/>
  <c r="L1444" i="51"/>
  <c r="N1441" i="51"/>
  <c r="V16" i="51" s="1"/>
  <c r="A1436" i="51"/>
  <c r="B1435" i="51"/>
  <c r="M1433" i="51"/>
  <c r="C1420" i="51"/>
  <c r="Y1413" i="51"/>
  <c r="X1413" i="51"/>
  <c r="W1413" i="51"/>
  <c r="V1413" i="51"/>
  <c r="U1413" i="51"/>
  <c r="T1413" i="51"/>
  <c r="S1413" i="51"/>
  <c r="Y1409" i="51"/>
  <c r="W1409" i="51"/>
  <c r="X1409" i="51" s="1"/>
  <c r="Y1408" i="51"/>
  <c r="W1408" i="51"/>
  <c r="X1408" i="51" s="1"/>
  <c r="C1408" i="51"/>
  <c r="K1404" i="51" s="1"/>
  <c r="B1408" i="51"/>
  <c r="J1402" i="51" s="1"/>
  <c r="Y1407" i="51"/>
  <c r="W1407" i="51"/>
  <c r="X1407" i="51" s="1"/>
  <c r="Y1406" i="51"/>
  <c r="W1406" i="51"/>
  <c r="X1406" i="51" s="1"/>
  <c r="I1406" i="51"/>
  <c r="H1406" i="51"/>
  <c r="G1406" i="51"/>
  <c r="F1406" i="51"/>
  <c r="Y1405" i="51"/>
  <c r="W1405" i="51"/>
  <c r="X1405" i="51" s="1"/>
  <c r="I1405" i="51"/>
  <c r="H1405" i="51"/>
  <c r="G1405" i="51"/>
  <c r="F1405" i="51"/>
  <c r="Y1404" i="51"/>
  <c r="W1404" i="51"/>
  <c r="X1404" i="51" s="1"/>
  <c r="I1404" i="51"/>
  <c r="H1404" i="51"/>
  <c r="G1404" i="51"/>
  <c r="F1404" i="51"/>
  <c r="Y1403" i="51"/>
  <c r="W1403" i="51"/>
  <c r="X1403" i="51" s="1"/>
  <c r="I1403" i="51"/>
  <c r="H1403" i="51"/>
  <c r="G1403" i="51"/>
  <c r="F1403" i="51"/>
  <c r="Y1402" i="51"/>
  <c r="W1402" i="51"/>
  <c r="X1402" i="51" s="1"/>
  <c r="I1402" i="51"/>
  <c r="H1402" i="51"/>
  <c r="G1402" i="51"/>
  <c r="F1402" i="51"/>
  <c r="Y1401" i="51"/>
  <c r="W1401" i="51"/>
  <c r="X1401" i="51" s="1"/>
  <c r="I1401" i="51"/>
  <c r="H1401" i="51"/>
  <c r="G1401" i="51"/>
  <c r="F1401" i="51"/>
  <c r="Y1400" i="51"/>
  <c r="W1400" i="51"/>
  <c r="X1400" i="51" s="1"/>
  <c r="I1400" i="51"/>
  <c r="H1400" i="51"/>
  <c r="G1400" i="51"/>
  <c r="F1400" i="51"/>
  <c r="Y1399" i="51"/>
  <c r="W1399" i="51"/>
  <c r="X1399" i="51" s="1"/>
  <c r="I1399" i="51"/>
  <c r="H1399" i="51"/>
  <c r="G1399" i="51"/>
  <c r="F1399" i="51"/>
  <c r="Y1398" i="51"/>
  <c r="W1398" i="51"/>
  <c r="X1398" i="51" s="1"/>
  <c r="I1398" i="51"/>
  <c r="H1398" i="51"/>
  <c r="G1398" i="51"/>
  <c r="F1398" i="51"/>
  <c r="Y1397" i="51"/>
  <c r="W1397" i="51"/>
  <c r="X1397" i="51" s="1"/>
  <c r="I1397" i="51"/>
  <c r="H1397" i="51"/>
  <c r="G1397" i="51"/>
  <c r="F1397" i="51"/>
  <c r="Y1396" i="51"/>
  <c r="W1396" i="51"/>
  <c r="X1396" i="51" s="1"/>
  <c r="I1396" i="51"/>
  <c r="H1396" i="51"/>
  <c r="G1396" i="51"/>
  <c r="F1396" i="51"/>
  <c r="Y1395" i="51"/>
  <c r="W1395" i="51"/>
  <c r="X1395" i="51" s="1"/>
  <c r="I1395" i="51"/>
  <c r="H1395" i="51"/>
  <c r="G1395" i="51"/>
  <c r="F1395" i="51"/>
  <c r="Y1394" i="51"/>
  <c r="W1394" i="51"/>
  <c r="X1394" i="51" s="1"/>
  <c r="I1394" i="51"/>
  <c r="H1394" i="51"/>
  <c r="G1394" i="51"/>
  <c r="F1394" i="51"/>
  <c r="Y1393" i="51"/>
  <c r="W1393" i="51"/>
  <c r="X1393" i="51" s="1"/>
  <c r="I1393" i="51"/>
  <c r="H1393" i="51"/>
  <c r="G1393" i="51"/>
  <c r="F1393" i="51"/>
  <c r="W1392" i="51"/>
  <c r="X1392" i="51" s="1"/>
  <c r="Y1392" i="51" s="1"/>
  <c r="I1392" i="51"/>
  <c r="H1392" i="51"/>
  <c r="G1392" i="51"/>
  <c r="F1392" i="51"/>
  <c r="W1391" i="51"/>
  <c r="X1391" i="51" s="1"/>
  <c r="Y1391" i="51" s="1"/>
  <c r="I1391" i="51"/>
  <c r="H1391" i="51"/>
  <c r="G1391" i="51"/>
  <c r="F1391" i="51"/>
  <c r="W1390" i="51"/>
  <c r="X1390" i="51" s="1"/>
  <c r="Y1390" i="51" s="1"/>
  <c r="I1390" i="51"/>
  <c r="H1390" i="51"/>
  <c r="G1390" i="51"/>
  <c r="F1390" i="51"/>
  <c r="W1389" i="51"/>
  <c r="X1389" i="51" s="1"/>
  <c r="Y1389" i="51" s="1"/>
  <c r="I1389" i="51"/>
  <c r="H1389" i="51"/>
  <c r="G1389" i="51"/>
  <c r="F1389" i="51"/>
  <c r="W1388" i="51"/>
  <c r="X1388" i="51" s="1"/>
  <c r="Y1388" i="51" s="1"/>
  <c r="I1388" i="51"/>
  <c r="H1388" i="51"/>
  <c r="G1388" i="51"/>
  <c r="F1388" i="51"/>
  <c r="Y1387" i="51"/>
  <c r="W1387" i="51"/>
  <c r="X1387" i="51" s="1"/>
  <c r="I1387" i="51"/>
  <c r="H1387" i="51"/>
  <c r="G1387" i="51"/>
  <c r="F1387" i="51"/>
  <c r="N1381" i="51"/>
  <c r="V14" i="51" s="1"/>
  <c r="A1376" i="51"/>
  <c r="B1375" i="51"/>
  <c r="M1373" i="51"/>
  <c r="C1361" i="51"/>
  <c r="E1308" i="51"/>
  <c r="C1305" i="51"/>
  <c r="B1302" i="51"/>
  <c r="E1269" i="51"/>
  <c r="C1266" i="51"/>
  <c r="B1263" i="51"/>
  <c r="E1230" i="51"/>
  <c r="C1227" i="51"/>
  <c r="B1224" i="51"/>
  <c r="E1191" i="51"/>
  <c r="C1188" i="51"/>
  <c r="B1185" i="51"/>
  <c r="U1162" i="51"/>
  <c r="E1152" i="51"/>
  <c r="C1149" i="51"/>
  <c r="B1146" i="51"/>
  <c r="Y1143" i="51"/>
  <c r="X1143" i="51"/>
  <c r="W1143" i="51"/>
  <c r="V1143" i="51"/>
  <c r="U1143" i="51"/>
  <c r="T1143" i="51"/>
  <c r="S1143" i="51"/>
  <c r="F1141" i="51"/>
  <c r="F1142" i="51" s="1"/>
  <c r="E1141" i="51"/>
  <c r="E1093" i="51" s="1"/>
  <c r="D1141" i="51"/>
  <c r="K1108" i="51" s="1"/>
  <c r="C1141" i="51"/>
  <c r="C1142" i="51" s="1"/>
  <c r="B1141" i="51"/>
  <c r="B1142" i="51" s="1"/>
  <c r="Y1139" i="51"/>
  <c r="W1139" i="51"/>
  <c r="X1139" i="51" s="1"/>
  <c r="M1139" i="51"/>
  <c r="L1139" i="51"/>
  <c r="K1139" i="51"/>
  <c r="J1139" i="51"/>
  <c r="I1139" i="51"/>
  <c r="Y1138" i="51"/>
  <c r="W1138" i="51"/>
  <c r="X1138" i="51" s="1"/>
  <c r="M1138" i="51"/>
  <c r="L1138" i="51"/>
  <c r="K1138" i="51"/>
  <c r="J1138" i="51"/>
  <c r="I1138" i="51"/>
  <c r="Y1137" i="51"/>
  <c r="W1137" i="51"/>
  <c r="X1137" i="51" s="1"/>
  <c r="M1137" i="51"/>
  <c r="L1137" i="51"/>
  <c r="K1137" i="51"/>
  <c r="J1137" i="51"/>
  <c r="I1137" i="51"/>
  <c r="Y1136" i="51"/>
  <c r="W1136" i="51"/>
  <c r="X1136" i="51" s="1"/>
  <c r="M1136" i="51"/>
  <c r="L1136" i="51"/>
  <c r="K1136" i="51"/>
  <c r="J1136" i="51"/>
  <c r="I1136" i="51"/>
  <c r="Y1135" i="51"/>
  <c r="W1135" i="51"/>
  <c r="X1135" i="51" s="1"/>
  <c r="M1135" i="51"/>
  <c r="L1135" i="51"/>
  <c r="K1135" i="51"/>
  <c r="J1135" i="51"/>
  <c r="I1135" i="51"/>
  <c r="Y1134" i="51"/>
  <c r="W1134" i="51"/>
  <c r="X1134" i="51" s="1"/>
  <c r="M1134" i="51"/>
  <c r="L1134" i="51"/>
  <c r="K1134" i="51"/>
  <c r="J1134" i="51"/>
  <c r="I1134" i="51"/>
  <c r="Y1133" i="51"/>
  <c r="W1133" i="51"/>
  <c r="X1133" i="51" s="1"/>
  <c r="M1133" i="51"/>
  <c r="L1133" i="51"/>
  <c r="K1133" i="51"/>
  <c r="J1133" i="51"/>
  <c r="I1133" i="51"/>
  <c r="Y1132" i="51"/>
  <c r="W1132" i="51"/>
  <c r="X1132" i="51" s="1"/>
  <c r="M1132" i="51"/>
  <c r="L1132" i="51"/>
  <c r="K1132" i="51"/>
  <c r="J1132" i="51"/>
  <c r="I1132" i="51"/>
  <c r="Y1131" i="51"/>
  <c r="W1131" i="51"/>
  <c r="X1131" i="51" s="1"/>
  <c r="M1131" i="51"/>
  <c r="L1131" i="51"/>
  <c r="K1131" i="51"/>
  <c r="J1131" i="51"/>
  <c r="I1131" i="51"/>
  <c r="Y1130" i="51"/>
  <c r="W1130" i="51"/>
  <c r="X1130" i="51" s="1"/>
  <c r="M1130" i="51"/>
  <c r="L1130" i="51"/>
  <c r="K1130" i="51"/>
  <c r="J1130" i="51"/>
  <c r="I1130" i="51"/>
  <c r="Y1129" i="51"/>
  <c r="W1129" i="51"/>
  <c r="X1129" i="51" s="1"/>
  <c r="M1129" i="51"/>
  <c r="L1129" i="51"/>
  <c r="K1129" i="51"/>
  <c r="J1129" i="51"/>
  <c r="I1129" i="51"/>
  <c r="Y1128" i="51"/>
  <c r="W1128" i="51"/>
  <c r="X1128" i="51" s="1"/>
  <c r="M1128" i="51"/>
  <c r="L1128" i="51"/>
  <c r="K1128" i="51"/>
  <c r="J1128" i="51"/>
  <c r="I1128" i="51"/>
  <c r="Y1127" i="51"/>
  <c r="W1127" i="51"/>
  <c r="X1127" i="51" s="1"/>
  <c r="M1127" i="51"/>
  <c r="L1127" i="51"/>
  <c r="K1127" i="51"/>
  <c r="J1127" i="51"/>
  <c r="I1127" i="51"/>
  <c r="Y1126" i="51"/>
  <c r="W1126" i="51"/>
  <c r="X1126" i="51" s="1"/>
  <c r="M1126" i="51"/>
  <c r="L1126" i="51"/>
  <c r="K1126" i="51"/>
  <c r="J1126" i="51"/>
  <c r="I1126" i="51"/>
  <c r="Y1125" i="51"/>
  <c r="W1125" i="51"/>
  <c r="X1125" i="51" s="1"/>
  <c r="M1125" i="51"/>
  <c r="L1125" i="51"/>
  <c r="K1125" i="51"/>
  <c r="J1125" i="51"/>
  <c r="I1125" i="51"/>
  <c r="Y1124" i="51"/>
  <c r="W1124" i="51"/>
  <c r="X1124" i="51" s="1"/>
  <c r="M1124" i="51"/>
  <c r="L1124" i="51"/>
  <c r="K1124" i="51"/>
  <c r="J1124" i="51"/>
  <c r="I1124" i="51"/>
  <c r="Y1123" i="51"/>
  <c r="W1123" i="51"/>
  <c r="X1123" i="51" s="1"/>
  <c r="M1123" i="51"/>
  <c r="L1123" i="51"/>
  <c r="K1123" i="51"/>
  <c r="J1123" i="51"/>
  <c r="I1123" i="51"/>
  <c r="Y1122" i="51"/>
  <c r="W1122" i="51"/>
  <c r="X1122" i="51" s="1"/>
  <c r="M1122" i="51"/>
  <c r="L1122" i="51"/>
  <c r="K1122" i="51"/>
  <c r="J1122" i="51"/>
  <c r="I1122" i="51"/>
  <c r="Y1121" i="51"/>
  <c r="W1121" i="51"/>
  <c r="X1121" i="51" s="1"/>
  <c r="M1121" i="51"/>
  <c r="L1121" i="51"/>
  <c r="K1121" i="51"/>
  <c r="J1121" i="51"/>
  <c r="I1121" i="51"/>
  <c r="Y1120" i="51"/>
  <c r="W1120" i="51"/>
  <c r="X1120" i="51" s="1"/>
  <c r="M1120" i="51"/>
  <c r="L1120" i="51"/>
  <c r="K1120" i="51"/>
  <c r="J1120" i="51"/>
  <c r="I1120" i="51"/>
  <c r="Y1119" i="51"/>
  <c r="W1119" i="51"/>
  <c r="X1119" i="51" s="1"/>
  <c r="M1119" i="51"/>
  <c r="L1119" i="51"/>
  <c r="K1119" i="51"/>
  <c r="J1119" i="51"/>
  <c r="I1119" i="51"/>
  <c r="Y1118" i="51"/>
  <c r="W1118" i="51"/>
  <c r="X1118" i="51" s="1"/>
  <c r="M1118" i="51"/>
  <c r="L1118" i="51"/>
  <c r="K1118" i="51"/>
  <c r="J1118" i="51"/>
  <c r="I1118" i="51"/>
  <c r="Y1117" i="51"/>
  <c r="W1117" i="51"/>
  <c r="X1117" i="51" s="1"/>
  <c r="M1117" i="51"/>
  <c r="L1117" i="51"/>
  <c r="K1117" i="51"/>
  <c r="J1117" i="51"/>
  <c r="I1117" i="51"/>
  <c r="Y1116" i="51"/>
  <c r="W1116" i="51"/>
  <c r="X1116" i="51" s="1"/>
  <c r="M1116" i="51"/>
  <c r="L1116" i="51"/>
  <c r="K1116" i="51"/>
  <c r="J1116" i="51"/>
  <c r="I1116" i="51"/>
  <c r="Y1115" i="51"/>
  <c r="W1115" i="51"/>
  <c r="X1115" i="51" s="1"/>
  <c r="M1115" i="51"/>
  <c r="L1115" i="51"/>
  <c r="K1115" i="51"/>
  <c r="J1115" i="51"/>
  <c r="I1115" i="51"/>
  <c r="W1114" i="51"/>
  <c r="X1114" i="51" s="1"/>
  <c r="Y1114" i="51" s="1"/>
  <c r="M1114" i="51"/>
  <c r="L1114" i="51"/>
  <c r="K1114" i="51"/>
  <c r="J1114" i="51"/>
  <c r="I1114" i="51"/>
  <c r="W1113" i="51"/>
  <c r="X1113" i="51" s="1"/>
  <c r="Y1113" i="51" s="1"/>
  <c r="M1113" i="51"/>
  <c r="L1113" i="51"/>
  <c r="K1113" i="51"/>
  <c r="J1113" i="51"/>
  <c r="I1113" i="51"/>
  <c r="W1112" i="51"/>
  <c r="X1112" i="51" s="1"/>
  <c r="Y1112" i="51" s="1"/>
  <c r="M1112" i="51"/>
  <c r="L1112" i="51"/>
  <c r="K1112" i="51"/>
  <c r="J1112" i="51"/>
  <c r="I1112" i="51"/>
  <c r="W1111" i="51"/>
  <c r="X1111" i="51" s="1"/>
  <c r="Y1111" i="51" s="1"/>
  <c r="M1111" i="51"/>
  <c r="L1111" i="51"/>
  <c r="K1111" i="51"/>
  <c r="J1111" i="51"/>
  <c r="I1111" i="51"/>
  <c r="W1110" i="51"/>
  <c r="X1110" i="51" s="1"/>
  <c r="Y1110" i="51" s="1"/>
  <c r="L1110" i="51"/>
  <c r="K1110" i="51"/>
  <c r="J1110" i="51"/>
  <c r="I1110" i="51"/>
  <c r="W1109" i="51"/>
  <c r="X1109" i="51" s="1"/>
  <c r="Y1109" i="51" s="1"/>
  <c r="M1109" i="51"/>
  <c r="L1109" i="51"/>
  <c r="K1109" i="51"/>
  <c r="J1109" i="51"/>
  <c r="I1109" i="51"/>
  <c r="W1108" i="51"/>
  <c r="X1108" i="51" s="1"/>
  <c r="Y1108" i="51" s="1"/>
  <c r="M1108" i="51"/>
  <c r="L1108" i="51"/>
  <c r="J1108" i="51"/>
  <c r="I1108" i="51"/>
  <c r="Y1107" i="51"/>
  <c r="W1107" i="51"/>
  <c r="X1107" i="51" s="1"/>
  <c r="M1107" i="51"/>
  <c r="L1107" i="51"/>
  <c r="K1107" i="51"/>
  <c r="I1107" i="51"/>
  <c r="W1106" i="51"/>
  <c r="X1106" i="51" s="1"/>
  <c r="Y1106" i="51" s="1"/>
  <c r="M1106" i="51"/>
  <c r="L1106" i="51"/>
  <c r="K1106" i="51"/>
  <c r="J1106" i="51"/>
  <c r="W1105" i="51"/>
  <c r="X1105" i="51" s="1"/>
  <c r="Y1105" i="51" s="1"/>
  <c r="M1105" i="51"/>
  <c r="L1105" i="51"/>
  <c r="K1105" i="51"/>
  <c r="J1105" i="51"/>
  <c r="I1105" i="51"/>
  <c r="Y1104" i="51"/>
  <c r="W1104" i="51"/>
  <c r="X1104" i="51" s="1"/>
  <c r="M1104" i="51"/>
  <c r="L1104" i="51"/>
  <c r="K1104" i="51"/>
  <c r="J1104" i="51"/>
  <c r="I1104" i="51"/>
  <c r="Y1103" i="51"/>
  <c r="W1103" i="51"/>
  <c r="X1103" i="51" s="1"/>
  <c r="M1103" i="51"/>
  <c r="L1103" i="51"/>
  <c r="K1103" i="51"/>
  <c r="J1103" i="51"/>
  <c r="I1103" i="51"/>
  <c r="Y1102" i="51"/>
  <c r="W1102" i="51"/>
  <c r="X1102" i="51" s="1"/>
  <c r="M1102" i="51"/>
  <c r="L1102" i="51"/>
  <c r="K1102" i="51"/>
  <c r="J1102" i="51"/>
  <c r="I1102" i="51"/>
  <c r="Y1101" i="51"/>
  <c r="W1101" i="51"/>
  <c r="X1101" i="51" s="1"/>
  <c r="M1101" i="51"/>
  <c r="L1101" i="51"/>
  <c r="K1101" i="51"/>
  <c r="J1101" i="51"/>
  <c r="I1101" i="51"/>
  <c r="W1100" i="51"/>
  <c r="X1100" i="51" s="1"/>
  <c r="Y1100" i="51" s="1"/>
  <c r="N1100" i="51"/>
  <c r="G1100" i="51"/>
  <c r="G1343" i="51" s="1"/>
  <c r="W1099" i="51"/>
  <c r="X1099" i="51" s="1"/>
  <c r="Y1099" i="51" s="1"/>
  <c r="W1098" i="51"/>
  <c r="X1098" i="51" s="1"/>
  <c r="Y1098" i="51" s="1"/>
  <c r="W1097" i="51"/>
  <c r="X1097" i="51" s="1"/>
  <c r="Y1097" i="51" s="1"/>
  <c r="W1096" i="51"/>
  <c r="X1096" i="51" s="1"/>
  <c r="Y1096" i="51" s="1"/>
  <c r="M1096" i="51"/>
  <c r="L1096" i="51"/>
  <c r="K1096" i="51"/>
  <c r="J1096" i="51"/>
  <c r="I1096" i="51"/>
  <c r="Y1095" i="51"/>
  <c r="W1095" i="51"/>
  <c r="X1095" i="51" s="1"/>
  <c r="M1094" i="51"/>
  <c r="L1094" i="51"/>
  <c r="K1094" i="51"/>
  <c r="J1094" i="51"/>
  <c r="I1094" i="51"/>
  <c r="T1084" i="51"/>
  <c r="M1060" i="51"/>
  <c r="C1048" i="51"/>
  <c r="K1026" i="51"/>
  <c r="U932" i="51"/>
  <c r="Y924" i="51"/>
  <c r="X924" i="51"/>
  <c r="W924" i="51"/>
  <c r="V924" i="51"/>
  <c r="U924" i="51"/>
  <c r="T924" i="51"/>
  <c r="S924" i="51"/>
  <c r="D921" i="51"/>
  <c r="M902" i="51" s="1"/>
  <c r="N902" i="51" s="1"/>
  <c r="C921" i="51"/>
  <c r="K918" i="51" s="1"/>
  <c r="L918" i="51" s="1"/>
  <c r="B921" i="51"/>
  <c r="I919" i="51" s="1"/>
  <c r="J919" i="51" s="1"/>
  <c r="Y920" i="51"/>
  <c r="W920" i="51"/>
  <c r="X920" i="51" s="1"/>
  <c r="Y919" i="51"/>
  <c r="W919" i="51"/>
  <c r="X919" i="51" s="1"/>
  <c r="Y918" i="51"/>
  <c r="W918" i="51"/>
  <c r="X918" i="51" s="1"/>
  <c r="Y917" i="51"/>
  <c r="W917" i="51"/>
  <c r="X917" i="51" s="1"/>
  <c r="Y916" i="51"/>
  <c r="W916" i="51"/>
  <c r="X916" i="51" s="1"/>
  <c r="Y915" i="51"/>
  <c r="W915" i="51"/>
  <c r="X915" i="51" s="1"/>
  <c r="Y914" i="51"/>
  <c r="W914" i="51"/>
  <c r="X914" i="51" s="1"/>
  <c r="Y913" i="51"/>
  <c r="W913" i="51"/>
  <c r="X913" i="51" s="1"/>
  <c r="Y912" i="51"/>
  <c r="W912" i="51"/>
  <c r="X912" i="51" s="1"/>
  <c r="Y911" i="51"/>
  <c r="W911" i="51"/>
  <c r="X911" i="51" s="1"/>
  <c r="K911" i="51"/>
  <c r="L911" i="51" s="1"/>
  <c r="Y910" i="51"/>
  <c r="W910" i="51"/>
  <c r="X910" i="51" s="1"/>
  <c r="Y909" i="51"/>
  <c r="W909" i="51"/>
  <c r="X909" i="51" s="1"/>
  <c r="Y908" i="51"/>
  <c r="W908" i="51"/>
  <c r="X908" i="51" s="1"/>
  <c r="Y907" i="51"/>
  <c r="W907" i="51"/>
  <c r="X907" i="51" s="1"/>
  <c r="K907" i="51"/>
  <c r="L907" i="51" s="1"/>
  <c r="Y906" i="51"/>
  <c r="W906" i="51"/>
  <c r="X906" i="51" s="1"/>
  <c r="Y905" i="51"/>
  <c r="W905" i="51"/>
  <c r="X905" i="51" s="1"/>
  <c r="W904" i="51"/>
  <c r="X904" i="51" s="1"/>
  <c r="Y904" i="51" s="1"/>
  <c r="W903" i="51"/>
  <c r="X903" i="51" s="1"/>
  <c r="Y903" i="51" s="1"/>
  <c r="W902" i="51"/>
  <c r="X902" i="51" s="1"/>
  <c r="Y902" i="51" s="1"/>
  <c r="W901" i="51"/>
  <c r="X901" i="51" s="1"/>
  <c r="Y901" i="51" s="1"/>
  <c r="W900" i="51"/>
  <c r="X900" i="51" s="1"/>
  <c r="Y900" i="51" s="1"/>
  <c r="W899" i="51"/>
  <c r="X899" i="51" s="1"/>
  <c r="Y899" i="51" s="1"/>
  <c r="W898" i="51"/>
  <c r="X898" i="51" s="1"/>
  <c r="Y898" i="51" s="1"/>
  <c r="Y897" i="51"/>
  <c r="W897" i="51"/>
  <c r="X897" i="51" s="1"/>
  <c r="W896" i="51"/>
  <c r="X896" i="51" s="1"/>
  <c r="Y896" i="51" s="1"/>
  <c r="W895" i="51"/>
  <c r="X895" i="51" s="1"/>
  <c r="Y895" i="51" s="1"/>
  <c r="K895" i="51"/>
  <c r="L895" i="51" s="1"/>
  <c r="Y894" i="51"/>
  <c r="W894" i="51"/>
  <c r="X894" i="51" s="1"/>
  <c r="Y893" i="51"/>
  <c r="W893" i="51"/>
  <c r="X893" i="51" s="1"/>
  <c r="K893" i="51"/>
  <c r="L893" i="51" s="1"/>
  <c r="Y892" i="51"/>
  <c r="W892" i="51"/>
  <c r="X892" i="51" s="1"/>
  <c r="Y891" i="51"/>
  <c r="W891" i="51"/>
  <c r="X891" i="51" s="1"/>
  <c r="W890" i="51"/>
  <c r="X890" i="51" s="1"/>
  <c r="Y890" i="51" s="1"/>
  <c r="W889" i="51"/>
  <c r="X889" i="51" s="1"/>
  <c r="Y889" i="51" s="1"/>
  <c r="H889" i="51"/>
  <c r="W888" i="51"/>
  <c r="X888" i="51" s="1"/>
  <c r="Y888" i="51" s="1"/>
  <c r="G888" i="51"/>
  <c r="W887" i="51"/>
  <c r="X887" i="51" s="1"/>
  <c r="Y887" i="51" s="1"/>
  <c r="W886" i="51"/>
  <c r="X886" i="51" s="1"/>
  <c r="Y886" i="51" s="1"/>
  <c r="Y885" i="51"/>
  <c r="W885" i="51"/>
  <c r="X885" i="51" s="1"/>
  <c r="N875" i="51"/>
  <c r="V10" i="51" s="1"/>
  <c r="T868" i="51"/>
  <c r="M850" i="51"/>
  <c r="C840" i="51"/>
  <c r="B792" i="51"/>
  <c r="B758" i="51"/>
  <c r="T733" i="51"/>
  <c r="Y724" i="51"/>
  <c r="X724" i="51"/>
  <c r="W724" i="51"/>
  <c r="V724" i="51"/>
  <c r="U724" i="51"/>
  <c r="T724" i="51"/>
  <c r="S724" i="51"/>
  <c r="B724" i="51"/>
  <c r="D722" i="51"/>
  <c r="C722" i="51"/>
  <c r="I699" i="51" s="1"/>
  <c r="B722" i="51"/>
  <c r="B684" i="51" s="1"/>
  <c r="Y720" i="51"/>
  <c r="W720" i="51"/>
  <c r="X720" i="51" s="1"/>
  <c r="J720" i="51"/>
  <c r="I720" i="51"/>
  <c r="H720" i="51"/>
  <c r="E720" i="51"/>
  <c r="Y719" i="51"/>
  <c r="W719" i="51"/>
  <c r="X719" i="51" s="1"/>
  <c r="J719" i="51"/>
  <c r="I719" i="51"/>
  <c r="H719" i="51"/>
  <c r="E719" i="51"/>
  <c r="Y718" i="51"/>
  <c r="W718" i="51"/>
  <c r="X718" i="51" s="1"/>
  <c r="J718" i="51"/>
  <c r="I718" i="51"/>
  <c r="H718" i="51"/>
  <c r="E718" i="51"/>
  <c r="Y717" i="51"/>
  <c r="W717" i="51"/>
  <c r="X717" i="51" s="1"/>
  <c r="J717" i="51"/>
  <c r="I717" i="51"/>
  <c r="H717" i="51"/>
  <c r="E717" i="51"/>
  <c r="Y716" i="51"/>
  <c r="W716" i="51"/>
  <c r="X716" i="51" s="1"/>
  <c r="J716" i="51"/>
  <c r="I716" i="51"/>
  <c r="H716" i="51"/>
  <c r="E716" i="51"/>
  <c r="Y715" i="51"/>
  <c r="W715" i="51"/>
  <c r="X715" i="51" s="1"/>
  <c r="J715" i="51"/>
  <c r="I715" i="51"/>
  <c r="H715" i="51"/>
  <c r="E715" i="51"/>
  <c r="Y714" i="51"/>
  <c r="W714" i="51"/>
  <c r="X714" i="51" s="1"/>
  <c r="J714" i="51"/>
  <c r="I714" i="51"/>
  <c r="H714" i="51"/>
  <c r="E714" i="51"/>
  <c r="Y713" i="51"/>
  <c r="W713" i="51"/>
  <c r="X713" i="51" s="1"/>
  <c r="J713" i="51"/>
  <c r="I713" i="51"/>
  <c r="H713" i="51"/>
  <c r="E713" i="51"/>
  <c r="Y712" i="51"/>
  <c r="W712" i="51"/>
  <c r="X712" i="51" s="1"/>
  <c r="J712" i="51"/>
  <c r="I712" i="51"/>
  <c r="H712" i="51"/>
  <c r="E712" i="51"/>
  <c r="Y711" i="51"/>
  <c r="W711" i="51"/>
  <c r="X711" i="51" s="1"/>
  <c r="J711" i="51"/>
  <c r="I711" i="51"/>
  <c r="H711" i="51"/>
  <c r="E711" i="51"/>
  <c r="Y710" i="51"/>
  <c r="W710" i="51"/>
  <c r="X710" i="51" s="1"/>
  <c r="J710" i="51"/>
  <c r="I710" i="51"/>
  <c r="H710" i="51"/>
  <c r="W709" i="51"/>
  <c r="X709" i="51" s="1"/>
  <c r="Y709" i="51" s="1"/>
  <c r="J709" i="51"/>
  <c r="I709" i="51"/>
  <c r="H709" i="51"/>
  <c r="W708" i="51"/>
  <c r="X708" i="51" s="1"/>
  <c r="Y708" i="51" s="1"/>
  <c r="J708" i="51"/>
  <c r="I708" i="51"/>
  <c r="H708" i="51"/>
  <c r="W707" i="51"/>
  <c r="X707" i="51" s="1"/>
  <c r="Y707" i="51" s="1"/>
  <c r="J707" i="51"/>
  <c r="I707" i="51"/>
  <c r="H707" i="51"/>
  <c r="W706" i="51"/>
  <c r="X706" i="51" s="1"/>
  <c r="Y706" i="51" s="1"/>
  <c r="J706" i="51"/>
  <c r="I706" i="51"/>
  <c r="H706" i="51"/>
  <c r="W705" i="51"/>
  <c r="X705" i="51" s="1"/>
  <c r="Y705" i="51" s="1"/>
  <c r="J705" i="51"/>
  <c r="I705" i="51"/>
  <c r="H705" i="51"/>
  <c r="W704" i="51"/>
  <c r="X704" i="51" s="1"/>
  <c r="Y704" i="51" s="1"/>
  <c r="J704" i="51"/>
  <c r="I704" i="51"/>
  <c r="H704" i="51"/>
  <c r="W703" i="51"/>
  <c r="X703" i="51" s="1"/>
  <c r="Y703" i="51" s="1"/>
  <c r="J703" i="51"/>
  <c r="I703" i="51"/>
  <c r="H703" i="51"/>
  <c r="Y702" i="51"/>
  <c r="W702" i="51"/>
  <c r="X702" i="51" s="1"/>
  <c r="J702" i="51"/>
  <c r="I702" i="51"/>
  <c r="H702" i="51"/>
  <c r="W701" i="51"/>
  <c r="X701" i="51" s="1"/>
  <c r="Y701" i="51" s="1"/>
  <c r="I701" i="51"/>
  <c r="W700" i="51"/>
  <c r="X700" i="51" s="1"/>
  <c r="Y700" i="51" s="1"/>
  <c r="J700" i="51"/>
  <c r="Y699" i="51"/>
  <c r="W699" i="51"/>
  <c r="X699" i="51" s="1"/>
  <c r="Y698" i="51"/>
  <c r="W698" i="51"/>
  <c r="X698" i="51" s="1"/>
  <c r="J698" i="51"/>
  <c r="I698" i="51"/>
  <c r="H698" i="51"/>
  <c r="Y697" i="51"/>
  <c r="W697" i="51"/>
  <c r="X697" i="51" s="1"/>
  <c r="J697" i="51"/>
  <c r="I697" i="51"/>
  <c r="H697" i="51"/>
  <c r="Y696" i="51"/>
  <c r="W696" i="51"/>
  <c r="X696" i="51" s="1"/>
  <c r="J696" i="51"/>
  <c r="I696" i="51"/>
  <c r="H696" i="51"/>
  <c r="W695" i="51"/>
  <c r="X695" i="51" s="1"/>
  <c r="Y695" i="51" s="1"/>
  <c r="J695" i="51"/>
  <c r="I695" i="51"/>
  <c r="H695" i="51"/>
  <c r="W694" i="51"/>
  <c r="X694" i="51" s="1"/>
  <c r="Y694" i="51" s="1"/>
  <c r="J694" i="51"/>
  <c r="I694" i="51"/>
  <c r="H694" i="51"/>
  <c r="W693" i="51"/>
  <c r="X693" i="51" s="1"/>
  <c r="Y693" i="51" s="1"/>
  <c r="J693" i="51"/>
  <c r="I693" i="51"/>
  <c r="H693" i="51"/>
  <c r="W692" i="51"/>
  <c r="X692" i="51" s="1"/>
  <c r="Y692" i="51" s="1"/>
  <c r="J692" i="51"/>
  <c r="I692" i="51"/>
  <c r="H692" i="51"/>
  <c r="W691" i="51"/>
  <c r="X691" i="51" s="1"/>
  <c r="Y691" i="51" s="1"/>
  <c r="J691" i="51"/>
  <c r="I691" i="51"/>
  <c r="H691" i="51"/>
  <c r="Y690" i="51"/>
  <c r="W690" i="51"/>
  <c r="X690" i="51" s="1"/>
  <c r="K690" i="51"/>
  <c r="J689" i="51"/>
  <c r="I689" i="51"/>
  <c r="H689" i="51"/>
  <c r="E689" i="51"/>
  <c r="D683" i="51"/>
  <c r="M683" i="51" s="1"/>
  <c r="C683" i="51"/>
  <c r="K683" i="51" s="1"/>
  <c r="B683" i="51"/>
  <c r="I683" i="51" s="1"/>
  <c r="N681" i="51"/>
  <c r="N22" i="51" s="1"/>
  <c r="U680" i="51"/>
  <c r="T674" i="51"/>
  <c r="M660" i="51"/>
  <c r="R649" i="51"/>
  <c r="C647" i="51"/>
  <c r="Q627" i="51"/>
  <c r="C611" i="51"/>
  <c r="C585" i="51" s="1"/>
  <c r="B611" i="51"/>
  <c r="B585" i="51" s="1"/>
  <c r="C610" i="51"/>
  <c r="B610" i="51"/>
  <c r="W609" i="51"/>
  <c r="X609" i="51" s="1"/>
  <c r="Y609" i="51" s="1"/>
  <c r="I609" i="51"/>
  <c r="G609" i="51"/>
  <c r="W608" i="51"/>
  <c r="X608" i="51" s="1"/>
  <c r="Y608" i="51" s="1"/>
  <c r="I608" i="51"/>
  <c r="G608" i="51"/>
  <c r="W607" i="51"/>
  <c r="X607" i="51" s="1"/>
  <c r="Y607" i="51" s="1"/>
  <c r="I607" i="51"/>
  <c r="G607" i="51"/>
  <c r="W606" i="51"/>
  <c r="X606" i="51" s="1"/>
  <c r="Y606" i="51" s="1"/>
  <c r="I606" i="51"/>
  <c r="G606" i="51"/>
  <c r="W605" i="51"/>
  <c r="X605" i="51" s="1"/>
  <c r="Y605" i="51" s="1"/>
  <c r="I605" i="51"/>
  <c r="G605" i="51"/>
  <c r="W604" i="51"/>
  <c r="X604" i="51" s="1"/>
  <c r="Y604" i="51" s="1"/>
  <c r="I604" i="51"/>
  <c r="G604" i="51"/>
  <c r="W603" i="51"/>
  <c r="X603" i="51" s="1"/>
  <c r="Y603" i="51" s="1"/>
  <c r="I603" i="51"/>
  <c r="G603" i="51"/>
  <c r="W602" i="51"/>
  <c r="X602" i="51" s="1"/>
  <c r="Y602" i="51" s="1"/>
  <c r="I602" i="51"/>
  <c r="G602" i="51"/>
  <c r="Y601" i="51"/>
  <c r="W601" i="51"/>
  <c r="X601" i="51" s="1"/>
  <c r="I601" i="51"/>
  <c r="G601" i="51"/>
  <c r="W600" i="51"/>
  <c r="X600" i="51" s="1"/>
  <c r="Y600" i="51" s="1"/>
  <c r="I600" i="51"/>
  <c r="W599" i="51"/>
  <c r="X599" i="51" s="1"/>
  <c r="Y599" i="51" s="1"/>
  <c r="G599" i="51"/>
  <c r="Y598" i="51"/>
  <c r="W598" i="51"/>
  <c r="X598" i="51" s="1"/>
  <c r="I598" i="51"/>
  <c r="G598" i="51"/>
  <c r="W597" i="51"/>
  <c r="X597" i="51" s="1"/>
  <c r="Y597" i="51" s="1"/>
  <c r="I597" i="51"/>
  <c r="G597" i="51"/>
  <c r="Y596" i="51"/>
  <c r="W596" i="51"/>
  <c r="X596" i="51" s="1"/>
  <c r="I596" i="51"/>
  <c r="G596" i="51"/>
  <c r="W595" i="51"/>
  <c r="X595" i="51" s="1"/>
  <c r="Y595" i="51" s="1"/>
  <c r="I595" i="51"/>
  <c r="G595" i="51"/>
  <c r="W594" i="51"/>
  <c r="X594" i="51" s="1"/>
  <c r="Y594" i="51" s="1"/>
  <c r="I594" i="51"/>
  <c r="G594" i="51"/>
  <c r="W593" i="51"/>
  <c r="X593" i="51" s="1"/>
  <c r="Y593" i="51" s="1"/>
  <c r="I593" i="51"/>
  <c r="G593" i="51"/>
  <c r="W592" i="51"/>
  <c r="X592" i="51" s="1"/>
  <c r="Y592" i="51" s="1"/>
  <c r="I592" i="51"/>
  <c r="G592" i="51"/>
  <c r="W591" i="51"/>
  <c r="X591" i="51" s="1"/>
  <c r="Y591" i="51" s="1"/>
  <c r="I591" i="51"/>
  <c r="G591" i="51"/>
  <c r="Y590" i="51"/>
  <c r="W590" i="51"/>
  <c r="X590" i="51" s="1"/>
  <c r="I590" i="51"/>
  <c r="G590" i="51"/>
  <c r="K589" i="51"/>
  <c r="D589" i="51"/>
  <c r="M587" i="51"/>
  <c r="K587" i="51"/>
  <c r="N582" i="51"/>
  <c r="N20" i="51" s="1"/>
  <c r="U581" i="51"/>
  <c r="T575" i="51"/>
  <c r="M565" i="51"/>
  <c r="C555" i="51"/>
  <c r="T519" i="51"/>
  <c r="D502" i="51"/>
  <c r="C502" i="51"/>
  <c r="R501" i="51"/>
  <c r="Y500" i="51"/>
  <c r="W500" i="51"/>
  <c r="X500" i="51" s="1"/>
  <c r="T500" i="51"/>
  <c r="K500" i="51"/>
  <c r="J500" i="51"/>
  <c r="I500" i="51"/>
  <c r="Y499" i="51"/>
  <c r="W499" i="51"/>
  <c r="X499" i="51" s="1"/>
  <c r="T499" i="51"/>
  <c r="K499" i="51"/>
  <c r="J499" i="51"/>
  <c r="I499" i="51"/>
  <c r="Y498" i="51"/>
  <c r="W498" i="51"/>
  <c r="X498" i="51" s="1"/>
  <c r="T498" i="51"/>
  <c r="K498" i="51"/>
  <c r="J498" i="51"/>
  <c r="I498" i="51"/>
  <c r="Y497" i="51"/>
  <c r="W497" i="51"/>
  <c r="X497" i="51" s="1"/>
  <c r="T497" i="51"/>
  <c r="K497" i="51"/>
  <c r="J497" i="51"/>
  <c r="I497" i="51"/>
  <c r="Y496" i="51"/>
  <c r="W496" i="51"/>
  <c r="X496" i="51" s="1"/>
  <c r="T496" i="51"/>
  <c r="K496" i="51"/>
  <c r="J496" i="51"/>
  <c r="I496" i="51"/>
  <c r="Y495" i="51"/>
  <c r="W495" i="51"/>
  <c r="X495" i="51" s="1"/>
  <c r="T495" i="51"/>
  <c r="K495" i="51"/>
  <c r="J495" i="51"/>
  <c r="I495" i="51"/>
  <c r="Y494" i="51"/>
  <c r="W494" i="51"/>
  <c r="X494" i="51" s="1"/>
  <c r="T494" i="51"/>
  <c r="K494" i="51"/>
  <c r="J494" i="51"/>
  <c r="I494" i="51"/>
  <c r="Y493" i="51"/>
  <c r="W493" i="51"/>
  <c r="X493" i="51" s="1"/>
  <c r="T493" i="51"/>
  <c r="K493" i="51"/>
  <c r="J493" i="51"/>
  <c r="I493" i="51"/>
  <c r="Y492" i="51"/>
  <c r="W492" i="51"/>
  <c r="X492" i="51" s="1"/>
  <c r="T492" i="51"/>
  <c r="K492" i="51"/>
  <c r="J492" i="51"/>
  <c r="I492" i="51"/>
  <c r="Y491" i="51"/>
  <c r="W491" i="51"/>
  <c r="X491" i="51" s="1"/>
  <c r="T491" i="51"/>
  <c r="K491" i="51"/>
  <c r="J491" i="51"/>
  <c r="I491" i="51"/>
  <c r="Y490" i="51"/>
  <c r="W490" i="51"/>
  <c r="X490" i="51" s="1"/>
  <c r="T490" i="51"/>
  <c r="K490" i="51"/>
  <c r="J490" i="51"/>
  <c r="I490" i="51"/>
  <c r="Y489" i="51"/>
  <c r="W489" i="51"/>
  <c r="X489" i="51" s="1"/>
  <c r="T489" i="51"/>
  <c r="K489" i="51"/>
  <c r="J489" i="51"/>
  <c r="I489" i="51"/>
  <c r="Y488" i="51"/>
  <c r="W488" i="51"/>
  <c r="X488" i="51" s="1"/>
  <c r="T488" i="51"/>
  <c r="K488" i="51"/>
  <c r="J488" i="51"/>
  <c r="I488" i="51"/>
  <c r="Y487" i="51"/>
  <c r="W487" i="51"/>
  <c r="X487" i="51" s="1"/>
  <c r="T487" i="51"/>
  <c r="K487" i="51"/>
  <c r="J487" i="51"/>
  <c r="I487" i="51"/>
  <c r="Y486" i="51"/>
  <c r="W486" i="51"/>
  <c r="X486" i="51" s="1"/>
  <c r="T486" i="51"/>
  <c r="K486" i="51"/>
  <c r="J486" i="51"/>
  <c r="I486" i="51"/>
  <c r="Y485" i="51"/>
  <c r="W485" i="51"/>
  <c r="X485" i="51" s="1"/>
  <c r="T485" i="51"/>
  <c r="K485" i="51"/>
  <c r="J485" i="51"/>
  <c r="I485" i="51"/>
  <c r="Y484" i="51"/>
  <c r="W484" i="51"/>
  <c r="X484" i="51" s="1"/>
  <c r="T484" i="51"/>
  <c r="K484" i="51"/>
  <c r="J484" i="51"/>
  <c r="I484" i="51"/>
  <c r="Y483" i="51"/>
  <c r="W483" i="51"/>
  <c r="X483" i="51" s="1"/>
  <c r="T483" i="51"/>
  <c r="K483" i="51"/>
  <c r="J483" i="51"/>
  <c r="I483" i="51"/>
  <c r="Y482" i="51"/>
  <c r="W482" i="51"/>
  <c r="X482" i="51" s="1"/>
  <c r="T482" i="51"/>
  <c r="K482" i="51"/>
  <c r="J482" i="51"/>
  <c r="I482" i="51"/>
  <c r="Y481" i="51"/>
  <c r="W481" i="51"/>
  <c r="X481" i="51" s="1"/>
  <c r="T481" i="51"/>
  <c r="K481" i="51"/>
  <c r="J481" i="51"/>
  <c r="I481" i="51"/>
  <c r="Y480" i="51"/>
  <c r="W480" i="51"/>
  <c r="X480" i="51" s="1"/>
  <c r="T480" i="51"/>
  <c r="K480" i="51"/>
  <c r="J480" i="51"/>
  <c r="I480" i="51"/>
  <c r="Y479" i="51"/>
  <c r="W479" i="51"/>
  <c r="X479" i="51" s="1"/>
  <c r="T479" i="51"/>
  <c r="K479" i="51"/>
  <c r="J479" i="51"/>
  <c r="I479" i="51"/>
  <c r="Y478" i="51"/>
  <c r="W478" i="51"/>
  <c r="X478" i="51" s="1"/>
  <c r="T478" i="51"/>
  <c r="K478" i="51"/>
  <c r="J478" i="51"/>
  <c r="I478" i="51"/>
  <c r="Y477" i="51"/>
  <c r="W477" i="51"/>
  <c r="X477" i="51" s="1"/>
  <c r="T477" i="51"/>
  <c r="K477" i="51"/>
  <c r="J477" i="51"/>
  <c r="I477" i="51"/>
  <c r="Y476" i="51"/>
  <c r="W476" i="51"/>
  <c r="X476" i="51" s="1"/>
  <c r="T476" i="51"/>
  <c r="K476" i="51"/>
  <c r="J476" i="51"/>
  <c r="I476" i="51"/>
  <c r="Y475" i="51"/>
  <c r="W475" i="51"/>
  <c r="X475" i="51" s="1"/>
  <c r="T475" i="51"/>
  <c r="K475" i="51"/>
  <c r="J475" i="51"/>
  <c r="I475" i="51"/>
  <c r="Y474" i="51"/>
  <c r="W474" i="51"/>
  <c r="X474" i="51" s="1"/>
  <c r="T474" i="51"/>
  <c r="K474" i="51"/>
  <c r="J474" i="51"/>
  <c r="I474" i="51"/>
  <c r="Y473" i="51"/>
  <c r="W473" i="51"/>
  <c r="X473" i="51" s="1"/>
  <c r="T473" i="51"/>
  <c r="K473" i="51"/>
  <c r="J473" i="51"/>
  <c r="I473" i="51"/>
  <c r="Y472" i="51"/>
  <c r="W472" i="51"/>
  <c r="X472" i="51" s="1"/>
  <c r="T472" i="51"/>
  <c r="K472" i="51"/>
  <c r="J472" i="51"/>
  <c r="I472" i="51"/>
  <c r="Y471" i="51"/>
  <c r="W471" i="51"/>
  <c r="X471" i="51" s="1"/>
  <c r="T471" i="51"/>
  <c r="K471" i="51"/>
  <c r="J471" i="51"/>
  <c r="I471" i="51"/>
  <c r="Y470" i="51"/>
  <c r="W470" i="51"/>
  <c r="X470" i="51" s="1"/>
  <c r="T470" i="51"/>
  <c r="K470" i="51"/>
  <c r="J470" i="51"/>
  <c r="I470" i="51"/>
  <c r="Y469" i="51"/>
  <c r="W469" i="51"/>
  <c r="X469" i="51" s="1"/>
  <c r="T469" i="51"/>
  <c r="K469" i="51"/>
  <c r="J469" i="51"/>
  <c r="I469" i="51"/>
  <c r="Y468" i="51"/>
  <c r="W468" i="51"/>
  <c r="X468" i="51" s="1"/>
  <c r="T468" i="51"/>
  <c r="K468" i="51"/>
  <c r="J468" i="51"/>
  <c r="I468" i="51"/>
  <c r="W467" i="51"/>
  <c r="X467" i="51" s="1"/>
  <c r="Y467" i="51" s="1"/>
  <c r="I467" i="51" s="1"/>
  <c r="T467" i="51"/>
  <c r="K467" i="51"/>
  <c r="J467" i="51"/>
  <c r="W466" i="51"/>
  <c r="X466" i="51" s="1"/>
  <c r="Y466" i="51" s="1"/>
  <c r="I466" i="51" s="1"/>
  <c r="T466" i="51"/>
  <c r="K466" i="51"/>
  <c r="W465" i="51"/>
  <c r="X465" i="51" s="1"/>
  <c r="Y465" i="51" s="1"/>
  <c r="I465" i="51" s="1"/>
  <c r="T465" i="51"/>
  <c r="K465" i="51"/>
  <c r="J465" i="51"/>
  <c r="W464" i="51"/>
  <c r="X464" i="51" s="1"/>
  <c r="Y464" i="51" s="1"/>
  <c r="I464" i="51" s="1"/>
  <c r="T464" i="51"/>
  <c r="K464" i="51"/>
  <c r="J464" i="51"/>
  <c r="W463" i="51"/>
  <c r="X463" i="51" s="1"/>
  <c r="Y463" i="51" s="1"/>
  <c r="I463" i="51" s="1"/>
  <c r="T463" i="51"/>
  <c r="K463" i="51"/>
  <c r="J463" i="51"/>
  <c r="Y462" i="51"/>
  <c r="W462" i="51"/>
  <c r="X462" i="51" s="1"/>
  <c r="T462" i="51"/>
  <c r="K462" i="51"/>
  <c r="J462" i="51"/>
  <c r="I462" i="51"/>
  <c r="Y461" i="51"/>
  <c r="W461" i="51"/>
  <c r="X461" i="51" s="1"/>
  <c r="T461" i="51"/>
  <c r="K461" i="51"/>
  <c r="J461" i="51"/>
  <c r="I461" i="51"/>
  <c r="I460" i="51"/>
  <c r="N456" i="51"/>
  <c r="N18" i="51" s="1"/>
  <c r="H454" i="51"/>
  <c r="F451" i="51"/>
  <c r="T448" i="51"/>
  <c r="M442" i="51"/>
  <c r="C432" i="51"/>
  <c r="T411" i="51"/>
  <c r="D394" i="51"/>
  <c r="C394" i="51"/>
  <c r="Y392" i="51"/>
  <c r="W392" i="51"/>
  <c r="X392" i="51" s="1"/>
  <c r="T392" i="51"/>
  <c r="K392" i="51"/>
  <c r="J392" i="51"/>
  <c r="I392" i="51"/>
  <c r="W391" i="51"/>
  <c r="X391" i="51" s="1"/>
  <c r="Y391" i="51" s="1"/>
  <c r="I391" i="51" s="1"/>
  <c r="T391" i="51"/>
  <c r="K391" i="51"/>
  <c r="J391" i="51"/>
  <c r="W390" i="51"/>
  <c r="X390" i="51" s="1"/>
  <c r="Y390" i="51" s="1"/>
  <c r="I390" i="51" s="1"/>
  <c r="T390" i="51"/>
  <c r="K390" i="51"/>
  <c r="J390" i="51"/>
  <c r="W389" i="51"/>
  <c r="X389" i="51" s="1"/>
  <c r="Y389" i="51" s="1"/>
  <c r="I389" i="51" s="1"/>
  <c r="T389" i="51"/>
  <c r="K389" i="51"/>
  <c r="J389" i="51"/>
  <c r="W388" i="51"/>
  <c r="X388" i="51" s="1"/>
  <c r="Y388" i="51" s="1"/>
  <c r="I388" i="51" s="1"/>
  <c r="T388" i="51"/>
  <c r="K388" i="51"/>
  <c r="J388" i="51"/>
  <c r="W387" i="51"/>
  <c r="X387" i="51" s="1"/>
  <c r="Y387" i="51" s="1"/>
  <c r="I387" i="51" s="1"/>
  <c r="T387" i="51"/>
  <c r="K387" i="51"/>
  <c r="J387" i="51"/>
  <c r="W386" i="51"/>
  <c r="X386" i="51" s="1"/>
  <c r="Y386" i="51" s="1"/>
  <c r="I386" i="51" s="1"/>
  <c r="T386" i="51"/>
  <c r="K386" i="51"/>
  <c r="J386" i="51"/>
  <c r="Y385" i="51"/>
  <c r="W385" i="51"/>
  <c r="X385" i="51" s="1"/>
  <c r="T385" i="51"/>
  <c r="K385" i="51"/>
  <c r="J385" i="51"/>
  <c r="I385" i="51"/>
  <c r="W384" i="51"/>
  <c r="X384" i="51" s="1"/>
  <c r="Y384" i="51" s="1"/>
  <c r="I384" i="51" s="1"/>
  <c r="T384" i="51"/>
  <c r="K384" i="51"/>
  <c r="J384" i="51"/>
  <c r="W383" i="51"/>
  <c r="X383" i="51" s="1"/>
  <c r="Y383" i="51" s="1"/>
  <c r="I383" i="51" s="1"/>
  <c r="T383" i="51"/>
  <c r="K383" i="51"/>
  <c r="J383" i="51"/>
  <c r="W382" i="51"/>
  <c r="X382" i="51" s="1"/>
  <c r="Y382" i="51" s="1"/>
  <c r="I382" i="51" s="1"/>
  <c r="T382" i="51"/>
  <c r="K382" i="51"/>
  <c r="J382" i="51"/>
  <c r="W381" i="51"/>
  <c r="X381" i="51" s="1"/>
  <c r="Y381" i="51" s="1"/>
  <c r="I381" i="51" s="1"/>
  <c r="T381" i="51"/>
  <c r="K381" i="51"/>
  <c r="J381" i="51"/>
  <c r="W380" i="51"/>
  <c r="X380" i="51" s="1"/>
  <c r="Y380" i="51" s="1"/>
  <c r="I380" i="51" s="1"/>
  <c r="T380" i="51"/>
  <c r="K380" i="51"/>
  <c r="J380" i="51"/>
  <c r="Y379" i="51"/>
  <c r="W379" i="51"/>
  <c r="X379" i="51" s="1"/>
  <c r="T379" i="51"/>
  <c r="K379" i="51"/>
  <c r="J379" i="51"/>
  <c r="I379" i="51"/>
  <c r="W378" i="51"/>
  <c r="X378" i="51" s="1"/>
  <c r="Y378" i="51" s="1"/>
  <c r="I378" i="51" s="1"/>
  <c r="T378" i="51"/>
  <c r="K378" i="51"/>
  <c r="J378" i="51"/>
  <c r="W377" i="51"/>
  <c r="X377" i="51" s="1"/>
  <c r="Y377" i="51" s="1"/>
  <c r="I377" i="51" s="1"/>
  <c r="T377" i="51"/>
  <c r="K377" i="51"/>
  <c r="J377" i="51"/>
  <c r="W376" i="51"/>
  <c r="X376" i="51" s="1"/>
  <c r="Y376" i="51" s="1"/>
  <c r="I376" i="51" s="1"/>
  <c r="T376" i="51"/>
  <c r="K376" i="51"/>
  <c r="J376" i="51"/>
  <c r="W375" i="51"/>
  <c r="X375" i="51" s="1"/>
  <c r="Y375" i="51" s="1"/>
  <c r="I375" i="51" s="1"/>
  <c r="T375" i="51"/>
  <c r="K375" i="51"/>
  <c r="J375" i="51"/>
  <c r="W374" i="51"/>
  <c r="X374" i="51" s="1"/>
  <c r="Y374" i="51" s="1"/>
  <c r="I374" i="51" s="1"/>
  <c r="T374" i="51"/>
  <c r="K374" i="51"/>
  <c r="J374" i="51"/>
  <c r="W373" i="51"/>
  <c r="X373" i="51" s="1"/>
  <c r="Y373" i="51" s="1"/>
  <c r="I373" i="51" s="1"/>
  <c r="T373" i="51"/>
  <c r="K373" i="51"/>
  <c r="Y372" i="51"/>
  <c r="W372" i="51"/>
  <c r="X372" i="51" s="1"/>
  <c r="T372" i="51"/>
  <c r="K372" i="51"/>
  <c r="J372" i="51"/>
  <c r="I372" i="51"/>
  <c r="I371" i="51"/>
  <c r="N367" i="51"/>
  <c r="N16" i="51" s="1"/>
  <c r="H365" i="51"/>
  <c r="F362" i="51"/>
  <c r="T359" i="51"/>
  <c r="M356" i="51"/>
  <c r="C346" i="51"/>
  <c r="P295" i="51"/>
  <c r="T293" i="51"/>
  <c r="E281" i="51"/>
  <c r="C279" i="51"/>
  <c r="D277" i="51"/>
  <c r="D276" i="51" s="1"/>
  <c r="Y274" i="51"/>
  <c r="W274" i="51"/>
  <c r="X274" i="51" s="1"/>
  <c r="T274" i="51"/>
  <c r="K274" i="51"/>
  <c r="J274" i="51"/>
  <c r="I274" i="51"/>
  <c r="Y273" i="51"/>
  <c r="W273" i="51"/>
  <c r="X273" i="51" s="1"/>
  <c r="T273" i="51"/>
  <c r="K273" i="51"/>
  <c r="J273" i="51"/>
  <c r="I273" i="51"/>
  <c r="Y272" i="51"/>
  <c r="W272" i="51"/>
  <c r="X272" i="51" s="1"/>
  <c r="T272" i="51"/>
  <c r="K272" i="51"/>
  <c r="J272" i="51"/>
  <c r="I272" i="51"/>
  <c r="Y271" i="51"/>
  <c r="W271" i="51"/>
  <c r="X271" i="51" s="1"/>
  <c r="T271" i="51"/>
  <c r="K271" i="51"/>
  <c r="J271" i="51"/>
  <c r="I271" i="51"/>
  <c r="Y270" i="51"/>
  <c r="W270" i="51"/>
  <c r="X270" i="51" s="1"/>
  <c r="T270" i="51"/>
  <c r="K270" i="51"/>
  <c r="J270" i="51"/>
  <c r="I270" i="51"/>
  <c r="Y269" i="51"/>
  <c r="W269" i="51"/>
  <c r="X269" i="51" s="1"/>
  <c r="T269" i="51"/>
  <c r="K269" i="51"/>
  <c r="J269" i="51"/>
  <c r="I269" i="51"/>
  <c r="Y268" i="51"/>
  <c r="W268" i="51"/>
  <c r="X268" i="51" s="1"/>
  <c r="T268" i="51"/>
  <c r="K268" i="51"/>
  <c r="J268" i="51"/>
  <c r="I268" i="51"/>
  <c r="Y267" i="51"/>
  <c r="W267" i="51"/>
  <c r="X267" i="51" s="1"/>
  <c r="T267" i="51"/>
  <c r="K267" i="51"/>
  <c r="J267" i="51"/>
  <c r="I267" i="51"/>
  <c r="Y266" i="51"/>
  <c r="W266" i="51"/>
  <c r="X266" i="51" s="1"/>
  <c r="T266" i="51"/>
  <c r="K266" i="51"/>
  <c r="J266" i="51"/>
  <c r="I266" i="51"/>
  <c r="Y265" i="51"/>
  <c r="W265" i="51"/>
  <c r="X265" i="51" s="1"/>
  <c r="T265" i="51"/>
  <c r="K265" i="51"/>
  <c r="J265" i="51"/>
  <c r="I265" i="51"/>
  <c r="Y264" i="51"/>
  <c r="W264" i="51"/>
  <c r="X264" i="51" s="1"/>
  <c r="T264" i="51"/>
  <c r="K264" i="51"/>
  <c r="J264" i="51"/>
  <c r="I264" i="51"/>
  <c r="Y263" i="51"/>
  <c r="W263" i="51"/>
  <c r="X263" i="51" s="1"/>
  <c r="T263" i="51"/>
  <c r="K263" i="51"/>
  <c r="J263" i="51"/>
  <c r="I263" i="51"/>
  <c r="Y262" i="51"/>
  <c r="W262" i="51"/>
  <c r="X262" i="51" s="1"/>
  <c r="T262" i="51"/>
  <c r="K262" i="51"/>
  <c r="J262" i="51"/>
  <c r="I262" i="51"/>
  <c r="Y261" i="51"/>
  <c r="W261" i="51"/>
  <c r="X261" i="51" s="1"/>
  <c r="T261" i="51"/>
  <c r="K261" i="51"/>
  <c r="J261" i="51"/>
  <c r="I261" i="51"/>
  <c r="Y260" i="51"/>
  <c r="W260" i="51"/>
  <c r="X260" i="51" s="1"/>
  <c r="T260" i="51"/>
  <c r="K260" i="51"/>
  <c r="J260" i="51"/>
  <c r="I260" i="51"/>
  <c r="Y259" i="51"/>
  <c r="W259" i="51"/>
  <c r="X259" i="51" s="1"/>
  <c r="T259" i="51"/>
  <c r="K259" i="51"/>
  <c r="J259" i="51"/>
  <c r="I259" i="51"/>
  <c r="Y258" i="51"/>
  <c r="W258" i="51"/>
  <c r="X258" i="51" s="1"/>
  <c r="T258" i="51"/>
  <c r="K258" i="51"/>
  <c r="J258" i="51"/>
  <c r="I258" i="51"/>
  <c r="Y257" i="51"/>
  <c r="W257" i="51"/>
  <c r="X257" i="51" s="1"/>
  <c r="T257" i="51"/>
  <c r="K257" i="51"/>
  <c r="J257" i="51"/>
  <c r="I257" i="51"/>
  <c r="Y256" i="51"/>
  <c r="W256" i="51"/>
  <c r="X256" i="51" s="1"/>
  <c r="T256" i="51"/>
  <c r="K256" i="51"/>
  <c r="J256" i="51"/>
  <c r="I256" i="51"/>
  <c r="Y255" i="51"/>
  <c r="W255" i="51"/>
  <c r="X255" i="51" s="1"/>
  <c r="T255" i="51"/>
  <c r="K255" i="51"/>
  <c r="J255" i="51"/>
  <c r="I255" i="51"/>
  <c r="Y254" i="51"/>
  <c r="W254" i="51"/>
  <c r="X254" i="51" s="1"/>
  <c r="T254" i="51"/>
  <c r="K254" i="51"/>
  <c r="J254" i="51"/>
  <c r="I254" i="51"/>
  <c r="Y253" i="51"/>
  <c r="W253" i="51"/>
  <c r="X253" i="51" s="1"/>
  <c r="T253" i="51"/>
  <c r="K253" i="51"/>
  <c r="J253" i="51"/>
  <c r="I253" i="51"/>
  <c r="Y252" i="51"/>
  <c r="W252" i="51"/>
  <c r="X252" i="51" s="1"/>
  <c r="T252" i="51"/>
  <c r="K252" i="51"/>
  <c r="J252" i="51"/>
  <c r="I252" i="51"/>
  <c r="Y251" i="51"/>
  <c r="W251" i="51"/>
  <c r="X251" i="51" s="1"/>
  <c r="T251" i="51"/>
  <c r="K251" i="51"/>
  <c r="J251" i="51"/>
  <c r="I251" i="51"/>
  <c r="Y250" i="51"/>
  <c r="W250" i="51"/>
  <c r="X250" i="51" s="1"/>
  <c r="T250" i="51"/>
  <c r="K250" i="51"/>
  <c r="J250" i="51"/>
  <c r="I250" i="51"/>
  <c r="Y249" i="51"/>
  <c r="W249" i="51"/>
  <c r="X249" i="51" s="1"/>
  <c r="T249" i="51"/>
  <c r="K249" i="51"/>
  <c r="J249" i="51"/>
  <c r="I249" i="51"/>
  <c r="Y248" i="51"/>
  <c r="W248" i="51"/>
  <c r="X248" i="51" s="1"/>
  <c r="T248" i="51"/>
  <c r="K248" i="51"/>
  <c r="J248" i="51"/>
  <c r="I248" i="51"/>
  <c r="Y247" i="51"/>
  <c r="W247" i="51"/>
  <c r="X247" i="51" s="1"/>
  <c r="T247" i="51"/>
  <c r="K247" i="51"/>
  <c r="J247" i="51"/>
  <c r="I247" i="51"/>
  <c r="W246" i="51"/>
  <c r="X246" i="51" s="1"/>
  <c r="Y246" i="51" s="1"/>
  <c r="I246" i="51" s="1"/>
  <c r="T246" i="51"/>
  <c r="K246" i="51"/>
  <c r="J246" i="51"/>
  <c r="W245" i="51"/>
  <c r="X245" i="51" s="1"/>
  <c r="Y245" i="51" s="1"/>
  <c r="I245" i="51" s="1"/>
  <c r="T245" i="51"/>
  <c r="K245" i="51"/>
  <c r="J245" i="51"/>
  <c r="W244" i="51"/>
  <c r="X244" i="51" s="1"/>
  <c r="Y244" i="51" s="1"/>
  <c r="I244" i="51" s="1"/>
  <c r="T244" i="51"/>
  <c r="K244" i="51"/>
  <c r="J244" i="51"/>
  <c r="W243" i="51"/>
  <c r="X243" i="51" s="1"/>
  <c r="Y243" i="51" s="1"/>
  <c r="I243" i="51" s="1"/>
  <c r="T243" i="51"/>
  <c r="K243" i="51"/>
  <c r="J243" i="51"/>
  <c r="W242" i="51"/>
  <c r="X242" i="51" s="1"/>
  <c r="Y242" i="51" s="1"/>
  <c r="I242" i="51" s="1"/>
  <c r="T242" i="51"/>
  <c r="K242" i="51"/>
  <c r="J242" i="51"/>
  <c r="W241" i="51"/>
  <c r="X241" i="51" s="1"/>
  <c r="Y241" i="51" s="1"/>
  <c r="I241" i="51" s="1"/>
  <c r="T241" i="51"/>
  <c r="K241" i="51"/>
  <c r="J241" i="51"/>
  <c r="W240" i="51"/>
  <c r="X240" i="51" s="1"/>
  <c r="Y240" i="51" s="1"/>
  <c r="I240" i="51" s="1"/>
  <c r="T240" i="51"/>
  <c r="K240" i="51"/>
  <c r="J240" i="51"/>
  <c r="W239" i="51"/>
  <c r="X239" i="51" s="1"/>
  <c r="Y239" i="51" s="1"/>
  <c r="I239" i="51" s="1"/>
  <c r="T239" i="51"/>
  <c r="K239" i="51"/>
  <c r="J239" i="51"/>
  <c r="W238" i="51"/>
  <c r="X238" i="51" s="1"/>
  <c r="Y238" i="51" s="1"/>
  <c r="I238" i="51" s="1"/>
  <c r="T238" i="51"/>
  <c r="K238" i="51"/>
  <c r="J238" i="51"/>
  <c r="W237" i="51"/>
  <c r="X237" i="51" s="1"/>
  <c r="Y237" i="51" s="1"/>
  <c r="I237" i="51" s="1"/>
  <c r="T237" i="51"/>
  <c r="K237" i="51"/>
  <c r="J237" i="51"/>
  <c r="W236" i="51"/>
  <c r="X236" i="51" s="1"/>
  <c r="Y236" i="51" s="1"/>
  <c r="I236" i="51" s="1"/>
  <c r="T236" i="51"/>
  <c r="K236" i="51"/>
  <c r="J236" i="51"/>
  <c r="T235" i="51"/>
  <c r="K235" i="51"/>
  <c r="J235" i="51"/>
  <c r="I235" i="51"/>
  <c r="I234" i="51"/>
  <c r="N230" i="51"/>
  <c r="N14" i="51" s="1"/>
  <c r="L229" i="51"/>
  <c r="M228" i="51"/>
  <c r="H228" i="51"/>
  <c r="I229" i="51" s="1"/>
  <c r="H229" i="51"/>
  <c r="T222" i="51"/>
  <c r="M219" i="51"/>
  <c r="C209" i="51"/>
  <c r="P152" i="51"/>
  <c r="T150" i="51"/>
  <c r="C140" i="51"/>
  <c r="C138" i="51"/>
  <c r="D137" i="51"/>
  <c r="R136" i="51"/>
  <c r="N96" i="51" s="1"/>
  <c r="Y135" i="51"/>
  <c r="W135" i="51"/>
  <c r="X135" i="51" s="1"/>
  <c r="T135" i="51"/>
  <c r="K135" i="51"/>
  <c r="J135" i="51"/>
  <c r="I135" i="51"/>
  <c r="Y134" i="51"/>
  <c r="W134" i="51"/>
  <c r="X134" i="51" s="1"/>
  <c r="T134" i="51"/>
  <c r="K134" i="51"/>
  <c r="J134" i="51"/>
  <c r="I134" i="51"/>
  <c r="Y133" i="51"/>
  <c r="W133" i="51"/>
  <c r="X133" i="51" s="1"/>
  <c r="T133" i="51"/>
  <c r="K133" i="51"/>
  <c r="J133" i="51"/>
  <c r="I133" i="51"/>
  <c r="Y132" i="51"/>
  <c r="W132" i="51"/>
  <c r="X132" i="51" s="1"/>
  <c r="T132" i="51"/>
  <c r="K132" i="51"/>
  <c r="J132" i="51"/>
  <c r="I132" i="51"/>
  <c r="Y131" i="51"/>
  <c r="W131" i="51"/>
  <c r="X131" i="51" s="1"/>
  <c r="T131" i="51"/>
  <c r="K131" i="51"/>
  <c r="J131" i="51"/>
  <c r="I131" i="51"/>
  <c r="Y130" i="51"/>
  <c r="W130" i="51"/>
  <c r="X130" i="51" s="1"/>
  <c r="T130" i="51"/>
  <c r="K130" i="51"/>
  <c r="J130" i="51"/>
  <c r="I130" i="51"/>
  <c r="Y129" i="51"/>
  <c r="W129" i="51"/>
  <c r="X129" i="51" s="1"/>
  <c r="T129" i="51"/>
  <c r="K129" i="51"/>
  <c r="J129" i="51"/>
  <c r="I129" i="51"/>
  <c r="Y128" i="51"/>
  <c r="W128" i="51"/>
  <c r="X128" i="51" s="1"/>
  <c r="T128" i="51"/>
  <c r="K128" i="51"/>
  <c r="J128" i="51"/>
  <c r="I128" i="51"/>
  <c r="Y127" i="51"/>
  <c r="W127" i="51"/>
  <c r="X127" i="51" s="1"/>
  <c r="T127" i="51"/>
  <c r="K127" i="51"/>
  <c r="J127" i="51"/>
  <c r="I127" i="51"/>
  <c r="Y126" i="51"/>
  <c r="W126" i="51"/>
  <c r="X126" i="51" s="1"/>
  <c r="T126" i="51"/>
  <c r="K126" i="51"/>
  <c r="J126" i="51"/>
  <c r="I126" i="51"/>
  <c r="Y125" i="51"/>
  <c r="W125" i="51"/>
  <c r="X125" i="51" s="1"/>
  <c r="T125" i="51"/>
  <c r="K125" i="51"/>
  <c r="J125" i="51"/>
  <c r="I125" i="51"/>
  <c r="Y124" i="51"/>
  <c r="W124" i="51"/>
  <c r="X124" i="51" s="1"/>
  <c r="T124" i="51"/>
  <c r="K124" i="51"/>
  <c r="J124" i="51"/>
  <c r="I124" i="51"/>
  <c r="Y123" i="51"/>
  <c r="W123" i="51"/>
  <c r="X123" i="51" s="1"/>
  <c r="T123" i="51"/>
  <c r="K123" i="51"/>
  <c r="J123" i="51"/>
  <c r="I123" i="51"/>
  <c r="Y122" i="51"/>
  <c r="W122" i="51"/>
  <c r="X122" i="51" s="1"/>
  <c r="T122" i="51"/>
  <c r="K122" i="51"/>
  <c r="J122" i="51"/>
  <c r="I122" i="51"/>
  <c r="Y121" i="51"/>
  <c r="W121" i="51"/>
  <c r="X121" i="51" s="1"/>
  <c r="T121" i="51"/>
  <c r="K121" i="51"/>
  <c r="J121" i="51"/>
  <c r="I121" i="51"/>
  <c r="Y120" i="51"/>
  <c r="W120" i="51"/>
  <c r="X120" i="51" s="1"/>
  <c r="T120" i="51"/>
  <c r="K120" i="51"/>
  <c r="J120" i="51"/>
  <c r="I120" i="51"/>
  <c r="Y119" i="51"/>
  <c r="W119" i="51"/>
  <c r="X119" i="51" s="1"/>
  <c r="T119" i="51"/>
  <c r="K119" i="51"/>
  <c r="J119" i="51"/>
  <c r="I119" i="51"/>
  <c r="Y118" i="51"/>
  <c r="W118" i="51"/>
  <c r="X118" i="51" s="1"/>
  <c r="T118" i="51"/>
  <c r="K118" i="51"/>
  <c r="J118" i="51"/>
  <c r="I118" i="51"/>
  <c r="Y117" i="51"/>
  <c r="W117" i="51"/>
  <c r="X117" i="51" s="1"/>
  <c r="T117" i="51"/>
  <c r="K117" i="51"/>
  <c r="J117" i="51"/>
  <c r="I117" i="51"/>
  <c r="Y116" i="51"/>
  <c r="W116" i="51"/>
  <c r="X116" i="51" s="1"/>
  <c r="T116" i="51"/>
  <c r="K116" i="51"/>
  <c r="J116" i="51"/>
  <c r="I116" i="51"/>
  <c r="Y115" i="51"/>
  <c r="W115" i="51"/>
  <c r="X115" i="51" s="1"/>
  <c r="T115" i="51"/>
  <c r="K115" i="51"/>
  <c r="J115" i="51"/>
  <c r="I115" i="51"/>
  <c r="Y114" i="51"/>
  <c r="W114" i="51"/>
  <c r="X114" i="51" s="1"/>
  <c r="T114" i="51"/>
  <c r="K114" i="51"/>
  <c r="J114" i="51"/>
  <c r="I114" i="51"/>
  <c r="W113" i="51"/>
  <c r="X113" i="51" s="1"/>
  <c r="Y113" i="51" s="1"/>
  <c r="I113" i="51" s="1"/>
  <c r="T113" i="51"/>
  <c r="K113" i="51"/>
  <c r="J113" i="51"/>
  <c r="W112" i="51"/>
  <c r="X112" i="51" s="1"/>
  <c r="Y112" i="51" s="1"/>
  <c r="I112" i="51" s="1"/>
  <c r="T112" i="51"/>
  <c r="K112" i="51"/>
  <c r="J112" i="51"/>
  <c r="W111" i="51"/>
  <c r="X111" i="51" s="1"/>
  <c r="Y111" i="51" s="1"/>
  <c r="I111" i="51" s="1"/>
  <c r="T111" i="51"/>
  <c r="K111" i="51"/>
  <c r="J111" i="51"/>
  <c r="W110" i="51"/>
  <c r="X110" i="51" s="1"/>
  <c r="Y110" i="51" s="1"/>
  <c r="I110" i="51" s="1"/>
  <c r="T110" i="51"/>
  <c r="K110" i="51"/>
  <c r="J110" i="51"/>
  <c r="W109" i="51"/>
  <c r="X109" i="51" s="1"/>
  <c r="Y109" i="51" s="1"/>
  <c r="I109" i="51" s="1"/>
  <c r="T109" i="51"/>
  <c r="K109" i="51"/>
  <c r="J109" i="51"/>
  <c r="W108" i="51"/>
  <c r="X108" i="51" s="1"/>
  <c r="Y108" i="51" s="1"/>
  <c r="I108" i="51" s="1"/>
  <c r="T108" i="51"/>
  <c r="K108" i="51"/>
  <c r="J108" i="51"/>
  <c r="Y107" i="51"/>
  <c r="W107" i="51"/>
  <c r="X107" i="51" s="1"/>
  <c r="T107" i="51"/>
  <c r="K107" i="51"/>
  <c r="J107" i="51"/>
  <c r="I107" i="51"/>
  <c r="W106" i="51"/>
  <c r="X106" i="51" s="1"/>
  <c r="Y106" i="51" s="1"/>
  <c r="I106" i="51" s="1"/>
  <c r="T106" i="51"/>
  <c r="K106" i="51"/>
  <c r="J106" i="51"/>
  <c r="W105" i="51"/>
  <c r="X105" i="51" s="1"/>
  <c r="Y105" i="51" s="1"/>
  <c r="I105" i="51" s="1"/>
  <c r="T105" i="51"/>
  <c r="K105" i="51"/>
  <c r="J105" i="51"/>
  <c r="W104" i="51"/>
  <c r="X104" i="51" s="1"/>
  <c r="Y104" i="51" s="1"/>
  <c r="I104" i="51" s="1"/>
  <c r="T104" i="51"/>
  <c r="K104" i="51"/>
  <c r="J104" i="51"/>
  <c r="W103" i="51"/>
  <c r="X103" i="51" s="1"/>
  <c r="Y103" i="51" s="1"/>
  <c r="I103" i="51" s="1"/>
  <c r="T103" i="51"/>
  <c r="K103" i="51"/>
  <c r="J103" i="51"/>
  <c r="W102" i="51"/>
  <c r="X102" i="51" s="1"/>
  <c r="Y102" i="51" s="1"/>
  <c r="I102" i="51" s="1"/>
  <c r="T102" i="51"/>
  <c r="K102" i="51"/>
  <c r="J102" i="51"/>
  <c r="W101" i="51"/>
  <c r="X101" i="51" s="1"/>
  <c r="Y101" i="51" s="1"/>
  <c r="I101" i="51" s="1"/>
  <c r="T101" i="51"/>
  <c r="K101" i="51"/>
  <c r="J101" i="51"/>
  <c r="W100" i="51"/>
  <c r="X100" i="51" s="1"/>
  <c r="Y100" i="51" s="1"/>
  <c r="I100" i="51" s="1"/>
  <c r="T100" i="51"/>
  <c r="K100" i="51"/>
  <c r="J100" i="51"/>
  <c r="W99" i="51"/>
  <c r="X99" i="51" s="1"/>
  <c r="Y99" i="51" s="1"/>
  <c r="I99" i="51" s="1"/>
  <c r="T99" i="51"/>
  <c r="K99" i="51"/>
  <c r="J99" i="51"/>
  <c r="W98" i="51"/>
  <c r="X98" i="51" s="1"/>
  <c r="Y98" i="51" s="1"/>
  <c r="I98" i="51" s="1"/>
  <c r="T98" i="51"/>
  <c r="K98" i="51"/>
  <c r="J98" i="51"/>
  <c r="W97" i="51"/>
  <c r="X97" i="51" s="1"/>
  <c r="Y97" i="51" s="1"/>
  <c r="I97" i="51" s="1"/>
  <c r="T97" i="51"/>
  <c r="K97" i="51"/>
  <c r="Y96" i="51"/>
  <c r="W96" i="51"/>
  <c r="X96" i="51" s="1"/>
  <c r="T96" i="51"/>
  <c r="K96" i="51"/>
  <c r="J96" i="51"/>
  <c r="I96" i="51"/>
  <c r="I95" i="51"/>
  <c r="N91" i="51"/>
  <c r="N12" i="51" s="1"/>
  <c r="G90" i="51"/>
  <c r="M89" i="51"/>
  <c r="U86" i="51"/>
  <c r="L85" i="51"/>
  <c r="H89" i="51" s="1"/>
  <c r="V83" i="51"/>
  <c r="M80" i="51"/>
  <c r="N79" i="51"/>
  <c r="B12" i="51" s="1"/>
  <c r="C70" i="51"/>
  <c r="C64" i="51"/>
  <c r="R62" i="51"/>
  <c r="Y61" i="51"/>
  <c r="W61" i="51"/>
  <c r="X61" i="51" s="1"/>
  <c r="T61" i="51"/>
  <c r="D61" i="51" s="1"/>
  <c r="H61" i="51"/>
  <c r="E61" i="51"/>
  <c r="C61" i="51"/>
  <c r="B61" i="51"/>
  <c r="Y60" i="51"/>
  <c r="W60" i="51"/>
  <c r="X60" i="51" s="1"/>
  <c r="T60" i="51"/>
  <c r="D60" i="51" s="1"/>
  <c r="H60" i="51"/>
  <c r="E60" i="51"/>
  <c r="C60" i="51"/>
  <c r="B60" i="51"/>
  <c r="Y59" i="51"/>
  <c r="W59" i="51"/>
  <c r="X59" i="51" s="1"/>
  <c r="T59" i="51"/>
  <c r="D59" i="51" s="1"/>
  <c r="H59" i="51"/>
  <c r="E59" i="51"/>
  <c r="C59" i="51"/>
  <c r="B59" i="51"/>
  <c r="Y58" i="51"/>
  <c r="W58" i="51"/>
  <c r="X58" i="51" s="1"/>
  <c r="T58" i="51"/>
  <c r="D58" i="51" s="1"/>
  <c r="H58" i="51"/>
  <c r="E58" i="51"/>
  <c r="C58" i="51"/>
  <c r="B58" i="51"/>
  <c r="Y57" i="51"/>
  <c r="W57" i="51"/>
  <c r="X57" i="51" s="1"/>
  <c r="T57" i="51"/>
  <c r="D57" i="51" s="1"/>
  <c r="H57" i="51"/>
  <c r="E57" i="51"/>
  <c r="C57" i="51"/>
  <c r="B57" i="51"/>
  <c r="Y56" i="51"/>
  <c r="W56" i="51"/>
  <c r="X56" i="51" s="1"/>
  <c r="T56" i="51"/>
  <c r="D56" i="51" s="1"/>
  <c r="H56" i="51"/>
  <c r="E56" i="51"/>
  <c r="C56" i="51"/>
  <c r="B56" i="51"/>
  <c r="W55" i="51"/>
  <c r="T55" i="51"/>
  <c r="D55" i="51" s="1"/>
  <c r="H55" i="51"/>
  <c r="C55" i="51"/>
  <c r="B55" i="51"/>
  <c r="W54" i="51"/>
  <c r="E54" i="51" s="1"/>
  <c r="T54" i="51"/>
  <c r="D54" i="51" s="1"/>
  <c r="H54" i="51"/>
  <c r="C54" i="51"/>
  <c r="B54" i="51"/>
  <c r="W53" i="51"/>
  <c r="X53" i="51" s="1"/>
  <c r="Y53" i="51" s="1"/>
  <c r="T53" i="51"/>
  <c r="D53" i="51" s="1"/>
  <c r="H53" i="51"/>
  <c r="C53" i="51"/>
  <c r="B53" i="51"/>
  <c r="W52" i="51"/>
  <c r="X52" i="51" s="1"/>
  <c r="Y52" i="51" s="1"/>
  <c r="T52" i="51"/>
  <c r="D52" i="51" s="1"/>
  <c r="H52" i="51"/>
  <c r="C52" i="51"/>
  <c r="B52" i="51"/>
  <c r="W51" i="51"/>
  <c r="X51" i="51" s="1"/>
  <c r="Y51" i="51" s="1"/>
  <c r="T51" i="51"/>
  <c r="D51" i="51" s="1"/>
  <c r="H51" i="51"/>
  <c r="C51" i="51"/>
  <c r="B51" i="51"/>
  <c r="W50" i="51"/>
  <c r="E50" i="51" s="1"/>
  <c r="T50" i="51"/>
  <c r="D50" i="51" s="1"/>
  <c r="H50" i="51"/>
  <c r="C50" i="51"/>
  <c r="B50" i="51"/>
  <c r="Y49" i="51"/>
  <c r="W49" i="51"/>
  <c r="X49" i="51" s="1"/>
  <c r="T49" i="51"/>
  <c r="D49" i="51" s="1"/>
  <c r="H49" i="51"/>
  <c r="E49" i="51"/>
  <c r="C49" i="51"/>
  <c r="B49" i="51"/>
  <c r="W48" i="51"/>
  <c r="X48" i="51" s="1"/>
  <c r="Y48" i="51" s="1"/>
  <c r="T48" i="51"/>
  <c r="D48" i="51" s="1"/>
  <c r="H48" i="51"/>
  <c r="C48" i="51"/>
  <c r="B48" i="51"/>
  <c r="W47" i="51"/>
  <c r="X47" i="51" s="1"/>
  <c r="Y47" i="51" s="1"/>
  <c r="T47" i="51"/>
  <c r="D47" i="51" s="1"/>
  <c r="H47" i="51"/>
  <c r="C47" i="51"/>
  <c r="B47" i="51"/>
  <c r="W46" i="51"/>
  <c r="E46" i="51" s="1"/>
  <c r="T46" i="51"/>
  <c r="D46" i="51" s="1"/>
  <c r="H46" i="51"/>
  <c r="C46" i="51"/>
  <c r="B46" i="51"/>
  <c r="W45" i="51"/>
  <c r="X45" i="51" s="1"/>
  <c r="Y45" i="51" s="1"/>
  <c r="T45" i="51"/>
  <c r="D45" i="51" s="1"/>
  <c r="H45" i="51"/>
  <c r="C45" i="51"/>
  <c r="B45" i="51"/>
  <c r="W44" i="51"/>
  <c r="X44" i="51" s="1"/>
  <c r="Y44" i="51" s="1"/>
  <c r="T44" i="51"/>
  <c r="D44" i="51" s="1"/>
  <c r="H44" i="51"/>
  <c r="C44" i="51"/>
  <c r="B44" i="51"/>
  <c r="W43" i="51"/>
  <c r="X43" i="51" s="1"/>
  <c r="Y43" i="51" s="1"/>
  <c r="T43" i="51"/>
  <c r="D43" i="51" s="1"/>
  <c r="H43" i="51"/>
  <c r="C43" i="51"/>
  <c r="B43" i="51"/>
  <c r="W42" i="51"/>
  <c r="X42" i="51" s="1"/>
  <c r="Y42" i="51" s="1"/>
  <c r="E42" i="51" s="1"/>
  <c r="T42" i="51"/>
  <c r="D42" i="51" s="1"/>
  <c r="H42" i="51"/>
  <c r="C42" i="51"/>
  <c r="B42" i="51"/>
  <c r="O34" i="51"/>
  <c r="N10" i="51" s="1"/>
  <c r="J33" i="51"/>
  <c r="M25" i="51"/>
  <c r="N23" i="51"/>
  <c r="V21" i="51"/>
  <c r="N21" i="51"/>
  <c r="V19" i="51"/>
  <c r="N19" i="51"/>
  <c r="V17" i="51"/>
  <c r="N17" i="51"/>
  <c r="V15" i="51"/>
  <c r="N15" i="51"/>
  <c r="V13" i="51"/>
  <c r="N13" i="51"/>
  <c r="V12" i="51"/>
  <c r="V11" i="51"/>
  <c r="N11" i="51"/>
  <c r="B10" i="51"/>
  <c r="Z1" i="51"/>
  <c r="Y1" i="51"/>
  <c r="X1" i="51"/>
  <c r="W1" i="51"/>
  <c r="V1" i="51"/>
  <c r="U1" i="51"/>
  <c r="T1" i="51"/>
  <c r="S1" i="51"/>
  <c r="R1" i="51"/>
  <c r="Q1" i="51"/>
  <c r="P1" i="51"/>
  <c r="O1" i="51"/>
  <c r="N1" i="51"/>
  <c r="M1" i="51"/>
  <c r="L1" i="51"/>
  <c r="K1" i="51"/>
  <c r="J1" i="51"/>
  <c r="I1" i="51"/>
  <c r="H1" i="51"/>
  <c r="G1" i="51"/>
  <c r="F1" i="51"/>
  <c r="E1" i="51"/>
  <c r="D1" i="51"/>
  <c r="C1" i="51"/>
  <c r="B1" i="51"/>
  <c r="A1" i="51"/>
  <c r="L10" i="57" l="1"/>
  <c r="AH8" i="57"/>
  <c r="B10" i="57"/>
  <c r="V9" i="57"/>
  <c r="B1315" i="51"/>
  <c r="B1314" i="51"/>
  <c r="B1277" i="51"/>
  <c r="B1238" i="51"/>
  <c r="B1239" i="51"/>
  <c r="B1199" i="51"/>
  <c r="B1200" i="51"/>
  <c r="B1160" i="51"/>
  <c r="B1161" i="51"/>
  <c r="B514" i="51"/>
  <c r="B468" i="51"/>
  <c r="B469" i="51"/>
  <c r="B470" i="51" s="1"/>
  <c r="B467" i="51"/>
  <c r="B376" i="51"/>
  <c r="B289" i="51"/>
  <c r="B241" i="51"/>
  <c r="B240" i="51"/>
  <c r="B187" i="51"/>
  <c r="B146" i="51"/>
  <c r="B102" i="51"/>
  <c r="I898" i="51"/>
  <c r="J898" i="51" s="1"/>
  <c r="K891" i="51"/>
  <c r="L891" i="51" s="1"/>
  <c r="K894" i="51"/>
  <c r="L894" i="51" s="1"/>
  <c r="K901" i="51"/>
  <c r="L901" i="51" s="1"/>
  <c r="K909" i="51"/>
  <c r="L909" i="51" s="1"/>
  <c r="J1390" i="51"/>
  <c r="I1477" i="51"/>
  <c r="K1398" i="51"/>
  <c r="K910" i="51"/>
  <c r="L910" i="51" s="1"/>
  <c r="I1448" i="51"/>
  <c r="I1479" i="51"/>
  <c r="J1394" i="51"/>
  <c r="K890" i="51"/>
  <c r="L890" i="51" s="1"/>
  <c r="K899" i="51"/>
  <c r="L899" i="51" s="1"/>
  <c r="K905" i="51"/>
  <c r="L905" i="51" s="1"/>
  <c r="K908" i="51"/>
  <c r="L908" i="51" s="1"/>
  <c r="I1457" i="51"/>
  <c r="I1475" i="51"/>
  <c r="K1397" i="51"/>
  <c r="I1476" i="51"/>
  <c r="I1484" i="51"/>
  <c r="I1614" i="51"/>
  <c r="G600" i="51"/>
  <c r="K1390" i="51"/>
  <c r="K1393" i="51"/>
  <c r="K1394" i="51"/>
  <c r="K1402" i="51"/>
  <c r="C1093" i="51"/>
  <c r="K1389" i="51"/>
  <c r="K1401" i="51"/>
  <c r="I1478" i="51"/>
  <c r="M1110" i="51"/>
  <c r="M1141" i="51" s="1"/>
  <c r="M1142" i="51" s="1"/>
  <c r="I1447" i="51"/>
  <c r="I1459" i="51"/>
  <c r="C1723" i="51"/>
  <c r="I1449" i="51"/>
  <c r="I1455" i="51"/>
  <c r="J1107" i="51"/>
  <c r="J1141" i="51" s="1"/>
  <c r="J1142" i="51" s="1"/>
  <c r="E53" i="51"/>
  <c r="I893" i="51"/>
  <c r="J893" i="51" s="1"/>
  <c r="I894" i="51"/>
  <c r="J894" i="51" s="1"/>
  <c r="I895" i="51"/>
  <c r="J895" i="51" s="1"/>
  <c r="I897" i="51"/>
  <c r="J897" i="51" s="1"/>
  <c r="I905" i="51"/>
  <c r="J905" i="51" s="1"/>
  <c r="I915" i="51"/>
  <c r="J915" i="51" s="1"/>
  <c r="I918" i="51"/>
  <c r="J918" i="51" s="1"/>
  <c r="F1093" i="51"/>
  <c r="J1406" i="51"/>
  <c r="I1451" i="51"/>
  <c r="I1453" i="51"/>
  <c r="I1456" i="51"/>
  <c r="I1620" i="51"/>
  <c r="C1713" i="51"/>
  <c r="I899" i="51"/>
  <c r="J899" i="51" s="1"/>
  <c r="I903" i="51"/>
  <c r="J903" i="51" s="1"/>
  <c r="I909" i="51"/>
  <c r="J909" i="51" s="1"/>
  <c r="I910" i="51"/>
  <c r="J910" i="51" s="1"/>
  <c r="I917" i="51"/>
  <c r="J917" i="51" s="1"/>
  <c r="C684" i="51"/>
  <c r="I890" i="51"/>
  <c r="J890" i="51" s="1"/>
  <c r="I891" i="51"/>
  <c r="J891" i="51" s="1"/>
  <c r="I907" i="51"/>
  <c r="J907" i="51" s="1"/>
  <c r="I913" i="51"/>
  <c r="J913" i="51" s="1"/>
  <c r="B1093" i="51"/>
  <c r="I1106" i="51"/>
  <c r="I1141" i="51" s="1"/>
  <c r="I1142" i="51" s="1"/>
  <c r="J1398" i="51"/>
  <c r="I1452" i="51"/>
  <c r="I1458" i="51"/>
  <c r="I1461" i="51"/>
  <c r="E43" i="51"/>
  <c r="K897" i="51"/>
  <c r="L897" i="51" s="1"/>
  <c r="K898" i="51"/>
  <c r="L898" i="51" s="1"/>
  <c r="K904" i="51"/>
  <c r="L904" i="51" s="1"/>
  <c r="K919" i="51"/>
  <c r="L919" i="51" s="1"/>
  <c r="K1405" i="51"/>
  <c r="K1406" i="51"/>
  <c r="C1717" i="51"/>
  <c r="I700" i="51"/>
  <c r="I722" i="51" s="1"/>
  <c r="K896" i="51"/>
  <c r="L896" i="51" s="1"/>
  <c r="K900" i="51"/>
  <c r="L900" i="51" s="1"/>
  <c r="K903" i="51"/>
  <c r="L903" i="51" s="1"/>
  <c r="K914" i="51"/>
  <c r="L914" i="51" s="1"/>
  <c r="E1142" i="51"/>
  <c r="I1616" i="51"/>
  <c r="K892" i="51"/>
  <c r="L892" i="51" s="1"/>
  <c r="K902" i="51"/>
  <c r="L902" i="51" s="1"/>
  <c r="K906" i="51"/>
  <c r="L906" i="51" s="1"/>
  <c r="K912" i="51"/>
  <c r="L912" i="51" s="1"/>
  <c r="K913" i="51"/>
  <c r="L913" i="51" s="1"/>
  <c r="K915" i="51"/>
  <c r="L915" i="51" s="1"/>
  <c r="K916" i="51"/>
  <c r="L916" i="51" s="1"/>
  <c r="K917" i="51"/>
  <c r="L917" i="51" s="1"/>
  <c r="N1129" i="51"/>
  <c r="N1134" i="51"/>
  <c r="N1137" i="51"/>
  <c r="I1617" i="51"/>
  <c r="I901" i="51"/>
  <c r="J901" i="51" s="1"/>
  <c r="I902" i="51"/>
  <c r="J902" i="51" s="1"/>
  <c r="I906" i="51"/>
  <c r="J906" i="51" s="1"/>
  <c r="N1127" i="51"/>
  <c r="C1719" i="51"/>
  <c r="K1722" i="51"/>
  <c r="N1117" i="51"/>
  <c r="E47" i="51"/>
  <c r="I911" i="51"/>
  <c r="J911" i="51" s="1"/>
  <c r="I914" i="51"/>
  <c r="J914" i="51" s="1"/>
  <c r="N1102" i="51"/>
  <c r="N1115" i="51"/>
  <c r="C1522" i="51"/>
  <c r="G1489" i="51" s="1"/>
  <c r="I1618" i="51"/>
  <c r="C1715" i="51"/>
  <c r="C1726" i="51"/>
  <c r="E44" i="50"/>
  <c r="E15" i="50"/>
  <c r="I1512" i="51"/>
  <c r="I1514" i="51"/>
  <c r="I1511" i="51"/>
  <c r="X55" i="51"/>
  <c r="Y55" i="51" s="1"/>
  <c r="E55" i="51"/>
  <c r="L1141" i="51"/>
  <c r="L1142" i="51" s="1"/>
  <c r="I1513" i="51"/>
  <c r="G1648" i="51"/>
  <c r="G1620" i="51"/>
  <c r="G1637" i="51"/>
  <c r="L1714" i="51"/>
  <c r="K1714" i="51"/>
  <c r="H701" i="51"/>
  <c r="H700" i="51"/>
  <c r="D1142" i="51"/>
  <c r="D1093" i="51"/>
  <c r="I599" i="51"/>
  <c r="I611" i="51" s="1"/>
  <c r="H699" i="51"/>
  <c r="M903" i="51"/>
  <c r="N903" i="51" s="1"/>
  <c r="M901" i="51"/>
  <c r="N901" i="51" s="1"/>
  <c r="M890" i="51"/>
  <c r="N890" i="51" s="1"/>
  <c r="M891" i="51"/>
  <c r="N891" i="51" s="1"/>
  <c r="C1524" i="51"/>
  <c r="T393" i="51"/>
  <c r="T370" i="51" s="1"/>
  <c r="T362" i="51" s="1"/>
  <c r="N1105" i="51"/>
  <c r="N1114" i="51"/>
  <c r="N1116" i="51"/>
  <c r="N1122" i="51"/>
  <c r="N1126" i="51"/>
  <c r="N1128" i="51"/>
  <c r="I1480" i="51"/>
  <c r="I1481" i="51"/>
  <c r="I1482" i="51"/>
  <c r="C1521" i="51"/>
  <c r="G1480" i="51" s="1"/>
  <c r="F1578" i="51"/>
  <c r="N1109" i="51"/>
  <c r="N1118" i="51"/>
  <c r="N1130" i="51"/>
  <c r="N1131" i="51"/>
  <c r="N1133" i="51"/>
  <c r="N1138" i="51"/>
  <c r="F1408" i="51"/>
  <c r="G1578" i="51"/>
  <c r="I1615" i="51"/>
  <c r="I1619" i="51"/>
  <c r="C1721" i="51"/>
  <c r="C1728" i="51"/>
  <c r="E45" i="51"/>
  <c r="E51" i="51"/>
  <c r="N1110" i="51"/>
  <c r="N1113" i="51"/>
  <c r="N1121" i="51"/>
  <c r="N1132" i="51"/>
  <c r="H1408" i="51"/>
  <c r="E44" i="51"/>
  <c r="X46" i="51"/>
  <c r="Y46" i="51" s="1"/>
  <c r="E48" i="51"/>
  <c r="X50" i="51"/>
  <c r="Y50" i="51" s="1"/>
  <c r="E52" i="51"/>
  <c r="X54" i="51"/>
  <c r="Y54" i="51" s="1"/>
  <c r="K276" i="51"/>
  <c r="T62" i="51"/>
  <c r="T40" i="51" s="1"/>
  <c r="C40" i="51" s="1"/>
  <c r="G42" i="51" s="1"/>
  <c r="T136" i="51"/>
  <c r="T94" i="51" s="1"/>
  <c r="T86" i="51" s="1"/>
  <c r="L96" i="51" s="1"/>
  <c r="T275" i="51"/>
  <c r="B1732" i="51"/>
  <c r="C1712" i="51"/>
  <c r="L1712" i="51"/>
  <c r="K1712" i="51"/>
  <c r="T501" i="51"/>
  <c r="K502" i="51"/>
  <c r="D684" i="51"/>
  <c r="J701" i="51"/>
  <c r="J699" i="51"/>
  <c r="M916" i="51"/>
  <c r="N916" i="51" s="1"/>
  <c r="M912" i="51"/>
  <c r="N912" i="51" s="1"/>
  <c r="M908" i="51"/>
  <c r="N908" i="51" s="1"/>
  <c r="M904" i="51"/>
  <c r="N904" i="51" s="1"/>
  <c r="M900" i="51"/>
  <c r="N900" i="51" s="1"/>
  <c r="M896" i="51"/>
  <c r="N896" i="51" s="1"/>
  <c r="M892" i="51"/>
  <c r="M919" i="51"/>
  <c r="N919" i="51" s="1"/>
  <c r="M918" i="51"/>
  <c r="N918" i="51" s="1"/>
  <c r="M917" i="51"/>
  <c r="N917" i="51" s="1"/>
  <c r="M911" i="51"/>
  <c r="N911" i="51" s="1"/>
  <c r="M910" i="51"/>
  <c r="N910" i="51" s="1"/>
  <c r="M909" i="51"/>
  <c r="N909" i="51" s="1"/>
  <c r="M899" i="51"/>
  <c r="N899" i="51" s="1"/>
  <c r="M898" i="51"/>
  <c r="N898" i="51" s="1"/>
  <c r="M897" i="51"/>
  <c r="N897" i="51" s="1"/>
  <c r="M895" i="51"/>
  <c r="N895" i="51" s="1"/>
  <c r="M894" i="51"/>
  <c r="N894" i="51" s="1"/>
  <c r="M893" i="51"/>
  <c r="N893" i="51" s="1"/>
  <c r="M915" i="51"/>
  <c r="N915" i="51" s="1"/>
  <c r="M914" i="51"/>
  <c r="N914" i="51" s="1"/>
  <c r="M913" i="51"/>
  <c r="N913" i="51" s="1"/>
  <c r="M907" i="51"/>
  <c r="N907" i="51" s="1"/>
  <c r="M906" i="51"/>
  <c r="N906" i="51" s="1"/>
  <c r="M905" i="51"/>
  <c r="N905" i="51" s="1"/>
  <c r="N1125" i="51"/>
  <c r="G611" i="51"/>
  <c r="N1111" i="51"/>
  <c r="N1119" i="51"/>
  <c r="N1139" i="51"/>
  <c r="G1408" i="51"/>
  <c r="I1648" i="51"/>
  <c r="I1646" i="51"/>
  <c r="I1647" i="51"/>
  <c r="C1656" i="51"/>
  <c r="G1635" i="51" s="1"/>
  <c r="I1645" i="51"/>
  <c r="C1720" i="51"/>
  <c r="L1720" i="51"/>
  <c r="K1720" i="51"/>
  <c r="I916" i="51"/>
  <c r="J916" i="51" s="1"/>
  <c r="I912" i="51"/>
  <c r="J912" i="51" s="1"/>
  <c r="I908" i="51"/>
  <c r="J908" i="51" s="1"/>
  <c r="I904" i="51"/>
  <c r="J904" i="51" s="1"/>
  <c r="I900" i="51"/>
  <c r="J900" i="51" s="1"/>
  <c r="I896" i="51"/>
  <c r="J896" i="51" s="1"/>
  <c r="I892" i="51"/>
  <c r="J892" i="51" s="1"/>
  <c r="N1101" i="51"/>
  <c r="N1103" i="51"/>
  <c r="N1112" i="51"/>
  <c r="N1120" i="51"/>
  <c r="N1123" i="51"/>
  <c r="N1135" i="51"/>
  <c r="K1141" i="51"/>
  <c r="K1142" i="51" s="1"/>
  <c r="N1104" i="51"/>
  <c r="N1108" i="51"/>
  <c r="N1124" i="51"/>
  <c r="N1136" i="51"/>
  <c r="I1408" i="51"/>
  <c r="J1405" i="51"/>
  <c r="J1401" i="51"/>
  <c r="J1397" i="51"/>
  <c r="J1393" i="51"/>
  <c r="J1389" i="51"/>
  <c r="J1404" i="51"/>
  <c r="J1400" i="51"/>
  <c r="J1396" i="51"/>
  <c r="J1392" i="51"/>
  <c r="J1388" i="51"/>
  <c r="J1403" i="51"/>
  <c r="J1399" i="51"/>
  <c r="J1395" i="51"/>
  <c r="J1391" i="51"/>
  <c r="J1387" i="51"/>
  <c r="H1578" i="51"/>
  <c r="J1574" i="51"/>
  <c r="J1572" i="51"/>
  <c r="J1570" i="51"/>
  <c r="J1573" i="51"/>
  <c r="K1574" i="51"/>
  <c r="K1572" i="51"/>
  <c r="K1570" i="51"/>
  <c r="C1718" i="51"/>
  <c r="C1727" i="51"/>
  <c r="K1387" i="51"/>
  <c r="K1391" i="51"/>
  <c r="K1395" i="51"/>
  <c r="K1399" i="51"/>
  <c r="K1403" i="51"/>
  <c r="C1520" i="51"/>
  <c r="G1466" i="51" s="1"/>
  <c r="I1464" i="51"/>
  <c r="I1460" i="51"/>
  <c r="C1716" i="51"/>
  <c r="K1718" i="51"/>
  <c r="C1725" i="51"/>
  <c r="K1727" i="51"/>
  <c r="K1388" i="51"/>
  <c r="K1392" i="51"/>
  <c r="K1396" i="51"/>
  <c r="K1400" i="51"/>
  <c r="I1450" i="51"/>
  <c r="I1454" i="51"/>
  <c r="I1462" i="51"/>
  <c r="I1463" i="51"/>
  <c r="I1465" i="51"/>
  <c r="K1573" i="51"/>
  <c r="C1655" i="51"/>
  <c r="I1636" i="51"/>
  <c r="I1629" i="51"/>
  <c r="I1632" i="51" s="1"/>
  <c r="I1638" i="51" s="1"/>
  <c r="I1637" i="51"/>
  <c r="C1714" i="51"/>
  <c r="K1716" i="51"/>
  <c r="L1718" i="51"/>
  <c r="C1722" i="51"/>
  <c r="K1725" i="51"/>
  <c r="L1727" i="51"/>
  <c r="L1731" i="51" s="1"/>
  <c r="K1713" i="51"/>
  <c r="K1715" i="51"/>
  <c r="K1717" i="51"/>
  <c r="K1719" i="51"/>
  <c r="K1721" i="51"/>
  <c r="K1723" i="51"/>
  <c r="K1726" i="51"/>
  <c r="K1728" i="51"/>
  <c r="B1731" i="51"/>
  <c r="V10" i="57" l="1"/>
  <c r="B11" i="57"/>
  <c r="AH9" i="57"/>
  <c r="L11" i="57"/>
  <c r="B1316" i="51"/>
  <c r="B1278" i="51"/>
  <c r="B1240" i="51"/>
  <c r="B1202" i="51"/>
  <c r="B1203" i="51"/>
  <c r="B1201" i="51"/>
  <c r="B1162" i="51"/>
  <c r="B1163" i="51"/>
  <c r="B1164" i="51" s="1"/>
  <c r="B515" i="51"/>
  <c r="B516" i="51"/>
  <c r="B471" i="51"/>
  <c r="B377" i="51"/>
  <c r="B378" i="51"/>
  <c r="B291" i="51"/>
  <c r="B290" i="51"/>
  <c r="B242" i="51"/>
  <c r="B188" i="51"/>
  <c r="B148" i="51"/>
  <c r="B147" i="51"/>
  <c r="B103" i="51"/>
  <c r="G1457" i="51"/>
  <c r="N1107" i="51"/>
  <c r="N1141" i="51" s="1"/>
  <c r="N1106" i="51"/>
  <c r="L124" i="51"/>
  <c r="L921" i="51"/>
  <c r="I1622" i="51"/>
  <c r="H722" i="51"/>
  <c r="G1491" i="51"/>
  <c r="G1495" i="51" s="1"/>
  <c r="G1483" i="51"/>
  <c r="G1493" i="51"/>
  <c r="G61" i="51"/>
  <c r="G1492" i="51"/>
  <c r="G1450" i="51"/>
  <c r="G1513" i="51"/>
  <c r="G1490" i="51"/>
  <c r="K921" i="51"/>
  <c r="I47" i="51"/>
  <c r="G1512" i="51"/>
  <c r="G1464" i="51"/>
  <c r="G1451" i="51"/>
  <c r="G1475" i="51"/>
  <c r="G1463" i="51"/>
  <c r="G1465" i="51"/>
  <c r="G1514" i="51"/>
  <c r="G51" i="51"/>
  <c r="G1478" i="51"/>
  <c r="G1460" i="51"/>
  <c r="C1731" i="51"/>
  <c r="G1476" i="51"/>
  <c r="G1477" i="51"/>
  <c r="G1511" i="51"/>
  <c r="G1454" i="51"/>
  <c r="G57" i="51"/>
  <c r="I1486" i="51"/>
  <c r="I1499" i="51" s="1"/>
  <c r="I1516" i="51"/>
  <c r="I1524" i="51" s="1"/>
  <c r="L1732" i="51"/>
  <c r="L1730" i="51" s="1"/>
  <c r="L134" i="51"/>
  <c r="L120" i="51"/>
  <c r="G58" i="51"/>
  <c r="G45" i="51"/>
  <c r="I1468" i="51"/>
  <c r="L112" i="51"/>
  <c r="L116" i="51"/>
  <c r="G50" i="51"/>
  <c r="G43" i="51"/>
  <c r="G1456" i="51"/>
  <c r="G1449" i="51"/>
  <c r="G1459" i="51"/>
  <c r="G1458" i="51"/>
  <c r="G1452" i="51"/>
  <c r="G1479" i="51"/>
  <c r="G1453" i="51"/>
  <c r="G1482" i="51"/>
  <c r="G1481" i="51"/>
  <c r="G1448" i="51"/>
  <c r="G1455" i="51"/>
  <c r="G1447" i="51"/>
  <c r="G1462" i="51"/>
  <c r="G1461" i="51"/>
  <c r="G1484" i="51"/>
  <c r="J722" i="51"/>
  <c r="M106" i="51"/>
  <c r="M104" i="51"/>
  <c r="M102" i="51"/>
  <c r="M128" i="51"/>
  <c r="G56" i="51"/>
  <c r="I60" i="51"/>
  <c r="G60" i="51"/>
  <c r="I1520" i="51"/>
  <c r="L104" i="51"/>
  <c r="K1578" i="51"/>
  <c r="J1578" i="51"/>
  <c r="J1408" i="51"/>
  <c r="I1650" i="51"/>
  <c r="N892" i="51"/>
  <c r="N921" i="51" s="1"/>
  <c r="M921" i="51"/>
  <c r="T459" i="51"/>
  <c r="T451" i="51" s="1"/>
  <c r="C1732" i="51"/>
  <c r="L381" i="51"/>
  <c r="M98" i="51"/>
  <c r="M376" i="51"/>
  <c r="M134" i="51"/>
  <c r="M112" i="51"/>
  <c r="M96" i="51"/>
  <c r="M392" i="51"/>
  <c r="M124" i="51"/>
  <c r="M120" i="51"/>
  <c r="M116" i="51"/>
  <c r="M388" i="51"/>
  <c r="M374" i="51"/>
  <c r="L132" i="51"/>
  <c r="L110" i="51"/>
  <c r="I59" i="51"/>
  <c r="I53" i="51"/>
  <c r="G47" i="51"/>
  <c r="I56" i="51"/>
  <c r="I49" i="51"/>
  <c r="I57" i="51"/>
  <c r="I50" i="51"/>
  <c r="I44" i="51"/>
  <c r="I42" i="51"/>
  <c r="I55" i="51"/>
  <c r="G1630" i="51"/>
  <c r="G1646" i="51"/>
  <c r="G1619" i="51"/>
  <c r="G1617" i="51"/>
  <c r="G1615" i="51"/>
  <c r="G1616" i="51"/>
  <c r="G1647" i="51"/>
  <c r="G1618" i="51"/>
  <c r="G1629" i="51"/>
  <c r="G1632" i="51" s="1"/>
  <c r="G1638" i="51" s="1"/>
  <c r="G1614" i="51"/>
  <c r="G1645" i="51"/>
  <c r="I921" i="51"/>
  <c r="L135" i="51"/>
  <c r="L133" i="51"/>
  <c r="L131" i="51"/>
  <c r="L129" i="51"/>
  <c r="L127" i="51"/>
  <c r="L125" i="51"/>
  <c r="L123" i="51"/>
  <c r="L121" i="51"/>
  <c r="L119" i="51"/>
  <c r="L117" i="51"/>
  <c r="L115" i="51"/>
  <c r="M111" i="51"/>
  <c r="L103" i="51"/>
  <c r="L102" i="51"/>
  <c r="M101" i="51"/>
  <c r="M133" i="51"/>
  <c r="M129" i="51"/>
  <c r="L111" i="51"/>
  <c r="M107" i="51"/>
  <c r="L101" i="51"/>
  <c r="L100" i="51"/>
  <c r="M99" i="51"/>
  <c r="J97" i="51"/>
  <c r="M113" i="51"/>
  <c r="M109" i="51"/>
  <c r="L107" i="51"/>
  <c r="M105" i="51"/>
  <c r="L99" i="51"/>
  <c r="M97" i="51"/>
  <c r="M135" i="51"/>
  <c r="M131" i="51"/>
  <c r="M127" i="51"/>
  <c r="M125" i="51"/>
  <c r="M123" i="51"/>
  <c r="M121" i="51"/>
  <c r="M119" i="51"/>
  <c r="M117" i="51"/>
  <c r="M115" i="51"/>
  <c r="L113" i="51"/>
  <c r="L109" i="51"/>
  <c r="L105" i="51"/>
  <c r="M103" i="51"/>
  <c r="L97" i="51"/>
  <c r="I1500" i="51"/>
  <c r="I1501" i="51"/>
  <c r="L130" i="51"/>
  <c r="L108" i="51"/>
  <c r="L126" i="51"/>
  <c r="L122" i="51"/>
  <c r="L118" i="51"/>
  <c r="L114" i="51"/>
  <c r="M132" i="51"/>
  <c r="M110" i="51"/>
  <c r="I61" i="51"/>
  <c r="G53" i="51"/>
  <c r="I46" i="51"/>
  <c r="G46" i="51"/>
  <c r="G49" i="51"/>
  <c r="G54" i="51"/>
  <c r="G48" i="51"/>
  <c r="G52" i="51"/>
  <c r="L106" i="51"/>
  <c r="I54" i="51"/>
  <c r="K1731" i="51"/>
  <c r="G1516" i="51"/>
  <c r="G1524" i="51" s="1"/>
  <c r="K1408" i="51"/>
  <c r="J921" i="51"/>
  <c r="K1732" i="51"/>
  <c r="B1730" i="51"/>
  <c r="J1737" i="51" s="1"/>
  <c r="M389" i="51"/>
  <c r="M387" i="51"/>
  <c r="M385" i="51"/>
  <c r="M383" i="51"/>
  <c r="M381" i="51"/>
  <c r="M379" i="51"/>
  <c r="M377" i="51"/>
  <c r="M375" i="51"/>
  <c r="M373" i="51"/>
  <c r="M390" i="51"/>
  <c r="M391" i="51"/>
  <c r="L390" i="51"/>
  <c r="L388" i="51"/>
  <c r="L386" i="51"/>
  <c r="L384" i="51"/>
  <c r="L382" i="51"/>
  <c r="L380" i="51"/>
  <c r="L378" i="51"/>
  <c r="L376" i="51"/>
  <c r="L374" i="51"/>
  <c r="J373" i="51"/>
  <c r="L372" i="51"/>
  <c r="U362" i="51"/>
  <c r="H362" i="51" s="1"/>
  <c r="E362" i="51"/>
  <c r="T233" i="51"/>
  <c r="T225" i="51" s="1"/>
  <c r="E225" i="51" s="1"/>
  <c r="M130" i="51"/>
  <c r="M108" i="51"/>
  <c r="M382" i="51"/>
  <c r="M126" i="51"/>
  <c r="M122" i="51"/>
  <c r="M118" i="51"/>
  <c r="M114" i="51"/>
  <c r="M378" i="51"/>
  <c r="L128" i="51"/>
  <c r="M100" i="51"/>
  <c r="I58" i="51"/>
  <c r="I52" i="51"/>
  <c r="G59" i="51"/>
  <c r="G55" i="51"/>
  <c r="I48" i="51"/>
  <c r="I51" i="51"/>
  <c r="I45" i="51"/>
  <c r="I43" i="51"/>
  <c r="L98" i="51"/>
  <c r="G44" i="51"/>
  <c r="B15" i="57" l="1"/>
  <c r="B13" i="57"/>
  <c r="L12" i="57"/>
  <c r="AH11" i="57"/>
  <c r="V11" i="57"/>
  <c r="AH10" i="57"/>
  <c r="B1317" i="51"/>
  <c r="B1279" i="51"/>
  <c r="B1280" i="51" s="1"/>
  <c r="B1242" i="51"/>
  <c r="B1243" i="51"/>
  <c r="B1241" i="51"/>
  <c r="B1204" i="51"/>
  <c r="B1205" i="51"/>
  <c r="B1166" i="51"/>
  <c r="B1167" i="51" s="1"/>
  <c r="B1165" i="51"/>
  <c r="B517" i="51"/>
  <c r="B472" i="51"/>
  <c r="B379" i="51"/>
  <c r="B292" i="51"/>
  <c r="B293" i="51"/>
  <c r="B244" i="51"/>
  <c r="B243" i="51"/>
  <c r="B190" i="51"/>
  <c r="B189" i="51"/>
  <c r="B149" i="51"/>
  <c r="B104" i="51"/>
  <c r="B105" i="51"/>
  <c r="I1502" i="51"/>
  <c r="I1498" i="51"/>
  <c r="I1504" i="51" s="1"/>
  <c r="I1523" i="51" s="1"/>
  <c r="I1521" i="51"/>
  <c r="I1635" i="51"/>
  <c r="G1468" i="51"/>
  <c r="G1520" i="51" s="1"/>
  <c r="G1486" i="51"/>
  <c r="I1491" i="51" s="1"/>
  <c r="L385" i="51"/>
  <c r="L389" i="51"/>
  <c r="L379" i="51"/>
  <c r="M386" i="51"/>
  <c r="L392" i="51"/>
  <c r="L391" i="51"/>
  <c r="L383" i="51"/>
  <c r="L387" i="51"/>
  <c r="M380" i="51"/>
  <c r="L375" i="51"/>
  <c r="L373" i="51"/>
  <c r="M384" i="51"/>
  <c r="L377" i="51"/>
  <c r="M372" i="51"/>
  <c r="G1650" i="51"/>
  <c r="N1142" i="51"/>
  <c r="N1092" i="51"/>
  <c r="N1094" i="51" s="1"/>
  <c r="B1709" i="51"/>
  <c r="J1726" i="51"/>
  <c r="J1717" i="51"/>
  <c r="N1717" i="51" s="1"/>
  <c r="J1728" i="51"/>
  <c r="N1728" i="51" s="1"/>
  <c r="J1719" i="51"/>
  <c r="N1719" i="51" s="1"/>
  <c r="J1721" i="51"/>
  <c r="N1721" i="51" s="1"/>
  <c r="J1713" i="51"/>
  <c r="N1713" i="51" s="1"/>
  <c r="J1723" i="51"/>
  <c r="N1723" i="51" s="1"/>
  <c r="J1715" i="51"/>
  <c r="N1715" i="51" s="1"/>
  <c r="J1725" i="51"/>
  <c r="N1725" i="51" s="1"/>
  <c r="J1716" i="51"/>
  <c r="N1716" i="51" s="1"/>
  <c r="J1722" i="51"/>
  <c r="N1722" i="51" s="1"/>
  <c r="J1720" i="51"/>
  <c r="N1720" i="51" s="1"/>
  <c r="J1718" i="51"/>
  <c r="N1718" i="51" s="1"/>
  <c r="J1712" i="51"/>
  <c r="J1714" i="51"/>
  <c r="N1714" i="51" s="1"/>
  <c r="J1727" i="51"/>
  <c r="N1727" i="51" s="1"/>
  <c r="G1622" i="51"/>
  <c r="M137" i="51"/>
  <c r="L500" i="51"/>
  <c r="L498" i="51"/>
  <c r="L496" i="51"/>
  <c r="L494" i="51"/>
  <c r="L492" i="51"/>
  <c r="L490" i="51"/>
  <c r="L488" i="51"/>
  <c r="L487" i="51"/>
  <c r="L484" i="51"/>
  <c r="L483" i="51"/>
  <c r="L480" i="51"/>
  <c r="L479" i="51"/>
  <c r="L476" i="51"/>
  <c r="L475" i="51"/>
  <c r="L472" i="51"/>
  <c r="L471" i="51"/>
  <c r="L468" i="51"/>
  <c r="L467" i="51"/>
  <c r="M466" i="51"/>
  <c r="M500" i="51"/>
  <c r="M496" i="51"/>
  <c r="M492" i="51"/>
  <c r="M486" i="51"/>
  <c r="M482" i="51"/>
  <c r="M478" i="51"/>
  <c r="M474" i="51"/>
  <c r="M470" i="51"/>
  <c r="L466" i="51"/>
  <c r="M464" i="51"/>
  <c r="L486" i="51"/>
  <c r="L482" i="51"/>
  <c r="L478" i="51"/>
  <c r="L474" i="51"/>
  <c r="L470" i="51"/>
  <c r="L464" i="51"/>
  <c r="M462" i="51"/>
  <c r="M498" i="51"/>
  <c r="M494" i="51"/>
  <c r="M490" i="51"/>
  <c r="M488" i="51"/>
  <c r="M484" i="51"/>
  <c r="M480" i="51"/>
  <c r="M476" i="51"/>
  <c r="M472" i="51"/>
  <c r="M468" i="51"/>
  <c r="J466" i="51"/>
  <c r="L462" i="51"/>
  <c r="L461" i="51"/>
  <c r="U451" i="51"/>
  <c r="H451" i="51" s="1"/>
  <c r="E451" i="51"/>
  <c r="L463" i="51"/>
  <c r="L473" i="51"/>
  <c r="M495" i="51"/>
  <c r="M471" i="51"/>
  <c r="M487" i="51"/>
  <c r="L465" i="51"/>
  <c r="M493" i="51"/>
  <c r="M469" i="51"/>
  <c r="M485" i="51"/>
  <c r="L497" i="51"/>
  <c r="L477" i="51"/>
  <c r="M465" i="51"/>
  <c r="L495" i="51"/>
  <c r="M475" i="51"/>
  <c r="L493" i="51"/>
  <c r="M473" i="51"/>
  <c r="L491" i="51"/>
  <c r="M483" i="51"/>
  <c r="M461" i="51"/>
  <c r="L489" i="51"/>
  <c r="M463" i="51"/>
  <c r="L469" i="51"/>
  <c r="M491" i="51"/>
  <c r="M499" i="51"/>
  <c r="M479" i="51"/>
  <c r="M489" i="51"/>
  <c r="M497" i="51"/>
  <c r="M477" i="51"/>
  <c r="L481" i="51"/>
  <c r="L485" i="51"/>
  <c r="L499" i="51"/>
  <c r="M467" i="51"/>
  <c r="M481" i="51"/>
  <c r="L274" i="51"/>
  <c r="L272" i="51"/>
  <c r="L270" i="51"/>
  <c r="L268" i="51"/>
  <c r="L266" i="51"/>
  <c r="L264" i="51"/>
  <c r="L262" i="51"/>
  <c r="L260" i="51"/>
  <c r="L258" i="51"/>
  <c r="L256" i="51"/>
  <c r="L254" i="51"/>
  <c r="L252" i="51"/>
  <c r="L250" i="51"/>
  <c r="L248" i="51"/>
  <c r="L246" i="51"/>
  <c r="L244" i="51"/>
  <c r="L242" i="51"/>
  <c r="L240" i="51"/>
  <c r="L238" i="51"/>
  <c r="L236" i="51"/>
  <c r="M274" i="51"/>
  <c r="M272" i="51"/>
  <c r="M270" i="51"/>
  <c r="M268" i="51"/>
  <c r="M266" i="51"/>
  <c r="M264" i="51"/>
  <c r="M262" i="51"/>
  <c r="M260" i="51"/>
  <c r="M258" i="51"/>
  <c r="M256" i="51"/>
  <c r="M254" i="51"/>
  <c r="M252" i="51"/>
  <c r="M250" i="51"/>
  <c r="M248" i="51"/>
  <c r="M246" i="51"/>
  <c r="M244" i="51"/>
  <c r="M242" i="51"/>
  <c r="M236" i="51"/>
  <c r="U225" i="51"/>
  <c r="H225" i="51" s="1"/>
  <c r="M238" i="51"/>
  <c r="L235" i="51"/>
  <c r="M240" i="51"/>
  <c r="M237" i="51"/>
  <c r="M263" i="51"/>
  <c r="M257" i="51"/>
  <c r="M251" i="51"/>
  <c r="M239" i="51"/>
  <c r="M269" i="51"/>
  <c r="M235" i="51"/>
  <c r="L249" i="51"/>
  <c r="L257" i="51"/>
  <c r="L265" i="51"/>
  <c r="L273" i="51"/>
  <c r="M245" i="51"/>
  <c r="L247" i="51"/>
  <c r="L271" i="51"/>
  <c r="L237" i="51"/>
  <c r="M271" i="51"/>
  <c r="M265" i="51"/>
  <c r="M241" i="51"/>
  <c r="M259" i="51"/>
  <c r="L239" i="51"/>
  <c r="L243" i="51"/>
  <c r="L251" i="51"/>
  <c r="L259" i="51"/>
  <c r="L267" i="51"/>
  <c r="M255" i="51"/>
  <c r="M249" i="51"/>
  <c r="L263" i="51"/>
  <c r="M247" i="51"/>
  <c r="M243" i="51"/>
  <c r="M273" i="51"/>
  <c r="L241" i="51"/>
  <c r="M267" i="51"/>
  <c r="M253" i="51"/>
  <c r="L245" i="51"/>
  <c r="L253" i="51"/>
  <c r="L261" i="51"/>
  <c r="L269" i="51"/>
  <c r="M261" i="51"/>
  <c r="L255" i="51"/>
  <c r="K1730" i="51"/>
  <c r="G1498" i="51"/>
  <c r="G1499" i="51"/>
  <c r="I1489" i="51"/>
  <c r="I1490" i="51"/>
  <c r="C1709" i="51"/>
  <c r="D1710" i="51" s="1"/>
  <c r="C1730" i="51"/>
  <c r="L137" i="51"/>
  <c r="N126" i="51" s="1"/>
  <c r="AH12" i="57" l="1"/>
  <c r="AH13" i="57" s="1"/>
  <c r="V12" i="57"/>
  <c r="B16" i="57"/>
  <c r="B17" i="57" s="1"/>
  <c r="B19" i="57" s="1"/>
  <c r="B20" i="57" s="1"/>
  <c r="B21" i="57" s="1"/>
  <c r="B22" i="57" s="1"/>
  <c r="D5" i="57" s="1"/>
  <c r="L13" i="57"/>
  <c r="AH15" i="57"/>
  <c r="AH16" i="57"/>
  <c r="AH14" i="57"/>
  <c r="B1318" i="51"/>
  <c r="B1319" i="51"/>
  <c r="B1320" i="51" s="1"/>
  <c r="B1281" i="51"/>
  <c r="B1244" i="51"/>
  <c r="B1245" i="51" s="1"/>
  <c r="B1246" i="51" s="1"/>
  <c r="B1206" i="51"/>
  <c r="B1207" i="51" s="1"/>
  <c r="B1168" i="51"/>
  <c r="B1172" i="51"/>
  <c r="B1173" i="51" s="1"/>
  <c r="B1174" i="51" s="1"/>
  <c r="B1175" i="51" s="1"/>
  <c r="B1176" i="51" s="1"/>
  <c r="B1177" i="51" s="1"/>
  <c r="B1178" i="51" s="1"/>
  <c r="B1179" i="51" s="1"/>
  <c r="B1180" i="51" s="1"/>
  <c r="B1181" i="51" s="1"/>
  <c r="B1182" i="51" s="1"/>
  <c r="B1183" i="51" s="1"/>
  <c r="B1184" i="51" s="1"/>
  <c r="B1169" i="51"/>
  <c r="B1170" i="51"/>
  <c r="B1171" i="51" s="1"/>
  <c r="B518" i="51"/>
  <c r="B474" i="51"/>
  <c r="B475" i="51"/>
  <c r="B476" i="51" s="1"/>
  <c r="B473" i="51"/>
  <c r="B380" i="51"/>
  <c r="B294" i="51"/>
  <c r="B295" i="51" s="1"/>
  <c r="B245" i="51"/>
  <c r="B246" i="51"/>
  <c r="B194" i="51"/>
  <c r="B195" i="51" s="1"/>
  <c r="B191" i="51"/>
  <c r="B196" i="51" s="1"/>
  <c r="B192" i="51"/>
  <c r="B193" i="51" s="1"/>
  <c r="B150" i="51"/>
  <c r="B106" i="51"/>
  <c r="B107" i="51"/>
  <c r="G1522" i="51"/>
  <c r="G1500" i="51"/>
  <c r="G1501" i="51"/>
  <c r="I1493" i="51"/>
  <c r="I1495" i="51" s="1"/>
  <c r="I1522" i="51" s="1"/>
  <c r="I1492" i="51"/>
  <c r="G1502" i="51"/>
  <c r="G1521" i="51"/>
  <c r="N100" i="51"/>
  <c r="N132" i="51"/>
  <c r="N98" i="51"/>
  <c r="N127" i="51"/>
  <c r="L394" i="51"/>
  <c r="M394" i="51"/>
  <c r="N382" i="51" s="1"/>
  <c r="N102" i="51"/>
  <c r="N113" i="51"/>
  <c r="N118" i="51"/>
  <c r="N105" i="51"/>
  <c r="N135" i="51"/>
  <c r="N114" i="51"/>
  <c r="L502" i="51"/>
  <c r="G1655" i="51"/>
  <c r="G1654" i="51"/>
  <c r="G1656" i="51"/>
  <c r="N1712" i="51"/>
  <c r="J1732" i="51"/>
  <c r="N129" i="51"/>
  <c r="N119" i="51"/>
  <c r="N101" i="51"/>
  <c r="N133" i="51"/>
  <c r="N111" i="51"/>
  <c r="N106" i="51"/>
  <c r="N121" i="51"/>
  <c r="N104" i="51"/>
  <c r="N131" i="51"/>
  <c r="N97" i="51"/>
  <c r="J1731" i="51"/>
  <c r="N1726" i="51"/>
  <c r="N134" i="51"/>
  <c r="N120" i="51"/>
  <c r="N124" i="51"/>
  <c r="N116" i="51"/>
  <c r="N112" i="51"/>
  <c r="N103" i="51"/>
  <c r="N122" i="51"/>
  <c r="N125" i="51"/>
  <c r="N107" i="51"/>
  <c r="N99" i="51"/>
  <c r="N123" i="51"/>
  <c r="N128" i="51"/>
  <c r="N117" i="51"/>
  <c r="N130" i="51"/>
  <c r="M276" i="51"/>
  <c r="L276" i="51"/>
  <c r="N236" i="51" s="1"/>
  <c r="M502" i="51"/>
  <c r="N482" i="51" s="1"/>
  <c r="N109" i="51"/>
  <c r="N110" i="51"/>
  <c r="N115" i="51"/>
  <c r="N108" i="51"/>
  <c r="D6" i="57" l="1"/>
  <c r="L14" i="57"/>
  <c r="L15" i="57" s="1"/>
  <c r="L16" i="57" s="1"/>
  <c r="AH17" i="57"/>
  <c r="AH18" i="57" s="1"/>
  <c r="AH19" i="57" s="1"/>
  <c r="AH20" i="57" s="1"/>
  <c r="AH21" i="57" s="1"/>
  <c r="AH22" i="57" s="1"/>
  <c r="AH23" i="57" s="1"/>
  <c r="AH24" i="57" s="1"/>
  <c r="AH25" i="57" s="1"/>
  <c r="AH26" i="57" s="1"/>
  <c r="AH27" i="57" s="1"/>
  <c r="AH28" i="57" s="1"/>
  <c r="AH29" i="57" s="1"/>
  <c r="AH30" i="57" s="1"/>
  <c r="AH31" i="57" s="1"/>
  <c r="AH32" i="57" s="1"/>
  <c r="AH33" i="57" s="1"/>
  <c r="AH34" i="57" s="1"/>
  <c r="AH35" i="57" s="1"/>
  <c r="AH36" i="57" s="1"/>
  <c r="AH37" i="57" s="1"/>
  <c r="AH38" i="57" s="1"/>
  <c r="AH39" i="57" s="1"/>
  <c r="AH40" i="57" s="1"/>
  <c r="AH41" i="57" s="1"/>
  <c r="AH42" i="57" s="1"/>
  <c r="AH43" i="57" s="1"/>
  <c r="AH44" i="57" s="1"/>
  <c r="AH45" i="57" s="1"/>
  <c r="AH46" i="57" s="1"/>
  <c r="AH47" i="57" s="1"/>
  <c r="AH48" i="57" s="1"/>
  <c r="AH49" i="57" s="1"/>
  <c r="AH50" i="57" s="1"/>
  <c r="AH51" i="57" s="1"/>
  <c r="AH52" i="57" s="1"/>
  <c r="AH53" i="57" s="1"/>
  <c r="AH54" i="57" s="1"/>
  <c r="AH55" i="57" s="1"/>
  <c r="AH56" i="57" s="1"/>
  <c r="AH57" i="57" s="1"/>
  <c r="AH58" i="57" s="1"/>
  <c r="AH59" i="57" s="1"/>
  <c r="AK4" i="57" s="1"/>
  <c r="V13" i="57"/>
  <c r="B1321" i="51"/>
  <c r="B1282" i="51"/>
  <c r="B1247" i="51"/>
  <c r="B1248" i="51" s="1"/>
  <c r="B1249" i="51" s="1"/>
  <c r="B1250" i="51" s="1"/>
  <c r="B1251" i="51" s="1"/>
  <c r="B1252" i="51" s="1"/>
  <c r="B1253" i="51" s="1"/>
  <c r="B1254" i="51" s="1"/>
  <c r="B1255" i="51" s="1"/>
  <c r="B1256" i="51" s="1"/>
  <c r="B1257" i="51" s="1"/>
  <c r="B1258" i="51" s="1"/>
  <c r="B1259" i="51" s="1"/>
  <c r="B1260" i="51" s="1"/>
  <c r="B1261" i="51" s="1"/>
  <c r="B1262" i="51" s="1"/>
  <c r="B1208" i="51"/>
  <c r="B1209" i="51" s="1"/>
  <c r="B1210" i="51" s="1"/>
  <c r="B1211" i="51" s="1"/>
  <c r="B1212" i="51" s="1"/>
  <c r="B1213" i="51" s="1"/>
  <c r="B1214" i="51" s="1"/>
  <c r="B1215" i="51" s="1"/>
  <c r="B1216" i="51" s="1"/>
  <c r="B1217" i="51" s="1"/>
  <c r="B1218" i="51" s="1"/>
  <c r="B1219" i="51" s="1"/>
  <c r="B1220" i="51" s="1"/>
  <c r="B1221" i="51" s="1"/>
  <c r="B1222" i="51" s="1"/>
  <c r="B1223" i="51" s="1"/>
  <c r="B530" i="51"/>
  <c r="B531" i="51" s="1"/>
  <c r="B532" i="51" s="1"/>
  <c r="B533" i="51" s="1"/>
  <c r="B534" i="51" s="1"/>
  <c r="B535" i="51" s="1"/>
  <c r="B536" i="51" s="1"/>
  <c r="B537" i="51" s="1"/>
  <c r="B538" i="51" s="1"/>
  <c r="B539" i="51" s="1"/>
  <c r="B540" i="51" s="1"/>
  <c r="B541" i="51" s="1"/>
  <c r="B542" i="51" s="1"/>
  <c r="B543" i="51" s="1"/>
  <c r="B544" i="51" s="1"/>
  <c r="B545" i="51" s="1"/>
  <c r="B546" i="51" s="1"/>
  <c r="B547" i="51" s="1"/>
  <c r="B548" i="51" s="1"/>
  <c r="B519" i="51"/>
  <c r="B520" i="51" s="1"/>
  <c r="B521" i="51" s="1"/>
  <c r="B522" i="51" s="1"/>
  <c r="B523" i="51" s="1"/>
  <c r="B524" i="51" s="1"/>
  <c r="B525" i="51" s="1"/>
  <c r="B526" i="51" s="1"/>
  <c r="B527" i="51" s="1"/>
  <c r="B528" i="51" s="1"/>
  <c r="B529" i="51" s="1"/>
  <c r="B477" i="51"/>
  <c r="B478" i="51" s="1"/>
  <c r="B479" i="51" s="1"/>
  <c r="B480" i="51" s="1"/>
  <c r="B481" i="51"/>
  <c r="B482" i="51" s="1"/>
  <c r="B483" i="51" s="1"/>
  <c r="B484" i="51" s="1"/>
  <c r="B485" i="51" s="1"/>
  <c r="B486" i="51" s="1"/>
  <c r="B487" i="51" s="1"/>
  <c r="B488" i="51" s="1"/>
  <c r="B489" i="51" s="1"/>
  <c r="B490" i="51" s="1"/>
  <c r="B491" i="51" s="1"/>
  <c r="B492" i="51" s="1"/>
  <c r="B493" i="51" s="1"/>
  <c r="B494" i="51" s="1"/>
  <c r="B495" i="51" s="1"/>
  <c r="B496" i="51" s="1"/>
  <c r="B497" i="51" s="1"/>
  <c r="B498" i="51" s="1"/>
  <c r="B499" i="51" s="1"/>
  <c r="B500" i="51" s="1"/>
  <c r="B382" i="51"/>
  <c r="B383" i="51" s="1"/>
  <c r="B384" i="51" s="1"/>
  <c r="B385" i="51" s="1"/>
  <c r="B386" i="51" s="1"/>
  <c r="B387" i="51" s="1"/>
  <c r="B388" i="51" s="1"/>
  <c r="B389" i="51" s="1"/>
  <c r="B390" i="51" s="1"/>
  <c r="B391" i="51" s="1"/>
  <c r="B392" i="51" s="1"/>
  <c r="B381" i="51"/>
  <c r="B296" i="51"/>
  <c r="B297" i="51" s="1"/>
  <c r="B298" i="51" s="1"/>
  <c r="B299" i="51" s="1"/>
  <c r="B300" i="51" s="1"/>
  <c r="B301" i="51" s="1"/>
  <c r="B302" i="51" s="1"/>
  <c r="B303" i="51" s="1"/>
  <c r="B304" i="51" s="1"/>
  <c r="B305" i="51" s="1"/>
  <c r="B306" i="51" s="1"/>
  <c r="B307" i="51" s="1"/>
  <c r="B308" i="51" s="1"/>
  <c r="B309" i="51" s="1"/>
  <c r="B310" i="51" s="1"/>
  <c r="B311" i="51" s="1"/>
  <c r="B312" i="51" s="1"/>
  <c r="B313" i="51" s="1"/>
  <c r="B314" i="51" s="1"/>
  <c r="B315" i="51" s="1"/>
  <c r="B316" i="51" s="1"/>
  <c r="B317" i="51" s="1"/>
  <c r="B318" i="51" s="1"/>
  <c r="B319" i="51" s="1"/>
  <c r="B320" i="51" s="1"/>
  <c r="B321" i="51" s="1"/>
  <c r="B322" i="51" s="1"/>
  <c r="B323" i="51" s="1"/>
  <c r="B324" i="51" s="1"/>
  <c r="B325" i="51" s="1"/>
  <c r="B326" i="51" s="1"/>
  <c r="B327" i="51" s="1"/>
  <c r="B328" i="51" s="1"/>
  <c r="B329" i="51" s="1"/>
  <c r="B330" i="51" s="1"/>
  <c r="B331" i="51" s="1"/>
  <c r="B332" i="51" s="1"/>
  <c r="B333" i="51" s="1"/>
  <c r="B334" i="51" s="1"/>
  <c r="B335" i="51" s="1"/>
  <c r="B336" i="51" s="1"/>
  <c r="B337" i="51" s="1"/>
  <c r="B338" i="51" s="1"/>
  <c r="B339" i="51" s="1"/>
  <c r="B340" i="51" s="1"/>
  <c r="B341" i="51" s="1"/>
  <c r="B342" i="51" s="1"/>
  <c r="B249" i="51"/>
  <c r="B250" i="51" s="1"/>
  <c r="B251" i="51" s="1"/>
  <c r="B252" i="51" s="1"/>
  <c r="B253" i="51" s="1"/>
  <c r="B254" i="51" s="1"/>
  <c r="B255" i="51" s="1"/>
  <c r="B256" i="51" s="1"/>
  <c r="B257" i="51" s="1"/>
  <c r="B258" i="51" s="1"/>
  <c r="B259" i="51" s="1"/>
  <c r="B260" i="51" s="1"/>
  <c r="B261" i="51" s="1"/>
  <c r="B262" i="51" s="1"/>
  <c r="B247" i="51"/>
  <c r="B248" i="51" s="1"/>
  <c r="B197" i="51"/>
  <c r="B198" i="51" s="1"/>
  <c r="B199" i="51" s="1"/>
  <c r="B200" i="51" s="1"/>
  <c r="B201" i="51" s="1"/>
  <c r="B202" i="51" s="1"/>
  <c r="B203" i="51" s="1"/>
  <c r="B151" i="51"/>
  <c r="B108" i="51"/>
  <c r="B109" i="51" s="1"/>
  <c r="B110" i="51" s="1"/>
  <c r="B111" i="51" s="1"/>
  <c r="B112" i="51" s="1"/>
  <c r="B113" i="51" s="1"/>
  <c r="B114" i="51" s="1"/>
  <c r="B115" i="51" s="1"/>
  <c r="B116" i="51" s="1"/>
  <c r="B117" i="51" s="1"/>
  <c r="B118" i="51" s="1"/>
  <c r="B119" i="51" s="1"/>
  <c r="B120" i="51" s="1"/>
  <c r="B121" i="51" s="1"/>
  <c r="B122" i="51" s="1"/>
  <c r="B123" i="51" s="1"/>
  <c r="G1504" i="51"/>
  <c r="G1523" i="51" s="1"/>
  <c r="N392" i="51"/>
  <c r="N376" i="51"/>
  <c r="N390" i="51"/>
  <c r="N389" i="51"/>
  <c r="N381" i="51"/>
  <c r="N378" i="51"/>
  <c r="N385" i="51"/>
  <c r="N386" i="51"/>
  <c r="N387" i="51"/>
  <c r="N383" i="51"/>
  <c r="N380" i="51"/>
  <c r="N374" i="51"/>
  <c r="N388" i="51"/>
  <c r="N373" i="51"/>
  <c r="N384" i="51"/>
  <c r="N377" i="51"/>
  <c r="N391" i="51"/>
  <c r="N379" i="51"/>
  <c r="N372" i="51"/>
  <c r="N375" i="51"/>
  <c r="N478" i="51"/>
  <c r="N255" i="51"/>
  <c r="N464" i="51"/>
  <c r="N491" i="51"/>
  <c r="N468" i="51"/>
  <c r="N266" i="51"/>
  <c r="N235" i="51"/>
  <c r="N495" i="51"/>
  <c r="N258" i="51"/>
  <c r="N259" i="51"/>
  <c r="N265" i="51"/>
  <c r="N475" i="51"/>
  <c r="N480" i="51"/>
  <c r="N137" i="51"/>
  <c r="N466" i="51"/>
  <c r="N479" i="51"/>
  <c r="N254" i="51"/>
  <c r="N247" i="51"/>
  <c r="N462" i="51"/>
  <c r="N498" i="51"/>
  <c r="N493" i="51"/>
  <c r="N497" i="51"/>
  <c r="N250" i="51"/>
  <c r="N263" i="51"/>
  <c r="N489" i="51"/>
  <c r="N251" i="51"/>
  <c r="N492" i="51"/>
  <c r="N471" i="51"/>
  <c r="N499" i="51"/>
  <c r="N264" i="51"/>
  <c r="N249" i="51"/>
  <c r="N483" i="51"/>
  <c r="N486" i="51"/>
  <c r="N487" i="51"/>
  <c r="N481" i="51"/>
  <c r="N246" i="51"/>
  <c r="N243" i="51"/>
  <c r="J1730" i="51"/>
  <c r="N473" i="51"/>
  <c r="N272" i="51"/>
  <c r="N240" i="51"/>
  <c r="N261" i="51"/>
  <c r="N472" i="51"/>
  <c r="N245" i="51"/>
  <c r="N476" i="51"/>
  <c r="N496" i="51"/>
  <c r="N484" i="51"/>
  <c r="N461" i="51"/>
  <c r="N274" i="51"/>
  <c r="N242" i="51"/>
  <c r="N273" i="51"/>
  <c r="N241" i="51"/>
  <c r="N268" i="51"/>
  <c r="N474" i="51"/>
  <c r="N469" i="51"/>
  <c r="N477" i="51"/>
  <c r="N256" i="51"/>
  <c r="N239" i="51"/>
  <c r="N252" i="51"/>
  <c r="N470" i="51"/>
  <c r="N485" i="51"/>
  <c r="N270" i="51"/>
  <c r="N238" i="51"/>
  <c r="N269" i="51"/>
  <c r="J1733" i="51"/>
  <c r="K1733" i="51" s="1"/>
  <c r="L1733" i="51" s="1"/>
  <c r="N500" i="51"/>
  <c r="N260" i="51"/>
  <c r="N237" i="51"/>
  <c r="N253" i="51"/>
  <c r="N488" i="51"/>
  <c r="N244" i="51"/>
  <c r="N494" i="51"/>
  <c r="N465" i="51"/>
  <c r="N467" i="51"/>
  <c r="N248" i="51"/>
  <c r="N267" i="51"/>
  <c r="N271" i="51"/>
  <c r="N490" i="51"/>
  <c r="N463" i="51"/>
  <c r="N262" i="51"/>
  <c r="N257" i="51"/>
  <c r="AK5" i="57" l="1"/>
  <c r="V14" i="57"/>
  <c r="V15" i="57" s="1"/>
  <c r="V16" i="57" s="1"/>
  <c r="V17" i="57" s="1"/>
  <c r="V19" i="57" s="1"/>
  <c r="V20" i="57" s="1"/>
  <c r="V21" i="57" s="1"/>
  <c r="V22" i="57" s="1"/>
  <c r="V23" i="57" s="1"/>
  <c r="V24" i="57" s="1"/>
  <c r="V25" i="57" s="1"/>
  <c r="V26" i="57" s="1"/>
  <c r="V27" i="57" s="1"/>
  <c r="V28" i="57" s="1"/>
  <c r="V31" i="57" s="1"/>
  <c r="V32" i="57" s="1"/>
  <c r="V33" i="57" s="1"/>
  <c r="V34" i="57" s="1"/>
  <c r="V35" i="57" s="1"/>
  <c r="V36" i="57" s="1"/>
  <c r="V37" i="57" s="1"/>
  <c r="V38" i="57" s="1"/>
  <c r="V39" i="57" s="1"/>
  <c r="V40" i="57" s="1"/>
  <c r="V41" i="57" s="1"/>
  <c r="V42" i="57" s="1"/>
  <c r="V43" i="57" s="1"/>
  <c r="V44" i="57" s="1"/>
  <c r="V45" i="57" s="1"/>
  <c r="V46" i="57" s="1"/>
  <c r="V47" i="57" s="1"/>
  <c r="V48" i="57" s="1"/>
  <c r="V49" i="57" s="1"/>
  <c r="V50" i="57" s="1"/>
  <c r="V51" i="57" s="1"/>
  <c r="V52" i="57" s="1"/>
  <c r="V53" i="57" s="1"/>
  <c r="V54" i="57" s="1"/>
  <c r="V55" i="57" s="1"/>
  <c r="V56" i="57" s="1"/>
  <c r="V57" i="57" s="1"/>
  <c r="V58" i="57" s="1"/>
  <c r="V59" i="57" s="1"/>
  <c r="V60" i="57" s="1"/>
  <c r="V61" i="57" s="1"/>
  <c r="V62" i="57" s="1"/>
  <c r="X5" i="57" s="1"/>
  <c r="D7" i="57"/>
  <c r="D8" i="57"/>
  <c r="L18" i="57"/>
  <c r="L19" i="57" s="1"/>
  <c r="L20" i="57" s="1"/>
  <c r="L21" i="57" s="1"/>
  <c r="L22" i="57" s="1"/>
  <c r="L23" i="57" s="1"/>
  <c r="L24" i="57" s="1"/>
  <c r="L25" i="57" s="1"/>
  <c r="L26" i="57" s="1"/>
  <c r="L27" i="57" s="1"/>
  <c r="L28" i="57" s="1"/>
  <c r="L29" i="57" s="1"/>
  <c r="L30" i="57" s="1"/>
  <c r="L31" i="57" s="1"/>
  <c r="L32" i="57" s="1"/>
  <c r="L33" i="57" s="1"/>
  <c r="L34" i="57" s="1"/>
  <c r="L35" i="57" s="1"/>
  <c r="L36" i="57" s="1"/>
  <c r="L37" i="57" s="1"/>
  <c r="L38" i="57" s="1"/>
  <c r="L40" i="57" s="1"/>
  <c r="L41" i="57" s="1"/>
  <c r="L42" i="57" s="1"/>
  <c r="L43" i="57" s="1"/>
  <c r="L44" i="57" s="1"/>
  <c r="L45" i="57" s="1"/>
  <c r="L46" i="57" s="1"/>
  <c r="L47" i="57" s="1"/>
  <c r="L48" i="57" s="1"/>
  <c r="L49" i="57" s="1"/>
  <c r="L50" i="57" s="1"/>
  <c r="L51" i="57" s="1"/>
  <c r="L52" i="57" s="1"/>
  <c r="N5" i="57" s="1"/>
  <c r="B1322" i="51"/>
  <c r="B1323" i="51" s="1"/>
  <c r="B1283" i="51"/>
  <c r="B1284" i="51" s="1"/>
  <c r="B1285" i="51" s="1"/>
  <c r="B1286" i="51" s="1"/>
  <c r="B1287" i="51" s="1"/>
  <c r="B1288" i="51" s="1"/>
  <c r="B1289" i="51" s="1"/>
  <c r="B1290" i="51" s="1"/>
  <c r="B1291" i="51" s="1"/>
  <c r="B1292" i="51" s="1"/>
  <c r="B1293" i="51" s="1"/>
  <c r="B1294" i="51" s="1"/>
  <c r="B1295" i="51" s="1"/>
  <c r="B1296" i="51" s="1"/>
  <c r="B1297" i="51" s="1"/>
  <c r="B1298" i="51" s="1"/>
  <c r="B1299" i="51" s="1"/>
  <c r="B1300" i="51" s="1"/>
  <c r="B1301" i="51" s="1"/>
  <c r="B263" i="51"/>
  <c r="B264" i="51" s="1"/>
  <c r="B265" i="51" s="1"/>
  <c r="B266" i="51" s="1"/>
  <c r="B267" i="51" s="1"/>
  <c r="B268" i="51" s="1"/>
  <c r="B269" i="51" s="1"/>
  <c r="B270" i="51" s="1"/>
  <c r="B271" i="51" s="1"/>
  <c r="B272" i="51" s="1"/>
  <c r="B273" i="51" s="1"/>
  <c r="B274" i="51" s="1"/>
  <c r="B152" i="51"/>
  <c r="B124" i="51"/>
  <c r="B125" i="51" s="1"/>
  <c r="B126" i="51" s="1"/>
  <c r="B127" i="51" s="1"/>
  <c r="B128" i="51" s="1"/>
  <c r="B129" i="51" s="1"/>
  <c r="B130" i="51" s="1"/>
  <c r="B131" i="51" s="1"/>
  <c r="B132" i="51" s="1"/>
  <c r="B133" i="51" s="1"/>
  <c r="B134" i="51" s="1"/>
  <c r="B135" i="51" s="1"/>
  <c r="N394" i="51"/>
  <c r="N276" i="51"/>
  <c r="N502" i="51"/>
  <c r="X6" i="57" l="1"/>
  <c r="N7" i="57"/>
  <c r="N6" i="57"/>
  <c r="D9" i="57"/>
  <c r="AK6" i="57"/>
  <c r="B1324" i="51"/>
  <c r="B1325" i="51" s="1"/>
  <c r="B1326" i="51" s="1"/>
  <c r="B1327" i="51" s="1"/>
  <c r="B1328" i="51" s="1"/>
  <c r="B1329" i="51" s="1"/>
  <c r="B1330" i="51" s="1"/>
  <c r="B1331" i="51" s="1"/>
  <c r="B1332" i="51" s="1"/>
  <c r="B1333" i="51" s="1"/>
  <c r="B1334" i="51" s="1"/>
  <c r="B1335" i="51" s="1"/>
  <c r="B1336" i="51" s="1"/>
  <c r="B1337" i="51" s="1"/>
  <c r="B1338" i="51" s="1"/>
  <c r="B1339" i="51" s="1"/>
  <c r="B1340" i="51" s="1"/>
  <c r="B153" i="51"/>
  <c r="B154" i="51" s="1"/>
  <c r="B155" i="51" s="1"/>
  <c r="B156" i="51" s="1"/>
  <c r="B157" i="51" s="1"/>
  <c r="B158" i="51" s="1"/>
  <c r="B159" i="51" s="1"/>
  <c r="B160" i="51" s="1"/>
  <c r="B161" i="51" s="1"/>
  <c r="B162" i="51" s="1"/>
  <c r="B163" i="51" s="1"/>
  <c r="B164" i="51" s="1"/>
  <c r="B165" i="51" s="1"/>
  <c r="B166" i="51" s="1"/>
  <c r="B167" i="51" s="1"/>
  <c r="B168" i="51" s="1"/>
  <c r="B169" i="51" s="1"/>
  <c r="B170" i="51" s="1"/>
  <c r="B171" i="51" s="1"/>
  <c r="B172" i="51" s="1"/>
  <c r="B173" i="51" s="1"/>
  <c r="B174" i="51" s="1"/>
  <c r="B175" i="51" s="1"/>
  <c r="B176" i="51" s="1"/>
  <c r="B177" i="51" s="1"/>
  <c r="B178" i="51" s="1"/>
  <c r="B179" i="51" s="1"/>
  <c r="B180" i="51" s="1"/>
  <c r="Q1" i="45"/>
  <c r="R1" i="45"/>
  <c r="S1" i="45"/>
  <c r="T1" i="45"/>
  <c r="U1" i="45"/>
  <c r="V1" i="45"/>
  <c r="W1" i="45"/>
  <c r="X1" i="45"/>
  <c r="Y1" i="45"/>
  <c r="Z1" i="45"/>
  <c r="AA1" i="45"/>
  <c r="AB1" i="45"/>
  <c r="AC1" i="45"/>
  <c r="AD1" i="45"/>
  <c r="AE1" i="45"/>
  <c r="AF1" i="45"/>
  <c r="AG1" i="45"/>
  <c r="AH1" i="45"/>
  <c r="AI1" i="45"/>
  <c r="AJ1" i="45"/>
  <c r="AK1" i="45"/>
  <c r="AL1" i="45"/>
  <c r="AM1" i="45"/>
  <c r="P196" i="45"/>
  <c r="O196" i="45"/>
  <c r="N196" i="45"/>
  <c r="M196" i="45"/>
  <c r="L196" i="45"/>
  <c r="K196" i="45"/>
  <c r="J196" i="45"/>
  <c r="I196" i="45"/>
  <c r="H196" i="45"/>
  <c r="G196" i="45"/>
  <c r="F196" i="45"/>
  <c r="E196" i="45"/>
  <c r="D196" i="45"/>
  <c r="C196" i="45"/>
  <c r="B196" i="45"/>
  <c r="A196" i="45"/>
  <c r="V78" i="45"/>
  <c r="U78" i="45"/>
  <c r="T78" i="45"/>
  <c r="S78" i="45"/>
  <c r="R78" i="45"/>
  <c r="W78" i="45"/>
  <c r="A1" i="45"/>
  <c r="B1" i="45"/>
  <c r="C1" i="45"/>
  <c r="D1" i="45"/>
  <c r="E1" i="45"/>
  <c r="F1" i="45"/>
  <c r="G1" i="45"/>
  <c r="H1" i="45"/>
  <c r="I1" i="45"/>
  <c r="J1" i="45"/>
  <c r="K1" i="45"/>
  <c r="L1" i="45"/>
  <c r="M1" i="45"/>
  <c r="N1" i="45"/>
  <c r="O1" i="45"/>
  <c r="P1" i="45"/>
  <c r="L188" i="45"/>
  <c r="L187" i="45"/>
  <c r="L186" i="45"/>
  <c r="L185" i="45"/>
  <c r="L182" i="45"/>
  <c r="L181" i="45"/>
  <c r="L179" i="45"/>
  <c r="J190" i="45"/>
  <c r="J188" i="45"/>
  <c r="J187" i="45"/>
  <c r="J186" i="45"/>
  <c r="J185" i="45"/>
  <c r="J182" i="45"/>
  <c r="J181" i="45"/>
  <c r="J179" i="45"/>
  <c r="J178" i="45"/>
  <c r="AI36" i="45"/>
  <c r="AI35" i="45"/>
  <c r="AI34" i="45"/>
  <c r="AI33" i="45"/>
  <c r="AI30" i="45"/>
  <c r="AI29" i="45"/>
  <c r="AI27" i="45"/>
  <c r="AG38" i="45"/>
  <c r="AG36" i="45"/>
  <c r="AG35" i="45"/>
  <c r="AG34" i="45"/>
  <c r="AG33" i="45"/>
  <c r="AG30" i="45"/>
  <c r="AG29" i="45"/>
  <c r="AG27" i="45"/>
  <c r="AG26" i="45"/>
  <c r="Z40" i="45"/>
  <c r="U36" i="45"/>
  <c r="V36" i="45" s="1"/>
  <c r="W36" i="45" s="1"/>
  <c r="U37" i="45"/>
  <c r="V37" i="45" s="1"/>
  <c r="W37" i="45" s="1"/>
  <c r="U38" i="45"/>
  <c r="V38" i="45" s="1"/>
  <c r="W38" i="45" s="1"/>
  <c r="U39" i="45"/>
  <c r="V39" i="45" s="1"/>
  <c r="W39" i="45" s="1"/>
  <c r="U40" i="45"/>
  <c r="V40" i="45" s="1"/>
  <c r="W40" i="45" s="1"/>
  <c r="U41" i="45"/>
  <c r="V41" i="45" s="1"/>
  <c r="W41" i="45" s="1"/>
  <c r="U42" i="45"/>
  <c r="V42" i="45" s="1"/>
  <c r="U43" i="45"/>
  <c r="V43" i="45" s="1"/>
  <c r="W43" i="45" s="1"/>
  <c r="U44" i="45"/>
  <c r="V44" i="45" s="1"/>
  <c r="W44" i="45" s="1"/>
  <c r="U45" i="45"/>
  <c r="V45" i="45" s="1"/>
  <c r="W45" i="45" s="1"/>
  <c r="U46" i="45"/>
  <c r="V46" i="45" s="1"/>
  <c r="W46" i="45" s="1"/>
  <c r="U47" i="45"/>
  <c r="V47" i="45" s="1"/>
  <c r="W47" i="45" s="1"/>
  <c r="U48" i="45"/>
  <c r="V48" i="45" s="1"/>
  <c r="W48" i="45" s="1"/>
  <c r="U49" i="45"/>
  <c r="V49" i="45" s="1"/>
  <c r="W49" i="45" s="1"/>
  <c r="U50" i="45"/>
  <c r="V50" i="45" s="1"/>
  <c r="W50" i="45" s="1"/>
  <c r="U51" i="45"/>
  <c r="V51" i="45" s="1"/>
  <c r="W51" i="45" s="1"/>
  <c r="U52" i="45"/>
  <c r="V52" i="45" s="1"/>
  <c r="W52" i="45" s="1"/>
  <c r="U53" i="45"/>
  <c r="V53" i="45" s="1"/>
  <c r="U54" i="45"/>
  <c r="V54" i="45" s="1"/>
  <c r="U55" i="45"/>
  <c r="V55" i="45" s="1"/>
  <c r="U56" i="45"/>
  <c r="V56" i="45" s="1"/>
  <c r="U57" i="45"/>
  <c r="V57" i="45" s="1"/>
  <c r="U58" i="45"/>
  <c r="V58" i="45" s="1"/>
  <c r="W58" i="45" s="1"/>
  <c r="U59" i="45"/>
  <c r="V59" i="45" s="1"/>
  <c r="W59" i="45" s="1"/>
  <c r="U60" i="45"/>
  <c r="V60" i="45" s="1"/>
  <c r="U61" i="45"/>
  <c r="V61" i="45" s="1"/>
  <c r="U62" i="45"/>
  <c r="V62" i="45" s="1"/>
  <c r="U63" i="45"/>
  <c r="V63" i="45" s="1"/>
  <c r="U64" i="45"/>
  <c r="V64" i="45" s="1"/>
  <c r="U65" i="45"/>
  <c r="V65" i="45" s="1"/>
  <c r="U66" i="45"/>
  <c r="V66" i="45" s="1"/>
  <c r="U67" i="45"/>
  <c r="V67" i="45" s="1"/>
  <c r="U68" i="45"/>
  <c r="V68" i="45" s="1"/>
  <c r="U69" i="45"/>
  <c r="V69" i="45" s="1"/>
  <c r="U70" i="45"/>
  <c r="V70" i="45" s="1"/>
  <c r="U71" i="45"/>
  <c r="V71" i="45" s="1"/>
  <c r="U72" i="45"/>
  <c r="V72" i="45" s="1"/>
  <c r="U73" i="45"/>
  <c r="V73" i="45" s="1"/>
  <c r="U74" i="45"/>
  <c r="V74" i="45" s="1"/>
  <c r="W42" i="45"/>
  <c r="W53" i="45"/>
  <c r="W54" i="45"/>
  <c r="W55" i="45"/>
  <c r="W56" i="45"/>
  <c r="W57" i="45"/>
  <c r="W60" i="45"/>
  <c r="W61" i="45"/>
  <c r="W62" i="45"/>
  <c r="W63" i="45"/>
  <c r="W64" i="45"/>
  <c r="W65" i="45"/>
  <c r="W66" i="45"/>
  <c r="W67" i="45"/>
  <c r="W68" i="45"/>
  <c r="W69" i="45"/>
  <c r="W70" i="45"/>
  <c r="W71" i="45"/>
  <c r="W72" i="45"/>
  <c r="W73" i="45"/>
  <c r="W74" i="45"/>
  <c r="G31" i="45"/>
  <c r="M36" i="47"/>
  <c r="N36" i="47" s="1"/>
  <c r="M35" i="47"/>
  <c r="N35" i="47" s="1"/>
  <c r="M34" i="47"/>
  <c r="N34" i="47" s="1"/>
  <c r="P34" i="47" s="1"/>
  <c r="M33" i="47"/>
  <c r="N33" i="47" s="1"/>
  <c r="M32" i="47"/>
  <c r="N32" i="47" s="1"/>
  <c r="P32" i="47" s="1"/>
  <c r="M31" i="47"/>
  <c r="N31" i="47" s="1"/>
  <c r="M30" i="47"/>
  <c r="N30" i="47" s="1"/>
  <c r="P30" i="47" s="1"/>
  <c r="M29" i="47"/>
  <c r="N29" i="47" s="1"/>
  <c r="M28" i="47"/>
  <c r="N28" i="47" s="1"/>
  <c r="M27" i="47"/>
  <c r="N27" i="47" s="1"/>
  <c r="M26" i="47"/>
  <c r="N26" i="47" s="1"/>
  <c r="P26" i="47" s="1"/>
  <c r="O26" i="47" s="1"/>
  <c r="M25" i="47"/>
  <c r="N25" i="47" s="1"/>
  <c r="M24" i="47"/>
  <c r="N24" i="47" s="1"/>
  <c r="P24" i="47" s="1"/>
  <c r="O24" i="47" s="1"/>
  <c r="M23" i="47"/>
  <c r="N23" i="47" s="1"/>
  <c r="M22" i="47"/>
  <c r="N22" i="47" s="1"/>
  <c r="P22" i="47" s="1"/>
  <c r="O22" i="47" s="1"/>
  <c r="M21" i="47"/>
  <c r="N21" i="47" s="1"/>
  <c r="M20" i="47"/>
  <c r="N20" i="47" s="1"/>
  <c r="P20" i="47" s="1"/>
  <c r="M19" i="47"/>
  <c r="N19" i="47" s="1"/>
  <c r="P19" i="47" s="1"/>
  <c r="O19" i="47" s="1"/>
  <c r="M18" i="47"/>
  <c r="N18" i="47" s="1"/>
  <c r="P18" i="47" s="1"/>
  <c r="M17" i="47"/>
  <c r="N17" i="47" s="1"/>
  <c r="M16" i="47"/>
  <c r="N16" i="47" s="1"/>
  <c r="P16" i="47" s="1"/>
  <c r="M15" i="47"/>
  <c r="N15" i="47" s="1"/>
  <c r="M14" i="47"/>
  <c r="N14" i="47" s="1"/>
  <c r="P14" i="47" s="1"/>
  <c r="G36" i="47"/>
  <c r="F36" i="47"/>
  <c r="G35" i="47"/>
  <c r="F35" i="47"/>
  <c r="G34" i="47"/>
  <c r="F34" i="47"/>
  <c r="G33" i="47"/>
  <c r="F33" i="47"/>
  <c r="G32" i="47"/>
  <c r="F32" i="47"/>
  <c r="G31" i="47"/>
  <c r="F31" i="47"/>
  <c r="G30" i="47"/>
  <c r="F30" i="47"/>
  <c r="G27" i="47"/>
  <c r="F27" i="47"/>
  <c r="G19" i="47"/>
  <c r="F19" i="47"/>
  <c r="G17" i="47"/>
  <c r="F17" i="47"/>
  <c r="F15" i="47"/>
  <c r="G15" i="47"/>
  <c r="M37" i="47"/>
  <c r="N37" i="47" s="1"/>
  <c r="R34" i="45"/>
  <c r="C192" i="45"/>
  <c r="P79" i="45"/>
  <c r="P78" i="45"/>
  <c r="P74" i="45"/>
  <c r="O74" i="45"/>
  <c r="J74" i="45"/>
  <c r="E74" i="45"/>
  <c r="P73" i="45"/>
  <c r="O73" i="45"/>
  <c r="J73" i="45"/>
  <c r="E73" i="45"/>
  <c r="P72" i="45"/>
  <c r="O72" i="45"/>
  <c r="J72" i="45"/>
  <c r="E72" i="45"/>
  <c r="P71" i="45"/>
  <c r="O71" i="45"/>
  <c r="J71" i="45"/>
  <c r="E71" i="45"/>
  <c r="P70" i="45"/>
  <c r="O70" i="45"/>
  <c r="J70" i="45"/>
  <c r="E70" i="45"/>
  <c r="P69" i="45"/>
  <c r="O69" i="45"/>
  <c r="J69" i="45"/>
  <c r="E69" i="45"/>
  <c r="P68" i="45"/>
  <c r="O68" i="45"/>
  <c r="J68" i="45"/>
  <c r="E68" i="45"/>
  <c r="P67" i="45"/>
  <c r="O67" i="45"/>
  <c r="J67" i="45"/>
  <c r="E67" i="45"/>
  <c r="P66" i="45"/>
  <c r="O66" i="45"/>
  <c r="J66" i="45"/>
  <c r="E66" i="45"/>
  <c r="P65" i="45"/>
  <c r="O65" i="45"/>
  <c r="J65" i="45"/>
  <c r="E65" i="45"/>
  <c r="P64" i="45"/>
  <c r="O64" i="45"/>
  <c r="J64" i="45"/>
  <c r="E64" i="45"/>
  <c r="P63" i="45"/>
  <c r="O63" i="45"/>
  <c r="J63" i="45"/>
  <c r="E63" i="45"/>
  <c r="P62" i="45"/>
  <c r="O62" i="45"/>
  <c r="J62" i="45"/>
  <c r="E62" i="45"/>
  <c r="P61" i="45"/>
  <c r="O61" i="45"/>
  <c r="J61" i="45"/>
  <c r="E61" i="45"/>
  <c r="P60" i="45"/>
  <c r="O60" i="45"/>
  <c r="J60" i="45"/>
  <c r="E60" i="45"/>
  <c r="P59" i="45"/>
  <c r="O59" i="45"/>
  <c r="J59" i="45"/>
  <c r="E59" i="45"/>
  <c r="P58" i="45"/>
  <c r="O58" i="45"/>
  <c r="J58" i="45"/>
  <c r="E58" i="45"/>
  <c r="P57" i="45"/>
  <c r="O57" i="45"/>
  <c r="J57" i="45"/>
  <c r="E57" i="45"/>
  <c r="P56" i="45"/>
  <c r="O56" i="45"/>
  <c r="J56" i="45"/>
  <c r="E56" i="45"/>
  <c r="P55" i="45"/>
  <c r="O55" i="45"/>
  <c r="J55" i="45"/>
  <c r="E55" i="45"/>
  <c r="P54" i="45"/>
  <c r="O54" i="45"/>
  <c r="J54" i="45"/>
  <c r="E54" i="45"/>
  <c r="P53" i="45"/>
  <c r="O53" i="45"/>
  <c r="J53" i="45"/>
  <c r="E53" i="45"/>
  <c r="P52" i="45"/>
  <c r="O52" i="45"/>
  <c r="J52" i="45"/>
  <c r="E52" i="45"/>
  <c r="P51" i="45"/>
  <c r="O51" i="45"/>
  <c r="J51" i="45"/>
  <c r="E51" i="45"/>
  <c r="P50" i="45"/>
  <c r="O50" i="45"/>
  <c r="J50" i="45"/>
  <c r="E50" i="45"/>
  <c r="P49" i="45"/>
  <c r="O49" i="45"/>
  <c r="J49" i="45"/>
  <c r="E49" i="45"/>
  <c r="P48" i="45"/>
  <c r="O48" i="45"/>
  <c r="E48" i="45"/>
  <c r="P47" i="45"/>
  <c r="O47" i="45"/>
  <c r="E47" i="45"/>
  <c r="P46" i="45"/>
  <c r="O46" i="45"/>
  <c r="J46" i="45"/>
  <c r="E46" i="45"/>
  <c r="P45" i="45"/>
  <c r="O45" i="45"/>
  <c r="J45" i="45"/>
  <c r="E45" i="45"/>
  <c r="P44" i="45"/>
  <c r="O44" i="45"/>
  <c r="J44" i="45"/>
  <c r="E44" i="45"/>
  <c r="P43" i="45"/>
  <c r="O43" i="45"/>
  <c r="J43" i="45"/>
  <c r="E43" i="45"/>
  <c r="P42" i="45"/>
  <c r="O42" i="45"/>
  <c r="J42" i="45"/>
  <c r="E42" i="45"/>
  <c r="P41" i="45"/>
  <c r="O41" i="45"/>
  <c r="J41" i="45"/>
  <c r="E41" i="45"/>
  <c r="P40" i="45"/>
  <c r="O40" i="45"/>
  <c r="J40" i="45"/>
  <c r="E40" i="45"/>
  <c r="P39" i="45"/>
  <c r="O39" i="45"/>
  <c r="J39" i="45"/>
  <c r="E39" i="45"/>
  <c r="P38" i="45"/>
  <c r="O38" i="45"/>
  <c r="J38" i="45"/>
  <c r="P37" i="45"/>
  <c r="O37" i="45"/>
  <c r="J37" i="45"/>
  <c r="E37" i="45"/>
  <c r="P36" i="45"/>
  <c r="O36" i="45"/>
  <c r="J36" i="45"/>
  <c r="E36" i="45"/>
  <c r="U35" i="45"/>
  <c r="V35" i="45" s="1"/>
  <c r="W35" i="45" s="1"/>
  <c r="P35" i="45"/>
  <c r="O35" i="45"/>
  <c r="J35" i="45"/>
  <c r="E35" i="45"/>
  <c r="J33" i="45"/>
  <c r="E33" i="45"/>
  <c r="L32" i="45"/>
  <c r="J32" i="45"/>
  <c r="E32" i="45"/>
  <c r="B32" i="45"/>
  <c r="O14" i="45"/>
  <c r="D11" i="57" l="1"/>
  <c r="N8" i="57"/>
  <c r="X7" i="57"/>
  <c r="AK8" i="57"/>
  <c r="AK7" i="57"/>
  <c r="N9" i="57"/>
  <c r="B26" i="47"/>
  <c r="D26" i="47"/>
  <c r="C26" i="47"/>
  <c r="H26" i="47" s="1"/>
  <c r="B22" i="47"/>
  <c r="C22" i="47"/>
  <c r="D22" i="47"/>
  <c r="B19" i="47"/>
  <c r="D19" i="47"/>
  <c r="C19" i="47"/>
  <c r="H19" i="47" s="1"/>
  <c r="B24" i="47"/>
  <c r="D24" i="47"/>
  <c r="C24" i="47"/>
  <c r="H22" i="47"/>
  <c r="P15" i="47"/>
  <c r="O15" i="47" s="1"/>
  <c r="P29" i="47"/>
  <c r="O29" i="47" s="1"/>
  <c r="P31" i="47"/>
  <c r="O31" i="47" s="1"/>
  <c r="P21" i="47"/>
  <c r="O21" i="47" s="1"/>
  <c r="P25" i="47"/>
  <c r="O25" i="47" s="1"/>
  <c r="P23" i="47"/>
  <c r="O23" i="47" s="1"/>
  <c r="P28" i="47"/>
  <c r="O28" i="47" s="1"/>
  <c r="O17" i="47"/>
  <c r="P33" i="47"/>
  <c r="O33" i="47" s="1"/>
  <c r="P17" i="47"/>
  <c r="O14" i="47"/>
  <c r="P36" i="47"/>
  <c r="O36" i="47" s="1"/>
  <c r="O16" i="47"/>
  <c r="O20" i="47"/>
  <c r="O32" i="47"/>
  <c r="P35" i="47"/>
  <c r="O35" i="47" s="1"/>
  <c r="P27" i="47"/>
  <c r="O27" i="47" s="1"/>
  <c r="O18" i="47"/>
  <c r="O30" i="47"/>
  <c r="O34" i="47"/>
  <c r="O76" i="45"/>
  <c r="D76" i="45" s="1"/>
  <c r="P76" i="45"/>
  <c r="N76" i="45" s="1"/>
  <c r="D27" i="45"/>
  <c r="G27" i="45" s="1"/>
  <c r="K27" i="45"/>
  <c r="X8" i="57" l="1"/>
  <c r="D13" i="57"/>
  <c r="N10" i="57"/>
  <c r="AK9" i="57"/>
  <c r="N11" i="57"/>
  <c r="B30" i="47"/>
  <c r="D30" i="47"/>
  <c r="C30" i="47"/>
  <c r="H30" i="47" s="1"/>
  <c r="B32" i="47"/>
  <c r="D32" i="47"/>
  <c r="C32" i="47"/>
  <c r="H32" i="47" s="1"/>
  <c r="B28" i="47"/>
  <c r="D28" i="47"/>
  <c r="C28" i="47"/>
  <c r="B31" i="47"/>
  <c r="D31" i="47"/>
  <c r="C31" i="47"/>
  <c r="H31" i="47" s="1"/>
  <c r="F26" i="47"/>
  <c r="G26" i="47"/>
  <c r="B35" i="47"/>
  <c r="D35" i="47"/>
  <c r="C35" i="47"/>
  <c r="H35" i="47" s="1"/>
  <c r="B36" i="47"/>
  <c r="D36" i="47"/>
  <c r="C36" i="47"/>
  <c r="H36" i="47" s="1"/>
  <c r="B17" i="47"/>
  <c r="D17" i="47"/>
  <c r="C17" i="47"/>
  <c r="H17" i="47" s="1"/>
  <c r="H24" i="47"/>
  <c r="F24" i="47"/>
  <c r="G24" i="47"/>
  <c r="B18" i="47"/>
  <c r="D18" i="47"/>
  <c r="C18" i="47"/>
  <c r="B20" i="47"/>
  <c r="D20" i="47"/>
  <c r="C20" i="47"/>
  <c r="B23" i="47"/>
  <c r="D23" i="47"/>
  <c r="C23" i="47"/>
  <c r="B29" i="47"/>
  <c r="D29" i="47"/>
  <c r="C29" i="47"/>
  <c r="H18" i="47"/>
  <c r="B34" i="47"/>
  <c r="D34" i="47"/>
  <c r="C34" i="47"/>
  <c r="H34" i="47" s="1"/>
  <c r="B21" i="47"/>
  <c r="D21" i="47"/>
  <c r="C21" i="47"/>
  <c r="B27" i="47"/>
  <c r="C27" i="47"/>
  <c r="H27" i="47" s="1"/>
  <c r="D27" i="47"/>
  <c r="B33" i="47"/>
  <c r="D33" i="47"/>
  <c r="C33" i="47"/>
  <c r="H33" i="47" s="1"/>
  <c r="B25" i="47"/>
  <c r="D25" i="47"/>
  <c r="C25" i="47"/>
  <c r="H25" i="47"/>
  <c r="H21" i="47"/>
  <c r="F22" i="47"/>
  <c r="G22" i="47"/>
  <c r="B14" i="47"/>
  <c r="C14" i="47" s="1"/>
  <c r="D14" i="47"/>
  <c r="B16" i="47"/>
  <c r="C16" i="47"/>
  <c r="D16" i="47"/>
  <c r="B15" i="47"/>
  <c r="D15" i="47"/>
  <c r="C15" i="47"/>
  <c r="H15" i="47" s="1"/>
  <c r="G28" i="45"/>
  <c r="G30" i="45"/>
  <c r="F63" i="45" s="1"/>
  <c r="N28" i="45"/>
  <c r="N30" i="45"/>
  <c r="J47" i="45" s="1"/>
  <c r="N27" i="45"/>
  <c r="AK10" i="57" l="1"/>
  <c r="D15" i="57"/>
  <c r="D16" i="57"/>
  <c r="X10" i="57"/>
  <c r="X9" i="57"/>
  <c r="N13" i="57"/>
  <c r="F68" i="45"/>
  <c r="F45" i="45"/>
  <c r="F52" i="45"/>
  <c r="F57" i="45"/>
  <c r="F60" i="45"/>
  <c r="F62" i="45"/>
  <c r="F43" i="45"/>
  <c r="F36" i="45"/>
  <c r="F55" i="45"/>
  <c r="F71" i="45"/>
  <c r="F41" i="45"/>
  <c r="F74" i="45"/>
  <c r="F65" i="45"/>
  <c r="F67" i="45"/>
  <c r="H23" i="47"/>
  <c r="F23" i="47"/>
  <c r="G23" i="47"/>
  <c r="H20" i="47"/>
  <c r="F20" i="47"/>
  <c r="G20" i="47"/>
  <c r="G25" i="47"/>
  <c r="F25" i="47"/>
  <c r="G29" i="47"/>
  <c r="H29" i="47"/>
  <c r="F29" i="47"/>
  <c r="G21" i="47"/>
  <c r="F21" i="47"/>
  <c r="F18" i="47"/>
  <c r="G18" i="47"/>
  <c r="H28" i="47"/>
  <c r="G28" i="47"/>
  <c r="F28" i="47"/>
  <c r="G16" i="47"/>
  <c r="F16" i="47"/>
  <c r="F14" i="47"/>
  <c r="G14" i="47"/>
  <c r="H16" i="47"/>
  <c r="H14" i="47"/>
  <c r="F61" i="45"/>
  <c r="F44" i="45"/>
  <c r="F39" i="45"/>
  <c r="F38" i="45"/>
  <c r="F46" i="45"/>
  <c r="F49" i="45"/>
  <c r="F70" i="45"/>
  <c r="F48" i="45"/>
  <c r="F35" i="45"/>
  <c r="F59" i="45"/>
  <c r="F50" i="45"/>
  <c r="F69" i="45"/>
  <c r="F51" i="45"/>
  <c r="F72" i="45"/>
  <c r="F54" i="45"/>
  <c r="F37" i="45"/>
  <c r="F53" i="45"/>
  <c r="F66" i="45"/>
  <c r="F40" i="45"/>
  <c r="F56" i="45"/>
  <c r="F73" i="45"/>
  <c r="F47" i="45"/>
  <c r="F64" i="45"/>
  <c r="F42" i="45"/>
  <c r="F58" i="45"/>
  <c r="E38" i="45"/>
  <c r="J48" i="45"/>
  <c r="K73" i="45"/>
  <c r="K69" i="45"/>
  <c r="K65" i="45"/>
  <c r="K60" i="45"/>
  <c r="K56" i="45"/>
  <c r="K52" i="45"/>
  <c r="K48" i="45"/>
  <c r="K44" i="45"/>
  <c r="K40" i="45"/>
  <c r="K36" i="45"/>
  <c r="K74" i="45"/>
  <c r="K70" i="45"/>
  <c r="K66" i="45"/>
  <c r="K62" i="45"/>
  <c r="K61" i="45"/>
  <c r="K57" i="45"/>
  <c r="K53" i="45"/>
  <c r="K49" i="45"/>
  <c r="K45" i="45"/>
  <c r="K41" i="45"/>
  <c r="K37" i="45"/>
  <c r="K71" i="45"/>
  <c r="K67" i="45"/>
  <c r="K63" i="45"/>
  <c r="K58" i="45"/>
  <c r="K54" i="45"/>
  <c r="K50" i="45"/>
  <c r="K46" i="45"/>
  <c r="K42" i="45"/>
  <c r="K38" i="45"/>
  <c r="K72" i="45"/>
  <c r="K68" i="45"/>
  <c r="K64" i="45"/>
  <c r="K59" i="45"/>
  <c r="K55" i="45"/>
  <c r="K51" i="45"/>
  <c r="K47" i="45"/>
  <c r="K43" i="45"/>
  <c r="K39" i="45"/>
  <c r="K35" i="45"/>
  <c r="D18" i="57" l="1"/>
  <c r="D20" i="57" s="1"/>
  <c r="D22" i="57" s="1"/>
  <c r="D23" i="57" s="1"/>
  <c r="D24" i="57" s="1"/>
  <c r="D25" i="57" s="1"/>
  <c r="D26" i="57" s="1"/>
  <c r="F5" i="57" s="1"/>
  <c r="N14" i="57"/>
  <c r="AK11" i="57"/>
  <c r="X11" i="57"/>
  <c r="Y730" i="23"/>
  <c r="L678" i="23"/>
  <c r="L677" i="23"/>
  <c r="L676" i="23"/>
  <c r="L675" i="23"/>
  <c r="L674" i="23"/>
  <c r="L673" i="23"/>
  <c r="L672" i="23"/>
  <c r="N671" i="23"/>
  <c r="L671" i="23"/>
  <c r="L670" i="23"/>
  <c r="L669" i="23"/>
  <c r="L668" i="23"/>
  <c r="L667" i="23"/>
  <c r="L666" i="23"/>
  <c r="L665" i="23"/>
  <c r="L664" i="23"/>
  <c r="L663" i="23"/>
  <c r="L662" i="23"/>
  <c r="L661" i="23"/>
  <c r="L660" i="23"/>
  <c r="L659" i="23"/>
  <c r="L658" i="23"/>
  <c r="L657" i="23"/>
  <c r="L656" i="23"/>
  <c r="N655" i="23"/>
  <c r="L655" i="23"/>
  <c r="L654" i="23"/>
  <c r="M731" i="23"/>
  <c r="J655" i="23"/>
  <c r="K655" i="23"/>
  <c r="M655" i="23"/>
  <c r="J656" i="23"/>
  <c r="K656" i="23"/>
  <c r="N656" i="23" s="1"/>
  <c r="M656" i="23"/>
  <c r="J657" i="23"/>
  <c r="K657" i="23"/>
  <c r="N657" i="23" s="1"/>
  <c r="M657" i="23"/>
  <c r="J658" i="23"/>
  <c r="K658" i="23"/>
  <c r="N658" i="23" s="1"/>
  <c r="M658" i="23"/>
  <c r="J659" i="23"/>
  <c r="K659" i="23"/>
  <c r="N659" i="23" s="1"/>
  <c r="M659" i="23"/>
  <c r="J660" i="23"/>
  <c r="K660" i="23"/>
  <c r="N660" i="23" s="1"/>
  <c r="M660" i="23"/>
  <c r="J661" i="23"/>
  <c r="K661" i="23"/>
  <c r="N661" i="23" s="1"/>
  <c r="M661" i="23"/>
  <c r="J662" i="23"/>
  <c r="K662" i="23"/>
  <c r="N662" i="23" s="1"/>
  <c r="M662" i="23"/>
  <c r="J663" i="23"/>
  <c r="K663" i="23"/>
  <c r="N663" i="23" s="1"/>
  <c r="M663" i="23"/>
  <c r="J664" i="23"/>
  <c r="K664" i="23"/>
  <c r="N664" i="23" s="1"/>
  <c r="M664" i="23"/>
  <c r="J665" i="23"/>
  <c r="K665" i="23"/>
  <c r="N665" i="23" s="1"/>
  <c r="M665" i="23"/>
  <c r="J666" i="23"/>
  <c r="K666" i="23"/>
  <c r="N666" i="23" s="1"/>
  <c r="M666" i="23"/>
  <c r="J667" i="23"/>
  <c r="K667" i="23"/>
  <c r="N667" i="23" s="1"/>
  <c r="M667" i="23"/>
  <c r="J668" i="23"/>
  <c r="K668" i="23"/>
  <c r="N668" i="23" s="1"/>
  <c r="M668" i="23"/>
  <c r="J669" i="23"/>
  <c r="K669" i="23"/>
  <c r="N669" i="23" s="1"/>
  <c r="M669" i="23"/>
  <c r="J670" i="23"/>
  <c r="K670" i="23"/>
  <c r="N670" i="23" s="1"/>
  <c r="M670" i="23"/>
  <c r="J671" i="23"/>
  <c r="K671" i="23"/>
  <c r="M671" i="23"/>
  <c r="J672" i="23"/>
  <c r="K672" i="23"/>
  <c r="N672" i="23" s="1"/>
  <c r="M672" i="23"/>
  <c r="J673" i="23"/>
  <c r="K673" i="23"/>
  <c r="N673" i="23" s="1"/>
  <c r="M673" i="23"/>
  <c r="J674" i="23"/>
  <c r="K674" i="23"/>
  <c r="N674" i="23" s="1"/>
  <c r="M674" i="23"/>
  <c r="J675" i="23"/>
  <c r="K675" i="23"/>
  <c r="N675" i="23" s="1"/>
  <c r="M675" i="23"/>
  <c r="J676" i="23"/>
  <c r="K676" i="23"/>
  <c r="N676" i="23" s="1"/>
  <c r="M676" i="23"/>
  <c r="J677" i="23"/>
  <c r="K677" i="23"/>
  <c r="N677" i="23" s="1"/>
  <c r="M677" i="23"/>
  <c r="J678" i="23"/>
  <c r="K678" i="23"/>
  <c r="N678" i="23" s="1"/>
  <c r="M678" i="23"/>
  <c r="C723" i="23"/>
  <c r="D680" i="23"/>
  <c r="M654" i="23"/>
  <c r="K654" i="23"/>
  <c r="N654" i="23" s="1"/>
  <c r="J654" i="23"/>
  <c r="M653" i="23"/>
  <c r="L653" i="23"/>
  <c r="K653" i="23"/>
  <c r="N653" i="23" s="1"/>
  <c r="J653" i="23"/>
  <c r="M652" i="23"/>
  <c r="L652" i="23"/>
  <c r="K652" i="23"/>
  <c r="N652" i="23" s="1"/>
  <c r="J652" i="23"/>
  <c r="E651" i="23"/>
  <c r="H645" i="23"/>
  <c r="G645" i="23"/>
  <c r="E644" i="23"/>
  <c r="I643" i="23"/>
  <c r="F6" i="57" l="1"/>
  <c r="X12" i="57"/>
  <c r="AK14" i="57"/>
  <c r="AK12" i="57"/>
  <c r="AK13" i="57" s="1"/>
  <c r="AK15" i="57"/>
  <c r="AK16" i="57" s="1"/>
  <c r="AK17" i="57" s="1"/>
  <c r="AK18" i="57" s="1"/>
  <c r="AK19" i="57" s="1"/>
  <c r="AK20" i="57" s="1"/>
  <c r="AK21" i="57" s="1"/>
  <c r="AK22" i="57" s="1"/>
  <c r="AK23" i="57" s="1"/>
  <c r="AK24" i="57" s="1"/>
  <c r="AK25" i="57" s="1"/>
  <c r="AK26" i="57" s="1"/>
  <c r="AK27" i="57" s="1"/>
  <c r="AK28" i="57" s="1"/>
  <c r="AK29" i="57" s="1"/>
  <c r="AK30" i="57" s="1"/>
  <c r="AK31" i="57" s="1"/>
  <c r="AK32" i="57" s="1"/>
  <c r="AK33" i="57" s="1"/>
  <c r="AK34" i="57" s="1"/>
  <c r="AK35" i="57" s="1"/>
  <c r="AK36" i="57" s="1"/>
  <c r="AK37" i="57" s="1"/>
  <c r="AK38" i="57" s="1"/>
  <c r="AK39" i="57" s="1"/>
  <c r="AK40" i="57" s="1"/>
  <c r="AK41" i="57" s="1"/>
  <c r="AK42" i="57" s="1"/>
  <c r="AK43" i="57" s="1"/>
  <c r="AK44" i="57" s="1"/>
  <c r="AK45" i="57" s="1"/>
  <c r="AK46" i="57" s="1"/>
  <c r="AK47" i="57" s="1"/>
  <c r="AK48" i="57" s="1"/>
  <c r="AK49" i="57" s="1"/>
  <c r="AK50" i="57" s="1"/>
  <c r="AK51" i="57" s="1"/>
  <c r="AK52" i="57" s="1"/>
  <c r="AK53" i="57" s="1"/>
  <c r="AK54" i="57" s="1"/>
  <c r="AK55" i="57" s="1"/>
  <c r="AK56" i="57" s="1"/>
  <c r="AK57" i="57" s="1"/>
  <c r="AK58" i="57" s="1"/>
  <c r="X13" i="57"/>
  <c r="X14" i="57" s="1"/>
  <c r="N15" i="57"/>
  <c r="N680" i="23"/>
  <c r="L645" i="23" s="1"/>
  <c r="G644" i="23" s="1"/>
  <c r="N16" i="57" l="1"/>
  <c r="X15" i="57"/>
  <c r="X16" i="57" s="1"/>
  <c r="X17" i="57" s="1"/>
  <c r="X18" i="57" s="1"/>
  <c r="X19" i="57" s="1"/>
  <c r="X20" i="57" s="1"/>
  <c r="F7" i="57"/>
  <c r="I645" i="23"/>
  <c r="N17" i="57" l="1"/>
  <c r="X21" i="57"/>
  <c r="X22" i="57" s="1"/>
  <c r="X23" i="57" s="1"/>
  <c r="X24" i="57" s="1"/>
  <c r="X25" i="57" s="1"/>
  <c r="X26" i="57" s="1"/>
  <c r="X27" i="57" s="1"/>
  <c r="X28" i="57" s="1"/>
  <c r="X29" i="57" s="1"/>
  <c r="X30" i="57" s="1"/>
  <c r="X31" i="57" s="1"/>
  <c r="X32" i="57" s="1"/>
  <c r="X33" i="57" s="1"/>
  <c r="X36" i="57" s="1"/>
  <c r="X37" i="57" s="1"/>
  <c r="X38" i="57" s="1"/>
  <c r="X39" i="57" s="1"/>
  <c r="X40" i="57" s="1"/>
  <c r="X41" i="57" s="1"/>
  <c r="X42" i="57" s="1"/>
  <c r="X43" i="57" s="1"/>
  <c r="X44" i="57" s="1"/>
  <c r="X45" i="57" s="1"/>
  <c r="X46" i="57" s="1"/>
  <c r="X47" i="57" s="1"/>
  <c r="X48" i="57" s="1"/>
  <c r="X49" i="57" s="1"/>
  <c r="X50" i="57" s="1"/>
  <c r="X51" i="57" s="1"/>
  <c r="X52" i="57" s="1"/>
  <c r="X53" i="57" s="1"/>
  <c r="X54" i="57" s="1"/>
  <c r="X55" i="57" s="1"/>
  <c r="X56" i="57" s="1"/>
  <c r="X57" i="57" s="1"/>
  <c r="X58" i="57" s="1"/>
  <c r="X59" i="57" s="1"/>
  <c r="X60" i="57" s="1"/>
  <c r="X61" i="57" s="1"/>
  <c r="X62" i="57" s="1"/>
  <c r="X63" i="57" s="1"/>
  <c r="Z5" i="57" s="1"/>
  <c r="F9" i="57"/>
  <c r="F10" i="57" s="1"/>
  <c r="F8" i="57"/>
  <c r="C43" i="30"/>
  <c r="B43" i="30"/>
  <c r="P41" i="30" s="1"/>
  <c r="P42" i="30"/>
  <c r="F41" i="30"/>
  <c r="E41" i="30"/>
  <c r="F40" i="30"/>
  <c r="E40" i="30"/>
  <c r="F39" i="30"/>
  <c r="E39" i="30"/>
  <c r="F38" i="30"/>
  <c r="E38" i="30"/>
  <c r="F37" i="30"/>
  <c r="E37" i="30"/>
  <c r="F36" i="30"/>
  <c r="E36" i="30"/>
  <c r="F35" i="30"/>
  <c r="E35" i="30"/>
  <c r="P31" i="30"/>
  <c r="F23" i="30"/>
  <c r="E23" i="30"/>
  <c r="F22" i="30"/>
  <c r="E22" i="30"/>
  <c r="F21" i="30"/>
  <c r="E21" i="30"/>
  <c r="F20" i="30"/>
  <c r="E20" i="30"/>
  <c r="F19" i="30"/>
  <c r="E19" i="30"/>
  <c r="F18" i="30"/>
  <c r="E18" i="30"/>
  <c r="F17" i="30"/>
  <c r="E17" i="30"/>
  <c r="N16" i="30"/>
  <c r="F16" i="30"/>
  <c r="E16" i="30"/>
  <c r="N15" i="30"/>
  <c r="Z6" i="57" l="1"/>
  <c r="N18" i="57"/>
  <c r="N19" i="57" s="1"/>
  <c r="N20" i="57" s="1"/>
  <c r="N21" i="57" s="1"/>
  <c r="N22" i="57" s="1"/>
  <c r="N23" i="57" s="1"/>
  <c r="N24" i="57" s="1"/>
  <c r="N25" i="57" s="1"/>
  <c r="N26" i="57" s="1"/>
  <c r="N27" i="57" s="1"/>
  <c r="N28" i="57" s="1"/>
  <c r="N29" i="57" s="1"/>
  <c r="N30" i="57" s="1"/>
  <c r="N31" i="57" s="1"/>
  <c r="N33" i="57" s="1"/>
  <c r="N34" i="57" s="1"/>
  <c r="N35" i="57" s="1"/>
  <c r="N36" i="57" s="1"/>
  <c r="N37" i="57" s="1"/>
  <c r="N38" i="57" s="1"/>
  <c r="N39" i="57" s="1"/>
  <c r="N40" i="57" s="1"/>
  <c r="N41" i="57" s="1"/>
  <c r="N42" i="57" s="1"/>
  <c r="N43" i="57" s="1"/>
  <c r="N44" i="57" s="1"/>
  <c r="N45" i="57" s="1"/>
  <c r="N46" i="57" s="1"/>
  <c r="N48" i="57" s="1"/>
  <c r="N49" i="57" s="1"/>
  <c r="N50" i="57" s="1"/>
  <c r="N51" i="57" s="1"/>
  <c r="N52" i="57" s="1"/>
  <c r="P5" i="57" s="1"/>
  <c r="F11" i="57"/>
  <c r="E43" i="30"/>
  <c r="N31" i="30"/>
  <c r="P6" i="57" l="1"/>
  <c r="P7" i="57"/>
  <c r="F12" i="57"/>
  <c r="F14" i="57" s="1"/>
  <c r="Z7" i="57"/>
  <c r="C298" i="26"/>
  <c r="C243" i="26"/>
  <c r="C240" i="26"/>
  <c r="B195" i="26" s="1"/>
  <c r="M233" i="26"/>
  <c r="L233" i="26" s="1"/>
  <c r="M231" i="26"/>
  <c r="L231" i="26" s="1"/>
  <c r="N227" i="26"/>
  <c r="M227" i="26"/>
  <c r="L227" i="26"/>
  <c r="J227" i="26"/>
  <c r="N226" i="26"/>
  <c r="M226" i="26"/>
  <c r="L226" i="26"/>
  <c r="K226" i="26"/>
  <c r="J226" i="26"/>
  <c r="N225" i="26"/>
  <c r="M225" i="26"/>
  <c r="L225" i="26" s="1"/>
  <c r="K225" i="26"/>
  <c r="J225" i="26"/>
  <c r="N224" i="26"/>
  <c r="M224" i="26"/>
  <c r="L224" i="26" s="1"/>
  <c r="K224" i="26"/>
  <c r="J224" i="26"/>
  <c r="N223" i="26"/>
  <c r="M223" i="26"/>
  <c r="L223" i="26" s="1"/>
  <c r="K223" i="26"/>
  <c r="J223" i="26"/>
  <c r="N222" i="26"/>
  <c r="M222" i="26"/>
  <c r="L222" i="26" s="1"/>
  <c r="K222" i="26"/>
  <c r="J222" i="26"/>
  <c r="N221" i="26"/>
  <c r="M221" i="26"/>
  <c r="L221" i="26" s="1"/>
  <c r="K221" i="26"/>
  <c r="J221" i="26"/>
  <c r="N220" i="26"/>
  <c r="M220" i="26"/>
  <c r="L220" i="26" s="1"/>
  <c r="K220" i="26"/>
  <c r="J220" i="26"/>
  <c r="N219" i="26"/>
  <c r="M219" i="26"/>
  <c r="L219" i="26" s="1"/>
  <c r="K219" i="26"/>
  <c r="J219" i="26"/>
  <c r="N218" i="26"/>
  <c r="M218" i="26"/>
  <c r="L218" i="26" s="1"/>
  <c r="K218" i="26"/>
  <c r="J218" i="26"/>
  <c r="N217" i="26"/>
  <c r="M217" i="26"/>
  <c r="L217" i="26" s="1"/>
  <c r="K217" i="26"/>
  <c r="J217" i="26"/>
  <c r="N216" i="26"/>
  <c r="M216" i="26"/>
  <c r="L216" i="26" s="1"/>
  <c r="K216" i="26"/>
  <c r="J216" i="26"/>
  <c r="N215" i="26"/>
  <c r="M215" i="26"/>
  <c r="L215" i="26" s="1"/>
  <c r="K215" i="26"/>
  <c r="J215" i="26"/>
  <c r="N214" i="26"/>
  <c r="M214" i="26"/>
  <c r="L214" i="26" s="1"/>
  <c r="K214" i="26"/>
  <c r="J214" i="26"/>
  <c r="N213" i="26"/>
  <c r="M213" i="26"/>
  <c r="L213" i="26" s="1"/>
  <c r="K213" i="26"/>
  <c r="J213" i="26"/>
  <c r="N212" i="26"/>
  <c r="M212" i="26"/>
  <c r="L212" i="26" s="1"/>
  <c r="K212" i="26"/>
  <c r="J212" i="26"/>
  <c r="N211" i="26"/>
  <c r="M211" i="26"/>
  <c r="L211" i="26" s="1"/>
  <c r="K211" i="26"/>
  <c r="J211" i="26"/>
  <c r="N210" i="26"/>
  <c r="M210" i="26"/>
  <c r="L210" i="26" s="1"/>
  <c r="K210" i="26"/>
  <c r="J210" i="26"/>
  <c r="N209" i="26"/>
  <c r="M209" i="26"/>
  <c r="L209" i="26" s="1"/>
  <c r="K209" i="26"/>
  <c r="J209" i="26"/>
  <c r="N208" i="26"/>
  <c r="M208" i="26"/>
  <c r="L208" i="26" s="1"/>
  <c r="K208" i="26"/>
  <c r="J208" i="26"/>
  <c r="N207" i="26"/>
  <c r="M207" i="26"/>
  <c r="L207" i="26" s="1"/>
  <c r="K207" i="26"/>
  <c r="J207" i="26"/>
  <c r="D202" i="26"/>
  <c r="F285" i="26" s="1"/>
  <c r="K201" i="26"/>
  <c r="M199" i="26"/>
  <c r="G199" i="26"/>
  <c r="C178" i="26"/>
  <c r="C144" i="26"/>
  <c r="C141" i="26"/>
  <c r="C142" i="26" s="1"/>
  <c r="M139" i="26"/>
  <c r="L139" i="26"/>
  <c r="K139" i="26"/>
  <c r="J139" i="26"/>
  <c r="M138" i="26"/>
  <c r="L138" i="26"/>
  <c r="K138" i="26"/>
  <c r="J138" i="26"/>
  <c r="K137" i="26"/>
  <c r="J137" i="26"/>
  <c r="M136" i="26"/>
  <c r="L136" i="26"/>
  <c r="J136" i="26"/>
  <c r="K135" i="26"/>
  <c r="J135" i="26"/>
  <c r="N134" i="26"/>
  <c r="K134" i="26"/>
  <c r="J134" i="26"/>
  <c r="K133" i="26"/>
  <c r="J133" i="26"/>
  <c r="K132" i="26"/>
  <c r="J132" i="26"/>
  <c r="K131" i="26"/>
  <c r="J131" i="26"/>
  <c r="M130" i="26"/>
  <c r="L130" i="26"/>
  <c r="K130" i="26"/>
  <c r="J130" i="26"/>
  <c r="F127" i="26"/>
  <c r="D125" i="26"/>
  <c r="F165" i="26" s="1"/>
  <c r="K124" i="26"/>
  <c r="C99" i="26"/>
  <c r="E66" i="26"/>
  <c r="C63" i="26"/>
  <c r="B60" i="26"/>
  <c r="F55" i="26"/>
  <c r="F56" i="26" s="1"/>
  <c r="D55" i="26"/>
  <c r="D56" i="26" s="1"/>
  <c r="L53" i="26"/>
  <c r="K53" i="26"/>
  <c r="J53" i="26"/>
  <c r="I53" i="26"/>
  <c r="L52" i="26"/>
  <c r="K52" i="26"/>
  <c r="J52" i="26"/>
  <c r="I52" i="26"/>
  <c r="M51" i="26"/>
  <c r="L51" i="26"/>
  <c r="K51" i="26"/>
  <c r="J51" i="26"/>
  <c r="I51" i="26"/>
  <c r="M50" i="26"/>
  <c r="L50" i="26"/>
  <c r="K50" i="26"/>
  <c r="J50" i="26"/>
  <c r="I50" i="26"/>
  <c r="M49" i="26"/>
  <c r="L49" i="26"/>
  <c r="K49" i="26"/>
  <c r="J49" i="26"/>
  <c r="I49" i="26"/>
  <c r="M48" i="26"/>
  <c r="L48" i="26"/>
  <c r="K48" i="26"/>
  <c r="J48" i="26"/>
  <c r="I48" i="26"/>
  <c r="M47" i="26"/>
  <c r="L47" i="26"/>
  <c r="K47" i="26"/>
  <c r="J47" i="26"/>
  <c r="I47" i="26"/>
  <c r="M46" i="26"/>
  <c r="L46" i="26"/>
  <c r="K46" i="26"/>
  <c r="J46" i="26"/>
  <c r="I46" i="26"/>
  <c r="M45" i="26"/>
  <c r="L45" i="26"/>
  <c r="K45" i="26"/>
  <c r="J45" i="26"/>
  <c r="I45" i="26"/>
  <c r="M44" i="26"/>
  <c r="L44" i="26"/>
  <c r="K44" i="26"/>
  <c r="J44" i="26"/>
  <c r="I44" i="26"/>
  <c r="M43" i="26"/>
  <c r="L43" i="26"/>
  <c r="K43" i="26"/>
  <c r="I43" i="26"/>
  <c r="C43" i="26"/>
  <c r="M40" i="26"/>
  <c r="L40" i="26"/>
  <c r="K40" i="26"/>
  <c r="J40" i="26"/>
  <c r="I40" i="26"/>
  <c r="M39" i="26"/>
  <c r="L39" i="26"/>
  <c r="K39" i="26"/>
  <c r="J39" i="26"/>
  <c r="I39" i="26"/>
  <c r="M38" i="26"/>
  <c r="L38" i="26"/>
  <c r="K38" i="26"/>
  <c r="J38" i="26"/>
  <c r="I38" i="26"/>
  <c r="M37" i="26"/>
  <c r="L37" i="26"/>
  <c r="K37" i="26"/>
  <c r="J37" i="26"/>
  <c r="I37" i="26"/>
  <c r="M36" i="26"/>
  <c r="L36" i="26"/>
  <c r="K36" i="26"/>
  <c r="J36" i="26"/>
  <c r="I36" i="26"/>
  <c r="M35" i="26"/>
  <c r="K35" i="26"/>
  <c r="J35" i="26"/>
  <c r="I35" i="26"/>
  <c r="E35" i="26"/>
  <c r="E55" i="26" s="1"/>
  <c r="M32" i="26"/>
  <c r="L32" i="26"/>
  <c r="K32" i="26"/>
  <c r="I32" i="26"/>
  <c r="C32" i="26"/>
  <c r="M30" i="26"/>
  <c r="L30" i="26"/>
  <c r="K30" i="26"/>
  <c r="J30" i="26"/>
  <c r="B30" i="26"/>
  <c r="B55" i="26" s="1"/>
  <c r="M27" i="26"/>
  <c r="J27" i="26"/>
  <c r="I27" i="26"/>
  <c r="M25" i="26"/>
  <c r="L25" i="26"/>
  <c r="K25" i="26"/>
  <c r="G24" i="26"/>
  <c r="G92" i="26" s="1"/>
  <c r="M20" i="26"/>
  <c r="L20" i="26"/>
  <c r="K20" i="26"/>
  <c r="J20" i="26"/>
  <c r="I20" i="26"/>
  <c r="M18" i="26"/>
  <c r="L18" i="26"/>
  <c r="K18" i="26"/>
  <c r="J18" i="26"/>
  <c r="I18" i="26"/>
  <c r="C629" i="23"/>
  <c r="D608" i="23"/>
  <c r="M606" i="23"/>
  <c r="L606" i="23"/>
  <c r="K606" i="23"/>
  <c r="N606" i="23" s="1"/>
  <c r="J606" i="23"/>
  <c r="M605" i="23"/>
  <c r="L605" i="23"/>
  <c r="K605" i="23"/>
  <c r="N605" i="23" s="1"/>
  <c r="J605" i="23"/>
  <c r="M604" i="23"/>
  <c r="L604" i="23"/>
  <c r="K604" i="23"/>
  <c r="N604" i="23" s="1"/>
  <c r="J604" i="23"/>
  <c r="M603" i="23"/>
  <c r="L603" i="23"/>
  <c r="K603" i="23"/>
  <c r="N603" i="23" s="1"/>
  <c r="J603" i="23"/>
  <c r="E602" i="23"/>
  <c r="H596" i="23"/>
  <c r="G596" i="23"/>
  <c r="E595" i="23"/>
  <c r="I594" i="23"/>
  <c r="C582" i="23"/>
  <c r="D563" i="23"/>
  <c r="M561" i="23"/>
  <c r="L561" i="23"/>
  <c r="K561" i="23"/>
  <c r="N561" i="23" s="1"/>
  <c r="J561" i="23"/>
  <c r="M560" i="23"/>
  <c r="L560" i="23"/>
  <c r="K560" i="23"/>
  <c r="N560" i="23" s="1"/>
  <c r="J560" i="23"/>
  <c r="M559" i="23"/>
  <c r="L559" i="23"/>
  <c r="K559" i="23"/>
  <c r="N559" i="23" s="1"/>
  <c r="J559" i="23"/>
  <c r="M558" i="23"/>
  <c r="L558" i="23"/>
  <c r="K558" i="23"/>
  <c r="N558" i="23" s="1"/>
  <c r="J558" i="23"/>
  <c r="M557" i="23"/>
  <c r="L557" i="23"/>
  <c r="K557" i="23"/>
  <c r="N557" i="23" s="1"/>
  <c r="J557" i="23"/>
  <c r="M556" i="23"/>
  <c r="L556" i="23"/>
  <c r="K556" i="23"/>
  <c r="N556" i="23" s="1"/>
  <c r="J556" i="23"/>
  <c r="E555" i="23"/>
  <c r="G549" i="23"/>
  <c r="F549" i="23"/>
  <c r="E548" i="23"/>
  <c r="I547" i="23"/>
  <c r="C535" i="23"/>
  <c r="D515" i="23"/>
  <c r="M513" i="23"/>
  <c r="L513" i="23"/>
  <c r="K513" i="23"/>
  <c r="N513" i="23" s="1"/>
  <c r="J513" i="23"/>
  <c r="M512" i="23"/>
  <c r="L512" i="23"/>
  <c r="K512" i="23"/>
  <c r="N512" i="23" s="1"/>
  <c r="J512" i="23"/>
  <c r="M511" i="23"/>
  <c r="L511" i="23"/>
  <c r="K511" i="23"/>
  <c r="N511" i="23" s="1"/>
  <c r="J511" i="23"/>
  <c r="M510" i="23"/>
  <c r="L510" i="23"/>
  <c r="K510" i="23"/>
  <c r="N510" i="23" s="1"/>
  <c r="J510" i="23"/>
  <c r="M509" i="23"/>
  <c r="L509" i="23"/>
  <c r="K509" i="23"/>
  <c r="N509" i="23" s="1"/>
  <c r="J509" i="23"/>
  <c r="M508" i="23"/>
  <c r="L508" i="23"/>
  <c r="K508" i="23"/>
  <c r="N508" i="23" s="1"/>
  <c r="J508" i="23"/>
  <c r="M507" i="23"/>
  <c r="L507" i="23"/>
  <c r="K507" i="23"/>
  <c r="N507" i="23" s="1"/>
  <c r="J507" i="23"/>
  <c r="E506" i="23"/>
  <c r="H500" i="23"/>
  <c r="G500" i="23"/>
  <c r="E499" i="23"/>
  <c r="I498" i="23"/>
  <c r="C486" i="23"/>
  <c r="D457" i="23"/>
  <c r="M455" i="23"/>
  <c r="L455" i="23"/>
  <c r="K455" i="23"/>
  <c r="N455" i="23" s="1"/>
  <c r="J455" i="23"/>
  <c r="M454" i="23"/>
  <c r="L454" i="23"/>
  <c r="K454" i="23"/>
  <c r="N454" i="23" s="1"/>
  <c r="J454" i="23"/>
  <c r="M453" i="23"/>
  <c r="L453" i="23"/>
  <c r="K453" i="23"/>
  <c r="N453" i="23" s="1"/>
  <c r="J453" i="23"/>
  <c r="M452" i="23"/>
  <c r="L452" i="23"/>
  <c r="K452" i="23"/>
  <c r="N452" i="23" s="1"/>
  <c r="J452" i="23"/>
  <c r="M451" i="23"/>
  <c r="L451" i="23"/>
  <c r="K451" i="23"/>
  <c r="N451" i="23" s="1"/>
  <c r="J451" i="23"/>
  <c r="M450" i="23"/>
  <c r="L450" i="23"/>
  <c r="K450" i="23"/>
  <c r="N450" i="23" s="1"/>
  <c r="J450" i="23"/>
  <c r="E449" i="23"/>
  <c r="H443" i="23"/>
  <c r="G443" i="23"/>
  <c r="E442" i="23"/>
  <c r="I441" i="23"/>
  <c r="C429" i="23"/>
  <c r="D408" i="23"/>
  <c r="M406" i="23"/>
  <c r="L406" i="23"/>
  <c r="K406" i="23"/>
  <c r="N406" i="23" s="1"/>
  <c r="J406" i="23"/>
  <c r="M405" i="23"/>
  <c r="L405" i="23"/>
  <c r="K405" i="23"/>
  <c r="N405" i="23" s="1"/>
  <c r="J405" i="23"/>
  <c r="M404" i="23"/>
  <c r="L404" i="23"/>
  <c r="K404" i="23"/>
  <c r="N404" i="23" s="1"/>
  <c r="J404" i="23"/>
  <c r="M403" i="23"/>
  <c r="L403" i="23"/>
  <c r="K403" i="23"/>
  <c r="N403" i="23" s="1"/>
  <c r="J403" i="23"/>
  <c r="M402" i="23"/>
  <c r="L402" i="23"/>
  <c r="K402" i="23"/>
  <c r="N402" i="23" s="1"/>
  <c r="J402" i="23"/>
  <c r="E401" i="23"/>
  <c r="H395" i="23"/>
  <c r="G395" i="23"/>
  <c r="E394" i="23"/>
  <c r="I393" i="23"/>
  <c r="C381" i="23"/>
  <c r="D360" i="23"/>
  <c r="M358" i="23"/>
  <c r="L358" i="23"/>
  <c r="K358" i="23"/>
  <c r="N358" i="23" s="1"/>
  <c r="J358" i="23"/>
  <c r="M357" i="23"/>
  <c r="L357" i="23"/>
  <c r="K357" i="23"/>
  <c r="N357" i="23" s="1"/>
  <c r="J357" i="23"/>
  <c r="M356" i="23"/>
  <c r="L356" i="23"/>
  <c r="K356" i="23"/>
  <c r="N356" i="23" s="1"/>
  <c r="J356" i="23"/>
  <c r="M355" i="23"/>
  <c r="L355" i="23"/>
  <c r="K355" i="23"/>
  <c r="N355" i="23" s="1"/>
  <c r="J355" i="23"/>
  <c r="M354" i="23"/>
  <c r="L354" i="23"/>
  <c r="K354" i="23"/>
  <c r="N354" i="23" s="1"/>
  <c r="J354" i="23"/>
  <c r="E353" i="23"/>
  <c r="H347" i="23"/>
  <c r="G347" i="23"/>
  <c r="E346" i="23"/>
  <c r="I345" i="23"/>
  <c r="C333" i="23"/>
  <c r="D311" i="23"/>
  <c r="M309" i="23"/>
  <c r="L309" i="23"/>
  <c r="K309" i="23"/>
  <c r="N309" i="23" s="1"/>
  <c r="J309" i="23"/>
  <c r="M308" i="23"/>
  <c r="L308" i="23"/>
  <c r="K308" i="23"/>
  <c r="N308" i="23" s="1"/>
  <c r="J308" i="23"/>
  <c r="M307" i="23"/>
  <c r="L307" i="23"/>
  <c r="K307" i="23"/>
  <c r="N307" i="23" s="1"/>
  <c r="J307" i="23"/>
  <c r="M306" i="23"/>
  <c r="L306" i="23"/>
  <c r="K306" i="23"/>
  <c r="N306" i="23" s="1"/>
  <c r="J306" i="23"/>
  <c r="M305" i="23"/>
  <c r="L305" i="23"/>
  <c r="K305" i="23"/>
  <c r="N305" i="23" s="1"/>
  <c r="J305" i="23"/>
  <c r="E304" i="23"/>
  <c r="H298" i="23"/>
  <c r="G298" i="23"/>
  <c r="E297" i="23"/>
  <c r="I296" i="23"/>
  <c r="C284" i="23"/>
  <c r="D262" i="23"/>
  <c r="M260" i="23"/>
  <c r="L260" i="23"/>
  <c r="K260" i="23"/>
  <c r="N260" i="23" s="1"/>
  <c r="J260" i="23"/>
  <c r="M259" i="23"/>
  <c r="L259" i="23"/>
  <c r="K259" i="23"/>
  <c r="N259" i="23" s="1"/>
  <c r="J259" i="23"/>
  <c r="M258" i="23"/>
  <c r="L258" i="23"/>
  <c r="K258" i="23"/>
  <c r="N258" i="23" s="1"/>
  <c r="J258" i="23"/>
  <c r="M257" i="23"/>
  <c r="L257" i="23"/>
  <c r="K257" i="23"/>
  <c r="N257" i="23" s="1"/>
  <c r="J257" i="23"/>
  <c r="M256" i="23"/>
  <c r="L256" i="23"/>
  <c r="K256" i="23"/>
  <c r="N256" i="23" s="1"/>
  <c r="J256" i="23"/>
  <c r="E255" i="23"/>
  <c r="H249" i="23"/>
  <c r="G249" i="23"/>
  <c r="E248" i="23"/>
  <c r="I247" i="23"/>
  <c r="C235" i="23"/>
  <c r="D213" i="23"/>
  <c r="M211" i="23"/>
  <c r="L211" i="23"/>
  <c r="K211" i="23"/>
  <c r="N211" i="23" s="1"/>
  <c r="J211" i="23"/>
  <c r="M210" i="23"/>
  <c r="L210" i="23"/>
  <c r="K210" i="23"/>
  <c r="N210" i="23" s="1"/>
  <c r="J210" i="23"/>
  <c r="M209" i="23"/>
  <c r="L209" i="23"/>
  <c r="K209" i="23"/>
  <c r="N209" i="23" s="1"/>
  <c r="J209" i="23"/>
  <c r="M208" i="23"/>
  <c r="L208" i="23"/>
  <c r="K208" i="23"/>
  <c r="N208" i="23" s="1"/>
  <c r="J208" i="23"/>
  <c r="M207" i="23"/>
  <c r="L207" i="23"/>
  <c r="K207" i="23"/>
  <c r="N207" i="23" s="1"/>
  <c r="J207" i="23"/>
  <c r="M206" i="23"/>
  <c r="L206" i="23"/>
  <c r="K206" i="23"/>
  <c r="N206" i="23" s="1"/>
  <c r="J206" i="23"/>
  <c r="M205" i="23"/>
  <c r="L205" i="23"/>
  <c r="K205" i="23"/>
  <c r="N205" i="23" s="1"/>
  <c r="J205" i="23"/>
  <c r="M204" i="23"/>
  <c r="L204" i="23"/>
  <c r="K204" i="23"/>
  <c r="N204" i="23" s="1"/>
  <c r="J204" i="23"/>
  <c r="E203" i="23"/>
  <c r="H197" i="23"/>
  <c r="G197" i="23"/>
  <c r="E196" i="23"/>
  <c r="I195" i="23"/>
  <c r="C183" i="23"/>
  <c r="D157" i="23"/>
  <c r="M155" i="23"/>
  <c r="L155" i="23"/>
  <c r="K155" i="23"/>
  <c r="N155" i="23" s="1"/>
  <c r="J155" i="23"/>
  <c r="M154" i="23"/>
  <c r="L154" i="23"/>
  <c r="K154" i="23"/>
  <c r="N154" i="23" s="1"/>
  <c r="J154" i="23"/>
  <c r="M153" i="23"/>
  <c r="L153" i="23"/>
  <c r="K153" i="23"/>
  <c r="N153" i="23" s="1"/>
  <c r="J153" i="23"/>
  <c r="M152" i="23"/>
  <c r="L152" i="23"/>
  <c r="K152" i="23"/>
  <c r="N152" i="23" s="1"/>
  <c r="J152" i="23"/>
  <c r="M151" i="23"/>
  <c r="L151" i="23"/>
  <c r="K151" i="23"/>
  <c r="N151" i="23" s="1"/>
  <c r="J151" i="23"/>
  <c r="M150" i="23"/>
  <c r="L150" i="23"/>
  <c r="K150" i="23"/>
  <c r="N150" i="23" s="1"/>
  <c r="J150" i="23"/>
  <c r="M149" i="23"/>
  <c r="L149" i="23"/>
  <c r="K149" i="23"/>
  <c r="N149" i="23" s="1"/>
  <c r="J149" i="23"/>
  <c r="M148" i="23"/>
  <c r="L148" i="23"/>
  <c r="K148" i="23"/>
  <c r="N148" i="23" s="1"/>
  <c r="J148" i="23"/>
  <c r="M147" i="23"/>
  <c r="L147" i="23"/>
  <c r="K147" i="23"/>
  <c r="N147" i="23" s="1"/>
  <c r="J147" i="23"/>
  <c r="M146" i="23"/>
  <c r="L146" i="23"/>
  <c r="K146" i="23"/>
  <c r="N146" i="23" s="1"/>
  <c r="J146" i="23"/>
  <c r="M145" i="23"/>
  <c r="L145" i="23"/>
  <c r="K145" i="23"/>
  <c r="N145" i="23" s="1"/>
  <c r="J145" i="23"/>
  <c r="E144" i="23"/>
  <c r="H138" i="23"/>
  <c r="G138" i="23"/>
  <c r="E137" i="23"/>
  <c r="I136" i="23"/>
  <c r="C124" i="23"/>
  <c r="D94" i="23"/>
  <c r="M92" i="23"/>
  <c r="L92" i="23"/>
  <c r="K92" i="23"/>
  <c r="N92" i="23" s="1"/>
  <c r="J92" i="23"/>
  <c r="M91" i="23"/>
  <c r="L91" i="23"/>
  <c r="K91" i="23"/>
  <c r="N91" i="23" s="1"/>
  <c r="J91" i="23"/>
  <c r="M90" i="23"/>
  <c r="L90" i="23"/>
  <c r="K90" i="23"/>
  <c r="N90" i="23" s="1"/>
  <c r="J90" i="23"/>
  <c r="M89" i="23"/>
  <c r="L89" i="23"/>
  <c r="K89" i="23"/>
  <c r="N89" i="23" s="1"/>
  <c r="J89" i="23"/>
  <c r="M88" i="23"/>
  <c r="L88" i="23"/>
  <c r="K88" i="23"/>
  <c r="N88" i="23" s="1"/>
  <c r="J88" i="23"/>
  <c r="M87" i="23"/>
  <c r="L87" i="23"/>
  <c r="K87" i="23"/>
  <c r="N87" i="23" s="1"/>
  <c r="J87" i="23"/>
  <c r="E86" i="23"/>
  <c r="H80" i="23"/>
  <c r="G80" i="23"/>
  <c r="E79" i="23"/>
  <c r="I78" i="23"/>
  <c r="B8" i="23"/>
  <c r="C633" i="22"/>
  <c r="C608" i="22"/>
  <c r="B608" i="22"/>
  <c r="O606" i="22"/>
  <c r="C591" i="22"/>
  <c r="B591" i="22"/>
  <c r="O589" i="22"/>
  <c r="A590" i="22" s="1"/>
  <c r="C585" i="22"/>
  <c r="D564" i="22"/>
  <c r="M562" i="22"/>
  <c r="U562" i="22" s="1"/>
  <c r="L562" i="22"/>
  <c r="K562" i="22"/>
  <c r="N562" i="22" s="1"/>
  <c r="J562" i="22"/>
  <c r="S562" i="22" s="1"/>
  <c r="M561" i="22"/>
  <c r="U561" i="22" s="1"/>
  <c r="L561" i="22"/>
  <c r="K561" i="22"/>
  <c r="N561" i="22" s="1"/>
  <c r="J561" i="22"/>
  <c r="S561" i="22" s="1"/>
  <c r="M560" i="22"/>
  <c r="U560" i="22" s="1"/>
  <c r="L560" i="22"/>
  <c r="K560" i="22"/>
  <c r="N560" i="22" s="1"/>
  <c r="J560" i="22"/>
  <c r="S560" i="22" s="1"/>
  <c r="N559" i="22"/>
  <c r="V559" i="22" s="1"/>
  <c r="M559" i="22"/>
  <c r="U559" i="22" s="1"/>
  <c r="L559" i="22"/>
  <c r="K559" i="22"/>
  <c r="J559" i="22"/>
  <c r="S559" i="22" s="1"/>
  <c r="E558" i="22"/>
  <c r="U552" i="22"/>
  <c r="H552" i="22"/>
  <c r="G552" i="22"/>
  <c r="E551" i="22"/>
  <c r="U550" i="22"/>
  <c r="T561" i="22" s="1"/>
  <c r="I550" i="22"/>
  <c r="O547" i="22"/>
  <c r="O545" i="22"/>
  <c r="O542" i="22"/>
  <c r="C538" i="22"/>
  <c r="D518" i="22"/>
  <c r="M516" i="22"/>
  <c r="U516" i="22" s="1"/>
  <c r="L516" i="22"/>
  <c r="K516" i="22"/>
  <c r="N516" i="22" s="1"/>
  <c r="J516" i="22"/>
  <c r="S516" i="22" s="1"/>
  <c r="M515" i="22"/>
  <c r="U515" i="22" s="1"/>
  <c r="L515" i="22"/>
  <c r="T515" i="22" s="1"/>
  <c r="K515" i="22"/>
  <c r="N515" i="22" s="1"/>
  <c r="J515" i="22"/>
  <c r="S515" i="22" s="1"/>
  <c r="M514" i="22"/>
  <c r="U514" i="22" s="1"/>
  <c r="L514" i="22"/>
  <c r="K514" i="22"/>
  <c r="N514" i="22" s="1"/>
  <c r="J514" i="22"/>
  <c r="S514" i="22" s="1"/>
  <c r="M513" i="22"/>
  <c r="U513" i="22" s="1"/>
  <c r="L513" i="22"/>
  <c r="K513" i="22"/>
  <c r="N513" i="22" s="1"/>
  <c r="V513" i="22" s="1"/>
  <c r="J513" i="22"/>
  <c r="S513" i="22" s="1"/>
  <c r="M512" i="22"/>
  <c r="U512" i="22" s="1"/>
  <c r="L512" i="22"/>
  <c r="K512" i="22"/>
  <c r="N512" i="22" s="1"/>
  <c r="J512" i="22"/>
  <c r="S512" i="22" s="1"/>
  <c r="M511" i="22"/>
  <c r="U511" i="22" s="1"/>
  <c r="L511" i="22"/>
  <c r="K511" i="22"/>
  <c r="N511" i="22" s="1"/>
  <c r="J511" i="22"/>
  <c r="S511" i="22" s="1"/>
  <c r="E510" i="22"/>
  <c r="U504" i="22"/>
  <c r="H504" i="22"/>
  <c r="G504" i="22"/>
  <c r="E503" i="22"/>
  <c r="U502" i="22"/>
  <c r="I502" i="22"/>
  <c r="O499" i="22"/>
  <c r="O497" i="22"/>
  <c r="O494" i="22"/>
  <c r="C490" i="22"/>
  <c r="D470" i="22"/>
  <c r="M468" i="22"/>
  <c r="U468" i="22" s="1"/>
  <c r="L468" i="22"/>
  <c r="K468" i="22"/>
  <c r="N468" i="22" s="1"/>
  <c r="J468" i="22"/>
  <c r="S468" i="22" s="1"/>
  <c r="M467" i="22"/>
  <c r="U467" i="22" s="1"/>
  <c r="L467" i="22"/>
  <c r="K467" i="22"/>
  <c r="N467" i="22" s="1"/>
  <c r="V467" i="22" s="1"/>
  <c r="J467" i="22"/>
  <c r="S467" i="22" s="1"/>
  <c r="M466" i="22"/>
  <c r="U466" i="22" s="1"/>
  <c r="L466" i="22"/>
  <c r="K466" i="22"/>
  <c r="N466" i="22" s="1"/>
  <c r="J466" i="22"/>
  <c r="S466" i="22" s="1"/>
  <c r="M465" i="22"/>
  <c r="U465" i="22" s="1"/>
  <c r="L465" i="22"/>
  <c r="K465" i="22"/>
  <c r="N465" i="22" s="1"/>
  <c r="J465" i="22"/>
  <c r="S465" i="22" s="1"/>
  <c r="U464" i="22"/>
  <c r="M464" i="22"/>
  <c r="L464" i="22"/>
  <c r="K464" i="22"/>
  <c r="N464" i="22" s="1"/>
  <c r="J464" i="22"/>
  <c r="S464" i="22" s="1"/>
  <c r="M463" i="22"/>
  <c r="U463" i="22" s="1"/>
  <c r="L463" i="22"/>
  <c r="K463" i="22"/>
  <c r="N463" i="22" s="1"/>
  <c r="V463" i="22" s="1"/>
  <c r="J463" i="22"/>
  <c r="S463" i="22" s="1"/>
  <c r="M462" i="22"/>
  <c r="U462" i="22" s="1"/>
  <c r="L462" i="22"/>
  <c r="K462" i="22"/>
  <c r="N462" i="22" s="1"/>
  <c r="J462" i="22"/>
  <c r="S462" i="22" s="1"/>
  <c r="E461" i="22"/>
  <c r="U455" i="22"/>
  <c r="H455" i="22"/>
  <c r="G455" i="22"/>
  <c r="E454" i="22"/>
  <c r="U453" i="22"/>
  <c r="I453" i="22"/>
  <c r="O450" i="22"/>
  <c r="O448" i="22"/>
  <c r="O445" i="22"/>
  <c r="C441" i="22"/>
  <c r="D412" i="22"/>
  <c r="N410" i="22"/>
  <c r="M410" i="22"/>
  <c r="U410" i="22" s="1"/>
  <c r="L410" i="22"/>
  <c r="K410" i="22"/>
  <c r="J410" i="22"/>
  <c r="S410" i="22" s="1"/>
  <c r="M409" i="22"/>
  <c r="U409" i="22" s="1"/>
  <c r="L409" i="22"/>
  <c r="K409" i="22"/>
  <c r="N409" i="22" s="1"/>
  <c r="J409" i="22"/>
  <c r="S409" i="22" s="1"/>
  <c r="M408" i="22"/>
  <c r="U408" i="22" s="1"/>
  <c r="L408" i="22"/>
  <c r="K408" i="22"/>
  <c r="N408" i="22" s="1"/>
  <c r="J408" i="22"/>
  <c r="S408" i="22" s="1"/>
  <c r="M407" i="22"/>
  <c r="U407" i="22" s="1"/>
  <c r="L407" i="22"/>
  <c r="K407" i="22"/>
  <c r="N407" i="22" s="1"/>
  <c r="J407" i="22"/>
  <c r="S407" i="22" s="1"/>
  <c r="N406" i="22"/>
  <c r="M406" i="22"/>
  <c r="U406" i="22" s="1"/>
  <c r="L406" i="22"/>
  <c r="K406" i="22"/>
  <c r="J406" i="22"/>
  <c r="S406" i="22" s="1"/>
  <c r="U405" i="22"/>
  <c r="M405" i="22"/>
  <c r="L405" i="22"/>
  <c r="K405" i="22"/>
  <c r="N405" i="22" s="1"/>
  <c r="J405" i="22"/>
  <c r="S405" i="22" s="1"/>
  <c r="E404" i="22"/>
  <c r="U398" i="22"/>
  <c r="H398" i="22"/>
  <c r="G398" i="22"/>
  <c r="E397" i="22"/>
  <c r="U396" i="22"/>
  <c r="I396" i="22"/>
  <c r="O393" i="22"/>
  <c r="O391" i="22"/>
  <c r="O388" i="22"/>
  <c r="C384" i="22"/>
  <c r="D363" i="22"/>
  <c r="M361" i="22"/>
  <c r="U361" i="22" s="1"/>
  <c r="L361" i="22"/>
  <c r="K361" i="22"/>
  <c r="N361" i="22" s="1"/>
  <c r="V361" i="22" s="1"/>
  <c r="J361" i="22"/>
  <c r="S361" i="22" s="1"/>
  <c r="M360" i="22"/>
  <c r="U360" i="22" s="1"/>
  <c r="L360" i="22"/>
  <c r="K360" i="22"/>
  <c r="N360" i="22" s="1"/>
  <c r="J360" i="22"/>
  <c r="S360" i="22" s="1"/>
  <c r="M359" i="22"/>
  <c r="U359" i="22" s="1"/>
  <c r="L359" i="22"/>
  <c r="K359" i="22"/>
  <c r="N359" i="22" s="1"/>
  <c r="J359" i="22"/>
  <c r="S359" i="22" s="1"/>
  <c r="M358" i="22"/>
  <c r="U358" i="22" s="1"/>
  <c r="L358" i="22"/>
  <c r="K358" i="22"/>
  <c r="N358" i="22" s="1"/>
  <c r="J358" i="22"/>
  <c r="S358" i="22" s="1"/>
  <c r="M357" i="22"/>
  <c r="U357" i="22" s="1"/>
  <c r="L357" i="22"/>
  <c r="K357" i="22"/>
  <c r="N357" i="22" s="1"/>
  <c r="V357" i="22" s="1"/>
  <c r="J357" i="22"/>
  <c r="S357" i="22" s="1"/>
  <c r="E356" i="22"/>
  <c r="U350" i="22"/>
  <c r="H350" i="22"/>
  <c r="G350" i="22"/>
  <c r="E349" i="22"/>
  <c r="U348" i="22"/>
  <c r="T359" i="22" s="1"/>
  <c r="I348" i="22"/>
  <c r="O345" i="22"/>
  <c r="O343" i="22"/>
  <c r="O340" i="22"/>
  <c r="C336" i="22"/>
  <c r="D315" i="22"/>
  <c r="M313" i="22"/>
  <c r="U313" i="22" s="1"/>
  <c r="L313" i="22"/>
  <c r="T313" i="22" s="1"/>
  <c r="K313" i="22"/>
  <c r="N313" i="22" s="1"/>
  <c r="J313" i="22"/>
  <c r="S313" i="22" s="1"/>
  <c r="M312" i="22"/>
  <c r="U312" i="22" s="1"/>
  <c r="L312" i="22"/>
  <c r="T312" i="22" s="1"/>
  <c r="K312" i="22"/>
  <c r="N312" i="22" s="1"/>
  <c r="J312" i="22"/>
  <c r="S312" i="22" s="1"/>
  <c r="M311" i="22"/>
  <c r="U311" i="22" s="1"/>
  <c r="L311" i="22"/>
  <c r="T311" i="22" s="1"/>
  <c r="K311" i="22"/>
  <c r="N311" i="22" s="1"/>
  <c r="J311" i="22"/>
  <c r="S311" i="22" s="1"/>
  <c r="N310" i="22"/>
  <c r="V310" i="22" s="1"/>
  <c r="M310" i="22"/>
  <c r="U310" i="22" s="1"/>
  <c r="L310" i="22"/>
  <c r="K310" i="22"/>
  <c r="J310" i="22"/>
  <c r="S310" i="22" s="1"/>
  <c r="M309" i="22"/>
  <c r="U309" i="22" s="1"/>
  <c r="L309" i="22"/>
  <c r="K309" i="22"/>
  <c r="N309" i="22" s="1"/>
  <c r="J309" i="22"/>
  <c r="S309" i="22" s="1"/>
  <c r="E308" i="22"/>
  <c r="U302" i="22"/>
  <c r="H302" i="22"/>
  <c r="G302" i="22"/>
  <c r="E301" i="22"/>
  <c r="U300" i="22"/>
  <c r="I300" i="22"/>
  <c r="O297" i="22"/>
  <c r="O295" i="22"/>
  <c r="O292" i="22"/>
  <c r="C288" i="22"/>
  <c r="D266" i="22"/>
  <c r="N264" i="22"/>
  <c r="M264" i="22"/>
  <c r="U264" i="22" s="1"/>
  <c r="L264" i="22"/>
  <c r="K264" i="22"/>
  <c r="J264" i="22"/>
  <c r="S264" i="22" s="1"/>
  <c r="U263" i="22"/>
  <c r="M263" i="22"/>
  <c r="L263" i="22"/>
  <c r="K263" i="22"/>
  <c r="N263" i="22" s="1"/>
  <c r="J263" i="22"/>
  <c r="S263" i="22" s="1"/>
  <c r="M262" i="22"/>
  <c r="U262" i="22" s="1"/>
  <c r="L262" i="22"/>
  <c r="K262" i="22"/>
  <c r="N262" i="22" s="1"/>
  <c r="V262" i="22" s="1"/>
  <c r="J262" i="22"/>
  <c r="S262" i="22" s="1"/>
  <c r="M261" i="22"/>
  <c r="U261" i="22" s="1"/>
  <c r="L261" i="22"/>
  <c r="K261" i="22"/>
  <c r="N261" i="22" s="1"/>
  <c r="J261" i="22"/>
  <c r="S261" i="22" s="1"/>
  <c r="M260" i="22"/>
  <c r="U260" i="22" s="1"/>
  <c r="L260" i="22"/>
  <c r="K260" i="22"/>
  <c r="N260" i="22" s="1"/>
  <c r="J260" i="22"/>
  <c r="S260" i="22" s="1"/>
  <c r="E259" i="22"/>
  <c r="U253" i="22"/>
  <c r="H253" i="22"/>
  <c r="G253" i="22"/>
  <c r="E252" i="22"/>
  <c r="U251" i="22"/>
  <c r="I251" i="22"/>
  <c r="O248" i="22"/>
  <c r="O246" i="22"/>
  <c r="O243" i="22"/>
  <c r="C239" i="22"/>
  <c r="D217" i="22"/>
  <c r="N215" i="22"/>
  <c r="M215" i="22"/>
  <c r="U215" i="22" s="1"/>
  <c r="L215" i="22"/>
  <c r="K215" i="22"/>
  <c r="J215" i="22"/>
  <c r="S215" i="22" s="1"/>
  <c r="M214" i="22"/>
  <c r="U214" i="22" s="1"/>
  <c r="L214" i="22"/>
  <c r="K214" i="22"/>
  <c r="N214" i="22" s="1"/>
  <c r="J214" i="22"/>
  <c r="S214" i="22" s="1"/>
  <c r="M213" i="22"/>
  <c r="U213" i="22" s="1"/>
  <c r="L213" i="22"/>
  <c r="K213" i="22"/>
  <c r="N213" i="22" s="1"/>
  <c r="J213" i="22"/>
  <c r="S213" i="22" s="1"/>
  <c r="M212" i="22"/>
  <c r="U212" i="22" s="1"/>
  <c r="L212" i="22"/>
  <c r="K212" i="22"/>
  <c r="N212" i="22" s="1"/>
  <c r="J212" i="22"/>
  <c r="S212" i="22" s="1"/>
  <c r="M211" i="22"/>
  <c r="U211" i="22" s="1"/>
  <c r="L211" i="22"/>
  <c r="K211" i="22"/>
  <c r="N211" i="22" s="1"/>
  <c r="J211" i="22"/>
  <c r="S211" i="22" s="1"/>
  <c r="E210" i="22"/>
  <c r="U204" i="22"/>
  <c r="H204" i="22"/>
  <c r="G204" i="22"/>
  <c r="E203" i="22"/>
  <c r="U202" i="22"/>
  <c r="I202" i="22"/>
  <c r="O199" i="22"/>
  <c r="O197" i="22"/>
  <c r="O194" i="22"/>
  <c r="C190" i="22"/>
  <c r="D168" i="22"/>
  <c r="N166" i="22"/>
  <c r="M166" i="22"/>
  <c r="U166" i="22" s="1"/>
  <c r="L166" i="22"/>
  <c r="K166" i="22"/>
  <c r="J166" i="22"/>
  <c r="S166" i="22" s="1"/>
  <c r="M165" i="22"/>
  <c r="U165" i="22" s="1"/>
  <c r="L165" i="22"/>
  <c r="K165" i="22"/>
  <c r="N165" i="22" s="1"/>
  <c r="J165" i="22"/>
  <c r="S165" i="22" s="1"/>
  <c r="M164" i="22"/>
  <c r="U164" i="22" s="1"/>
  <c r="L164" i="22"/>
  <c r="K164" i="22"/>
  <c r="N164" i="22" s="1"/>
  <c r="J164" i="22"/>
  <c r="S164" i="22" s="1"/>
  <c r="M163" i="22"/>
  <c r="U163" i="22" s="1"/>
  <c r="L163" i="22"/>
  <c r="K163" i="22"/>
  <c r="N163" i="22" s="1"/>
  <c r="J163" i="22"/>
  <c r="S163" i="22" s="1"/>
  <c r="N162" i="22"/>
  <c r="V162" i="22" s="1"/>
  <c r="M162" i="22"/>
  <c r="U162" i="22" s="1"/>
  <c r="L162" i="22"/>
  <c r="K162" i="22"/>
  <c r="J162" i="22"/>
  <c r="S162" i="22" s="1"/>
  <c r="M161" i="22"/>
  <c r="U161" i="22" s="1"/>
  <c r="L161" i="22"/>
  <c r="K161" i="22"/>
  <c r="N161" i="22" s="1"/>
  <c r="J161" i="22"/>
  <c r="S161" i="22" s="1"/>
  <c r="M160" i="22"/>
  <c r="U160" i="22" s="1"/>
  <c r="L160" i="22"/>
  <c r="K160" i="22"/>
  <c r="N160" i="22" s="1"/>
  <c r="J160" i="22"/>
  <c r="S160" i="22" s="1"/>
  <c r="M159" i="22"/>
  <c r="U159" i="22" s="1"/>
  <c r="L159" i="22"/>
  <c r="K159" i="22"/>
  <c r="N159" i="22" s="1"/>
  <c r="J159" i="22"/>
  <c r="S159" i="22" s="1"/>
  <c r="E158" i="22"/>
  <c r="U152" i="22"/>
  <c r="H152" i="22"/>
  <c r="G152" i="22"/>
  <c r="E151" i="22"/>
  <c r="U150" i="22"/>
  <c r="T164" i="22" s="1"/>
  <c r="I150" i="22"/>
  <c r="O147" i="22"/>
  <c r="O145" i="22"/>
  <c r="O142" i="22"/>
  <c r="C138" i="22"/>
  <c r="D112" i="22"/>
  <c r="N110" i="22"/>
  <c r="M110" i="22"/>
  <c r="U110" i="22" s="1"/>
  <c r="L110" i="22"/>
  <c r="K110" i="22"/>
  <c r="J110" i="22"/>
  <c r="S110" i="22" s="1"/>
  <c r="M109" i="22"/>
  <c r="U109" i="22" s="1"/>
  <c r="L109" i="22"/>
  <c r="K109" i="22"/>
  <c r="N109" i="22" s="1"/>
  <c r="J109" i="22"/>
  <c r="S109" i="22" s="1"/>
  <c r="M108" i="22"/>
  <c r="U108" i="22" s="1"/>
  <c r="L108" i="22"/>
  <c r="K108" i="22"/>
  <c r="N108" i="22" s="1"/>
  <c r="J108" i="22"/>
  <c r="S108" i="22" s="1"/>
  <c r="U107" i="22"/>
  <c r="M107" i="22"/>
  <c r="L107" i="22"/>
  <c r="K107" i="22"/>
  <c r="N107" i="22" s="1"/>
  <c r="J107" i="22"/>
  <c r="S107" i="22" s="1"/>
  <c r="M106" i="22"/>
  <c r="U106" i="22" s="1"/>
  <c r="L106" i="22"/>
  <c r="K106" i="22"/>
  <c r="N106" i="22" s="1"/>
  <c r="V106" i="22" s="1"/>
  <c r="J106" i="22"/>
  <c r="S106" i="22" s="1"/>
  <c r="M105" i="22"/>
  <c r="U105" i="22" s="1"/>
  <c r="L105" i="22"/>
  <c r="K105" i="22"/>
  <c r="N105" i="22" s="1"/>
  <c r="J105" i="22"/>
  <c r="S105" i="22" s="1"/>
  <c r="M104" i="22"/>
  <c r="U104" i="22" s="1"/>
  <c r="L104" i="22"/>
  <c r="K104" i="22"/>
  <c r="N104" i="22" s="1"/>
  <c r="J104" i="22"/>
  <c r="S104" i="22" s="1"/>
  <c r="M103" i="22"/>
  <c r="U103" i="22" s="1"/>
  <c r="L103" i="22"/>
  <c r="K103" i="22"/>
  <c r="N103" i="22" s="1"/>
  <c r="J103" i="22"/>
  <c r="S103" i="22" s="1"/>
  <c r="U102" i="22"/>
  <c r="N102" i="22"/>
  <c r="M102" i="22"/>
  <c r="L102" i="22"/>
  <c r="K102" i="22"/>
  <c r="J102" i="22"/>
  <c r="S102" i="22" s="1"/>
  <c r="M101" i="22"/>
  <c r="U101" i="22" s="1"/>
  <c r="L101" i="22"/>
  <c r="K101" i="22"/>
  <c r="N101" i="22" s="1"/>
  <c r="J101" i="22"/>
  <c r="S101" i="22" s="1"/>
  <c r="N100" i="22"/>
  <c r="M100" i="22"/>
  <c r="U100" i="22" s="1"/>
  <c r="L100" i="22"/>
  <c r="K100" i="22"/>
  <c r="J100" i="22"/>
  <c r="S100" i="22" s="1"/>
  <c r="E99" i="22"/>
  <c r="U93" i="22"/>
  <c r="H93" i="22"/>
  <c r="G93" i="22"/>
  <c r="E92" i="22"/>
  <c r="U91" i="22"/>
  <c r="V102" i="22" s="1"/>
  <c r="I91" i="22"/>
  <c r="O88" i="22"/>
  <c r="O86" i="22"/>
  <c r="O83" i="22"/>
  <c r="C79" i="22"/>
  <c r="D49" i="22"/>
  <c r="M47" i="22"/>
  <c r="U47" i="22" s="1"/>
  <c r="L47" i="22"/>
  <c r="K47" i="22"/>
  <c r="N47" i="22" s="1"/>
  <c r="J47" i="22"/>
  <c r="S47" i="22" s="1"/>
  <c r="N46" i="22"/>
  <c r="M46" i="22"/>
  <c r="U46" i="22" s="1"/>
  <c r="L46" i="22"/>
  <c r="K46" i="22"/>
  <c r="J46" i="22"/>
  <c r="S46" i="22" s="1"/>
  <c r="M45" i="22"/>
  <c r="U45" i="22" s="1"/>
  <c r="L45" i="22"/>
  <c r="K45" i="22"/>
  <c r="N45" i="22" s="1"/>
  <c r="J45" i="22"/>
  <c r="S45" i="22" s="1"/>
  <c r="N44" i="22"/>
  <c r="M44" i="22"/>
  <c r="U44" i="22" s="1"/>
  <c r="L44" i="22"/>
  <c r="K44" i="22"/>
  <c r="J44" i="22"/>
  <c r="S44" i="22" s="1"/>
  <c r="M43" i="22"/>
  <c r="U43" i="22" s="1"/>
  <c r="L43" i="22"/>
  <c r="K43" i="22"/>
  <c r="N43" i="22" s="1"/>
  <c r="J43" i="22"/>
  <c r="S43" i="22" s="1"/>
  <c r="N42" i="22"/>
  <c r="M42" i="22"/>
  <c r="U42" i="22" s="1"/>
  <c r="L42" i="22"/>
  <c r="T42" i="22" s="1"/>
  <c r="K42" i="22"/>
  <c r="J42" i="22"/>
  <c r="S42" i="22" s="1"/>
  <c r="E41" i="22"/>
  <c r="U35" i="22"/>
  <c r="H35" i="22"/>
  <c r="G35" i="22"/>
  <c r="E34" i="22"/>
  <c r="U33" i="22"/>
  <c r="I33" i="22"/>
  <c r="O30" i="22"/>
  <c r="O28" i="22"/>
  <c r="O25" i="22"/>
  <c r="W10" i="22"/>
  <c r="W3" i="22"/>
  <c r="W630" i="22" s="1"/>
  <c r="S3" i="22"/>
  <c r="B2" i="22"/>
  <c r="P9" i="57" l="1"/>
  <c r="Z8" i="57"/>
  <c r="F15" i="57"/>
  <c r="F16" i="57" s="1"/>
  <c r="F17" i="57" s="1"/>
  <c r="F18" i="57" s="1"/>
  <c r="F19" i="57" s="1"/>
  <c r="F20" i="57" s="1"/>
  <c r="F21" i="57" s="1"/>
  <c r="F22" i="57" s="1"/>
  <c r="F23" i="57" s="1"/>
  <c r="F24" i="57" s="1"/>
  <c r="H5" i="57" s="1"/>
  <c r="P12" i="57"/>
  <c r="P11" i="57"/>
  <c r="N608" i="23"/>
  <c r="L596" i="23" s="1"/>
  <c r="T43" i="22"/>
  <c r="T47" i="22"/>
  <c r="T105" i="22"/>
  <c r="T106" i="22"/>
  <c r="T262" i="22"/>
  <c r="V263" i="22"/>
  <c r="T309" i="22"/>
  <c r="V312" i="22"/>
  <c r="T357" i="22"/>
  <c r="V408" i="22"/>
  <c r="T463" i="22"/>
  <c r="V464" i="22"/>
  <c r="T466" i="22"/>
  <c r="T511" i="22"/>
  <c r="V512" i="22"/>
  <c r="T514" i="22"/>
  <c r="V515" i="22"/>
  <c r="T559" i="22"/>
  <c r="V562" i="22"/>
  <c r="V45" i="22"/>
  <c r="V46" i="22"/>
  <c r="T100" i="22"/>
  <c r="V101" i="22"/>
  <c r="V103" i="22"/>
  <c r="V104" i="22"/>
  <c r="T104" i="22"/>
  <c r="T107" i="22"/>
  <c r="V108" i="22"/>
  <c r="T108" i="22"/>
  <c r="T110" i="22"/>
  <c r="T263" i="22"/>
  <c r="V264" i="22"/>
  <c r="T310" i="22"/>
  <c r="V358" i="22"/>
  <c r="V360" i="22"/>
  <c r="T464" i="22"/>
  <c r="T467" i="22"/>
  <c r="T512" i="22"/>
  <c r="V560" i="22"/>
  <c r="T562" i="22"/>
  <c r="N94" i="23"/>
  <c r="L80" i="23" s="1"/>
  <c r="N515" i="23"/>
  <c r="L500" i="23" s="1"/>
  <c r="I500" i="23" s="1"/>
  <c r="T44" i="22"/>
  <c r="T45" i="22"/>
  <c r="T103" i="22"/>
  <c r="V160" i="22"/>
  <c r="T212" i="22"/>
  <c r="V260" i="22"/>
  <c r="V261" i="22"/>
  <c r="V311" i="22"/>
  <c r="V313" i="22"/>
  <c r="T358" i="22"/>
  <c r="T360" i="22"/>
  <c r="T406" i="22"/>
  <c r="V465" i="22"/>
  <c r="V468" i="22"/>
  <c r="T513" i="22"/>
  <c r="V516" i="22"/>
  <c r="T560" i="22"/>
  <c r="V561" i="22"/>
  <c r="N262" i="23"/>
  <c r="L249" i="23" s="1"/>
  <c r="I249" i="23" s="1"/>
  <c r="N360" i="23"/>
  <c r="L347" i="23" s="1"/>
  <c r="I347" i="23" s="1"/>
  <c r="V43" i="22"/>
  <c r="V44" i="22"/>
  <c r="T46" i="22"/>
  <c r="V47" i="22"/>
  <c r="T102" i="22"/>
  <c r="V105" i="22"/>
  <c r="V109" i="22"/>
  <c r="V110" i="22"/>
  <c r="V166" i="22"/>
  <c r="T260" i="22"/>
  <c r="T261" i="22"/>
  <c r="T264" i="22"/>
  <c r="V359" i="22"/>
  <c r="T361" i="22"/>
  <c r="T462" i="22"/>
  <c r="T465" i="22"/>
  <c r="V466" i="22"/>
  <c r="T468" i="22"/>
  <c r="V514" i="22"/>
  <c r="T516" i="22"/>
  <c r="N35" i="26"/>
  <c r="N39" i="26"/>
  <c r="N50" i="26"/>
  <c r="C55" i="26"/>
  <c r="N240" i="26"/>
  <c r="N130" i="26"/>
  <c r="L240" i="26"/>
  <c r="N204" i="26" s="1"/>
  <c r="N36" i="26"/>
  <c r="N40" i="26"/>
  <c r="N47" i="26"/>
  <c r="N51" i="26"/>
  <c r="B118" i="26"/>
  <c r="N133" i="26"/>
  <c r="M200" i="26"/>
  <c r="N46" i="26"/>
  <c r="N37" i="26"/>
  <c r="N43" i="26"/>
  <c r="N44" i="26"/>
  <c r="N48" i="26"/>
  <c r="M52" i="26"/>
  <c r="M55" i="26" s="1"/>
  <c r="M56" i="26" s="1"/>
  <c r="N132" i="26"/>
  <c r="N137" i="26"/>
  <c r="F17" i="26"/>
  <c r="N38" i="26"/>
  <c r="N45" i="26"/>
  <c r="N49" i="26"/>
  <c r="N131" i="26"/>
  <c r="N135" i="26"/>
  <c r="N136" i="26"/>
  <c r="N139" i="26"/>
  <c r="M240" i="26"/>
  <c r="N205" i="26" s="1"/>
  <c r="B56" i="26"/>
  <c r="I25" i="26"/>
  <c r="B17" i="26"/>
  <c r="J42" i="26"/>
  <c r="K227" i="26"/>
  <c r="D205" i="26"/>
  <c r="D204" i="26" s="1"/>
  <c r="J198" i="26"/>
  <c r="I199" i="26" s="1"/>
  <c r="C56" i="26"/>
  <c r="J25" i="26"/>
  <c r="C17" i="26"/>
  <c r="L235" i="26"/>
  <c r="L34" i="26"/>
  <c r="N34" i="26" s="1"/>
  <c r="E17" i="26"/>
  <c r="E56" i="26"/>
  <c r="L27" i="26"/>
  <c r="K27" i="26"/>
  <c r="K55" i="26" s="1"/>
  <c r="K56" i="26" s="1"/>
  <c r="I29" i="26"/>
  <c r="N29" i="26" s="1"/>
  <c r="G122" i="26"/>
  <c r="N138" i="26"/>
  <c r="M235" i="26"/>
  <c r="M237" i="26" s="1"/>
  <c r="L237" i="26" s="1"/>
  <c r="D17" i="26"/>
  <c r="J32" i="26"/>
  <c r="N32" i="26" s="1"/>
  <c r="C241" i="26"/>
  <c r="I80" i="23"/>
  <c r="G79" i="23"/>
  <c r="I596" i="23"/>
  <c r="G595" i="23"/>
  <c r="N157" i="23"/>
  <c r="L138" i="23" s="1"/>
  <c r="G346" i="23"/>
  <c r="N563" i="23"/>
  <c r="L549" i="23" s="1"/>
  <c r="N213" i="23"/>
  <c r="L197" i="23" s="1"/>
  <c r="N311" i="23"/>
  <c r="L298" i="23" s="1"/>
  <c r="N408" i="23"/>
  <c r="L395" i="23" s="1"/>
  <c r="N457" i="23"/>
  <c r="L443" i="23" s="1"/>
  <c r="N49" i="22"/>
  <c r="K35" i="22" s="1"/>
  <c r="T159" i="22"/>
  <c r="T160" i="22"/>
  <c r="T162" i="22"/>
  <c r="V212" i="22"/>
  <c r="N470" i="22"/>
  <c r="K455" i="22" s="1"/>
  <c r="V462" i="22"/>
  <c r="T101" i="22"/>
  <c r="V107" i="22"/>
  <c r="T109" i="22"/>
  <c r="V163" i="22"/>
  <c r="T165" i="22"/>
  <c r="V213" i="22"/>
  <c r="T215" i="22"/>
  <c r="V309" i="22"/>
  <c r="N315" i="22"/>
  <c r="K302" i="22" s="1"/>
  <c r="N363" i="22"/>
  <c r="K350" i="22" s="1"/>
  <c r="T408" i="22"/>
  <c r="V511" i="22"/>
  <c r="N518" i="22"/>
  <c r="K504" i="22" s="1"/>
  <c r="V42" i="22"/>
  <c r="V165" i="22"/>
  <c r="T211" i="22"/>
  <c r="T405" i="22"/>
  <c r="T407" i="22"/>
  <c r="T410" i="22"/>
  <c r="V161" i="22"/>
  <c r="T163" i="22"/>
  <c r="V164" i="22"/>
  <c r="T166" i="22"/>
  <c r="T213" i="22"/>
  <c r="V214" i="22"/>
  <c r="V409" i="22"/>
  <c r="N412" i="22"/>
  <c r="K398" i="22" s="1"/>
  <c r="V406" i="22"/>
  <c r="N112" i="22"/>
  <c r="K93" i="22" s="1"/>
  <c r="V100" i="22"/>
  <c r="N168" i="22"/>
  <c r="K152" i="22" s="1"/>
  <c r="V159" i="22"/>
  <c r="T161" i="22"/>
  <c r="N217" i="22"/>
  <c r="K204" i="22" s="1"/>
  <c r="V211" i="22"/>
  <c r="T214" i="22"/>
  <c r="V215" i="22"/>
  <c r="N266" i="22"/>
  <c r="K253" i="22" s="1"/>
  <c r="V405" i="22"/>
  <c r="V407" i="22"/>
  <c r="T409" i="22"/>
  <c r="V410" i="22"/>
  <c r="N564" i="22"/>
  <c r="K552" i="22" s="1"/>
  <c r="C866" i="20"/>
  <c r="K828" i="20"/>
  <c r="J828" i="20"/>
  <c r="F828" i="20"/>
  <c r="E828" i="20"/>
  <c r="K827" i="20"/>
  <c r="F827" i="20"/>
  <c r="K823" i="20"/>
  <c r="F823" i="20"/>
  <c r="E823" i="20"/>
  <c r="K821" i="20"/>
  <c r="J821" i="20"/>
  <c r="K820" i="20"/>
  <c r="J820" i="20"/>
  <c r="K818" i="20"/>
  <c r="J818" i="20"/>
  <c r="K817" i="20"/>
  <c r="J817" i="20"/>
  <c r="F817" i="20"/>
  <c r="E817" i="20"/>
  <c r="K813" i="20"/>
  <c r="J813" i="20"/>
  <c r="F813" i="20"/>
  <c r="E813" i="20"/>
  <c r="K807" i="20"/>
  <c r="J807" i="20"/>
  <c r="F807" i="20"/>
  <c r="E807" i="20"/>
  <c r="K806" i="20"/>
  <c r="J806" i="20"/>
  <c r="F806" i="20"/>
  <c r="E806" i="20"/>
  <c r="K805" i="20"/>
  <c r="J805" i="20"/>
  <c r="F805" i="20"/>
  <c r="E805" i="20"/>
  <c r="K804" i="20"/>
  <c r="J804" i="20"/>
  <c r="F804" i="20"/>
  <c r="E804" i="20"/>
  <c r="K803" i="20"/>
  <c r="J803" i="20"/>
  <c r="F803" i="20"/>
  <c r="E803" i="20"/>
  <c r="K802" i="20"/>
  <c r="J802" i="20"/>
  <c r="F802" i="20"/>
  <c r="E802" i="20"/>
  <c r="K801" i="20"/>
  <c r="J801" i="20"/>
  <c r="F801" i="20"/>
  <c r="E801" i="20"/>
  <c r="K800" i="20"/>
  <c r="J800" i="20"/>
  <c r="F800" i="20"/>
  <c r="E800" i="20"/>
  <c r="K799" i="20"/>
  <c r="J799" i="20"/>
  <c r="F799" i="20"/>
  <c r="E799" i="20"/>
  <c r="K798" i="20"/>
  <c r="J798" i="20"/>
  <c r="F798" i="20"/>
  <c r="E798" i="20"/>
  <c r="K797" i="20"/>
  <c r="J797" i="20"/>
  <c r="F797" i="20"/>
  <c r="E797" i="20"/>
  <c r="K796" i="20"/>
  <c r="J796" i="20"/>
  <c r="F796" i="20"/>
  <c r="E796" i="20"/>
  <c r="K795" i="20"/>
  <c r="J795" i="20"/>
  <c r="F795" i="20"/>
  <c r="E795" i="20"/>
  <c r="K794" i="20"/>
  <c r="J794" i="20"/>
  <c r="F794" i="20"/>
  <c r="E794" i="20"/>
  <c r="K793" i="20"/>
  <c r="J793" i="20"/>
  <c r="F793" i="20"/>
  <c r="E793" i="20"/>
  <c r="K792" i="20"/>
  <c r="J792" i="20"/>
  <c r="F792" i="20"/>
  <c r="E792" i="20"/>
  <c r="K791" i="20"/>
  <c r="J791" i="20"/>
  <c r="F791" i="20"/>
  <c r="E791" i="20"/>
  <c r="K790" i="20"/>
  <c r="J790" i="20"/>
  <c r="F790" i="20"/>
  <c r="E790" i="20"/>
  <c r="K789" i="20"/>
  <c r="J789" i="20"/>
  <c r="F789" i="20"/>
  <c r="E789" i="20"/>
  <c r="K788" i="20"/>
  <c r="J788" i="20"/>
  <c r="F788" i="20"/>
  <c r="E788" i="20"/>
  <c r="K787" i="20"/>
  <c r="J787" i="20"/>
  <c r="F787" i="20"/>
  <c r="E787" i="20"/>
  <c r="M785" i="20"/>
  <c r="L785" i="20"/>
  <c r="E785" i="20"/>
  <c r="D785" i="20"/>
  <c r="K781" i="20"/>
  <c r="F781" i="20"/>
  <c r="K780" i="20"/>
  <c r="F780" i="20"/>
  <c r="K779" i="20"/>
  <c r="J779" i="20"/>
  <c r="F779" i="20"/>
  <c r="E779" i="20"/>
  <c r="K778" i="20"/>
  <c r="J778" i="20"/>
  <c r="F778" i="20"/>
  <c r="E778" i="20"/>
  <c r="K777" i="20"/>
  <c r="J777" i="20"/>
  <c r="F777" i="20"/>
  <c r="E777" i="20"/>
  <c r="K776" i="20"/>
  <c r="J776" i="20"/>
  <c r="F776" i="20"/>
  <c r="E776" i="20"/>
  <c r="K775" i="20"/>
  <c r="J775" i="20"/>
  <c r="F775" i="20"/>
  <c r="E775" i="20"/>
  <c r="K774" i="20"/>
  <c r="J774" i="20"/>
  <c r="F774" i="20"/>
  <c r="E774" i="20"/>
  <c r="K773" i="20"/>
  <c r="J773" i="20"/>
  <c r="F773" i="20"/>
  <c r="E773" i="20"/>
  <c r="K772" i="20"/>
  <c r="J772" i="20"/>
  <c r="F772" i="20"/>
  <c r="E772" i="20"/>
  <c r="K771" i="20"/>
  <c r="J771" i="20"/>
  <c r="F771" i="20"/>
  <c r="E771" i="20"/>
  <c r="K770" i="20"/>
  <c r="J770" i="20"/>
  <c r="J781" i="20" s="1"/>
  <c r="F770" i="20"/>
  <c r="E770" i="20"/>
  <c r="E781" i="20" s="1"/>
  <c r="K769" i="20"/>
  <c r="J769" i="20"/>
  <c r="F769" i="20"/>
  <c r="E769" i="20"/>
  <c r="K768" i="20"/>
  <c r="J768" i="20"/>
  <c r="F768" i="20"/>
  <c r="E768" i="20"/>
  <c r="K767" i="20"/>
  <c r="J767" i="20"/>
  <c r="F767" i="20"/>
  <c r="E767" i="20"/>
  <c r="M765" i="20"/>
  <c r="L765" i="20"/>
  <c r="E765" i="20"/>
  <c r="D765" i="20"/>
  <c r="M762" i="20"/>
  <c r="M830" i="20" s="1"/>
  <c r="C762" i="20"/>
  <c r="C830" i="20" s="1"/>
  <c r="K760" i="20"/>
  <c r="F760" i="20"/>
  <c r="K757" i="20"/>
  <c r="J757" i="20"/>
  <c r="F757" i="20"/>
  <c r="E757" i="20"/>
  <c r="K756" i="20"/>
  <c r="J756" i="20"/>
  <c r="F756" i="20"/>
  <c r="E756" i="20"/>
  <c r="K755" i="20"/>
  <c r="J755" i="20"/>
  <c r="F755" i="20"/>
  <c r="E755" i="20"/>
  <c r="K754" i="20"/>
  <c r="J754" i="20"/>
  <c r="F754" i="20"/>
  <c r="E754" i="20"/>
  <c r="K753" i="20"/>
  <c r="J753" i="20"/>
  <c r="F753" i="20"/>
  <c r="E753" i="20"/>
  <c r="K752" i="20"/>
  <c r="J752" i="20"/>
  <c r="F752" i="20"/>
  <c r="E752" i="20"/>
  <c r="K751" i="20"/>
  <c r="J751" i="20"/>
  <c r="F751" i="20"/>
  <c r="E751" i="20"/>
  <c r="K750" i="20"/>
  <c r="J750" i="20"/>
  <c r="J760" i="20" s="1"/>
  <c r="F750" i="20"/>
  <c r="E750" i="20"/>
  <c r="K749" i="20"/>
  <c r="J749" i="20"/>
  <c r="F749" i="20"/>
  <c r="E749" i="20"/>
  <c r="K748" i="20"/>
  <c r="J748" i="20"/>
  <c r="F748" i="20"/>
  <c r="E748" i="20"/>
  <c r="K747" i="20"/>
  <c r="J747" i="20"/>
  <c r="F747" i="20"/>
  <c r="E747" i="20"/>
  <c r="K746" i="20"/>
  <c r="J746" i="20"/>
  <c r="F746" i="20"/>
  <c r="E746" i="20"/>
  <c r="K745" i="20"/>
  <c r="J745" i="20"/>
  <c r="F745" i="20"/>
  <c r="E745" i="20"/>
  <c r="K744" i="20"/>
  <c r="J744" i="20"/>
  <c r="F744" i="20"/>
  <c r="E744" i="20"/>
  <c r="K743" i="20"/>
  <c r="J743" i="20"/>
  <c r="F743" i="20"/>
  <c r="E743" i="20"/>
  <c r="K742" i="20"/>
  <c r="J742" i="20"/>
  <c r="F742" i="20"/>
  <c r="E742" i="20"/>
  <c r="K741" i="20"/>
  <c r="J741" i="20"/>
  <c r="F741" i="20"/>
  <c r="E741" i="20"/>
  <c r="E760" i="20" s="1"/>
  <c r="K740" i="20"/>
  <c r="J740" i="20"/>
  <c r="F740" i="20"/>
  <c r="E740" i="20"/>
  <c r="K739" i="20"/>
  <c r="J739" i="20"/>
  <c r="F739" i="20"/>
  <c r="E739" i="20"/>
  <c r="M736" i="20"/>
  <c r="L736" i="20"/>
  <c r="E736" i="20"/>
  <c r="D736" i="20"/>
  <c r="B714" i="20"/>
  <c r="F678" i="20"/>
  <c r="M650" i="20" s="1"/>
  <c r="E678" i="20"/>
  <c r="L659" i="20" s="1"/>
  <c r="D678" i="20"/>
  <c r="K648" i="20" s="1"/>
  <c r="C678" i="20"/>
  <c r="J653" i="20" s="1"/>
  <c r="B678" i="20"/>
  <c r="I658" i="20" s="1"/>
  <c r="M676" i="20"/>
  <c r="L676" i="20"/>
  <c r="K676" i="20"/>
  <c r="J676" i="20"/>
  <c r="I676" i="20"/>
  <c r="M675" i="20"/>
  <c r="L675" i="20"/>
  <c r="K675" i="20"/>
  <c r="J675" i="20"/>
  <c r="I675" i="20"/>
  <c r="M674" i="20"/>
  <c r="L674" i="20"/>
  <c r="K674" i="20"/>
  <c r="J674" i="20"/>
  <c r="I674" i="20"/>
  <c r="M673" i="20"/>
  <c r="L673" i="20"/>
  <c r="K673" i="20"/>
  <c r="J673" i="20"/>
  <c r="I673" i="20"/>
  <c r="M672" i="20"/>
  <c r="L672" i="20"/>
  <c r="K672" i="20"/>
  <c r="J672" i="20"/>
  <c r="I672" i="20"/>
  <c r="M671" i="20"/>
  <c r="L671" i="20"/>
  <c r="K671" i="20"/>
  <c r="J671" i="20"/>
  <c r="I671" i="20"/>
  <c r="M670" i="20"/>
  <c r="L670" i="20"/>
  <c r="K670" i="20"/>
  <c r="J670" i="20"/>
  <c r="I670" i="20"/>
  <c r="M669" i="20"/>
  <c r="L669" i="20"/>
  <c r="K669" i="20"/>
  <c r="J669" i="20"/>
  <c r="I669" i="20"/>
  <c r="M668" i="20"/>
  <c r="L668" i="20"/>
  <c r="K668" i="20"/>
  <c r="J668" i="20"/>
  <c r="I668" i="20"/>
  <c r="M667" i="20"/>
  <c r="L667" i="20"/>
  <c r="K667" i="20"/>
  <c r="J667" i="20"/>
  <c r="I667" i="20"/>
  <c r="M666" i="20"/>
  <c r="L666" i="20"/>
  <c r="K666" i="20"/>
  <c r="J666" i="20"/>
  <c r="I666" i="20"/>
  <c r="M665" i="20"/>
  <c r="L665" i="20"/>
  <c r="K665" i="20"/>
  <c r="J665" i="20"/>
  <c r="I665" i="20"/>
  <c r="M664" i="20"/>
  <c r="L664" i="20"/>
  <c r="K664" i="20"/>
  <c r="J664" i="20"/>
  <c r="I664" i="20"/>
  <c r="M663" i="20"/>
  <c r="L663" i="20"/>
  <c r="K663" i="20"/>
  <c r="J663" i="20"/>
  <c r="I663" i="20"/>
  <c r="M662" i="20"/>
  <c r="L662" i="20"/>
  <c r="K662" i="20"/>
  <c r="J662" i="20"/>
  <c r="I662" i="20"/>
  <c r="M661" i="20"/>
  <c r="L661" i="20"/>
  <c r="K661" i="20"/>
  <c r="J661" i="20"/>
  <c r="I661" i="20"/>
  <c r="M660" i="20"/>
  <c r="L660" i="20"/>
  <c r="K660" i="20"/>
  <c r="J660" i="20"/>
  <c r="I660" i="20"/>
  <c r="M659" i="20"/>
  <c r="K659" i="20"/>
  <c r="J659" i="20"/>
  <c r="I659" i="20"/>
  <c r="M658" i="20"/>
  <c r="L658" i="20"/>
  <c r="J658" i="20"/>
  <c r="M657" i="20"/>
  <c r="L657" i="20"/>
  <c r="K657" i="20"/>
  <c r="J657" i="20"/>
  <c r="M656" i="20"/>
  <c r="L656" i="20"/>
  <c r="K656" i="20"/>
  <c r="J656" i="20"/>
  <c r="I656" i="20"/>
  <c r="M655" i="20"/>
  <c r="L655" i="20"/>
  <c r="K655" i="20"/>
  <c r="J655" i="20"/>
  <c r="I655" i="20"/>
  <c r="M654" i="20"/>
  <c r="L654" i="20"/>
  <c r="K654" i="20"/>
  <c r="I654" i="20"/>
  <c r="M653" i="20"/>
  <c r="M652" i="20"/>
  <c r="L652" i="20"/>
  <c r="K652" i="20"/>
  <c r="J652" i="20"/>
  <c r="I652" i="20"/>
  <c r="M651" i="20"/>
  <c r="L651" i="20"/>
  <c r="K651" i="20"/>
  <c r="J651" i="20"/>
  <c r="I651" i="20"/>
  <c r="L650" i="20"/>
  <c r="K650" i="20"/>
  <c r="J650" i="20"/>
  <c r="I650" i="20"/>
  <c r="L649" i="20"/>
  <c r="J649" i="20"/>
  <c r="I649" i="20"/>
  <c r="M648" i="20"/>
  <c r="L648" i="20"/>
  <c r="J648" i="20"/>
  <c r="I648" i="20"/>
  <c r="M647" i="20"/>
  <c r="K647" i="20"/>
  <c r="J647" i="20"/>
  <c r="I647" i="20"/>
  <c r="M646" i="20"/>
  <c r="L646" i="20"/>
  <c r="K646" i="20"/>
  <c r="J646" i="20"/>
  <c r="M645" i="20"/>
  <c r="L645" i="20"/>
  <c r="K645" i="20"/>
  <c r="J645" i="20"/>
  <c r="M644" i="20"/>
  <c r="L644" i="20"/>
  <c r="K644" i="20"/>
  <c r="J644" i="20"/>
  <c r="M643" i="20"/>
  <c r="L643" i="20"/>
  <c r="K643" i="20"/>
  <c r="J643" i="20"/>
  <c r="M642" i="20"/>
  <c r="L642" i="20"/>
  <c r="K642" i="20"/>
  <c r="J642" i="20"/>
  <c r="I642" i="20"/>
  <c r="M641" i="20"/>
  <c r="L641" i="20"/>
  <c r="K641" i="20"/>
  <c r="J641" i="20"/>
  <c r="I641" i="20"/>
  <c r="M640" i="20"/>
  <c r="L640" i="20"/>
  <c r="K640" i="20"/>
  <c r="J640" i="20"/>
  <c r="M639" i="20"/>
  <c r="L639" i="20"/>
  <c r="K639" i="20"/>
  <c r="J639" i="20"/>
  <c r="I639" i="20"/>
  <c r="M638" i="20"/>
  <c r="L638" i="20"/>
  <c r="K638" i="20"/>
  <c r="J638" i="20"/>
  <c r="I638" i="20"/>
  <c r="M635" i="20"/>
  <c r="L635" i="20"/>
  <c r="K635" i="20"/>
  <c r="J635" i="20"/>
  <c r="I635" i="20"/>
  <c r="C621" i="20"/>
  <c r="J613" i="20" s="1"/>
  <c r="K613" i="20" s="1"/>
  <c r="B621" i="20"/>
  <c r="H613" i="20" s="1"/>
  <c r="I613" i="20" s="1"/>
  <c r="C612" i="20"/>
  <c r="B612" i="20"/>
  <c r="B600" i="20"/>
  <c r="A601" i="20" s="1"/>
  <c r="D575" i="20"/>
  <c r="M567" i="20" s="1"/>
  <c r="N567" i="20" s="1"/>
  <c r="C575" i="20"/>
  <c r="K565" i="20" s="1"/>
  <c r="L565" i="20" s="1"/>
  <c r="B575" i="20"/>
  <c r="I566" i="20" s="1"/>
  <c r="J566" i="20" s="1"/>
  <c r="K542" i="20"/>
  <c r="A538" i="20"/>
  <c r="B537" i="20"/>
  <c r="D530" i="20"/>
  <c r="K525" i="20" s="1"/>
  <c r="C530" i="20"/>
  <c r="I524" i="20" s="1"/>
  <c r="B530" i="20"/>
  <c r="G521" i="20" s="1"/>
  <c r="G526" i="20"/>
  <c r="K523" i="20"/>
  <c r="I523" i="20"/>
  <c r="G523" i="20"/>
  <c r="A512" i="20"/>
  <c r="B511" i="20"/>
  <c r="D486" i="20"/>
  <c r="M476" i="20" s="1"/>
  <c r="N476" i="20" s="1"/>
  <c r="C486" i="20"/>
  <c r="B486" i="20"/>
  <c r="I470" i="20" s="1"/>
  <c r="J470" i="20" s="1"/>
  <c r="K453" i="20"/>
  <c r="A449" i="20"/>
  <c r="B448" i="20"/>
  <c r="H439" i="20"/>
  <c r="C439" i="20"/>
  <c r="G436" i="20"/>
  <c r="G435" i="20"/>
  <c r="G434" i="20"/>
  <c r="H426" i="20"/>
  <c r="C426" i="20"/>
  <c r="G421" i="20" s="1"/>
  <c r="A413" i="20"/>
  <c r="B412" i="20"/>
  <c r="Q405" i="20"/>
  <c r="M403" i="20"/>
  <c r="L403" i="20"/>
  <c r="M402" i="20"/>
  <c r="L402" i="20"/>
  <c r="M401" i="20"/>
  <c r="L401" i="20"/>
  <c r="M400" i="20"/>
  <c r="L400" i="20"/>
  <c r="M399" i="20"/>
  <c r="L399" i="20"/>
  <c r="M398" i="20"/>
  <c r="L398" i="20"/>
  <c r="P390" i="20"/>
  <c r="A390" i="20"/>
  <c r="Q389" i="20"/>
  <c r="B389" i="20"/>
  <c r="H366" i="20"/>
  <c r="C362" i="20"/>
  <c r="I360" i="20" s="1"/>
  <c r="J344" i="20"/>
  <c r="C344" i="20"/>
  <c r="I349" i="20" s="1"/>
  <c r="C334" i="20"/>
  <c r="I332" i="20" s="1"/>
  <c r="A315" i="20"/>
  <c r="B314" i="20"/>
  <c r="A299" i="20"/>
  <c r="Q291" i="20"/>
  <c r="C283" i="20"/>
  <c r="K277" i="20" s="1"/>
  <c r="B283" i="20"/>
  <c r="J276" i="20" s="1"/>
  <c r="I279" i="20"/>
  <c r="H279" i="20"/>
  <c r="G279" i="20"/>
  <c r="F279" i="20"/>
  <c r="I278" i="20"/>
  <c r="H278" i="20"/>
  <c r="G278" i="20"/>
  <c r="F278" i="20"/>
  <c r="I277" i="20"/>
  <c r="H277" i="20"/>
  <c r="G277" i="20"/>
  <c r="F277" i="20"/>
  <c r="I276" i="20"/>
  <c r="H276" i="20"/>
  <c r="G276" i="20"/>
  <c r="F276" i="20"/>
  <c r="I275" i="20"/>
  <c r="H275" i="20"/>
  <c r="G275" i="20"/>
  <c r="F275" i="20"/>
  <c r="P264" i="20"/>
  <c r="A264" i="20"/>
  <c r="Q263" i="20"/>
  <c r="B263" i="20"/>
  <c r="L250" i="20"/>
  <c r="M250" i="20" s="1"/>
  <c r="L249" i="20"/>
  <c r="M249" i="20" s="1"/>
  <c r="L248" i="20"/>
  <c r="M248" i="20" s="1"/>
  <c r="M246" i="20"/>
  <c r="L244" i="20"/>
  <c r="L241" i="20"/>
  <c r="M241" i="20" s="1"/>
  <c r="L240" i="20"/>
  <c r="M240" i="20" s="1"/>
  <c r="L239" i="20"/>
  <c r="M239" i="20" s="1"/>
  <c r="L238" i="20"/>
  <c r="M238" i="20" s="1"/>
  <c r="L237" i="20"/>
  <c r="H207" i="20"/>
  <c r="G207" i="20"/>
  <c r="H205" i="20"/>
  <c r="G205" i="20"/>
  <c r="J203" i="20"/>
  <c r="F203" i="20"/>
  <c r="J201" i="20"/>
  <c r="F201" i="20"/>
  <c r="J200" i="20"/>
  <c r="F200" i="20"/>
  <c r="L195" i="20"/>
  <c r="L201" i="20" s="1"/>
  <c r="K195" i="20"/>
  <c r="K201" i="20" s="1"/>
  <c r="E193" i="20"/>
  <c r="D193" i="20"/>
  <c r="C193" i="20"/>
  <c r="B193" i="20"/>
  <c r="L190" i="20"/>
  <c r="K190" i="20"/>
  <c r="E190" i="20"/>
  <c r="C190" i="20"/>
  <c r="L188" i="20"/>
  <c r="K188" i="20"/>
  <c r="L186" i="20"/>
  <c r="K186" i="20"/>
  <c r="L184" i="20"/>
  <c r="K184" i="20"/>
  <c r="E184" i="20"/>
  <c r="C184" i="20"/>
  <c r="L182" i="20"/>
  <c r="K182" i="20"/>
  <c r="L180" i="20"/>
  <c r="K180" i="20"/>
  <c r="D180" i="20"/>
  <c r="B180" i="20"/>
  <c r="L178" i="20"/>
  <c r="K178" i="20"/>
  <c r="E175" i="20"/>
  <c r="E195" i="20" s="1"/>
  <c r="E201" i="20" s="1"/>
  <c r="D175" i="20"/>
  <c r="D195" i="20" s="1"/>
  <c r="C175" i="20"/>
  <c r="C195" i="20" s="1"/>
  <c r="B175" i="20"/>
  <c r="B195" i="20" s="1"/>
  <c r="J174" i="20"/>
  <c r="M195" i="20" s="1"/>
  <c r="M201" i="20" s="1"/>
  <c r="A159" i="20"/>
  <c r="B158" i="20"/>
  <c r="I148" i="20"/>
  <c r="A134" i="20"/>
  <c r="B133" i="20"/>
  <c r="D124" i="20"/>
  <c r="G122" i="20"/>
  <c r="C122" i="20"/>
  <c r="G121" i="20"/>
  <c r="C121" i="20"/>
  <c r="G120" i="20"/>
  <c r="C120" i="20"/>
  <c r="G119" i="20"/>
  <c r="C119" i="20"/>
  <c r="A110" i="20"/>
  <c r="B109" i="20"/>
  <c r="S106" i="20"/>
  <c r="R106" i="20"/>
  <c r="K101" i="20"/>
  <c r="S102" i="20" s="1"/>
  <c r="N97" i="20"/>
  <c r="D97" i="20"/>
  <c r="X100" i="20" s="1"/>
  <c r="B97" i="20"/>
  <c r="W100" i="20" s="1"/>
  <c r="B92" i="20"/>
  <c r="B91" i="20"/>
  <c r="C91" i="20" s="1"/>
  <c r="B90" i="20"/>
  <c r="L90" i="20" s="1"/>
  <c r="B89" i="20"/>
  <c r="C89" i="20" s="1"/>
  <c r="B87" i="20"/>
  <c r="B86" i="20"/>
  <c r="C86" i="20" s="1"/>
  <c r="B85" i="20"/>
  <c r="L85" i="20" s="1"/>
  <c r="B84" i="20"/>
  <c r="C84" i="20" s="1"/>
  <c r="B83" i="20"/>
  <c r="B82" i="20"/>
  <c r="B81" i="20"/>
  <c r="L81" i="20" s="1"/>
  <c r="B80" i="20"/>
  <c r="B79" i="20"/>
  <c r="B78" i="20"/>
  <c r="C78" i="20" s="1"/>
  <c r="B77" i="20"/>
  <c r="L77" i="20" s="1"/>
  <c r="B76" i="20"/>
  <c r="C76" i="20" s="1"/>
  <c r="L60" i="20"/>
  <c r="L59" i="20"/>
  <c r="L58" i="20"/>
  <c r="L54" i="20"/>
  <c r="Q49" i="20"/>
  <c r="B49" i="20"/>
  <c r="A50" i="20" s="1"/>
  <c r="B46" i="20"/>
  <c r="D45" i="20"/>
  <c r="D25" i="20" s="1"/>
  <c r="C45" i="20"/>
  <c r="I42" i="20" s="1"/>
  <c r="B45" i="20"/>
  <c r="H42" i="20" s="1"/>
  <c r="J43" i="20"/>
  <c r="I43" i="20"/>
  <c r="H43" i="20"/>
  <c r="J42" i="20"/>
  <c r="J41" i="20"/>
  <c r="J40" i="20"/>
  <c r="I40" i="20"/>
  <c r="J39" i="20"/>
  <c r="J38" i="20"/>
  <c r="J37" i="20"/>
  <c r="J36" i="20"/>
  <c r="H36" i="20"/>
  <c r="J35" i="20"/>
  <c r="J33" i="20"/>
  <c r="I33" i="20"/>
  <c r="H33" i="20"/>
  <c r="M28" i="20"/>
  <c r="D24" i="20"/>
  <c r="M21" i="20" s="1"/>
  <c r="C24" i="20"/>
  <c r="K21" i="20" s="1"/>
  <c r="B24" i="20"/>
  <c r="I21" i="20" s="1"/>
  <c r="H6" i="57" l="1"/>
  <c r="P13" i="57"/>
  <c r="Z9" i="57"/>
  <c r="G499" i="23"/>
  <c r="G248" i="23"/>
  <c r="N52" i="26"/>
  <c r="L55" i="26"/>
  <c r="L56" i="26" s="1"/>
  <c r="N141" i="26"/>
  <c r="D128" i="26"/>
  <c r="D127" i="26" s="1"/>
  <c r="J121" i="26"/>
  <c r="M118" i="26" s="1"/>
  <c r="L133" i="26" s="1"/>
  <c r="J55" i="26"/>
  <c r="J56" i="26" s="1"/>
  <c r="I55" i="26"/>
  <c r="I56" i="26" s="1"/>
  <c r="N25" i="26"/>
  <c r="N27" i="26"/>
  <c r="I395" i="23"/>
  <c r="G394" i="23"/>
  <c r="I138" i="23"/>
  <c r="G137" i="23"/>
  <c r="I298" i="23"/>
  <c r="G297" i="23"/>
  <c r="I443" i="23"/>
  <c r="G442" i="23"/>
  <c r="H549" i="23"/>
  <c r="G548" i="23"/>
  <c r="I197" i="23"/>
  <c r="G196" i="23"/>
  <c r="G92" i="22"/>
  <c r="G94" i="22"/>
  <c r="G503" i="22"/>
  <c r="G505" i="22"/>
  <c r="G303" i="22"/>
  <c r="G301" i="22"/>
  <c r="G553" i="22"/>
  <c r="G551" i="22"/>
  <c r="G153" i="22"/>
  <c r="G151" i="22"/>
  <c r="G399" i="22"/>
  <c r="G397" i="22"/>
  <c r="G456" i="22"/>
  <c r="G454" i="22"/>
  <c r="G252" i="22"/>
  <c r="G254" i="22"/>
  <c r="G205" i="22"/>
  <c r="G203" i="22"/>
  <c r="G351" i="22"/>
  <c r="G349" i="22"/>
  <c r="G36" i="22"/>
  <c r="G34" i="22"/>
  <c r="K82" i="20"/>
  <c r="C85" i="20"/>
  <c r="M477" i="20"/>
  <c r="N477" i="20" s="1"/>
  <c r="I341" i="20"/>
  <c r="I348" i="20"/>
  <c r="M470" i="20"/>
  <c r="N470" i="20" s="1"/>
  <c r="H612" i="20"/>
  <c r="L632" i="20"/>
  <c r="E827" i="20"/>
  <c r="I342" i="20"/>
  <c r="N399" i="20"/>
  <c r="M473" i="20"/>
  <c r="N473" i="20" s="1"/>
  <c r="M632" i="20"/>
  <c r="M478" i="20"/>
  <c r="N478" i="20" s="1"/>
  <c r="H610" i="20"/>
  <c r="I610" i="20" s="1"/>
  <c r="I557" i="20"/>
  <c r="J557" i="20" s="1"/>
  <c r="M474" i="20"/>
  <c r="N474" i="20" s="1"/>
  <c r="I561" i="20"/>
  <c r="J561" i="20" s="1"/>
  <c r="I558" i="20"/>
  <c r="J558" i="20" s="1"/>
  <c r="I563" i="20"/>
  <c r="J563" i="20" s="1"/>
  <c r="I35" i="20"/>
  <c r="I559" i="20"/>
  <c r="J559" i="20" s="1"/>
  <c r="I565" i="20"/>
  <c r="J565" i="20" s="1"/>
  <c r="I560" i="20"/>
  <c r="J560" i="20" s="1"/>
  <c r="I567" i="20"/>
  <c r="J567" i="20" s="1"/>
  <c r="J823" i="20"/>
  <c r="J827" i="20" s="1"/>
  <c r="L234" i="20"/>
  <c r="L252" i="20" s="1"/>
  <c r="I327" i="20"/>
  <c r="M468" i="20"/>
  <c r="N468" i="20" s="1"/>
  <c r="M471" i="20"/>
  <c r="N471" i="20" s="1"/>
  <c r="M475" i="20"/>
  <c r="N475" i="20" s="1"/>
  <c r="I36" i="20"/>
  <c r="C124" i="20"/>
  <c r="M469" i="20"/>
  <c r="N469" i="20" s="1"/>
  <c r="M472" i="20"/>
  <c r="N472" i="20" s="1"/>
  <c r="K632" i="20"/>
  <c r="M237" i="20"/>
  <c r="M562" i="20"/>
  <c r="N562" i="20" s="1"/>
  <c r="H39" i="20"/>
  <c r="J278" i="20"/>
  <c r="N403" i="20"/>
  <c r="I644" i="20"/>
  <c r="N644" i="20" s="1"/>
  <c r="I653" i="20"/>
  <c r="J654" i="20"/>
  <c r="N654" i="20" s="1"/>
  <c r="C77" i="20"/>
  <c r="M560" i="20"/>
  <c r="N560" i="20" s="1"/>
  <c r="I37" i="20"/>
  <c r="I39" i="20"/>
  <c r="I41" i="20"/>
  <c r="C81" i="20"/>
  <c r="K278" i="20"/>
  <c r="I562" i="20"/>
  <c r="J562" i="20" s="1"/>
  <c r="I564" i="20"/>
  <c r="J564" i="20" s="1"/>
  <c r="J632" i="20"/>
  <c r="N632" i="20"/>
  <c r="I640" i="20"/>
  <c r="N640" i="20" s="1"/>
  <c r="M649" i="20"/>
  <c r="M678" i="20" s="1"/>
  <c r="K527" i="20"/>
  <c r="K77" i="20"/>
  <c r="C82" i="20"/>
  <c r="K275" i="20"/>
  <c r="K279" i="20"/>
  <c r="I329" i="20"/>
  <c r="I478" i="20"/>
  <c r="J478" i="20" s="1"/>
  <c r="K521" i="20"/>
  <c r="I528" i="20"/>
  <c r="M564" i="20"/>
  <c r="N564" i="20" s="1"/>
  <c r="H608" i="20"/>
  <c r="I608" i="20" s="1"/>
  <c r="H611" i="20"/>
  <c r="I611" i="20" s="1"/>
  <c r="H614" i="20"/>
  <c r="I614" i="20" s="1"/>
  <c r="I645" i="20"/>
  <c r="N645" i="20" s="1"/>
  <c r="B25" i="20"/>
  <c r="C90" i="20"/>
  <c r="B95" i="20"/>
  <c r="K203" i="20"/>
  <c r="K206" i="20" s="1"/>
  <c r="G283" i="20"/>
  <c r="K276" i="20"/>
  <c r="I474" i="20"/>
  <c r="J474" i="20" s="1"/>
  <c r="I522" i="20"/>
  <c r="M558" i="20"/>
  <c r="N558" i="20" s="1"/>
  <c r="M566" i="20"/>
  <c r="N566" i="20" s="1"/>
  <c r="H615" i="20"/>
  <c r="I615" i="20" s="1"/>
  <c r="N641" i="20"/>
  <c r="I646" i="20"/>
  <c r="L647" i="20"/>
  <c r="N647" i="20" s="1"/>
  <c r="I657" i="20"/>
  <c r="N657" i="20" s="1"/>
  <c r="N662" i="20"/>
  <c r="N666" i="20"/>
  <c r="N670" i="20"/>
  <c r="N674" i="20"/>
  <c r="N400" i="20"/>
  <c r="J609" i="20"/>
  <c r="K609" i="20" s="1"/>
  <c r="J612" i="20"/>
  <c r="I643" i="20"/>
  <c r="N643" i="20" s="1"/>
  <c r="K80" i="20"/>
  <c r="K81" i="20"/>
  <c r="L83" i="20"/>
  <c r="K83" i="20"/>
  <c r="C83" i="20"/>
  <c r="K86" i="20"/>
  <c r="K561" i="20"/>
  <c r="L561" i="20" s="1"/>
  <c r="H41" i="20"/>
  <c r="H40" i="20"/>
  <c r="H38" i="20"/>
  <c r="H35" i="20"/>
  <c r="C80" i="20"/>
  <c r="K84" i="20"/>
  <c r="K85" i="20"/>
  <c r="L87" i="20"/>
  <c r="K87" i="20"/>
  <c r="C87" i="20"/>
  <c r="K91" i="20"/>
  <c r="G124" i="20"/>
  <c r="N398" i="20"/>
  <c r="J608" i="20"/>
  <c r="K608" i="20" s="1"/>
  <c r="K566" i="20"/>
  <c r="L566" i="20" s="1"/>
  <c r="K558" i="20"/>
  <c r="L558" i="20" s="1"/>
  <c r="K557" i="20"/>
  <c r="L557" i="20" s="1"/>
  <c r="K78" i="20"/>
  <c r="K89" i="20"/>
  <c r="K90" i="20"/>
  <c r="L92" i="20"/>
  <c r="K92" i="20"/>
  <c r="C92" i="20"/>
  <c r="F283" i="20"/>
  <c r="I359" i="20"/>
  <c r="I358" i="20"/>
  <c r="I477" i="20"/>
  <c r="J477" i="20" s="1"/>
  <c r="I476" i="20"/>
  <c r="J476" i="20" s="1"/>
  <c r="I472" i="20"/>
  <c r="J472" i="20" s="1"/>
  <c r="I468" i="20"/>
  <c r="J468" i="20" s="1"/>
  <c r="I527" i="20"/>
  <c r="I525" i="20"/>
  <c r="I521" i="20"/>
  <c r="I526" i="20"/>
  <c r="K559" i="20"/>
  <c r="L559" i="20" s="1"/>
  <c r="K563" i="20"/>
  <c r="L563" i="20" s="1"/>
  <c r="K567" i="20"/>
  <c r="L567" i="20" s="1"/>
  <c r="J614" i="20"/>
  <c r="K614" i="20" s="1"/>
  <c r="J610" i="20"/>
  <c r="K610" i="20" s="1"/>
  <c r="J615" i="20"/>
  <c r="K615" i="20" s="1"/>
  <c r="J611" i="20"/>
  <c r="K611" i="20" s="1"/>
  <c r="K658" i="20"/>
  <c r="N658" i="20" s="1"/>
  <c r="K653" i="20"/>
  <c r="K649" i="20"/>
  <c r="B96" i="20"/>
  <c r="K76" i="20"/>
  <c r="L79" i="20"/>
  <c r="K79" i="20"/>
  <c r="C79" i="20"/>
  <c r="K526" i="20"/>
  <c r="K528" i="20"/>
  <c r="K524" i="20"/>
  <c r="N638" i="20"/>
  <c r="N642" i="20"/>
  <c r="N646" i="20"/>
  <c r="N663" i="20"/>
  <c r="N671" i="20"/>
  <c r="N659" i="20"/>
  <c r="N667" i="20"/>
  <c r="N675" i="20"/>
  <c r="L203" i="20"/>
  <c r="L206" i="20" s="1"/>
  <c r="H283" i="20"/>
  <c r="I331" i="20"/>
  <c r="C366" i="20"/>
  <c r="G360" i="20" s="1"/>
  <c r="N402" i="20"/>
  <c r="H609" i="20"/>
  <c r="I609" i="20" s="1"/>
  <c r="N639" i="20"/>
  <c r="N651" i="20"/>
  <c r="L653" i="20"/>
  <c r="N655" i="20"/>
  <c r="N660" i="20"/>
  <c r="N664" i="20"/>
  <c r="N668" i="20"/>
  <c r="N672" i="20"/>
  <c r="N676" i="20"/>
  <c r="B728" i="20"/>
  <c r="N650" i="20"/>
  <c r="J45" i="20"/>
  <c r="M234" i="20"/>
  <c r="M252" i="20" s="1"/>
  <c r="N401" i="20"/>
  <c r="N648" i="20"/>
  <c r="N652" i="20"/>
  <c r="N656" i="20"/>
  <c r="N661" i="20"/>
  <c r="N665" i="20"/>
  <c r="N669" i="20"/>
  <c r="N673" i="20"/>
  <c r="C201" i="20"/>
  <c r="D201" i="20"/>
  <c r="B201" i="20"/>
  <c r="E178" i="20"/>
  <c r="N178" i="20"/>
  <c r="E180" i="20"/>
  <c r="N180" i="20"/>
  <c r="E182" i="20"/>
  <c r="N182" i="20"/>
  <c r="N184" i="20"/>
  <c r="E186" i="20"/>
  <c r="N186" i="20"/>
  <c r="E188" i="20"/>
  <c r="N188" i="20"/>
  <c r="N190" i="20"/>
  <c r="N195" i="20"/>
  <c r="N201" i="20" s="1"/>
  <c r="L200" i="20"/>
  <c r="G349" i="20"/>
  <c r="G527" i="20"/>
  <c r="G528" i="20"/>
  <c r="G524" i="20"/>
  <c r="G522" i="20"/>
  <c r="L76" i="20"/>
  <c r="L78" i="20"/>
  <c r="L80" i="20"/>
  <c r="L82" i="20"/>
  <c r="L84" i="20"/>
  <c r="L86" i="20"/>
  <c r="L89" i="20"/>
  <c r="L91" i="20"/>
  <c r="B178" i="20"/>
  <c r="B182" i="20"/>
  <c r="B184" i="20"/>
  <c r="B186" i="20"/>
  <c r="B188" i="20"/>
  <c r="B190" i="20"/>
  <c r="G423" i="20"/>
  <c r="G422" i="20"/>
  <c r="G424" i="20"/>
  <c r="C178" i="20"/>
  <c r="C180" i="20"/>
  <c r="C182" i="20"/>
  <c r="C186" i="20"/>
  <c r="C188" i="20"/>
  <c r="K478" i="20"/>
  <c r="L478" i="20" s="1"/>
  <c r="K476" i="20"/>
  <c r="L476" i="20" s="1"/>
  <c r="K474" i="20"/>
  <c r="L474" i="20" s="1"/>
  <c r="K472" i="20"/>
  <c r="L472" i="20" s="1"/>
  <c r="K470" i="20"/>
  <c r="L470" i="20" s="1"/>
  <c r="K468" i="20"/>
  <c r="K477" i="20"/>
  <c r="L477" i="20" s="1"/>
  <c r="K475" i="20"/>
  <c r="L475" i="20" s="1"/>
  <c r="K473" i="20"/>
  <c r="L473" i="20" s="1"/>
  <c r="K471" i="20"/>
  <c r="L471" i="20" s="1"/>
  <c r="K469" i="20"/>
  <c r="L469" i="20" s="1"/>
  <c r="C25" i="20"/>
  <c r="H37" i="20"/>
  <c r="I38" i="20"/>
  <c r="D178" i="20"/>
  <c r="M178" i="20"/>
  <c r="M180" i="20"/>
  <c r="D182" i="20"/>
  <c r="M182" i="20"/>
  <c r="D184" i="20"/>
  <c r="M184" i="20"/>
  <c r="D186" i="20"/>
  <c r="M186" i="20"/>
  <c r="D188" i="20"/>
  <c r="M188" i="20"/>
  <c r="D190" i="20"/>
  <c r="M190" i="20"/>
  <c r="K200" i="20"/>
  <c r="I283" i="20"/>
  <c r="J279" i="20"/>
  <c r="J277" i="20"/>
  <c r="J275" i="20"/>
  <c r="G525" i="20"/>
  <c r="C367" i="20"/>
  <c r="C368" i="20"/>
  <c r="G347" i="20" s="1"/>
  <c r="I469" i="20"/>
  <c r="J469" i="20" s="1"/>
  <c r="I471" i="20"/>
  <c r="J471" i="20" s="1"/>
  <c r="I473" i="20"/>
  <c r="J473" i="20" s="1"/>
  <c r="I475" i="20"/>
  <c r="J475" i="20" s="1"/>
  <c r="K522" i="20"/>
  <c r="M557" i="20"/>
  <c r="M559" i="20"/>
  <c r="N559" i="20" s="1"/>
  <c r="K560" i="20"/>
  <c r="L560" i="20" s="1"/>
  <c r="M561" i="20"/>
  <c r="N561" i="20" s="1"/>
  <c r="K562" i="20"/>
  <c r="L562" i="20" s="1"/>
  <c r="M563" i="20"/>
  <c r="N563" i="20" s="1"/>
  <c r="K564" i="20"/>
  <c r="L564" i="20" s="1"/>
  <c r="M565" i="20"/>
  <c r="N565" i="20" s="1"/>
  <c r="L728" i="20"/>
  <c r="I326" i="20"/>
  <c r="I328" i="20"/>
  <c r="I330" i="20"/>
  <c r="I357" i="20"/>
  <c r="G437" i="20"/>
  <c r="G439" i="20" s="1"/>
  <c r="G441" i="20" s="1"/>
  <c r="C824" i="17"/>
  <c r="K817" i="17"/>
  <c r="J817" i="17"/>
  <c r="I817" i="17"/>
  <c r="H817" i="17"/>
  <c r="G817" i="17"/>
  <c r="M816" i="17"/>
  <c r="K814" i="17"/>
  <c r="J814" i="17"/>
  <c r="I814" i="17"/>
  <c r="H814" i="17"/>
  <c r="G814" i="17"/>
  <c r="M813" i="17"/>
  <c r="K813" i="17"/>
  <c r="K816" i="17" s="1"/>
  <c r="J813" i="17"/>
  <c r="J816" i="17" s="1"/>
  <c r="I813" i="17"/>
  <c r="I816" i="17" s="1"/>
  <c r="H813" i="17"/>
  <c r="H816" i="17" s="1"/>
  <c r="G813" i="17"/>
  <c r="G816" i="17" s="1"/>
  <c r="L812" i="17"/>
  <c r="K806" i="17"/>
  <c r="J806" i="17"/>
  <c r="I806" i="17"/>
  <c r="H806" i="17"/>
  <c r="G806" i="17"/>
  <c r="L805" i="17"/>
  <c r="C788" i="17"/>
  <c r="K781" i="17"/>
  <c r="J781" i="17"/>
  <c r="I781" i="17"/>
  <c r="H781" i="17"/>
  <c r="G781" i="17"/>
  <c r="M780" i="17"/>
  <c r="K778" i="17"/>
  <c r="J778" i="17"/>
  <c r="I778" i="17"/>
  <c r="H778" i="17"/>
  <c r="G778" i="17"/>
  <c r="M777" i="17"/>
  <c r="K777" i="17"/>
  <c r="K780" i="17" s="1"/>
  <c r="J777" i="17"/>
  <c r="J780" i="17" s="1"/>
  <c r="I777" i="17"/>
  <c r="I780" i="17" s="1"/>
  <c r="H777" i="17"/>
  <c r="H780" i="17" s="1"/>
  <c r="G777" i="17"/>
  <c r="G780" i="17" s="1"/>
  <c r="L776" i="17"/>
  <c r="L775" i="17"/>
  <c r="I754" i="17"/>
  <c r="I755" i="17" s="1"/>
  <c r="H754" i="17"/>
  <c r="H755" i="17" s="1"/>
  <c r="G754" i="17"/>
  <c r="G755" i="17" s="1"/>
  <c r="F754" i="17"/>
  <c r="J751" i="17"/>
  <c r="G738" i="17"/>
  <c r="G737" i="17"/>
  <c r="G736" i="17"/>
  <c r="G735" i="17"/>
  <c r="G734" i="17"/>
  <c r="G733" i="17"/>
  <c r="G732" i="17"/>
  <c r="G731" i="17"/>
  <c r="G730" i="17"/>
  <c r="G729" i="17"/>
  <c r="G728" i="17"/>
  <c r="G727" i="17"/>
  <c r="G724" i="17"/>
  <c r="M718" i="17"/>
  <c r="L718" i="17"/>
  <c r="J718" i="17"/>
  <c r="M717" i="17"/>
  <c r="L717" i="17"/>
  <c r="J717" i="17"/>
  <c r="L711" i="17"/>
  <c r="L710" i="17"/>
  <c r="D701" i="17"/>
  <c r="J701" i="17" s="1"/>
  <c r="I701" i="17" s="1"/>
  <c r="C701" i="17" s="1"/>
  <c r="D700" i="17"/>
  <c r="J700" i="17" s="1"/>
  <c r="I700" i="17" s="1"/>
  <c r="C700" i="17" s="1"/>
  <c r="J699" i="17"/>
  <c r="I699" i="17" s="1"/>
  <c r="C699" i="17" s="1"/>
  <c r="E699" i="17" s="1"/>
  <c r="D699" i="17"/>
  <c r="D698" i="17"/>
  <c r="J698" i="17" s="1"/>
  <c r="I698" i="17" s="1"/>
  <c r="C698" i="17" s="1"/>
  <c r="D697" i="17"/>
  <c r="J697" i="17" s="1"/>
  <c r="I697" i="17" s="1"/>
  <c r="C697" i="17" s="1"/>
  <c r="G671" i="17"/>
  <c r="G669" i="17"/>
  <c r="G667" i="17"/>
  <c r="L665" i="17"/>
  <c r="K665" i="17"/>
  <c r="J665" i="17"/>
  <c r="I665" i="17"/>
  <c r="H665" i="17"/>
  <c r="G663" i="17"/>
  <c r="G662" i="17"/>
  <c r="G661" i="17"/>
  <c r="G660" i="17"/>
  <c r="G659" i="17"/>
  <c r="G656" i="17"/>
  <c r="J653" i="17"/>
  <c r="G653" i="17"/>
  <c r="C651" i="17"/>
  <c r="F644" i="17"/>
  <c r="G636" i="17"/>
  <c r="G641" i="17" s="1"/>
  <c r="H641" i="17" s="1"/>
  <c r="K641" i="17" s="1"/>
  <c r="G634" i="17"/>
  <c r="F599" i="17"/>
  <c r="H599" i="17" s="1"/>
  <c r="F598" i="17"/>
  <c r="H598" i="17" s="1"/>
  <c r="F597" i="17"/>
  <c r="H597" i="17" s="1"/>
  <c r="H596" i="17"/>
  <c r="F596" i="17"/>
  <c r="F595" i="17"/>
  <c r="H595" i="17" s="1"/>
  <c r="F594" i="17"/>
  <c r="H594" i="17" s="1"/>
  <c r="B593" i="17"/>
  <c r="D592" i="17" s="1"/>
  <c r="G588" i="17"/>
  <c r="H588" i="17" s="1"/>
  <c r="H585" i="17"/>
  <c r="M578" i="17"/>
  <c r="N578" i="17" s="1"/>
  <c r="M575" i="17"/>
  <c r="N575" i="17" s="1"/>
  <c r="H574" i="17"/>
  <c r="H575" i="17" s="1"/>
  <c r="M571" i="17"/>
  <c r="N571" i="17" s="1"/>
  <c r="N568" i="17"/>
  <c r="N567" i="17"/>
  <c r="H567" i="17"/>
  <c r="H568" i="17" s="1"/>
  <c r="N566" i="17"/>
  <c r="L543" i="17"/>
  <c r="E543" i="17"/>
  <c r="N542" i="17"/>
  <c r="N543" i="17" s="1"/>
  <c r="L542" i="17"/>
  <c r="J542" i="17"/>
  <c r="J543" i="17" s="1"/>
  <c r="G542" i="17"/>
  <c r="G543" i="17" s="1"/>
  <c r="E542" i="17"/>
  <c r="C542" i="17"/>
  <c r="C543" i="17" s="1"/>
  <c r="N539" i="17"/>
  <c r="N538" i="17" s="1"/>
  <c r="G539" i="17"/>
  <c r="G538" i="17" s="1"/>
  <c r="L538" i="17"/>
  <c r="L539" i="17" s="1"/>
  <c r="J538" i="17"/>
  <c r="J539" i="17" s="1"/>
  <c r="E538" i="17"/>
  <c r="E539" i="17" s="1"/>
  <c r="C538" i="17"/>
  <c r="C539" i="17" s="1"/>
  <c r="G530" i="17"/>
  <c r="G529" i="17" s="1"/>
  <c r="D530" i="17"/>
  <c r="J529" i="17"/>
  <c r="J530" i="17" s="1"/>
  <c r="D529" i="17"/>
  <c r="J525" i="17"/>
  <c r="G525" i="17"/>
  <c r="D525" i="17"/>
  <c r="J524" i="17"/>
  <c r="G524" i="17"/>
  <c r="D524" i="17"/>
  <c r="K511" i="17"/>
  <c r="G511" i="17"/>
  <c r="B511" i="17"/>
  <c r="K510" i="17"/>
  <c r="L510" i="17" s="1"/>
  <c r="M508" i="17"/>
  <c r="I508" i="17"/>
  <c r="G510" i="17" s="1"/>
  <c r="H510" i="17" s="1"/>
  <c r="D508" i="17"/>
  <c r="B510" i="17" s="1"/>
  <c r="C510" i="17" s="1"/>
  <c r="N507" i="17"/>
  <c r="J507" i="17"/>
  <c r="A501" i="17"/>
  <c r="B500" i="17"/>
  <c r="B496" i="17"/>
  <c r="F491" i="17"/>
  <c r="A475" i="17"/>
  <c r="B474" i="17"/>
  <c r="C467" i="17"/>
  <c r="N461" i="17"/>
  <c r="K463" i="17" s="1"/>
  <c r="K466" i="17" s="1"/>
  <c r="E460" i="17"/>
  <c r="E467" i="17" s="1"/>
  <c r="L439" i="17"/>
  <c r="K439" i="17"/>
  <c r="M438" i="17"/>
  <c r="K438" i="17"/>
  <c r="M437" i="17"/>
  <c r="L437" i="17"/>
  <c r="H429" i="17"/>
  <c r="G429" i="17"/>
  <c r="F429" i="17"/>
  <c r="G428" i="17"/>
  <c r="I428" i="17" s="1"/>
  <c r="I427" i="17"/>
  <c r="H427" i="17"/>
  <c r="F427" i="17"/>
  <c r="G426" i="17"/>
  <c r="H426" i="17" s="1"/>
  <c r="I426" i="17" s="1"/>
  <c r="M416" i="17"/>
  <c r="N416" i="17" s="1"/>
  <c r="G416" i="17"/>
  <c r="F416" i="17"/>
  <c r="M415" i="17"/>
  <c r="N415" i="17" s="1"/>
  <c r="G415" i="17"/>
  <c r="F415" i="17"/>
  <c r="M414" i="17"/>
  <c r="N414" i="17" s="1"/>
  <c r="F414" i="17"/>
  <c r="G414" i="17" s="1"/>
  <c r="M413" i="17"/>
  <c r="N413" i="17" s="1"/>
  <c r="F413" i="17"/>
  <c r="G413" i="17" s="1"/>
  <c r="M412" i="17"/>
  <c r="N412" i="17" s="1"/>
  <c r="J412" i="17"/>
  <c r="F412" i="17"/>
  <c r="G412" i="17" s="1"/>
  <c r="C412" i="17"/>
  <c r="H384" i="17"/>
  <c r="J384" i="17" s="1"/>
  <c r="E359" i="17"/>
  <c r="I347" i="17"/>
  <c r="F347" i="17" s="1"/>
  <c r="H347" i="17"/>
  <c r="E347" i="17" s="1"/>
  <c r="G347" i="17"/>
  <c r="D347" i="17"/>
  <c r="C347" i="17"/>
  <c r="M347" i="17" s="1"/>
  <c r="M345" i="17"/>
  <c r="C345" i="17"/>
  <c r="L343" i="17"/>
  <c r="I339" i="17"/>
  <c r="F339" i="17" s="1"/>
  <c r="H339" i="17"/>
  <c r="E339" i="17" s="1"/>
  <c r="G339" i="17"/>
  <c r="D339" i="17"/>
  <c r="C339" i="17"/>
  <c r="J318" i="17"/>
  <c r="K311" i="17"/>
  <c r="I307" i="17" s="1"/>
  <c r="K307" i="17"/>
  <c r="M297" i="17"/>
  <c r="F295" i="17"/>
  <c r="M293" i="17"/>
  <c r="M289" i="17"/>
  <c r="K289" i="17"/>
  <c r="M275" i="17"/>
  <c r="K271" i="17"/>
  <c r="M271" i="17" s="1"/>
  <c r="F263" i="17"/>
  <c r="E263" i="17"/>
  <c r="I260" i="17"/>
  <c r="E260" i="17"/>
  <c r="F260" i="17" s="1"/>
  <c r="N258" i="17"/>
  <c r="F257" i="17"/>
  <c r="N256" i="17"/>
  <c r="F168" i="17"/>
  <c r="D168" i="17" s="1"/>
  <c r="D165" i="17"/>
  <c r="C117" i="17"/>
  <c r="C114" i="17"/>
  <c r="C111" i="17"/>
  <c r="D104" i="17"/>
  <c r="H102" i="17"/>
  <c r="E102" i="17"/>
  <c r="H100" i="17"/>
  <c r="E100" i="17"/>
  <c r="Q1" i="17"/>
  <c r="P1" i="17"/>
  <c r="O1" i="17"/>
  <c r="N1" i="17"/>
  <c r="M1" i="17"/>
  <c r="L1" i="17"/>
  <c r="K1" i="17"/>
  <c r="J1" i="17"/>
  <c r="I1" i="17"/>
  <c r="H1" i="17"/>
  <c r="G1" i="17"/>
  <c r="F1" i="17"/>
  <c r="E1" i="17"/>
  <c r="D1" i="17"/>
  <c r="C1" i="17"/>
  <c r="B1" i="17"/>
  <c r="A1" i="17"/>
  <c r="P16" i="57" l="1"/>
  <c r="H7" i="57"/>
  <c r="H10" i="57" s="1"/>
  <c r="H8" i="57"/>
  <c r="P14" i="57"/>
  <c r="P17" i="57" s="1"/>
  <c r="Z10" i="57"/>
  <c r="E592" i="17"/>
  <c r="I463" i="17"/>
  <c r="I466" i="17" s="1"/>
  <c r="J463" i="17"/>
  <c r="J466" i="17" s="1"/>
  <c r="N55" i="26"/>
  <c r="L132" i="26"/>
  <c r="M120" i="26"/>
  <c r="M132" i="26"/>
  <c r="M131" i="26"/>
  <c r="L134" i="26"/>
  <c r="L137" i="26"/>
  <c r="L131" i="26"/>
  <c r="M135" i="26"/>
  <c r="K136" i="26"/>
  <c r="M134" i="26"/>
  <c r="L135" i="26"/>
  <c r="M133" i="26"/>
  <c r="M137" i="26"/>
  <c r="N56" i="26"/>
  <c r="N16" i="26"/>
  <c r="N18" i="26" s="1"/>
  <c r="I344" i="20"/>
  <c r="I350" i="20" s="1"/>
  <c r="N480" i="20"/>
  <c r="C95" i="20"/>
  <c r="N649" i="20"/>
  <c r="I621" i="20"/>
  <c r="G332" i="20"/>
  <c r="K283" i="20"/>
  <c r="I362" i="20"/>
  <c r="K530" i="20"/>
  <c r="G426" i="20"/>
  <c r="C96" i="20"/>
  <c r="C94" i="20" s="1"/>
  <c r="B94" i="20"/>
  <c r="J101" i="20" s="1"/>
  <c r="J80" i="20" s="1"/>
  <c r="N80" i="20" s="1"/>
  <c r="J569" i="20"/>
  <c r="M480" i="20"/>
  <c r="I45" i="20"/>
  <c r="K95" i="20"/>
  <c r="I569" i="20"/>
  <c r="L95" i="20"/>
  <c r="G530" i="20"/>
  <c r="L678" i="20"/>
  <c r="I678" i="20"/>
  <c r="J678" i="20"/>
  <c r="J480" i="20"/>
  <c r="I530" i="20"/>
  <c r="K621" i="20"/>
  <c r="N653" i="20"/>
  <c r="L569" i="20"/>
  <c r="K96" i="20"/>
  <c r="K94" i="20" s="1"/>
  <c r="K678" i="20"/>
  <c r="I334" i="20"/>
  <c r="J283" i="20"/>
  <c r="H45" i="20"/>
  <c r="K569" i="20"/>
  <c r="B203" i="20"/>
  <c r="B200" i="20"/>
  <c r="L96" i="20"/>
  <c r="E203" i="20"/>
  <c r="E200" i="20"/>
  <c r="C203" i="20"/>
  <c r="C200" i="20"/>
  <c r="I480" i="20"/>
  <c r="N557" i="20"/>
  <c r="N569" i="20" s="1"/>
  <c r="M569" i="20"/>
  <c r="M203" i="20"/>
  <c r="M206" i="20" s="1"/>
  <c r="M200" i="20"/>
  <c r="G341" i="20"/>
  <c r="G359" i="20"/>
  <c r="G357" i="20"/>
  <c r="G330" i="20"/>
  <c r="G328" i="20"/>
  <c r="G326" i="20"/>
  <c r="G358" i="20"/>
  <c r="G331" i="20"/>
  <c r="G329" i="20"/>
  <c r="G327" i="20"/>
  <c r="G342" i="20"/>
  <c r="D203" i="20"/>
  <c r="D200" i="20"/>
  <c r="L468" i="20"/>
  <c r="L480" i="20" s="1"/>
  <c r="K480" i="20"/>
  <c r="N203" i="20"/>
  <c r="N206" i="20" s="1"/>
  <c r="N200" i="20"/>
  <c r="J754" i="17"/>
  <c r="F755" i="17"/>
  <c r="J755" i="17" s="1"/>
  <c r="J756" i="17" s="1"/>
  <c r="J757" i="17" s="1"/>
  <c r="N275" i="17"/>
  <c r="N271" i="17" s="1"/>
  <c r="L275" i="17" s="1"/>
  <c r="M463" i="17"/>
  <c r="M466" i="17" s="1"/>
  <c r="F428" i="17"/>
  <c r="L339" i="17"/>
  <c r="M340" i="17" s="1"/>
  <c r="L780" i="17"/>
  <c r="H593" i="17"/>
  <c r="L816" i="17"/>
  <c r="M339" i="17"/>
  <c r="L347" i="17"/>
  <c r="M348" i="17" s="1"/>
  <c r="H463" i="17"/>
  <c r="H466" i="17" s="1"/>
  <c r="L463" i="17"/>
  <c r="L466" i="17" s="1"/>
  <c r="D510" i="17"/>
  <c r="I510" i="17"/>
  <c r="M510" i="17"/>
  <c r="G640" i="17"/>
  <c r="H640" i="17" s="1"/>
  <c r="K640" i="17" s="1"/>
  <c r="E697" i="17"/>
  <c r="E701" i="17"/>
  <c r="L777" i="17"/>
  <c r="L813" i="17"/>
  <c r="E510" i="17"/>
  <c r="J510" i="17"/>
  <c r="N510" i="17"/>
  <c r="G639" i="17"/>
  <c r="H639" i="17" s="1"/>
  <c r="K639" i="17" s="1"/>
  <c r="G643" i="17"/>
  <c r="H643" i="17" s="1"/>
  <c r="K643" i="17" s="1"/>
  <c r="E698" i="17"/>
  <c r="G638" i="17"/>
  <c r="H638" i="17" s="1"/>
  <c r="K638" i="17" s="1"/>
  <c r="G642" i="17"/>
  <c r="H642" i="17" s="1"/>
  <c r="K642" i="17" s="1"/>
  <c r="G637" i="17"/>
  <c r="H637" i="17" s="1"/>
  <c r="K637" i="17" s="1"/>
  <c r="E700" i="17"/>
  <c r="H11" i="57" l="1"/>
  <c r="H12" i="57"/>
  <c r="Z11" i="57"/>
  <c r="P18" i="57"/>
  <c r="P19" i="57" s="1"/>
  <c r="M141" i="26"/>
  <c r="N128" i="26" s="1"/>
  <c r="L141" i="26"/>
  <c r="N127" i="26" s="1"/>
  <c r="J84" i="20"/>
  <c r="N84" i="20" s="1"/>
  <c r="J92" i="20"/>
  <c r="N92" i="20" s="1"/>
  <c r="C73" i="20"/>
  <c r="D74" i="20" s="1"/>
  <c r="B73" i="20"/>
  <c r="J83" i="20"/>
  <c r="N83" i="20" s="1"/>
  <c r="J82" i="20"/>
  <c r="N82" i="20" s="1"/>
  <c r="J85" i="20"/>
  <c r="N85" i="20" s="1"/>
  <c r="J77" i="20"/>
  <c r="N77" i="20" s="1"/>
  <c r="J78" i="20"/>
  <c r="N78" i="20" s="1"/>
  <c r="J90" i="20"/>
  <c r="N90" i="20" s="1"/>
  <c r="J91" i="20"/>
  <c r="T100" i="20"/>
  <c r="J76" i="20"/>
  <c r="N76" i="20" s="1"/>
  <c r="J89" i="20"/>
  <c r="N89" i="20" s="1"/>
  <c r="J86" i="20"/>
  <c r="N86" i="20" s="1"/>
  <c r="J87" i="20"/>
  <c r="N87" i="20" s="1"/>
  <c r="J79" i="20"/>
  <c r="N79" i="20" s="1"/>
  <c r="J81" i="20"/>
  <c r="N81" i="20" s="1"/>
  <c r="L94" i="20"/>
  <c r="G344" i="20"/>
  <c r="G350" i="20" s="1"/>
  <c r="G334" i="20"/>
  <c r="E207" i="20"/>
  <c r="E205" i="20"/>
  <c r="D205" i="20"/>
  <c r="D207" i="20"/>
  <c r="C207" i="20"/>
  <c r="C205" i="20"/>
  <c r="G362" i="20"/>
  <c r="B205" i="20"/>
  <c r="B207" i="20"/>
  <c r="N466" i="17"/>
  <c r="M336" i="17"/>
  <c r="L336" i="17"/>
  <c r="L696" i="17"/>
  <c r="F699" i="17" s="1"/>
  <c r="Z12" i="57" l="1"/>
  <c r="P20" i="57"/>
  <c r="P21" i="57" s="1"/>
  <c r="P22" i="57" s="1"/>
  <c r="P23" i="57" s="1"/>
  <c r="P24" i="57" s="1"/>
  <c r="P25" i="57" s="1"/>
  <c r="P26" i="57" s="1"/>
  <c r="P27" i="57" s="1"/>
  <c r="P29" i="57" s="1"/>
  <c r="P30" i="57" s="1"/>
  <c r="P33" i="57" s="1"/>
  <c r="P34" i="57" s="1"/>
  <c r="P35" i="57" s="1"/>
  <c r="P36" i="57" s="1"/>
  <c r="P37" i="57" s="1"/>
  <c r="P38" i="57" s="1"/>
  <c r="P39" i="57" s="1"/>
  <c r="P40" i="57" s="1"/>
  <c r="P41" i="57" s="1"/>
  <c r="P42" i="57" s="1"/>
  <c r="P43" i="57" s="1"/>
  <c r="P45" i="57" s="1"/>
  <c r="P48" i="57" s="1"/>
  <c r="P49" i="57" s="1"/>
  <c r="P50" i="57" s="1"/>
  <c r="P51" i="57" s="1"/>
  <c r="P52" i="57" s="1"/>
  <c r="R5" i="57" s="1"/>
  <c r="Z13" i="57"/>
  <c r="H14" i="57"/>
  <c r="N91" i="20"/>
  <c r="J97" i="20" s="1"/>
  <c r="J95" i="20"/>
  <c r="J96" i="20"/>
  <c r="J94" i="20" s="1"/>
  <c r="I347" i="20"/>
  <c r="G368" i="20"/>
  <c r="G366" i="20"/>
  <c r="G367" i="20"/>
  <c r="F700" i="17"/>
  <c r="G699" i="17"/>
  <c r="K699" i="17" s="1"/>
  <c r="L699" i="17" s="1"/>
  <c r="F701" i="17"/>
  <c r="G700" i="17"/>
  <c r="K700" i="17"/>
  <c r="L700" i="17" s="1"/>
  <c r="F697" i="17"/>
  <c r="F698" i="17"/>
  <c r="R6" i="57" l="1"/>
  <c r="H16" i="57"/>
  <c r="H18" i="57" s="1"/>
  <c r="H19" i="57" s="1"/>
  <c r="Z14" i="57"/>
  <c r="K97" i="20"/>
  <c r="L97" i="20" s="1"/>
  <c r="G698" i="17"/>
  <c r="K698" i="17"/>
  <c r="L698" i="17" s="1"/>
  <c r="K701" i="17"/>
  <c r="L701" i="17" s="1"/>
  <c r="G701" i="17"/>
  <c r="K697" i="17"/>
  <c r="L697" i="17" s="1"/>
  <c r="F689" i="17"/>
  <c r="D692" i="17" s="1"/>
  <c r="G697" i="17"/>
  <c r="R7" i="57" l="1"/>
  <c r="Z15" i="57"/>
  <c r="Z16" i="57" s="1"/>
  <c r="Z17" i="57" s="1"/>
  <c r="Z18" i="57" s="1"/>
  <c r="Z19" i="57" s="1"/>
  <c r="Z20" i="57" s="1"/>
  <c r="Z21" i="57" s="1"/>
  <c r="Z22" i="57" s="1"/>
  <c r="Z23" i="57" s="1"/>
  <c r="Z24" i="57" s="1"/>
  <c r="Z25" i="57" s="1"/>
  <c r="Z26" i="57" s="1"/>
  <c r="Z29" i="57" s="1"/>
  <c r="Z30" i="57" s="1"/>
  <c r="Z31" i="57" s="1"/>
  <c r="Z32" i="57" s="1"/>
  <c r="Z33" i="57" s="1"/>
  <c r="Z34" i="57" s="1"/>
  <c r="Z35" i="57" s="1"/>
  <c r="Z36" i="57" s="1"/>
  <c r="Z37" i="57" s="1"/>
  <c r="Z38" i="57" s="1"/>
  <c r="Z39" i="57" s="1"/>
  <c r="Z40" i="57" s="1"/>
  <c r="Z41" i="57" s="1"/>
  <c r="Z44" i="57" s="1"/>
  <c r="Z45" i="57" s="1"/>
  <c r="Z46" i="57" s="1"/>
  <c r="Z47" i="57" s="1"/>
  <c r="Z48" i="57" s="1"/>
  <c r="Z51" i="57" s="1"/>
  <c r="Z54" i="57" s="1"/>
  <c r="Z55" i="57" s="1"/>
  <c r="Z56" i="57" s="1"/>
  <c r="Z57" i="57" s="1"/>
  <c r="Z58" i="57" s="1"/>
  <c r="Z59" i="57" s="1"/>
  <c r="Z60" i="57" s="1"/>
  <c r="Z61" i="57" s="1"/>
  <c r="Z62" i="57" s="1"/>
  <c r="AB5" i="57" s="1"/>
  <c r="K696" i="17"/>
  <c r="E689" i="17" s="1"/>
  <c r="C689" i="17" s="1"/>
  <c r="I689" i="17"/>
  <c r="G692" i="17" s="1"/>
  <c r="I692" i="17"/>
  <c r="H692" i="17"/>
  <c r="C692" i="17"/>
  <c r="C694" i="17"/>
  <c r="D694" i="17"/>
  <c r="AB6" i="57" l="1"/>
  <c r="R8" i="57"/>
  <c r="E692" i="17"/>
  <c r="K692" i="17"/>
  <c r="E694" i="17"/>
  <c r="J694" i="17"/>
  <c r="R9" i="57" l="1"/>
  <c r="R10" i="57" s="1"/>
  <c r="AB7" i="57"/>
  <c r="H694" i="17"/>
  <c r="G694" i="17"/>
  <c r="K694" i="17" s="1"/>
  <c r="AB8" i="57" l="1"/>
  <c r="R11" i="57"/>
  <c r="R13" i="57" s="1"/>
  <c r="R14" i="57" l="1"/>
  <c r="R15" i="57" s="1"/>
  <c r="R16" i="57" s="1"/>
  <c r="R17" i="57" s="1"/>
  <c r="R18" i="57" s="1"/>
  <c r="R19" i="57" s="1"/>
  <c r="R21" i="57" s="1"/>
  <c r="R22" i="57" s="1"/>
  <c r="R23" i="57" s="1"/>
  <c r="R24" i="57" s="1"/>
  <c r="R25" i="57" s="1"/>
  <c r="R26" i="57" s="1"/>
  <c r="R27" i="57" s="1"/>
  <c r="R28" i="57" s="1"/>
  <c r="R29" i="57" s="1"/>
  <c r="R30" i="57" s="1"/>
  <c r="R31" i="57" s="1"/>
  <c r="R34" i="57" s="1"/>
  <c r="R35" i="57" s="1"/>
  <c r="R36" i="57" s="1"/>
  <c r="R39" i="57" s="1"/>
  <c r="AB9" i="57"/>
  <c r="AB10" i="57" l="1"/>
  <c r="AB11" i="57" l="1"/>
  <c r="AB12" i="57" s="1"/>
  <c r="AB13" i="57" s="1"/>
  <c r="AB14" i="57" s="1"/>
  <c r="AB15" i="57" s="1"/>
  <c r="AB16" i="57" s="1"/>
  <c r="AB17" i="57" s="1"/>
  <c r="AB18" i="57" s="1"/>
  <c r="AB19" i="57" s="1"/>
  <c r="AB20" i="57" s="1"/>
  <c r="AB21" i="57" s="1"/>
  <c r="AB22" i="57" s="1"/>
  <c r="AB23" i="57" s="1"/>
  <c r="AB24" i="57" s="1"/>
  <c r="AB25" i="57" s="1"/>
  <c r="AB26" i="57" s="1"/>
  <c r="AB27" i="57" s="1"/>
  <c r="AB28" i="57" s="1"/>
  <c r="AB30" i="57" s="1"/>
  <c r="AB31" i="57" s="1"/>
  <c r="AB33" i="57" s="1"/>
  <c r="AB34" i="57" s="1"/>
  <c r="AB35" i="57" s="1"/>
  <c r="AB36" i="57" s="1"/>
  <c r="AB37" i="57" s="1"/>
  <c r="AB38" i="57" s="1"/>
  <c r="AB39" i="57" s="1"/>
  <c r="AB40" i="57" s="1"/>
  <c r="AB41" i="57" s="1"/>
  <c r="AB42" i="57" s="1"/>
  <c r="AB43" i="57" s="1"/>
  <c r="AB44" i="57" s="1"/>
  <c r="AB45" i="57" s="1"/>
  <c r="AB46" i="57" s="1"/>
  <c r="AB47" i="57" s="1"/>
  <c r="AB48" i="57" s="1"/>
  <c r="AB49" i="57" s="1"/>
  <c r="AB50" i="57" s="1"/>
  <c r="AB51" i="57" s="1"/>
  <c r="AB52" i="57" s="1"/>
  <c r="AB53" i="57" s="1"/>
  <c r="AB54" i="57" s="1"/>
  <c r="AB55" i="57" s="1"/>
  <c r="AB56" i="57" s="1"/>
  <c r="AB57" i="57" s="1"/>
  <c r="AB58" i="57" s="1"/>
  <c r="AB59" i="57" s="1"/>
  <c r="AB62" i="57" s="1"/>
  <c r="AD5" i="57" s="1"/>
  <c r="AD7" i="57" l="1"/>
  <c r="AD8" i="57"/>
  <c r="AD6" i="57"/>
  <c r="AD9" i="57" l="1"/>
  <c r="AD10" i="57" l="1"/>
  <c r="AD11" i="57"/>
  <c r="AD13" i="57" l="1"/>
  <c r="AD14" i="57" s="1"/>
  <c r="AD12" i="57"/>
  <c r="AD17" i="57" l="1"/>
  <c r="AD15" i="57"/>
  <c r="AD16" i="57"/>
  <c r="AD18" i="57" l="1"/>
  <c r="AD19" i="57"/>
  <c r="AD20" i="57" s="1"/>
  <c r="AD21" i="57" l="1"/>
  <c r="AD22" i="57" s="1"/>
  <c r="AD23" i="57" s="1"/>
  <c r="AD24" i="57" s="1"/>
  <c r="AD25" i="57" s="1"/>
  <c r="AD26" i="57" s="1"/>
  <c r="AD27" i="57" s="1"/>
  <c r="AD28" i="57" s="1"/>
  <c r="AD29" i="57" s="1"/>
  <c r="AD30" i="57" s="1"/>
  <c r="AD31" i="57" s="1"/>
  <c r="AD32" i="57" s="1"/>
  <c r="AD33" i="57" s="1"/>
  <c r="AD34" i="57" s="1"/>
  <c r="AD35" i="57" s="1"/>
  <c r="AD36" i="57" s="1"/>
  <c r="AD37" i="57" s="1"/>
  <c r="AD38" i="57" s="1"/>
  <c r="AD41" i="57" s="1"/>
  <c r="AD42" i="57" s="1"/>
  <c r="AD43" i="57" s="1"/>
  <c r="AD44" i="57" s="1"/>
  <c r="AD45" i="57" s="1"/>
  <c r="AD46" i="57" s="1"/>
  <c r="AD47" i="57" s="1"/>
  <c r="AD48" i="57" s="1"/>
  <c r="AD49" i="57" s="1"/>
  <c r="AD50" i="57" s="1"/>
  <c r="AD51" i="57" s="1"/>
  <c r="AD52" i="57" s="1"/>
  <c r="AD53" i="57" s="1"/>
  <c r="AD54" i="57" s="1"/>
  <c r="AD55" i="57" s="1"/>
  <c r="AD56" i="57" s="1"/>
  <c r="AD57" i="57" s="1"/>
  <c r="AF5" i="57" s="1"/>
  <c r="AF7" i="57" l="1"/>
  <c r="AF6" i="57"/>
  <c r="AF8" i="57"/>
  <c r="AF9" i="57" s="1"/>
  <c r="AF10" i="57" l="1"/>
  <c r="AF11" i="57" l="1"/>
  <c r="AF12" i="57"/>
  <c r="AF13" i="57" l="1"/>
  <c r="AF14" i="57" l="1"/>
  <c r="AF15" i="57" l="1"/>
  <c r="AF16" i="57" s="1"/>
  <c r="AF17" i="57" s="1"/>
  <c r="AF18" i="57" s="1"/>
  <c r="AF19" i="57" s="1"/>
  <c r="AF22" i="57" s="1"/>
  <c r="AF23" i="57" s="1"/>
  <c r="AF26" i="57" s="1"/>
  <c r="AF27" i="57" s="1"/>
  <c r="AF28" i="57" s="1"/>
  <c r="AF29" i="57" s="1"/>
  <c r="AF30" i="57" s="1"/>
  <c r="AF33"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H21" authorId="0" shapeId="0" xr:uid="{947F50E6-38E1-4304-BF08-2089952D76DC}">
      <text>
        <r>
          <rPr>
            <b/>
            <sz val="12"/>
            <color indexed="10"/>
            <rFont val="Tahoma"/>
            <family val="2"/>
          </rPr>
          <t>Dans cette cellule saisissez le nombre d'unité(es) que vous souhaitez fabriquer</t>
        </r>
      </text>
    </comment>
    <comment ref="U33" authorId="0" shapeId="0" xr:uid="{E3F31439-006C-47EE-A9B5-534B18E3B9F6}">
      <text>
        <r>
          <rPr>
            <b/>
            <sz val="12"/>
            <color indexed="10"/>
            <rFont val="Tahoma"/>
            <family val="2"/>
          </rPr>
          <t>Dans cette cellule saisissez le nombre d'unité(es) que vous souhaitez fabriquer</t>
        </r>
      </text>
    </comment>
    <comment ref="U91" authorId="0" shapeId="0" xr:uid="{7EAF94D6-065D-4B6C-ABC6-2EF29926837E}">
      <text>
        <r>
          <rPr>
            <b/>
            <sz val="12"/>
            <color indexed="10"/>
            <rFont val="Tahoma"/>
            <family val="2"/>
          </rPr>
          <t>Dans cette cellule saisissez le nombre d'unité(es) que vous souhaitez fabriquer</t>
        </r>
      </text>
    </comment>
    <comment ref="U150" authorId="0" shapeId="0" xr:uid="{D05CCF8A-2449-4F87-9F75-DD9CAE5D4C19}">
      <text>
        <r>
          <rPr>
            <b/>
            <sz val="12"/>
            <color indexed="10"/>
            <rFont val="Tahoma"/>
            <family val="2"/>
          </rPr>
          <t>Dans cette cellule saisissez le nombre d'unité(es) que vous souhaitez fabriquer</t>
        </r>
      </text>
    </comment>
    <comment ref="U202" authorId="0" shapeId="0" xr:uid="{783772BC-3CEA-44EC-BF36-03AAFF4BA724}">
      <text>
        <r>
          <rPr>
            <b/>
            <sz val="12"/>
            <color indexed="10"/>
            <rFont val="Tahoma"/>
            <family val="2"/>
          </rPr>
          <t>Dans cette cellule saisissez le nombre d'unité(es) que vous souhaitez fabriquer</t>
        </r>
      </text>
    </comment>
    <comment ref="U251" authorId="0" shapeId="0" xr:uid="{A6373A3B-CD07-4B1F-840D-8C5A68CF4804}">
      <text>
        <r>
          <rPr>
            <b/>
            <sz val="12"/>
            <color indexed="10"/>
            <rFont val="Tahoma"/>
            <family val="2"/>
          </rPr>
          <t>Dans cette cellule saisissez le nombre d'unité(es) que vous souhaitez fabriquer</t>
        </r>
      </text>
    </comment>
    <comment ref="U300" authorId="0" shapeId="0" xr:uid="{4018A3BD-F192-4097-8292-92E235FCC398}">
      <text>
        <r>
          <rPr>
            <b/>
            <sz val="12"/>
            <color indexed="10"/>
            <rFont val="Tahoma"/>
            <family val="2"/>
          </rPr>
          <t>Dans cette cellule saisissez le nombre d'unité(es) que vous souhaitez fabriquer</t>
        </r>
      </text>
    </comment>
    <comment ref="U348" authorId="0" shapeId="0" xr:uid="{FBE27240-8007-4174-93CD-DED358914DD1}">
      <text>
        <r>
          <rPr>
            <b/>
            <sz val="12"/>
            <color indexed="10"/>
            <rFont val="Tahoma"/>
            <family val="2"/>
          </rPr>
          <t>Dans cette cellule saisissez le nombre d'unité(es) que vous souhaitez fabriquer</t>
        </r>
      </text>
    </comment>
    <comment ref="U396" authorId="0" shapeId="0" xr:uid="{6A110E87-A497-429E-9F4A-1D24E3DC42E8}">
      <text>
        <r>
          <rPr>
            <b/>
            <sz val="12"/>
            <color indexed="10"/>
            <rFont val="Tahoma"/>
            <family val="2"/>
          </rPr>
          <t>Dans cette cellule saisissez le nombre d'unité(es) que vous souhaitez fabriquer</t>
        </r>
      </text>
    </comment>
    <comment ref="U453" authorId="0" shapeId="0" xr:uid="{637885EC-50C3-426A-98DA-93E93C0B5B94}">
      <text>
        <r>
          <rPr>
            <b/>
            <sz val="12"/>
            <color indexed="10"/>
            <rFont val="Tahoma"/>
            <family val="2"/>
          </rPr>
          <t>Dans cette cellule saisissez le nombre d'unité(es) que vous souhaitez fabriquer</t>
        </r>
      </text>
    </comment>
    <comment ref="U502" authorId="0" shapeId="0" xr:uid="{35F7D2DD-71A5-4942-88F8-792CD2A57E6D}">
      <text>
        <r>
          <rPr>
            <b/>
            <sz val="12"/>
            <color indexed="10"/>
            <rFont val="Tahoma"/>
            <family val="2"/>
          </rPr>
          <t>Dans cette cellule saisissez le nombre d'unité(es) que vous souhaitez fabriquer</t>
        </r>
      </text>
    </comment>
    <comment ref="U550" authorId="0" shapeId="0" xr:uid="{2B7AD06F-9333-4420-AAA0-8FF696C890C4}">
      <text>
        <r>
          <rPr>
            <b/>
            <sz val="12"/>
            <color indexed="10"/>
            <rFont val="Tahoma"/>
            <family val="2"/>
          </rPr>
          <t>Dans cette cellule saisissez le nombre d'unité(es) que vous souhaitez fabriquer</t>
        </r>
      </text>
    </comment>
  </commentList>
</comments>
</file>

<file path=xl/sharedStrings.xml><?xml version="1.0" encoding="utf-8"?>
<sst xmlns="http://schemas.openxmlformats.org/spreadsheetml/2006/main" count="18562" uniqueCount="7648">
  <si>
    <t>Largeur de colonnes</t>
  </si>
  <si>
    <t>QUELQUES UTILISATIONS POSSIBLES….la seule limite sera votre imagination</t>
  </si>
  <si>
    <t>Adaptation 2016 : Joël Leboucher..UPRT "Union des Personnels de la Restauration Territoriale"  membre du réseau RESTAU'CO</t>
  </si>
  <si>
    <t xml:space="preserve">"POSTIT(s)"    QUEL INTÉRÊT </t>
  </si>
  <si>
    <t>Chaque postit étant indépendant vous pouvez  le copier et le coller dans n'importe quelle feuille Excel pour vous constituer un répertoire</t>
  </si>
  <si>
    <t>Idem pour des recettes de cuisine faites des répertoires :</t>
  </si>
  <si>
    <t>de garnitures aromatiques de cuisson</t>
  </si>
  <si>
    <t>de sauces diverses et variées</t>
  </si>
  <si>
    <t xml:space="preserve"> de garnitures de finitions ou de décor</t>
  </si>
  <si>
    <t>Joël Leboucher</t>
  </si>
  <si>
    <t>Modèle N°</t>
  </si>
  <si>
    <t>Un  modèle simplissime</t>
  </si>
  <si>
    <t>❹</t>
  </si>
  <si>
    <t xml:space="preserve"> la Recette de l' Auteur est prévue pour quel poids</t>
  </si>
  <si>
    <t>❺</t>
  </si>
  <si>
    <t>Vous voulez dipliquer cette recette pour quel poids</t>
  </si>
  <si>
    <t>❻</t>
  </si>
  <si>
    <t>Kg</t>
  </si>
  <si>
    <t>L'Auteur à prévu cette recette pour quel poids total…vous n'avez rien à saisir</t>
  </si>
  <si>
    <t>Vous voulez dupliquer cette recette pour combien de kg</t>
  </si>
  <si>
    <t>L'Auteur à prévu cette recette pour combien de portions</t>
  </si>
  <si>
    <t>ATTENTION saisie des poids en Grammes</t>
  </si>
  <si>
    <t>Aide à la décision</t>
  </si>
  <si>
    <t>Quel poids voulez vous faire à vous de saisir un poids</t>
  </si>
  <si>
    <t>❶</t>
  </si>
  <si>
    <t>Auteur</t>
  </si>
  <si>
    <t>Vous</t>
  </si>
  <si>
    <t>❷</t>
  </si>
  <si>
    <t>Poids</t>
  </si>
  <si>
    <t>POSTIT SERVICE AU POIDS avec indication du nombre de plaques</t>
  </si>
  <si>
    <t>POSTIT POUR DES CRÈPES</t>
  </si>
  <si>
    <t>Saisissez le poids moyen de pâte que vous utilisez pour faire une de vos crèpes</t>
  </si>
  <si>
    <t>et indiquez le nombre de crepes que vous souhaitez fabriquer</t>
  </si>
  <si>
    <t>Saisisez Facultatif le nombre d'unités (exemple 2 pour 2 œufs)</t>
  </si>
  <si>
    <t>POSTIT AVEC 2 RECETTES       SERVICE AU POIDS</t>
  </si>
  <si>
    <t>Vous voulez comparer ou saisir 2 recettes sur le même Postit</t>
  </si>
  <si>
    <t>soit 2 recettes de même préparations d'Auteurs différents avec des grammages différents</t>
  </si>
  <si>
    <t>pour pouvoir les comparer et utiliser l'une ou l'autre en fonction de vos préparations du jour</t>
  </si>
  <si>
    <t>OU saisir 2 constituants d'une même recette "Exemple une pâte à choux et sa garniture"</t>
  </si>
  <si>
    <t>POSTIT 2 RECETTES  DEUX SERVICES DIFFÉRENTS POSSIBLES AU POIDS …A LA PORTION OU AUTRE</t>
  </si>
  <si>
    <t xml:space="preserve">l'Auteur à prévu sa recette pour combien de portions de Kg ou autre </t>
  </si>
  <si>
    <t>Combien de portions  Kg ou autre voulez vous faire</t>
  </si>
  <si>
    <t>3 RECETTES DIFFÉRENTES sur ce postit SERVICE AU POIDS</t>
  </si>
  <si>
    <t>POSTIT AVEC 3 RECETTES       SERVICE AU POIDS</t>
  </si>
  <si>
    <t>Vous voulez comparer ou saisir 3 recettes sur le même Postit</t>
  </si>
  <si>
    <t>soit 3 recettes de même préparations d'Auteurs différents avec des grammages différents</t>
  </si>
  <si>
    <t>OU saisir 3 constituants d'une même recette "Exemple une charlotte"</t>
  </si>
  <si>
    <t>3 RECETTES différentes sur ce postit  SERVICE AU POIDS AVEC PRIX</t>
  </si>
  <si>
    <t>Quels Poids voulez vous fabriquer</t>
  </si>
  <si>
    <t>POSTIT  3 RECETTES AVEC PRIX      SERVICE AU POIDS</t>
  </si>
  <si>
    <t>Comme le postit N° 10  mais avec prix</t>
  </si>
  <si>
    <t>d’où la nécessité d'avoir 3 liens internet différents</t>
  </si>
  <si>
    <t>OU saisir 3 constituants d'une même recette "Cassoulet Toulousain"</t>
  </si>
  <si>
    <t>Postit 5 recettes ou 5 éléments de la même recette AUX POIDS  saisie au Gramme résultats en Kg</t>
  </si>
  <si>
    <t>Saisisez les intitulés de recettes dans chaque colonne</t>
  </si>
  <si>
    <t>ATTENTION : saisie des poids en Grammes</t>
  </si>
  <si>
    <t>Vous voulez comparer ou saisir 5 recettes sur le même Postit</t>
  </si>
  <si>
    <t>soit 5 recettes de même préparations d'Auteurs différents avec des grammages différents</t>
  </si>
  <si>
    <t xml:space="preserve">OU saisir 5 constituants d'une même recette </t>
  </si>
  <si>
    <t>Préparation 1</t>
  </si>
  <si>
    <t>Préparation 2</t>
  </si>
  <si>
    <t>Préparation 3</t>
  </si>
  <si>
    <t>Préparation 4</t>
  </si>
  <si>
    <t>Préparation 5</t>
  </si>
  <si>
    <t>X</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</si>
  <si>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</si>
  <si>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</si>
  <si>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</si>
  <si>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</si>
  <si>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</si>
  <si>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</si>
  <si>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</si>
  <si>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</si>
  <si>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</si>
  <si>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</si>
  <si>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</si>
  <si>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</si>
  <si>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</si>
  <si>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</si>
  <si>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</si>
  <si>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</si>
  <si>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</si>
  <si>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</si>
  <si>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</si>
  <si>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</si>
  <si>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</si>
  <si>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Equivalence litre / Kg</t>
  </si>
  <si>
    <t xml:space="preserve">sur la base eau : 1L = 1Kg </t>
  </si>
  <si>
    <t>Saisissez vos valeurs</t>
  </si>
  <si>
    <t xml:space="preserve">Litres (l.) </t>
  </si>
  <si>
    <t xml:space="preserve">Centilitres (cl.) </t>
  </si>
  <si>
    <t xml:space="preserve">Décilitres (dl.) </t>
  </si>
  <si>
    <t xml:space="preserve">Kilogrammes (kg.) </t>
  </si>
  <si>
    <t>hg</t>
  </si>
  <si>
    <t>dag</t>
  </si>
  <si>
    <t>gr</t>
  </si>
  <si>
    <t>L</t>
  </si>
  <si>
    <t>dl</t>
  </si>
  <si>
    <t>cl</t>
  </si>
  <si>
    <t>ml</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</si>
  <si>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</si>
  <si>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</si>
  <si>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</si>
  <si>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</si>
  <si>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</si>
  <si>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</si>
  <si>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</si>
  <si>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</si>
  <si>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</si>
  <si>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</si>
  <si>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</si>
  <si>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</si>
  <si>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</si>
  <si>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</si>
  <si>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</si>
  <si>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</si>
  <si>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</si>
  <si>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</si>
  <si>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</si>
  <si>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</si>
  <si>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</si>
  <si>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</si>
  <si>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</si>
  <si>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</si>
  <si>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</si>
  <si>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</si>
  <si>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1 gr = 2 zéros après la virgule du Kg</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</si>
  <si>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</si>
  <si>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</si>
  <si>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</si>
  <si>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</si>
  <si>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</si>
  <si>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</si>
  <si>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</si>
  <si>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</si>
  <si>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</si>
  <si>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</si>
  <si>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</si>
  <si>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</si>
  <si>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</si>
  <si>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</si>
  <si>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</si>
  <si>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</si>
  <si>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</si>
  <si>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</si>
  <si>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</si>
  <si>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</si>
  <si>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</si>
  <si>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</si>
  <si>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</si>
  <si>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</si>
  <si>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</si>
  <si>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</si>
  <si>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</si>
  <si>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</si>
  <si>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</si>
  <si>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</si>
  <si>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</si>
  <si>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</si>
  <si>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</si>
  <si>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</si>
  <si>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</si>
  <si>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</si>
  <si>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</si>
  <si>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</si>
  <si>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</si>
  <si>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</si>
  <si>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</si>
  <si>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</si>
  <si>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</si>
  <si>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</si>
  <si>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Adultes +</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</si>
  <si>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</si>
  <si>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</si>
  <si>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</si>
  <si>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</si>
  <si>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</si>
  <si>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</si>
  <si>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</si>
  <si>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</si>
  <si>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</si>
  <si>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</si>
  <si>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</si>
  <si>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</si>
  <si>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</si>
  <si>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</si>
  <si>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</si>
  <si>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</si>
  <si>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</si>
  <si>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</si>
  <si>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</si>
  <si>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</si>
  <si>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</si>
  <si>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</si>
  <si>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</si>
  <si>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</si>
  <si>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</si>
  <si>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</si>
  <si>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</si>
  <si>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</si>
  <si>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</si>
  <si>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</si>
  <si>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</si>
  <si>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</si>
  <si>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</si>
  <si>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</si>
  <si>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</si>
  <si>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</si>
  <si>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</si>
  <si>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</si>
  <si>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</si>
  <si>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</si>
  <si>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</si>
  <si>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</si>
  <si>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</si>
  <si>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</si>
  <si>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</si>
  <si>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</si>
  <si>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</si>
  <si>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</si>
  <si>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</si>
  <si>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</si>
  <si>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</si>
  <si>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</si>
  <si>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</si>
  <si>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</si>
  <si>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</si>
  <si>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</si>
  <si>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</si>
  <si>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</si>
  <si>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</si>
  <si>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</si>
  <si>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</si>
  <si>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</si>
  <si>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</si>
  <si>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</si>
  <si>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</si>
  <si>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</si>
  <si>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</si>
  <si>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</si>
  <si>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</si>
  <si>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</si>
  <si>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</si>
  <si>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</si>
  <si>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</si>
  <si>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</si>
  <si>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</si>
  <si>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</si>
  <si>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</si>
  <si>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</si>
  <si>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</si>
  <si>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</si>
  <si>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</si>
  <si>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</si>
  <si>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</si>
  <si>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</si>
  <si>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MODE D'EMPLOI</t>
  </si>
  <si>
    <t>.</t>
  </si>
  <si>
    <t>pour 1.5g ajoutez (format) une décimale</t>
  </si>
  <si>
    <t>Mode d'emploi du Postit N° 1</t>
  </si>
  <si>
    <t>ICI</t>
  </si>
  <si>
    <t>Nom du plat</t>
  </si>
  <si>
    <t>Auteur ou nom du site</t>
  </si>
  <si>
    <t>PHASES ESSENTIELLES  DE PROGRESSION</t>
  </si>
  <si>
    <t>❸</t>
  </si>
  <si>
    <t xml:space="preserve">Ingrédients </t>
  </si>
  <si>
    <t>Adresse PC</t>
  </si>
  <si>
    <t>vos quantités</t>
  </si>
  <si>
    <t>Mise à jour</t>
  </si>
  <si>
    <t>grappes</t>
  </si>
  <si>
    <t>• 4 belles grappes de fleurs d'acacia</t>
  </si>
  <si>
    <t>Adaptation : Joël Leboucher..UPRT "Union des Personnels de la Restauration Territoriale"  membre du réseau RESTAU'CO</t>
  </si>
  <si>
    <t>œuf</t>
  </si>
  <si>
    <t>kg</t>
  </si>
  <si>
    <t>eau</t>
  </si>
  <si>
    <t>blanc</t>
  </si>
  <si>
    <t>1 blanc</t>
  </si>
  <si>
    <t>• 125 g de farine</t>
  </si>
  <si>
    <t>C à S</t>
  </si>
  <si>
    <t>• 1 cuil. à soupe d'huile d'olive</t>
  </si>
  <si>
    <t>• 80 g de sucre en poudre</t>
  </si>
  <si>
    <t>Lien internet</t>
  </si>
  <si>
    <t>NOM DE LA RECETTE ou d'un élément de la recette</t>
  </si>
  <si>
    <t>service  au poids</t>
  </si>
  <si>
    <t xml:space="preserve">Coller la recette dans la colonne </t>
  </si>
  <si>
    <t>G</t>
  </si>
  <si>
    <t>Collage spécial = collage 1-2-3 Valeurs ou (R) respecter la mise en forme de destination</t>
  </si>
  <si>
    <t>Constituant de quelle recette</t>
  </si>
  <si>
    <t xml:space="preserve"> ?  Si vous avez plusieurs postits pour une recette NOM DE LA RECETTE MÈRE</t>
  </si>
  <si>
    <t>Collez le lien internet pour retrouver le site</t>
  </si>
  <si>
    <t>Poids Total de la recette à Fabriquer</t>
  </si>
  <si>
    <t>Poids total</t>
  </si>
  <si>
    <t>Produit de référence</t>
  </si>
  <si>
    <t>la recette à été prévue pour quel grammage du produit qui vous intéresse</t>
  </si>
  <si>
    <t xml:space="preserve">vous voudriez utiliser quel grammage de ce produit </t>
  </si>
  <si>
    <t>❼</t>
  </si>
  <si>
    <t>vous devez donc saisir ce poids à fabriquer cellule 5 ou lier les cellules</t>
  </si>
  <si>
    <t>❽</t>
  </si>
  <si>
    <t>Affichage des décimales</t>
  </si>
  <si>
    <t>Coller la recette ci-dessous  colonne</t>
  </si>
  <si>
    <t>Unités</t>
  </si>
  <si>
    <t>Poids Unitaire en Gr</t>
  </si>
  <si>
    <t xml:space="preserve"> collage Spécial 1-2-3 Valeurs ou (R) respecter la mise en forme de destination</t>
  </si>
  <si>
    <t>Saisissez le produit que vous avez choisi comme référence</t>
  </si>
  <si>
    <t>Recette éditée le</t>
  </si>
  <si>
    <t>supposons que l'élément  que vous choisissez dans votre recette soit le poids de farine ou de viande etc…saisissez le poids UTILISÉ PAR  l'AUTEUR dans cette cellule</t>
  </si>
  <si>
    <t>Grammes</t>
  </si>
  <si>
    <t>Kilos</t>
  </si>
  <si>
    <t>%</t>
  </si>
  <si>
    <t>Auteur poids total</t>
  </si>
  <si>
    <t>Vous poids total</t>
  </si>
  <si>
    <t>INGRÉDIENTS POUR</t>
  </si>
  <si>
    <t>Vous voulez dupliquer la totalité de votre recette pour quel poids de cet élément choisi ? Saisissez ce poids dans cette cellule</t>
  </si>
  <si>
    <t xml:space="preserve">POIDS RECETTE </t>
  </si>
  <si>
    <t>Coller le mode de préparation ci-dessous</t>
  </si>
  <si>
    <t>coller dans la colonne</t>
  </si>
  <si>
    <t>q</t>
  </si>
  <si>
    <t>collage Spécial 1-2-3 Valeurs ou (R) respecter la mise en forme de destination</t>
  </si>
  <si>
    <t>AU CHOIX :</t>
  </si>
  <si>
    <t>ou vous saisissez ou collez la progression</t>
  </si>
  <si>
    <t>Saisissez votre texte</t>
  </si>
  <si>
    <t>ou vous collez un imprim'écran</t>
  </si>
  <si>
    <t>Les poids sont saisis en GRAMMES</t>
  </si>
  <si>
    <t>Les quantités à fabriquer sont en grammes ET en Kg avec indication de pourcentage</t>
  </si>
  <si>
    <t>Avec une aide à la décision dont l'utilisation est facultative</t>
  </si>
  <si>
    <t>Ce modèle pourrait convenir pour tous le métiers de bouche</t>
  </si>
  <si>
    <t>AVANT de saisir quoique ce soit dans une cellule vérifiez bien qu'il n'y ait pas de formule en cliquant dessus</t>
  </si>
  <si>
    <t>Pièce</t>
  </si>
  <si>
    <t>Volume</t>
  </si>
  <si>
    <t>la recette à été prévue pour quel poids du produit qui vous intéresse</t>
  </si>
  <si>
    <t xml:space="preserve">vous voudriez utiliser quel poids de ce produit </t>
  </si>
  <si>
    <t>Quoi</t>
  </si>
  <si>
    <t>Décimales pour comparaison   ❽ et ❺</t>
  </si>
  <si>
    <t>Portions</t>
  </si>
  <si>
    <t>C</t>
  </si>
  <si>
    <t>EXEMPLE</t>
  </si>
  <si>
    <t>Recette prévue pour ………</t>
  </si>
  <si>
    <t xml:space="preserve">l'AUTEUR à prévu sa recette pour combien de PORTIONS  saisie des poids en Grammes </t>
  </si>
  <si>
    <t>Vous voulez fabriquer QUEL POIDS</t>
  </si>
  <si>
    <t>L'Auteur avait conçu sa recette pour un nombre de portions</t>
  </si>
  <si>
    <t>Mais vous avez besoin de fabriquer un poids</t>
  </si>
  <si>
    <t>ce modèle vous conviendra</t>
  </si>
  <si>
    <t>A</t>
  </si>
  <si>
    <t>B</t>
  </si>
  <si>
    <t>Saisissez les poids OU</t>
  </si>
  <si>
    <t>Saisisez le nombre d'unités (exemple 2 pour 2 œufs)</t>
  </si>
  <si>
    <t>D</t>
  </si>
  <si>
    <t>DESCRIPTIF</t>
  </si>
  <si>
    <t>saisir ou coller vos produits</t>
  </si>
  <si>
    <t>fond bleu</t>
  </si>
  <si>
    <t>POSTIT AVEC 1 COLONNE DE RECETTE service au poids</t>
  </si>
  <si>
    <t>❾</t>
  </si>
  <si>
    <t>❿</t>
  </si>
  <si>
    <t>⓫</t>
  </si>
  <si>
    <t>⓬</t>
  </si>
  <si>
    <t>⓭</t>
  </si>
  <si>
    <t>⓮</t>
  </si>
  <si>
    <t>⓯</t>
  </si>
  <si>
    <t>⓰</t>
  </si>
  <si>
    <t>⓱</t>
  </si>
  <si>
    <t>⓲</t>
  </si>
  <si>
    <t>⓳</t>
  </si>
  <si>
    <t>⓴</t>
  </si>
  <si>
    <t>NOM DE LA RECETTE</t>
  </si>
  <si>
    <t>la portion</t>
  </si>
  <si>
    <t>Nb de Crêpes à fabriquer</t>
  </si>
  <si>
    <t>Poids Unitaire en Kg</t>
  </si>
  <si>
    <t>E</t>
  </si>
  <si>
    <t>Farine de froment</t>
  </si>
  <si>
    <t>Sucre semoule</t>
  </si>
  <si>
    <t>Gros sel de Guérande</t>
  </si>
  <si>
    <t>œufs</t>
  </si>
  <si>
    <t>Lait 1/2 écrémé</t>
  </si>
  <si>
    <t>Postit Modèle N° 9</t>
  </si>
  <si>
    <t>coller dans la colonne C</t>
  </si>
  <si>
    <t>coller dans cette colonne C</t>
  </si>
  <si>
    <t>les modes de préparation que vous avez copié sur le net</t>
  </si>
  <si>
    <t>puis supprimez les lignes inutiles</t>
  </si>
  <si>
    <t>Police de caractères Arial 12</t>
  </si>
  <si>
    <t>Saisissez les poids dans les colonnes fond bleu</t>
  </si>
  <si>
    <t>AUTEUR de la recette N° 1</t>
  </si>
  <si>
    <t>AUTEUR de la recette N° 2</t>
  </si>
  <si>
    <t>Recettes Auteur</t>
  </si>
  <si>
    <t>N°1</t>
  </si>
  <si>
    <t>N°2</t>
  </si>
  <si>
    <t>Recette n°1</t>
  </si>
  <si>
    <t>Recette n°2</t>
  </si>
  <si>
    <t>Constituant de</t>
  </si>
  <si>
    <t>QUELLE RECETTE OU GATEAU ?</t>
  </si>
  <si>
    <t>K</t>
  </si>
  <si>
    <t>dans cette colonne D</t>
  </si>
  <si>
    <t xml:space="preserve">et les poids </t>
  </si>
  <si>
    <t>OU</t>
  </si>
  <si>
    <t>dans les colonnes recettes</t>
  </si>
  <si>
    <t>coller dans cette colonne K</t>
  </si>
  <si>
    <t>les éléments essentiels ou marquants</t>
  </si>
  <si>
    <t>que vous avez copié sur le net</t>
  </si>
  <si>
    <t xml:space="preserve">collage Spécial 1-2-3 Valeurs </t>
  </si>
  <si>
    <t xml:space="preserve">ou (R) respecter la mise en forme </t>
  </si>
  <si>
    <t>Fondant blanc</t>
  </si>
  <si>
    <t>de destination</t>
  </si>
  <si>
    <t>Chocolat blanc</t>
  </si>
  <si>
    <t>coller dans cette colonne D</t>
  </si>
  <si>
    <t>les ingrédients</t>
  </si>
  <si>
    <t>Combien : saisisez le nombre d'unités (exemple 2 pour 2 œufs)</t>
  </si>
  <si>
    <t>OU saisissez le poids</t>
  </si>
  <si>
    <t>l'Auteur à prévu sa recette pour combien de portions de Kg ou autre à préciser dans la cellule en dessous</t>
  </si>
  <si>
    <t>Combien de portions de  Kg ou autre voulez vous faire</t>
  </si>
  <si>
    <t>Collez les liens internet pour retrouver les sites</t>
  </si>
  <si>
    <t>Combien</t>
  </si>
  <si>
    <t>ou        Poids</t>
  </si>
  <si>
    <t>Les crêpes de Basse Bretagne:</t>
  </si>
  <si>
    <t>Plusieurs façons de saisir une recette…à chacun de choisir</t>
  </si>
  <si>
    <t>AUTEUR de la recette N° 1  lacuisinedebernard.com</t>
  </si>
  <si>
    <t>AUTEUR de la recette N° 2  lacuisinedebernard.com</t>
  </si>
  <si>
    <t>jaunes</t>
  </si>
  <si>
    <t>Kg de farine</t>
  </si>
  <si>
    <t>Méthode N° 1</t>
  </si>
  <si>
    <t>RECETTE N°1</t>
  </si>
  <si>
    <t>1kg de farine de froment</t>
  </si>
  <si>
    <t>180g de blé noir</t>
  </si>
  <si>
    <t>480g de sucre</t>
  </si>
  <si>
    <t>4 œufs</t>
  </si>
  <si>
    <t>480g de beurre fondu</t>
  </si>
  <si>
    <t>litre</t>
  </si>
  <si>
    <t>1 litre de lait entier</t>
  </si>
  <si>
    <t>1 litre d'eau</t>
  </si>
  <si>
    <t>RECETTE N°2</t>
  </si>
  <si>
    <t>500g de sucre</t>
  </si>
  <si>
    <t>30g de sucre vanillé</t>
  </si>
  <si>
    <t>2 œufs</t>
  </si>
  <si>
    <t>10 jaunes</t>
  </si>
  <si>
    <t>1,5 litre de lait </t>
  </si>
  <si>
    <t>litres</t>
  </si>
  <si>
    <t xml:space="preserve">300ml d'eau pour la dilution </t>
  </si>
  <si>
    <t>et l'incorporation des blancs</t>
  </si>
  <si>
    <t>TOTAL sans le poids des œufs</t>
  </si>
  <si>
    <t xml:space="preserve"> montés en neige</t>
  </si>
  <si>
    <t>Auteur 1</t>
  </si>
  <si>
    <t>Auteur 2</t>
  </si>
  <si>
    <t>PHASES ESSENTIELLES  DE PROGRESSION RECETTE N°1</t>
  </si>
  <si>
    <t>Méthode N° 2</t>
  </si>
  <si>
    <t>Copiez ou coller dans cette colonne C</t>
  </si>
  <si>
    <t>LES 2 RECETTES PRÉSENTÉES</t>
  </si>
  <si>
    <t>DIFFÉREMMENT</t>
  </si>
  <si>
    <t>farine de froment</t>
  </si>
  <si>
    <t>farine de blé noir</t>
  </si>
  <si>
    <t>sucre</t>
  </si>
  <si>
    <t>sucre vanillé</t>
  </si>
  <si>
    <t>beurre fondu</t>
  </si>
  <si>
    <t>lait entier</t>
  </si>
  <si>
    <t xml:space="preserve">eau pour la dilution </t>
  </si>
  <si>
    <t xml:space="preserve">et / ou l'incorporation </t>
  </si>
  <si>
    <t>TOTAL</t>
  </si>
  <si>
    <t>des blancs montés en neige</t>
  </si>
  <si>
    <t>Méthode N° 3</t>
  </si>
  <si>
    <t>Tout dépend de la façon</t>
  </si>
  <si>
    <t>de saisir</t>
  </si>
  <si>
    <t>en pièces colonnes 2</t>
  </si>
  <si>
    <t>ou en poids colonnes 3</t>
  </si>
  <si>
    <t>RECETTE N°1 en brun</t>
  </si>
  <si>
    <t>RECETTE N°2 en bleu</t>
  </si>
  <si>
    <t>Litre</t>
  </si>
  <si>
    <t>PHASES ESSENTIELLES  DE PROGRESSION RECETTE N°2</t>
  </si>
  <si>
    <t>de</t>
  </si>
  <si>
    <t>Plus</t>
  </si>
  <si>
    <t>Sous total Œufs</t>
  </si>
  <si>
    <t>TOTAL avec les œufs</t>
  </si>
  <si>
    <t>http://www.lacuisinedebernard.com/2010/03/les-crepes-au-froment.html</t>
  </si>
  <si>
    <t>Litres</t>
  </si>
  <si>
    <t>Pièces</t>
  </si>
  <si>
    <t>Œufs</t>
  </si>
  <si>
    <t>Jaunes</t>
  </si>
  <si>
    <t>Blancs</t>
  </si>
  <si>
    <t>Feuilles</t>
  </si>
  <si>
    <t>Bottes</t>
  </si>
  <si>
    <t>Gousses</t>
  </si>
  <si>
    <t>C à C</t>
  </si>
  <si>
    <t>Louches</t>
  </si>
  <si>
    <t>PM</t>
  </si>
  <si>
    <t>Mode d'emploi</t>
  </si>
  <si>
    <t>EXEMPLE d'utilisation</t>
  </si>
  <si>
    <t>CRÈME FRANGIPANE</t>
  </si>
  <si>
    <t>Recettes Fondant Auteur</t>
  </si>
  <si>
    <t>saisir ces poids cellules P et Q ligne N°</t>
  </si>
  <si>
    <t>CONSEILS DU CHEF</t>
  </si>
  <si>
    <t>1 galette de 30 cm de diametre = 2 disques x 300 g de feuilletage en boule</t>
  </si>
  <si>
    <t>N°3</t>
  </si>
  <si>
    <t>Recette 1</t>
  </si>
  <si>
    <t>Recette 2</t>
  </si>
  <si>
    <t>Recette 3</t>
  </si>
  <si>
    <t>Beurre</t>
  </si>
  <si>
    <t>Faire comme une crème d'amandes</t>
  </si>
  <si>
    <t>Beurre "noisette froid"</t>
  </si>
  <si>
    <t>Sucre</t>
  </si>
  <si>
    <t>Oeufs (16)</t>
  </si>
  <si>
    <t>Poudre d'amandes</t>
  </si>
  <si>
    <t>Gel Rhum</t>
  </si>
  <si>
    <t>Vanille liquide</t>
  </si>
  <si>
    <t>Crème pâtissière</t>
  </si>
  <si>
    <t>Ajouter la patissière</t>
  </si>
  <si>
    <t>NOM DE LA RECETTE N° 1 à saisir ICI</t>
  </si>
  <si>
    <t>DESCRIPTIF N° 1</t>
  </si>
  <si>
    <t>NOM DE LA RECETTE N° 2 à saisir ICI</t>
  </si>
  <si>
    <t>DESCRIPTIF N° 2</t>
  </si>
  <si>
    <t>LES PHASES DE PROGRESSION SONT VOLONTAIREMENT TRIPLÉES</t>
  </si>
  <si>
    <t>pour vous donner la possibilité de détailler individuellement chaque recette</t>
  </si>
  <si>
    <t>MAIS vous pouvez aussi supprimer tout ce qui vous est inutile pour alléger la présentation</t>
  </si>
  <si>
    <t>NOM DE LA RECETTE N° 3 à saisir ICI</t>
  </si>
  <si>
    <t>AUTEUR de la recette N° 3</t>
  </si>
  <si>
    <t>DESCRIPTIF N° 3</t>
  </si>
  <si>
    <t>PROGRESSION POUR LA TROISIÈME RECETTE</t>
  </si>
  <si>
    <t>Saisisez les prix</t>
  </si>
  <si>
    <t>La pâte à Babas et à Savarins</t>
  </si>
  <si>
    <t>Mickaël Rabeau Formateur AFPA Rochefort sur mer 2016</t>
  </si>
  <si>
    <t xml:space="preserve">Repères : TAILLES COURAMMENT UTILISÉES </t>
  </si>
  <si>
    <t>Commentaire : Exemple   Finitions : Dorure Sirop Matière grasse Sucre glace Eau Craquelin</t>
  </si>
  <si>
    <t>75 mm</t>
  </si>
  <si>
    <t>de diamètre pour des savarin poids moyen =</t>
  </si>
  <si>
    <t>Poids total de pâte</t>
  </si>
  <si>
    <t>savarins</t>
  </si>
  <si>
    <t>de diamètre pour des pomponnettes poids moyen =</t>
  </si>
  <si>
    <t>pomponnettes</t>
  </si>
  <si>
    <t>110 mm</t>
  </si>
  <si>
    <t>de longueur pour des marignans poids moyen =</t>
  </si>
  <si>
    <t>marignans</t>
  </si>
  <si>
    <t>Vous pouvez modifier le poids à votre convenance</t>
  </si>
  <si>
    <t>Saisissez votre poids de pâte</t>
  </si>
  <si>
    <t>Que voulez vous fabriquer</t>
  </si>
  <si>
    <t>Recette N°1</t>
  </si>
  <si>
    <t>Recette N° 2</t>
  </si>
  <si>
    <t>Recette N° 3</t>
  </si>
  <si>
    <t>poids de farine</t>
  </si>
  <si>
    <t>Nbre de moules</t>
  </si>
  <si>
    <t xml:space="preserve">VALEURS DE RÉFÉRENCE </t>
  </si>
  <si>
    <t>Saisissez vos prix</t>
  </si>
  <si>
    <t>QUANTITÉS A METTRE EN ŒUVRE</t>
  </si>
  <si>
    <t>Produits</t>
  </si>
  <si>
    <t>Prix Un.</t>
  </si>
  <si>
    <t xml:space="preserve">Quant. </t>
  </si>
  <si>
    <t>Prix T HT</t>
  </si>
  <si>
    <t>Saisissez les produits</t>
  </si>
  <si>
    <t>1 Moule</t>
  </si>
  <si>
    <t>Coeff.vente</t>
  </si>
  <si>
    <t xml:space="preserve"> ci-dessous</t>
  </si>
  <si>
    <t>ingrédients</t>
  </si>
  <si>
    <t>Nb d'unités</t>
  </si>
  <si>
    <t>Poids unitaire</t>
  </si>
  <si>
    <t>Prix U HT ou au Kg</t>
  </si>
  <si>
    <t>les quantités</t>
  </si>
  <si>
    <t>dand les colonnes</t>
  </si>
  <si>
    <t>Valeurs de référence</t>
  </si>
  <si>
    <t>Farine  T45 (gruau)</t>
  </si>
  <si>
    <t>et les prix colonne de droite</t>
  </si>
  <si>
    <t>Farine T55</t>
  </si>
  <si>
    <t>Sel</t>
  </si>
  <si>
    <t>Levure</t>
  </si>
  <si>
    <t>Ceufs (3)</t>
  </si>
  <si>
    <t>Lait</t>
  </si>
  <si>
    <t>Eau tiède</t>
  </si>
  <si>
    <t>raisins  (lavés et égouttés)</t>
  </si>
  <si>
    <t>Compléments  PAS comptés dans le poids  A de la recette MAIS facturés</t>
  </si>
  <si>
    <t>Beurre pour les moules</t>
  </si>
  <si>
    <t>Total moins les compléments</t>
  </si>
  <si>
    <t>Compléments</t>
  </si>
  <si>
    <t>Total général</t>
  </si>
  <si>
    <t>colonne</t>
  </si>
  <si>
    <t xml:space="preserve"> N° de ligne moins 3</t>
  </si>
  <si>
    <t>Prix total</t>
  </si>
  <si>
    <t>Observations :</t>
  </si>
  <si>
    <t xml:space="preserve">l'hiver je n'utilise que de la farine de force (gruau) </t>
  </si>
  <si>
    <t>parce qu'il y a beaucoup d'humidité dans l'air.</t>
  </si>
  <si>
    <t>en été si l'on est pas en bord de mer on peut couper avec de la farine T55 à 50%</t>
  </si>
  <si>
    <t>Lien farines</t>
  </si>
  <si>
    <t>http://www.mercotte.fr/farines-et-fecules/</t>
  </si>
  <si>
    <t>Lien œufs</t>
  </si>
  <si>
    <t>http://www.mylittlerecettes.com/cap-patissier-les-oeufs-en-patisserie/</t>
  </si>
  <si>
    <t>VALEURS DE RÉFÉRENCE  ces valeurs de référence (1-2-3) commandent le fonctionnement de la fiche</t>
  </si>
  <si>
    <t>Prix</t>
  </si>
  <si>
    <t>Ce modèle de "Postit" vous permet de calculer chaque élément indépendamment des autres en fonction de vos besoins du moment</t>
  </si>
  <si>
    <t xml:space="preserve">Saisir ou Coller la recette dans la colonne </t>
  </si>
  <si>
    <t>saisissez les poids en GRAMME dans chaque colonne</t>
  </si>
  <si>
    <t>Vous voulez dipliquer cette recette pour combien de kg</t>
  </si>
  <si>
    <t>Ensuite : Renseignez ou supprimez les phases de progression</t>
  </si>
  <si>
    <t>Poids de référence de chaque recette</t>
  </si>
  <si>
    <t>Équivalences en Grammes</t>
  </si>
  <si>
    <t>suprême  de volaille</t>
  </si>
  <si>
    <t>sauce ivoire</t>
  </si>
  <si>
    <t>cylindre de pomme</t>
  </si>
  <si>
    <t>navets glacés</t>
  </si>
  <si>
    <t>finition</t>
  </si>
  <si>
    <t>dans les cellules fond bleu saisissez les poids de l'Auteur</t>
  </si>
  <si>
    <t>LEGUMERIE</t>
  </si>
  <si>
    <t>carottes</t>
  </si>
  <si>
    <t>oignons</t>
  </si>
  <si>
    <t>celeri branche</t>
  </si>
  <si>
    <t>pm</t>
  </si>
  <si>
    <t>poireau</t>
  </si>
  <si>
    <t>navets longs</t>
  </si>
  <si>
    <t>Saisissez</t>
  </si>
  <si>
    <t>les poids dans</t>
  </si>
  <si>
    <t>les cellules bleues</t>
  </si>
  <si>
    <t>dans les colonnes</t>
  </si>
  <si>
    <t>qui vont bien</t>
  </si>
  <si>
    <t>remplacez</t>
  </si>
  <si>
    <t>préparation1-2-etc</t>
  </si>
  <si>
    <t>cellules jaunes</t>
  </si>
  <si>
    <t>encre rouge</t>
  </si>
  <si>
    <t>par l'intitulé</t>
  </si>
  <si>
    <t>des préparations</t>
  </si>
  <si>
    <t xml:space="preserve">adaptez les formats </t>
  </si>
  <si>
    <t xml:space="preserve">voir en bas </t>
  </si>
  <si>
    <t>de c e postit</t>
  </si>
  <si>
    <t>Postit Modèle N° 15</t>
  </si>
  <si>
    <t>POSTIT AVEC 5 RECETTES       SERVICE AU POIDS</t>
  </si>
  <si>
    <t>LES PHASES DE PROGRESSION SONT VOLONTAIREMENT QUINTUPLÉES</t>
  </si>
  <si>
    <t>OU saisir 5 constituants d'une même recette "Mousseline de Merlan Arlequin" de Michel Maincent</t>
  </si>
  <si>
    <t>BONUS……….la seule limite sera votre imagination</t>
  </si>
  <si>
    <t>LA GÉNOISE</t>
  </si>
  <si>
    <t xml:space="preserve"> moules de 8 pers.</t>
  </si>
  <si>
    <t>cercles de diam 180</t>
  </si>
  <si>
    <t>feuilles de 600 g</t>
  </si>
  <si>
    <t>caisses à génoise 30/40 cm</t>
  </si>
  <si>
    <t>Poids recette N°1</t>
  </si>
  <si>
    <t>Poids recette N°2</t>
  </si>
  <si>
    <t>Que voulez vous faire Nb d'unités ou Poids</t>
  </si>
  <si>
    <t>u</t>
  </si>
  <si>
    <t>Recette N° 1</t>
  </si>
  <si>
    <t>Valeurs de référence sur fond bleu</t>
  </si>
  <si>
    <t>Œufs de 50g</t>
  </si>
  <si>
    <t>Chauffer à 45°C puis monter au ruban</t>
  </si>
  <si>
    <t>Farine</t>
  </si>
  <si>
    <t>Incorporer la farine tamisée</t>
  </si>
  <si>
    <t>Beurre fondu froid</t>
  </si>
  <si>
    <t>Facultatif</t>
  </si>
  <si>
    <t>Café lyophilisé</t>
  </si>
  <si>
    <t>Mettre avec les oeufs (pour la génoise au café)</t>
  </si>
  <si>
    <t>Quantités de références</t>
  </si>
  <si>
    <t>T° de cuisson des moules : 190-200°C clé tirée.</t>
  </si>
  <si>
    <t>T° de cuisson des feuilles : 220-230°C clé fermée</t>
  </si>
  <si>
    <t>Combien de moules-cercles-feuilles ou caisses voulez vous faire</t>
  </si>
  <si>
    <t>Quels poids voulez vous fabriquer Recettes 1 ou 2 de référence</t>
  </si>
  <si>
    <t>Adaptation : Joël Leboucher..UPRT "Union des Professionnels de la Restauration Territoriale"  membre du réseau RESTAU'CO</t>
  </si>
  <si>
    <t>Forêt noire</t>
  </si>
  <si>
    <t>Poids TOTAL des 3 recettes</t>
  </si>
  <si>
    <t xml:space="preserve">Combien de Kg  de </t>
  </si>
  <si>
    <t>Génoise chocolat</t>
  </si>
  <si>
    <t>t</t>
  </si>
  <si>
    <t>La génoise chocolat</t>
  </si>
  <si>
    <t>Combien de Kg  de génoise chocolat voulez vous faire</t>
  </si>
  <si>
    <t>voulez vous faire</t>
  </si>
  <si>
    <t>Oeufs (3 de 50g)</t>
  </si>
  <si>
    <t>Incorporer tous les ingrédients tamisés ensemble</t>
  </si>
  <si>
    <t>Fécule</t>
  </si>
  <si>
    <t>Poudre levante</t>
  </si>
  <si>
    <t>Cacao poudre</t>
  </si>
  <si>
    <t>Combien de Kg  de Chantilly chocolat  voulez vous faire</t>
  </si>
  <si>
    <t>Chantilly chocolat</t>
  </si>
  <si>
    <t>Crème montée</t>
  </si>
  <si>
    <t>Incorpore la crème dans le chocolat</t>
  </si>
  <si>
    <t>Chocolat de couverture 55%</t>
  </si>
  <si>
    <t>POIDS DE CHANTILLY CHOCOLAT</t>
  </si>
  <si>
    <t>ganache montée</t>
  </si>
  <si>
    <t>Garniture</t>
  </si>
  <si>
    <t>Griottes</t>
  </si>
  <si>
    <t>Combien de Kg   de Chantilly voulez vous faire</t>
  </si>
  <si>
    <t>Chantilly</t>
  </si>
  <si>
    <t>Mélanger</t>
  </si>
  <si>
    <t>Faire une cuisson de sucre à 118-121°C et verser sur les blancs pour faire une meringue</t>
  </si>
  <si>
    <t xml:space="preserve">POIDS DE CHANTILLY </t>
  </si>
  <si>
    <t>POIDS  de la génoise chocolat</t>
  </si>
  <si>
    <t>OU Variante</t>
  </si>
  <si>
    <t>AVEC CHANTILLY CHOCOLAT</t>
  </si>
  <si>
    <t>AVEC GANACHE</t>
  </si>
  <si>
    <t>Quels poids total des 3 recettes voulez vous faire à vous de saisir un poids</t>
  </si>
  <si>
    <t>Quels poids de chaque elément de la recette voulez vous faire à vous de saisir un poids</t>
  </si>
  <si>
    <t>Finitions : Copeaux chocolat, sucre glace griottes</t>
  </si>
  <si>
    <t xml:space="preserve">AVEC </t>
  </si>
  <si>
    <t/>
  </si>
  <si>
    <t>PURÉE DÉSHYDRATÉE</t>
  </si>
  <si>
    <t>Grammages nets</t>
  </si>
  <si>
    <t xml:space="preserve">Quantité Totale </t>
  </si>
  <si>
    <t>Purée déshydratée</t>
  </si>
  <si>
    <t>Eau</t>
  </si>
  <si>
    <t>Lait déshydraté</t>
  </si>
  <si>
    <t>Lait frais</t>
  </si>
  <si>
    <t>Crème fraiche</t>
  </si>
  <si>
    <t>Poids reconstitué</t>
  </si>
  <si>
    <t>Maternelles</t>
  </si>
  <si>
    <t>Primaires</t>
  </si>
  <si>
    <t xml:space="preserve">Adultes </t>
  </si>
  <si>
    <t>Poids à l'arrondi supérieur</t>
  </si>
  <si>
    <t xml:space="preserve"> Effectifs</t>
  </si>
  <si>
    <t>Parts Adultes</t>
  </si>
  <si>
    <t>Saisissez vos valeurs dans les cellules fond ivoire ou jaune</t>
  </si>
  <si>
    <t>QUANTITÉS A SERVIR OU A COMMANDER</t>
  </si>
  <si>
    <t>pommes</t>
  </si>
  <si>
    <t>Seniors</t>
  </si>
  <si>
    <t>Saisissez vos quantités nets à servir</t>
  </si>
  <si>
    <t>de moyenne</t>
  </si>
  <si>
    <t>Net à préparer :</t>
  </si>
  <si>
    <t>Collez une des unités suivante ou saisissez un nom de produit</t>
  </si>
  <si>
    <t>Pièce(s)</t>
  </si>
  <si>
    <t>si vous n'avez pas de perte ne saisissez rien</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</si>
  <si>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</si>
  <si>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</si>
  <si>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</si>
  <si>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</si>
  <si>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</si>
  <si>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</si>
  <si>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</si>
  <si>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</si>
  <si>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</si>
  <si>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</si>
  <si>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</si>
  <si>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</si>
  <si>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</si>
  <si>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</si>
  <si>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</si>
  <si>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</si>
  <si>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</si>
  <si>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</si>
  <si>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</si>
  <si>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</si>
  <si>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</si>
  <si>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</si>
  <si>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</si>
  <si>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</si>
  <si>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</si>
  <si>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</si>
  <si>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</si>
  <si>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F</t>
  </si>
  <si>
    <t>Etc…</t>
  </si>
  <si>
    <t>Fraises des bois dans leur jus</t>
  </si>
  <si>
    <t>I</t>
  </si>
  <si>
    <t>Tartes</t>
  </si>
  <si>
    <t>Insert Kappa fraise</t>
  </si>
  <si>
    <t>J</t>
  </si>
  <si>
    <t>Jus de fraise</t>
  </si>
  <si>
    <t>Kappa fraise</t>
  </si>
  <si>
    <t>S</t>
  </si>
  <si>
    <t>Sorbet Avocat</t>
  </si>
  <si>
    <t>Gros Gateaux</t>
  </si>
  <si>
    <t>Siphon Fraise</t>
  </si>
  <si>
    <t>Sauce Fraise</t>
  </si>
  <si>
    <t>Sirop à Crackers</t>
  </si>
  <si>
    <t>Pièces individuelles</t>
  </si>
  <si>
    <t>Utilitaire pour supprimer les espace vides dans une phrase</t>
  </si>
  <si>
    <t xml:space="preserve">•Contamination microbiologique (B)             •Multiplication des germes (B)      </t>
  </si>
  <si>
    <t>Caractères</t>
  </si>
  <si>
    <t>L'Auteur à prévu cette recette pour les poids indiqués colonne 3 -les ingédients colonnes 2 ne sont pas pris en compte ici ce qui peut fausser le résultat (supposons que vous ajoutiez 6 œufs de 50g = 300g) ils ne seront pas additionnés ici</t>
  </si>
  <si>
    <t>1 crème café</t>
  </si>
  <si>
    <t>2  biscuit imbibé</t>
  </si>
  <si>
    <t>3 décor</t>
  </si>
  <si>
    <t>Si vous avez trop de chiffres inutiles sur la fiche sélectionnez les chiffres qui ne vous servent pas Couleur de Police BLANC pour ne plus les voir</t>
  </si>
  <si>
    <t>Proposition : Saisisez le poids affiché dans cette cellule 8 dans la cellule 5 (si vous avez plusieurs chiffres après la virgule) cliquez sur la cellule 5 cliquez sur = et cliquez sur la cellule 8 pour les mettre en liaison</t>
  </si>
  <si>
    <t>Coller  ou saisissez la recette dans la colonne D Collage spécial = collage 1-2-3 Valeurs ou (R) respecter la mise en forme de destination</t>
  </si>
  <si>
    <t>Coller la recette dans la colonne G Collage spécial = collage 1-2-3 Valeurs ou (R) respecter la mise en forme de destination</t>
  </si>
  <si>
    <t>Coller  ou saisissez la recette dans la colonne E Collage spécial = collage 1-2-3 Valeurs ou (R) respecter la mise en forme de destination</t>
  </si>
  <si>
    <t>Saisissez les poids colonnes Recette 1 Recette 2 Recette 3</t>
  </si>
  <si>
    <t>1 éléments pour la cuisson du mouton</t>
  </si>
  <si>
    <t>2 éléments de la garniture aromatique des haricots</t>
  </si>
  <si>
    <t>3 éléments de la garniture du cassoulet</t>
  </si>
  <si>
    <t>Coller  ou saisissez la recette dans la colonne G Collage spécial = collage 1-2-3 Valeurs ou (R) respecter la mise en forme de destination</t>
  </si>
  <si>
    <t>❶ SAISIR OU Coller la recette ci-dessous  collage Spécial 1-2-3 Valeurs ou (R) respecter la mise en forme de destination</t>
  </si>
  <si>
    <t>Formats adaptez vos formats   = Reproduire la mise en forme du format qui vous convient ou Augmentez / Diminuez les décimales</t>
  </si>
  <si>
    <t>Formats adaptez vos formats  (format Poids par défaut )  = Reproduire la mise en forme du format qui vous convient</t>
  </si>
  <si>
    <t>Conseils  suggestions indications de  Mickaël RABEAU Formateur AFPA Rochefort sur mer</t>
  </si>
  <si>
    <t xml:space="preserve">Conseils  suggestions indications </t>
  </si>
  <si>
    <t>du 21-02-2017Annule et remplace les versions précédentes</t>
  </si>
  <si>
    <t>POSTIT SPÉCIAL AVEC 1 COLONNE DE RECETTE saisie des poids en Grammes service au POIDS</t>
  </si>
  <si>
    <t>Exemple 1 Crème Anglaise Chocolat   2 Crème Anglaise à la Menthe  3 Crème Anglaise Caramélisée</t>
  </si>
  <si>
    <t>4 Crème Anglaise pralinée  5 Crème Anglaise à la Réglisse</t>
  </si>
  <si>
    <t>1 éléments de base</t>
  </si>
  <si>
    <t>2  brunoise de légumes</t>
  </si>
  <si>
    <t>3 chemisage</t>
  </si>
  <si>
    <t>4 fumet de poisson</t>
  </si>
  <si>
    <t>5 sauce</t>
  </si>
  <si>
    <t>Quantités ou Recettes de référence si vous n'êtes pas d'accord avec les valeurs saisies saisissez ce qui vous convient</t>
  </si>
  <si>
    <t>du 13-02-2017Annule et remplace les versions précédentes</t>
  </si>
  <si>
    <t>si vous n'êtes pas d'accord avec les valeurs saisies saisissez ce qui vous convient</t>
  </si>
  <si>
    <t>Finitions  Croquis</t>
  </si>
  <si>
    <t>Avant de saisir quoi que ce soit dans une cellule cliquez dessus pour vérifier qu'il n'y ait pas de formule</t>
  </si>
  <si>
    <t>Aide à la décision n'a aucune incidence sur le fonctionnement de cette fiche</t>
  </si>
  <si>
    <t>les produits à la pièce œufs batons de vanille etc. doivent être saisis dans les colonnes Nb d'unité et Poids Unitaire -ne pas saisir leur poids dans la colonne Quant.</t>
  </si>
  <si>
    <t>Si vous avez trop d'informations sélectionnez les informations qui ne vous servent pas Couleur de Police BLANC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</si>
  <si>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</si>
  <si>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Familles de convives :Mater = enfants Maternelles Prim = enfants de l'enseignement Primaire Adulte = sédentaire Adulte + = travailleur de force Seniors = nos Ainés je classe les Adolescennts en Adultes +</t>
  </si>
  <si>
    <t xml:space="preserve"> idem pour les feuilles de gélatine les pieds de veau -les feuilles de basilic etc….</t>
  </si>
  <si>
    <t>les ¼ de botte de fines herbes en 0,25 les demi = 0.5 les 3/4 = 0.75</t>
  </si>
  <si>
    <t>1 = saisissez le poids dans un contenant (une louche une barquette etc,,)</t>
  </si>
  <si>
    <t>Le contenant peut être une louche pour le service un gastro pour la cuisson  etc…</t>
  </si>
  <si>
    <t>du 03-01-2017 Annule et remplace les versions précédentes</t>
  </si>
  <si>
    <t>Coussin Cœur St Valentin 2014 François Perret Journal du Patissier N° 292 page 40</t>
  </si>
  <si>
    <t>Cracker (Pâte à)</t>
  </si>
  <si>
    <t>Cracker (Poudre à)</t>
  </si>
  <si>
    <t>Que traitez vous : des Kg des litres des pièces des portions …des poires etc…</t>
  </si>
  <si>
    <t>laurier</t>
  </si>
  <si>
    <t>Les unités pifométriques</t>
  </si>
  <si>
    <t>ATTENTION : les saisies des poids unitaires se font en gramme</t>
  </si>
  <si>
    <t>Poids Unitaire</t>
  </si>
  <si>
    <t>❹ ingrédients</t>
  </si>
  <si>
    <t>quelques numérotation pour les process</t>
  </si>
  <si>
    <t>pour 1.050Kg  saisissez 1050 la cellule est formatée pour ajouter g</t>
  </si>
  <si>
    <t>bœuf</t>
  </si>
  <si>
    <t>veau</t>
  </si>
  <si>
    <t>le poids UNITAIRE pour les RECETTES AU POIDS est indispensable</t>
  </si>
  <si>
    <t>(pas le poids des 2 œufs "100g" mais le poids d'UN œuf de 50g par exemple)</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</si>
  <si>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</si>
  <si>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</si>
  <si>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</si>
  <si>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</si>
  <si>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C/C</t>
  </si>
  <si>
    <t>vinaigre</t>
  </si>
  <si>
    <t>pincée</t>
  </si>
  <si>
    <t>paprika</t>
  </si>
  <si>
    <t>branche</t>
  </si>
  <si>
    <t xml:space="preserve">symbole diamètre </t>
  </si>
  <si>
    <t>pied</t>
  </si>
  <si>
    <t>pied de veau</t>
  </si>
  <si>
    <t xml:space="preserve"> Ø</t>
  </si>
  <si>
    <t>cuillère/Café</t>
  </si>
  <si>
    <t>C/P</t>
  </si>
  <si>
    <t>cuillère/Potage</t>
  </si>
  <si>
    <t>feuilles</t>
  </si>
  <si>
    <t>gélatine</t>
  </si>
  <si>
    <t>botte</t>
  </si>
  <si>
    <t>fines herbes</t>
  </si>
  <si>
    <t>5 cl = 50g</t>
  </si>
  <si>
    <t>lien &gt;</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</si>
  <si>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</si>
  <si>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</si>
  <si>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Vous pouvez coller ces formes dans vos fiches</t>
  </si>
  <si>
    <t>FORMATS POUR LES FICHES AU Kg</t>
  </si>
  <si>
    <t></t>
  </si>
  <si>
    <t></t>
  </si>
  <si>
    <t></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</si>
  <si>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</si>
  <si>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</si>
  <si>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</si>
  <si>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</si>
  <si>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</si>
  <si>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</si>
  <si>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</si>
  <si>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</si>
  <si>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</si>
  <si>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</si>
  <si>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</si>
  <si>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</si>
  <si>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</si>
  <si>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</si>
  <si>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</si>
  <si>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</si>
  <si>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</si>
  <si>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</si>
  <si>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</si>
  <si>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</si>
  <si>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le ³ se fait en tapant alt+0179</t>
  </si>
  <si>
    <t>le ² se fait en tapant alt+0178</t>
  </si>
  <si>
    <t>ou en copier-coller</t>
  </si>
  <si>
    <t xml:space="preserve">m² </t>
  </si>
  <si>
    <t xml:space="preserve">M² </t>
  </si>
  <si>
    <t>m³ </t>
  </si>
  <si>
    <t>M³ </t>
  </si>
  <si>
    <t xml:space="preserve">cm² </t>
  </si>
  <si>
    <t>cm³ </t>
  </si>
  <si>
    <t>Format | cellule | personnalisé | 0" m²"</t>
  </si>
  <si>
    <t>Z</t>
  </si>
  <si>
    <t>N° de colonne</t>
  </si>
  <si>
    <t>Adresse de cellule</t>
  </si>
  <si>
    <t>p</t>
  </si>
  <si>
    <t>Fonction : Adresse colonne</t>
  </si>
  <si>
    <t>N° de ligne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</si>
  <si>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</si>
  <si>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</si>
  <si>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</si>
  <si>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</si>
  <si>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</si>
  <si>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</si>
  <si>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</si>
  <si>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</si>
  <si>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</si>
  <si>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</si>
  <si>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</si>
  <si>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</si>
  <si>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</si>
  <si>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</si>
  <si>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</si>
  <si>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</si>
  <si>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</si>
  <si>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</si>
  <si>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</si>
  <si>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</si>
  <si>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</si>
  <si>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</si>
  <si>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</si>
  <si>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</si>
  <si>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</si>
  <si>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</si>
  <si>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</si>
  <si>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</si>
  <si>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</si>
  <si>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</si>
  <si>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</si>
  <si>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</si>
  <si>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</si>
  <si>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</si>
  <si>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</si>
  <si>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</si>
  <si>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</si>
  <si>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</si>
  <si>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</si>
  <si>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</si>
  <si>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</si>
  <si>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</si>
  <si>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</si>
  <si>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</si>
  <si>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</si>
  <si>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</si>
  <si>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</si>
  <si>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</si>
  <si>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</si>
  <si>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</si>
  <si>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</si>
  <si>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</si>
  <si>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</si>
  <si>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</si>
  <si>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</si>
  <si>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</si>
  <si>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</si>
  <si>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</si>
  <si>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</si>
  <si>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</si>
  <si>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</si>
  <si>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</si>
  <si>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</si>
  <si>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</si>
  <si>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</si>
  <si>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</si>
  <si>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</si>
  <si>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</si>
  <si>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</si>
  <si>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</si>
  <si>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</si>
  <si>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</si>
  <si>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</si>
  <si>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</si>
  <si>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</si>
  <si>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</si>
  <si>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</si>
  <si>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</si>
  <si>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</si>
  <si>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</si>
  <si>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</si>
  <si>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</si>
  <si>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</si>
  <si>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</si>
  <si>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</si>
  <si>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</si>
  <si>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</si>
  <si>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</si>
  <si>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</si>
  <si>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</si>
  <si>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</si>
  <si>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</si>
  <si>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</si>
  <si>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</si>
  <si>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</si>
  <si>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</si>
  <si>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</si>
  <si>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</si>
  <si>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</si>
  <si>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</si>
  <si>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</si>
  <si>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</si>
  <si>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</si>
  <si>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</si>
  <si>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</si>
  <si>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</si>
  <si>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</si>
  <si>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</si>
  <si>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</si>
  <si>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</si>
  <si>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</si>
  <si>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</si>
  <si>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</si>
  <si>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</si>
  <si>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</si>
  <si>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</si>
  <si>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</si>
  <si>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</si>
  <si>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</si>
  <si>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</si>
  <si>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</si>
  <si>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</si>
  <si>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</si>
  <si>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</si>
  <si>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</si>
  <si>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</si>
  <si>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</si>
  <si>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</si>
  <si>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</si>
  <si>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</si>
  <si>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</si>
  <si>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</si>
  <si>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</si>
  <si>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</si>
  <si>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</si>
  <si>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</si>
  <si>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</si>
  <si>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</si>
  <si>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</si>
  <si>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</si>
  <si>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</si>
  <si>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</si>
  <si>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</si>
  <si>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</si>
  <si>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</si>
  <si>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</si>
  <si>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</si>
  <si>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</si>
  <si>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</si>
  <si>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</si>
  <si>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</si>
  <si>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</si>
  <si>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</si>
  <si>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</si>
  <si>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</si>
  <si>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</si>
  <si>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</si>
  <si>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</si>
  <si>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</si>
  <si>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</si>
  <si>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</si>
  <si>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</si>
  <si>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</si>
  <si>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</si>
  <si>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</si>
  <si>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</si>
  <si>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</si>
  <si>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</si>
  <si>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</si>
  <si>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</si>
  <si>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</si>
  <si>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</si>
  <si>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</si>
  <si>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</si>
  <si>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</si>
  <si>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</si>
  <si>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</si>
  <si>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sel</t>
  </si>
  <si>
    <t>sucre semoule</t>
  </si>
  <si>
    <t>beurre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</si>
  <si>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</si>
  <si>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</si>
  <si>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</si>
  <si>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</si>
  <si>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</si>
  <si>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</si>
  <si>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</si>
  <si>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</si>
  <si>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</si>
  <si>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</si>
  <si>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</si>
  <si>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</si>
  <si>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</si>
  <si>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</si>
  <si>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</si>
  <si>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</si>
  <si>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</si>
  <si>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</si>
  <si>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</si>
  <si>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</si>
  <si>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</si>
  <si>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</si>
  <si>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</si>
  <si>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</si>
  <si>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</si>
  <si>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</si>
  <si>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</si>
  <si>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</si>
  <si>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</si>
  <si>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</si>
  <si>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</si>
  <si>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</si>
  <si>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</si>
  <si>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</si>
  <si>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</si>
  <si>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</si>
  <si>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</si>
  <si>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</si>
  <si>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</si>
  <si>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</si>
  <si>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</si>
  <si>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</si>
  <si>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</si>
  <si>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</si>
  <si>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</si>
  <si>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</si>
  <si>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</si>
  <si>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</si>
  <si>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</si>
  <si>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</si>
  <si>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</si>
  <si>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</si>
  <si>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</si>
  <si>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</si>
  <si>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</si>
  <si>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</si>
  <si>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</si>
  <si>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</si>
  <si>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</si>
  <si>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</si>
  <si>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</si>
  <si>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</si>
  <si>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</si>
  <si>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</si>
  <si>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</si>
  <si>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</si>
  <si>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</si>
  <si>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</si>
  <si>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</si>
  <si>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</si>
  <si>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</si>
  <si>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</si>
  <si>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</si>
  <si>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</si>
  <si>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</si>
  <si>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</si>
  <si>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</si>
  <si>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</si>
  <si>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</si>
  <si>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</si>
  <si>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</si>
  <si>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</si>
  <si>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</si>
  <si>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</si>
  <si>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</si>
  <si>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</si>
  <si>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</si>
  <si>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</si>
  <si>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</si>
  <si>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</si>
  <si>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</si>
  <si>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</si>
  <si>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</si>
  <si>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</si>
  <si>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</si>
  <si>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</si>
  <si>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</si>
  <si>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</si>
  <si>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</si>
  <si>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</si>
  <si>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ŒUFS poids et %</t>
  </si>
  <si>
    <t>Œuf entier  ( 1 =</t>
  </si>
  <si>
    <t>Jaunes d'œufs ( 1 =</t>
  </si>
  <si>
    <t>Blancs d'œufs  ( 1 =</t>
  </si>
  <si>
    <t>œufs =</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</si>
  <si>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</si>
  <si>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</si>
  <si>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</si>
  <si>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</si>
  <si>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</si>
  <si>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</si>
  <si>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</si>
  <si>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</si>
  <si>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</si>
  <si>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</si>
  <si>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</si>
  <si>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</si>
  <si>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</si>
  <si>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</si>
  <si>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</si>
  <si>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</si>
  <si>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</si>
  <si>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</si>
  <si>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</si>
  <si>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</si>
  <si>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</si>
  <si>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</si>
  <si>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</si>
  <si>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</si>
  <si>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</si>
  <si>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</si>
  <si>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</si>
  <si>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</si>
  <si>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</si>
  <si>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</si>
  <si>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</si>
  <si>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</si>
  <si>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</si>
  <si>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</si>
  <si>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</si>
  <si>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</si>
  <si>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</si>
  <si>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</si>
  <si>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</si>
  <si>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</si>
  <si>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</si>
  <si>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</si>
  <si>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</si>
  <si>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</si>
  <si>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</si>
  <si>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</si>
  <si>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</si>
  <si>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</si>
  <si>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</si>
  <si>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</si>
  <si>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</si>
  <si>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</si>
  <si>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</si>
  <si>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</si>
  <si>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</si>
  <si>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</si>
  <si>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</si>
  <si>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</si>
  <si>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</si>
  <si>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</si>
  <si>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</si>
  <si>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</si>
  <si>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</si>
  <si>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</si>
  <si>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</si>
  <si>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</si>
  <si>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</si>
  <si>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</si>
  <si>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</si>
  <si>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</si>
  <si>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</si>
  <si>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</si>
  <si>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</si>
  <si>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</si>
  <si>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</si>
  <si>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</si>
  <si>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</si>
  <si>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</si>
  <si>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</si>
  <si>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</si>
  <si>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</si>
  <si>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</si>
  <si>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</si>
  <si>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</si>
  <si>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</si>
  <si>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</si>
  <si>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</si>
  <si>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</si>
  <si>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</si>
  <si>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</si>
  <si>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</si>
  <si>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</si>
  <si>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</si>
  <si>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</si>
  <si>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</si>
  <si>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</si>
  <si>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</si>
  <si>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</si>
  <si>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</si>
  <si>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</si>
  <si>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</si>
  <si>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</si>
  <si>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</si>
  <si>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</si>
  <si>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</si>
  <si>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</si>
  <si>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</si>
  <si>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</si>
  <si>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</si>
  <si>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</si>
  <si>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</si>
  <si>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RÉFLEXION SUR DES MODÈLE DE RÉPERTOIRES</t>
  </si>
  <si>
    <t>Transmettez vos savoirs faires peut importe qui les récupèrent pourvu qu'ils servent à un plus grand nombre</t>
  </si>
  <si>
    <t>Bonne utilisation et… à chacun d'améliorer et d'adapter ces documents.  J Leboucher</t>
  </si>
  <si>
    <t>comment copier un Postit : cliquez sur la cellule ICI dans l'angle gauche puis déportez la souris vers la droite en descendant légèrement  - le postit est sélectionné - il ne vous reste plus qu'a le copier et le coller dans votre répertoire</t>
  </si>
  <si>
    <t>Formats - adaptez vos formats  (format Poids par défaut )  = Reproduire la mise en forme du format qui vous convient</t>
  </si>
  <si>
    <t>SERVICE AU POIDS</t>
  </si>
  <si>
    <t>Vous pouvez adapter à votre convenance le poids portion en + ou en - en modifiant ce nombre de portions</t>
  </si>
  <si>
    <t>Quantité</t>
  </si>
  <si>
    <t>Epaule Jambon</t>
  </si>
  <si>
    <t>Ail dégermé</t>
  </si>
  <si>
    <t>Blanc d’oeuf*</t>
  </si>
  <si>
    <t>Épices</t>
  </si>
  <si>
    <t xml:space="preserve">Poivre blanc </t>
  </si>
  <si>
    <t>Sel nitrité</t>
  </si>
  <si>
    <t>acide ascorbique (facultatif)</t>
  </si>
  <si>
    <t>et le Poids EXPRIMÉ EN GRAMME si vous connaissez le poids unitaire du Quoi saisissez le aussi ici - Exemple 2 œufs  de 50g</t>
  </si>
  <si>
    <t>Proposition : Saisisez le poids affiché dans cette cellule 8 dans la cellule 5 (si vous avez plusieurs chiffres après la virgule) cliquez sur la cellule 5 - cliquez sur = et cliquez sur la cellule 8 pour les mettre en liaison</t>
  </si>
  <si>
    <t>Coller la recette ci-dessous  colonne E - collage Spécial 1-2-3 Valeurs ou (R) respecter la mise en forme de destination</t>
  </si>
  <si>
    <t>C. FRECHEDE  A PIEUCHOT (chef de cuisine: restaurant le p'tit bouchon)</t>
  </si>
  <si>
    <t>Mise à jour du 22-12-2016- Annule et remplace les versions précédentes</t>
  </si>
  <si>
    <t>Coller la recette ci-dessous  colonne G - collage Spécial 1-2-3 Valeurs ou (R) respecter la mise en forme de destination</t>
  </si>
  <si>
    <t>Formats - COLLEZ une de ces unités dans les colonnes 3</t>
  </si>
  <si>
    <t>Formats - UTILISEZ LE PINCEAU pour reproduire ces formats dans les colonnes 2</t>
  </si>
  <si>
    <t>Formats - UTILISEZ LE PINCEAU pour reproduire ces formats colonnes E et J</t>
  </si>
  <si>
    <t>Coller la recette dans la colonne G - Collage spécial = collage 1-2-3 Valeurs ou (R) respecter la mise en forme de destination</t>
  </si>
  <si>
    <t>Quoi - cuillères à café = C à C- cuillère potage = C à P - œufs -blancs - jaunes - pincées - sachets - grappes - Kg - Litres etc… c'est ici que vous saisissez les unités pour les colonnes 2 et 3</t>
  </si>
  <si>
    <t>L'Auteur à prévu cette recette pour les poids indiqués colonne 3 -les ingédients colonnes 2 ne sont pas pris en compte ici - ce qui peut fausser le résultat (supposons que vous ajoutiez 6 œufs de 50g = 300g) ils ne seront pas additionnés ici</t>
  </si>
  <si>
    <t>du 31-01-2017</t>
  </si>
  <si>
    <t>EXEMPLES D'UTILISATIONS</t>
  </si>
  <si>
    <t>Mickaël RABEAU - Formateur AFPA - Rochefort sur mer</t>
  </si>
  <si>
    <t>350 g de frangipane diamètre 25 cm  - 1 fève</t>
  </si>
  <si>
    <t>Quel Poids total voulez vous fabriquer</t>
  </si>
  <si>
    <t xml:space="preserve">saisissez  le poids total que vous voulez obtenir </t>
  </si>
  <si>
    <t>Aide à la décision - n'a aucune incidence sur le fonctionnement de cette fiche</t>
  </si>
  <si>
    <t>cette colonne est intéressante - elle peut vous permettre d'obtenir les poids et le prix au Kg - colonne</t>
  </si>
  <si>
    <t>N</t>
  </si>
  <si>
    <t>si vous saisissez le total général C de la colonne 3 farine vous obtenez une toute autre lecture de la recette avec ses prix correspondants idem si vous saisissez le total de la colonne  4</t>
  </si>
  <si>
    <t>Quel poids de farine à mettre en œuvre</t>
  </si>
  <si>
    <t>en saisissant un poids de farine à mettre en œuvre toute la recette sera calculée en conséquence</t>
  </si>
  <si>
    <t>les produits à la pièce - œufs - batons de vanille etc. doivent être saisis dans les colonnes - Nb d'unité et Poids Unitaire -ne pas saisir leur poids dans la colonne Quant.</t>
  </si>
  <si>
    <t>à  vous de saisir le nombre  à fabriquer</t>
  </si>
  <si>
    <t>Coefficient de  vente</t>
  </si>
  <si>
    <t>à vous de déterminer le vôtre</t>
  </si>
  <si>
    <t>saisissez le prix au Kg de chaque ingrédient affiche les prix pour la colonne Poids total</t>
  </si>
  <si>
    <t>Si vous avez trop d'informations - sélectionnez les informations qui ne vous servent pas - Couleur de Police BLANC</t>
  </si>
  <si>
    <t>Avec ce modèle de fiche j'ai essayé de concilier les besoins de chacun.</t>
  </si>
  <si>
    <t>La Restauration Collective à besoin d'un poids fini et avec ce poids elle poura servir : X</t>
  </si>
  <si>
    <t>enfants de Maternelles</t>
  </si>
  <si>
    <t>adolescents</t>
  </si>
  <si>
    <t>travailleurs sédentaires</t>
  </si>
  <si>
    <t>enfants du Primaire</t>
  </si>
  <si>
    <t>personnes agées</t>
  </si>
  <si>
    <t>travailleutrs de force</t>
  </si>
  <si>
    <t>Les boulanger et Patissiers se servent du poids de farine à mettre en œuvre</t>
  </si>
  <si>
    <t>La restauration "classique" et l'enseignement fonctionnent à la portion</t>
  </si>
  <si>
    <t>A chacun d'y trouver son bonheur . Bonne utilisation - Joël Leboucher</t>
  </si>
  <si>
    <t>gomme</t>
  </si>
  <si>
    <t>la gomme est une cellule vierge formatée avec la police de caractère la taille la couleur et l'alignement</t>
  </si>
  <si>
    <t>Utilisation : supprimer les mises en formes parasites - à coller dans un document utilisé pour le nettoyer</t>
  </si>
  <si>
    <t>comment : copier/coller gomme partout et supprimer le texte</t>
  </si>
  <si>
    <t>Soyez bien attentifs à la saisie de ces valeurs de référence qui commandent le fonctionnement de la fiche</t>
  </si>
  <si>
    <t>résultat de la cellule</t>
  </si>
  <si>
    <t>ce total est automatique vous n'avez rien à saisir -seulement vérifier que tout soit bien additionné</t>
  </si>
  <si>
    <t>saisissez le poids que vous avez saisi dans votre recette - si vous utilisez 2 farines - additionner leur poids</t>
  </si>
  <si>
    <t>Exemple :</t>
  </si>
  <si>
    <t>tout dépend de la recette et du résultat que vous souhaitez obtenir ; plus vous saisirer de nombre de pièces plus petites seront les portions</t>
  </si>
  <si>
    <t>PAINS AUX RAISINS</t>
  </si>
  <si>
    <t>Combien de pièces  voulez vous faire</t>
  </si>
  <si>
    <t xml:space="preserve">pièces </t>
  </si>
  <si>
    <t xml:space="preserve">Référence pour combien de pièces </t>
  </si>
  <si>
    <t>1/2 rouleau de large - 25 cm</t>
  </si>
  <si>
    <t>Pour 1 pain aux raisins</t>
  </si>
  <si>
    <t>Partie mouillée  ou non - dorure ou eau</t>
  </si>
  <si>
    <t>1 rouleau de long 50 cm</t>
  </si>
  <si>
    <t>pâte à croissants</t>
  </si>
  <si>
    <t>crème patissière</t>
  </si>
  <si>
    <t>de raisins au rhum</t>
  </si>
  <si>
    <t>SOUDURE</t>
  </si>
  <si>
    <t xml:space="preserve">❶ VALEURS DE RÉFÉRENCE </t>
  </si>
  <si>
    <t>Cuisson: 200-210°C plaque doublée.</t>
  </si>
  <si>
    <t>si vous n'êtes pas d'accord ave le nombre de pièce ou les grammages - saisissez ce qui vous convient</t>
  </si>
  <si>
    <t>la largeur de la soudure n'est pas à l'échelle mais dépend ici de la largeur (9-68 pixels) standard de la colonne</t>
  </si>
  <si>
    <t>Variante : la pâte à croissant est parfois remplacée par de la pâte à brioche</t>
  </si>
  <si>
    <t>400 g de pâte à croissants beurrée à 125 g de beurre + 150-180 g de crème pâtissière + 120 g de raisins au rhum = 800g/10 pièces = 80 g/pièce. Cuisson: 200-210°C plaque doublée.</t>
  </si>
  <si>
    <t>Couronne et Tropézienne</t>
  </si>
  <si>
    <t>COURONNE</t>
  </si>
  <si>
    <t>Poids de pâte</t>
  </si>
  <si>
    <t xml:space="preserve">VALEUR DE RÉFÉRENCE </t>
  </si>
  <si>
    <t>Mettre un peu de farine sur le dessus du pâton. Avec les doigts, faire un trou bien au centre qui doit traverser le corps de la brioche.</t>
  </si>
  <si>
    <t xml:space="preserve">La couronne est prise entre les deux mains ; puis en étirant légèrement et en pressant la pâte elle s'agrandit. </t>
  </si>
  <si>
    <t>Déposer la couronne sur une plaque de cuisson et du bout des doigts aplatir le centre ; cuisson 190-200°C.</t>
  </si>
  <si>
    <t>Combien de Tropéziennes voulez vous faire</t>
  </si>
  <si>
    <t>TROPÉZIENNE : (cercle 220 de diamètre)</t>
  </si>
  <si>
    <t>de pâte</t>
  </si>
  <si>
    <t>Nombre de Tropéziennes</t>
  </si>
  <si>
    <t xml:space="preserve"> bouler, étaler, piquer mettre sur tourtière mouillée, dorer + amandes effilées, cuisson 220°C. Après cuisson ouvrir en 2 puis garnir avec de la crème mousseline</t>
  </si>
  <si>
    <t>Valeurs de référence , si vous n'êtes pas d'accord ; saisissez vos valeurs</t>
  </si>
  <si>
    <t xml:space="preserve">Poids de pâte pour le nombre de Tropéziennes que vous souhaitez faire </t>
  </si>
  <si>
    <t>ce document est mis à votre disposition par Mickaël RABEAU - Formateur AFPA - Rochefort sur mer</t>
  </si>
  <si>
    <t xml:space="preserve"> FEUILLETAGE POUR GALETTES DES ROIS</t>
  </si>
  <si>
    <t>Avec 2 recettes de référence vous avez 8 façons différentes de calculer vos poids à fabriquer</t>
  </si>
  <si>
    <t>2 recettes ayant pour base le poids de farine</t>
  </si>
  <si>
    <t>2 recettes  pour un nombre de galettes</t>
  </si>
  <si>
    <t>2 recettes ayant pour base le poids total</t>
  </si>
  <si>
    <t>2 recettes  pour un nombre de portions</t>
  </si>
  <si>
    <r>
      <t xml:space="preserve">1 pâton = 4 </t>
    </r>
    <r>
      <rPr>
        <sz val="11.5"/>
        <color indexed="8"/>
        <rFont val="Arial"/>
        <family val="2"/>
      </rPr>
      <t>galettes de 8 Pers (32 portions)</t>
    </r>
  </si>
  <si>
    <t>5 Tours simple au laminoir ou 4 tours simple puis en boule (1 tour)</t>
  </si>
  <si>
    <t xml:space="preserve">❹ </t>
  </si>
  <si>
    <t xml:space="preserve">❺ </t>
  </si>
  <si>
    <t>Quel poids de farine</t>
  </si>
  <si>
    <t xml:space="preserve"> Quel Poids total</t>
  </si>
  <si>
    <t>Combien  de galettes</t>
  </si>
  <si>
    <t>Combien de portions</t>
  </si>
  <si>
    <t>VALEURS DE RÉFÉRENCE DE CETTE RECETTE</t>
  </si>
  <si>
    <t>Nb de galettes avec 1 paton</t>
  </si>
  <si>
    <t>Nb portions par galette</t>
  </si>
  <si>
    <t>Galettes</t>
  </si>
  <si>
    <t>DETREMPE</t>
  </si>
  <si>
    <t>Farine T 55</t>
  </si>
  <si>
    <t>Farine T 45 (gruau)</t>
  </si>
  <si>
    <t>Œuf</t>
  </si>
  <si>
    <t>TOURAGE</t>
  </si>
  <si>
    <t>Beurre de tourage</t>
  </si>
  <si>
    <t>POIDS DETREMPE</t>
  </si>
  <si>
    <t>POIDS TOTAL</t>
  </si>
  <si>
    <t>Total Portions</t>
  </si>
  <si>
    <t>Total Galettes</t>
  </si>
  <si>
    <t>PROGRESSION DU TRAVAIL</t>
  </si>
  <si>
    <t xml:space="preserve"> 1pâton = 4 galettes de 8 Pers</t>
  </si>
  <si>
    <t>si vous n'êtes pas d'accord avec lees valeurs saisies - saisissez ce qui vous convient</t>
  </si>
  <si>
    <t xml:space="preserve">Saisissez le poids de farine à utiliser </t>
  </si>
  <si>
    <t>Combien  de galettes voulez vous faire</t>
  </si>
  <si>
    <t>Quel poids total voulez vous obtenir</t>
  </si>
  <si>
    <t xml:space="preserve">Combien de portions voulez vous faire </t>
  </si>
  <si>
    <t>CROISSANTS Berry Farah</t>
  </si>
  <si>
    <t>Combien de  Kg de farine voulez utiliser</t>
  </si>
  <si>
    <t>Matière d'œuvre</t>
  </si>
  <si>
    <t>POIDS DES ADJUVANTS A AJOUTER AU POIDS DE FARINE</t>
  </si>
  <si>
    <t>sucre 5 à 12% maxi du poids de la farine - au dela cela nuit à la levure</t>
  </si>
  <si>
    <t>poudre de lait 2 à 5%</t>
  </si>
  <si>
    <t>malt 0.4 à 1%</t>
  </si>
  <si>
    <t xml:space="preserve">sel 1.5 à 1.7% par Kg de farine </t>
  </si>
  <si>
    <t>jaunes d'œufs 6%  du poids de farine   (possibilité)…….émulsifiant</t>
  </si>
  <si>
    <t xml:space="preserve">AU CHOIX </t>
  </si>
  <si>
    <t>levure osmotolérante 1.2 à 2%  à partir de 8% de sucre</t>
  </si>
  <si>
    <t>ou levure classique 1.2 à 1.7% en deça de 8% de sucre</t>
  </si>
  <si>
    <t>eau 48 à 55% (en fonction de la farine et de l'équilibre de la recette)</t>
  </si>
  <si>
    <t>beurre 5 à 7% de préférence  (possibilité jusqu'à 20%)</t>
  </si>
  <si>
    <t>BEURRE de tourage environ 50% du poids de farine</t>
  </si>
  <si>
    <t>POIDS TOTAL AVEC LA FARINE</t>
  </si>
  <si>
    <t>cellules bleues : Vous pouvez modifier les poourcentages en fonction de votre recette personnelle</t>
  </si>
  <si>
    <t>Liens Berry Farah</t>
  </si>
  <si>
    <t>http://www.lulu.com/shop/berry-farah/la-p%C3%A2tisserie-du-xxie-si%C3%A8cle/paperback/product-20670511.html</t>
  </si>
  <si>
    <t>https://www.facebook.com/patisserie.berryfarah/</t>
  </si>
  <si>
    <t>http://www.patisserie21.com/</t>
  </si>
  <si>
    <t>http://votrepain.com/2010/03/perfectionnons-nos-pains-maison-avec-berry-farah/</t>
  </si>
  <si>
    <t>http://www.berryfarah.com/</t>
  </si>
  <si>
    <t>Recettes de référence sur fond bleu  ; à vous de saisir les poids que vous souhaitez fabriquer cellules jaunes encre rouge et verte</t>
  </si>
  <si>
    <t>Si vous n'êtes pas d'accord avec les grammages et les produits dans les recettes de référence fond bleu …saisissez vos recettes personnelles à la place</t>
  </si>
  <si>
    <t>Vous avez plusieurs possibilités</t>
  </si>
  <si>
    <t>moules de 8 pers.</t>
  </si>
  <si>
    <t>Conseils  - suggestions - indications de  Mickaël RABEAU - Formateur AFPA - Rochefort sur mer</t>
  </si>
  <si>
    <t>Quantités de références : si vous modifiez les quantités de référence vous modifierez les résultats…faites un essai</t>
  </si>
  <si>
    <t>Ce document est archivé à l'adresse suivante sur votre ordinateur</t>
  </si>
  <si>
    <t>Quantités ou Recettes de référence si vous n'êtes pas d'accord avec les valeurs saisies - saisissez ce qui vous convient</t>
  </si>
  <si>
    <t>La gomme sert à effacer et formater les cellules</t>
  </si>
  <si>
    <t>gomme  = police Calibri- taille 10 - fond blanc sans bordures - alignement gauche centré</t>
  </si>
  <si>
    <t>copiez le mot gomme …collez le dans les cellules à effacer puis supprimez le mot</t>
  </si>
  <si>
    <t>Cercles à Entremets</t>
  </si>
  <si>
    <t>si vous n'êtes pas d'accord avec les valeurs saisies - saisissez ce qui vous convient</t>
  </si>
  <si>
    <t xml:space="preserve">Les différentes pâtes d'amandes </t>
  </si>
  <si>
    <t>Pâte d'amandes</t>
  </si>
  <si>
    <t>Amandes</t>
  </si>
  <si>
    <t xml:space="preserve">Recette de référence sur fond bleu  ; à vous de saisir les poids que vous souhaitez fabriquer cellules jaunes encre rouge </t>
  </si>
  <si>
    <t>Supérieur</t>
  </si>
  <si>
    <t>Extra</t>
  </si>
  <si>
    <t>Fondante confiseur</t>
  </si>
  <si>
    <t>Office</t>
  </si>
  <si>
    <t>En dessous de 25% d'amande, l'appellation pâte d'amandes n'est pas autorisée</t>
  </si>
  <si>
    <t>Quels poids voulez vous faire à vous de saisir un poids</t>
  </si>
  <si>
    <t>Pastillage</t>
  </si>
  <si>
    <t>Combien de Kg  voulez vous faire</t>
  </si>
  <si>
    <t>Sucre glace</t>
  </si>
  <si>
    <t>Mettre à ramollir les feuilles de gélatine dans l'eau froide</t>
  </si>
  <si>
    <t>Gélatine</t>
  </si>
  <si>
    <t>Vinaigre blanc</t>
  </si>
  <si>
    <t>Egoutter puis ajouter le vinaigre blanc</t>
  </si>
  <si>
    <t>fondre au bain-marie puis mélanger au sucre glace</t>
  </si>
  <si>
    <t>Ajouter de la fécule si nécessaire</t>
  </si>
  <si>
    <t>Pères Noël - Idem pour les bonhommes de neige</t>
  </si>
  <si>
    <t>Combien de Pièces voulez vous faire</t>
  </si>
  <si>
    <t>(10 pièces)</t>
  </si>
  <si>
    <t>MODÈLES</t>
  </si>
  <si>
    <t>Corps 125 g</t>
  </si>
  <si>
    <t>Têtes 35 g</t>
  </si>
  <si>
    <t>Chapeaux 35 g</t>
  </si>
  <si>
    <t>Nombre de pièces</t>
  </si>
  <si>
    <t>Combien de Pièces voulez vous faire à vous de saisir un nombre</t>
  </si>
  <si>
    <t>jaunes d'œufs</t>
  </si>
  <si>
    <t>Pâte sablée (nature et amandes)</t>
  </si>
  <si>
    <t>Recette N°3 pour fonçage</t>
  </si>
  <si>
    <t xml:space="preserve">2 méthodes employées: </t>
  </si>
  <si>
    <t>Sablage = (beurre + sucre + farine) + (sel + liquide)</t>
  </si>
  <si>
    <t xml:space="preserve">Crémage = (beurre + sucre + oeufs + sel) + farine </t>
  </si>
  <si>
    <t>Amandes poudre</t>
  </si>
  <si>
    <t>Noisettes poudre</t>
  </si>
  <si>
    <t>Poudre de lait</t>
  </si>
  <si>
    <t>Vanille liquide ou gousse</t>
  </si>
  <si>
    <t>Amidon</t>
  </si>
  <si>
    <t>Poids recette</t>
  </si>
  <si>
    <t>La fiche Excel est une adaptation de cette recette</t>
  </si>
  <si>
    <t xml:space="preserve"> </t>
  </si>
  <si>
    <t>125 g</t>
  </si>
  <si>
    <t>100 g</t>
  </si>
  <si>
    <t>25 g</t>
  </si>
  <si>
    <t>40 g</t>
  </si>
  <si>
    <t>85 g</t>
  </si>
  <si>
    <t>12,5 g</t>
  </si>
  <si>
    <t>50 g</t>
  </si>
  <si>
    <t>75 g</t>
  </si>
  <si>
    <t>70 g</t>
  </si>
  <si>
    <t>1 pincée</t>
  </si>
  <si>
    <t>(2 g)</t>
  </si>
  <si>
    <t>QS</t>
  </si>
  <si>
    <t>250 g</t>
  </si>
  <si>
    <t>200 g</t>
  </si>
  <si>
    <t>5 g</t>
  </si>
  <si>
    <t>4-5 g</t>
  </si>
  <si>
    <t>555 g</t>
  </si>
  <si>
    <t>518 g</t>
  </si>
  <si>
    <t>500 g</t>
  </si>
  <si>
    <r>
      <t xml:space="preserve">Étaler </t>
    </r>
    <r>
      <rPr>
        <b/>
        <sz val="11"/>
        <color indexed="8"/>
        <rFont val="Arial"/>
        <family val="2"/>
      </rPr>
      <t xml:space="preserve">au </t>
    </r>
    <r>
      <rPr>
        <sz val="11"/>
        <color indexed="8"/>
        <rFont val="Arial"/>
        <family val="2"/>
      </rPr>
      <t>rouleau laminoir à 5 mm d'épaisseur:</t>
    </r>
  </si>
  <si>
    <t>Rond 0 100 mm cannelé: dorure + extrait de café, rayer.</t>
  </si>
  <si>
    <r>
      <rPr>
        <vertAlign val="superscript"/>
        <sz val="11"/>
        <color indexed="8"/>
        <rFont val="Verdana"/>
        <family val="2"/>
      </rPr>
      <t>1</t>
    </r>
    <r>
      <rPr>
        <sz val="11"/>
        <color indexed="8"/>
        <rFont val="Arial"/>
        <family val="2"/>
      </rPr>
      <t>/</t>
    </r>
    <r>
      <rPr>
        <vertAlign val="subscript"/>
        <sz val="11"/>
        <color indexed="8"/>
        <rFont val="Arial"/>
        <family val="2"/>
      </rPr>
      <t>4</t>
    </r>
    <r>
      <rPr>
        <sz val="11"/>
        <color indexed="8"/>
        <rFont val="Arial"/>
        <family val="2"/>
      </rPr>
      <t xml:space="preserve"> de rond cannelé: dorure + amandes effilées.</t>
    </r>
  </si>
  <si>
    <t>Rond lisse : parures de pâte sablée + fruits secs; dorure + glace à l'eau rhum.</t>
  </si>
  <si>
    <t>Étaler au rouleau laminoir à 3 mm d'épaisseur:</t>
  </si>
  <si>
    <t>Lunettes: forme ovale x 2 (percer 2 trous dans une des abaisses)</t>
  </si>
  <si>
    <t>Finition: Framboise pépin + sucre glace.</t>
  </si>
  <si>
    <t xml:space="preserve">Cuisson : 160-170 </t>
  </si>
  <si>
    <t>La crème au beurre spéciale N°2</t>
  </si>
  <si>
    <t>Recette n°3</t>
  </si>
  <si>
    <t>Verser le sucre cuit sur les oeufs ou les jaunes puis chinoiser pour éviter les coquilles et les oeufs coagulés. Monter au batteur puis incorporer le beurre</t>
  </si>
  <si>
    <t>Eau froide (30%)</t>
  </si>
  <si>
    <t>110°C</t>
  </si>
  <si>
    <t>114°C</t>
  </si>
  <si>
    <t>118°C</t>
  </si>
  <si>
    <t>Cuisson</t>
  </si>
  <si>
    <t>Jaunes d'œufs (20g)</t>
  </si>
  <si>
    <t>Oeufs (50g)</t>
  </si>
  <si>
    <t>La pâte sucrée</t>
  </si>
  <si>
    <t>PHASES ESSENTIELLES</t>
  </si>
  <si>
    <t>Procéder par sablage ou crémage</t>
  </si>
  <si>
    <t>Liquide (oeufs + eau)</t>
  </si>
  <si>
    <t>Cuisson à blanc: 160-180°C.</t>
  </si>
  <si>
    <t>Crémage = (beurre + sucre) + (oeufs + sel) + farine</t>
  </si>
  <si>
    <t>Cuisson fond garni: 190-200°C.</t>
  </si>
  <si>
    <t xml:space="preserve">Total Px </t>
  </si>
  <si>
    <t>SUPREME de VOLAILLE, en basse température, copeaux de truffe noire , cylindre de pomme glacé au jus corsé</t>
  </si>
  <si>
    <t>demi suprême de volaille cuit sous vide à 59 °c durant 1 h00, taillé dans le sens de la longueur, nappé de sauce ivoire, surmontant 5 rouelles de navets glacés blonds. Un cylindre de pomme de terre poché au fonds blanc  de volaille, roulé dans  une glace de veau et des brisures de truffes accompagne le plat. des copeaux de truffe sont rapés en salle devant le client</t>
  </si>
  <si>
    <t>Viandes/Poissons</t>
  </si>
  <si>
    <t>poulet de bresse</t>
  </si>
  <si>
    <t>PDT bintje</t>
  </si>
  <si>
    <t>truffes mélanospor</t>
  </si>
  <si>
    <t>cerfeuil (botte)</t>
  </si>
  <si>
    <t>B.O.F</t>
  </si>
  <si>
    <t>crème</t>
  </si>
  <si>
    <t>ECONOMAT/CAVE</t>
  </si>
  <si>
    <t>clous de girofle</t>
  </si>
  <si>
    <t>fonds brun de veau</t>
  </si>
  <si>
    <t>poivre</t>
  </si>
  <si>
    <t>fonds blanc</t>
  </si>
  <si>
    <t xml:space="preserve">demi suprême de volaille cuit sous vide à 59 °c durant 1 h00, taillé dans le sens de la longueur, </t>
  </si>
  <si>
    <t xml:space="preserve">nappé de sauce ivoire, surmontant 5 rouelles de navets glacés blonds. </t>
  </si>
  <si>
    <t xml:space="preserve">Un cylindre de pomme de terre poché au fonds blanc  de volaille, roulé dans  une glace de veau </t>
  </si>
  <si>
    <t>et des brisures de truffes accompagne le plat. des copeaux de truffe sont rapés en salle devant le client</t>
  </si>
  <si>
    <t>lever les poitrines de volaille, lever les cuisses et les réserver.</t>
  </si>
  <si>
    <t>marquer un fonds blanc avec la moitié des carcasses.</t>
  </si>
  <si>
    <t>Cuire les volailles: , mettre en poches sous vide par 3 avec les peaux de truffes,</t>
  </si>
  <si>
    <t xml:space="preserve"> cuire en basse température au thermoplongeur 1h00 à 59 °c. </t>
  </si>
  <si>
    <t xml:space="preserve">Sauce ivoire: marquer un fonds brun de volaille avec l'autre moitié des carcasses, </t>
  </si>
  <si>
    <t>mouiller au fonds brun de veau, passer, réduire en 1/2 glace, passer à l'étamine. crémer légèrement ,</t>
  </si>
  <si>
    <t xml:space="preserve"> monter au beurre.</t>
  </si>
  <si>
    <t xml:space="preserve"> Navets : tailler en cylindres, émincer à 1 cm d'épaisseur, glacer blonds</t>
  </si>
  <si>
    <t xml:space="preserve">Cylindres de pomme: tailler des cylindres à l'emporte pièce tubulaire, tailler à  6 cm de longueur, </t>
  </si>
  <si>
    <t xml:space="preserve">pocher au fonds blanc + beurre.  rouler dans une glace de veau additionnée de truffes hachées. </t>
  </si>
  <si>
    <t>creuser le dessus et incorporer au moment un bouquet d'herbes</t>
  </si>
  <si>
    <t xml:space="preserve">Dressage:colorer les suprêmes au beurre noisette,  dans une assiette ronde blanche, </t>
  </si>
  <si>
    <t xml:space="preserve">déposer  5 palets de navets, surmonter d'un demi suprême, napper de sauce ivoire, </t>
  </si>
  <si>
    <t>ajouter un cylindre de pomme,  râper la truffe en salle devant le client</t>
  </si>
  <si>
    <t>RÉFLEXION SUR DES MODÈLE DE RÉPERTOIRE</t>
  </si>
  <si>
    <t>J'ai pris l'exemple d'une recette extraite du journal du Patissier  N° 292 page 40</t>
  </si>
  <si>
    <t>1 fiche recette et 10 "Postits" indépendants utilisables pour ce que vous souhaitez</t>
  </si>
  <si>
    <t>lien :</t>
  </si>
  <si>
    <t>http://www.lejournaldupatissier.com/fr</t>
  </si>
  <si>
    <t>Cracker - (Pâte à)</t>
  </si>
  <si>
    <t>Cracker - (Poudre à)</t>
  </si>
  <si>
    <t>Coussin Cœur St Valentin 2014 - François Perret - Journal du Patissier N° 292 page 40</t>
  </si>
  <si>
    <t>COUSSIN COEUR DE LA SAINT VALENTIN 2014</t>
  </si>
  <si>
    <t>Fiche N°</t>
  </si>
  <si>
    <t>FRANÇOIS PERRET Hôtel Shangri La, Paris - recette éditée dans le JOURNAL DU PATISSIER -  Numéro 392 • Janvier - Février 2014</t>
  </si>
  <si>
    <t>Cette fiche recette est composée de 11 "Postits"</t>
  </si>
  <si>
    <t>PÂTE À CRACKERS</t>
  </si>
  <si>
    <t>SAUCE FRAISE</t>
  </si>
  <si>
    <t>PRÉPARATION KAPPA</t>
  </si>
  <si>
    <t>SORBET AVOCAT</t>
  </si>
  <si>
    <t>FRAISES DES BOIS DANS LEUR JUS</t>
  </si>
  <si>
    <t>INSERT KAPPA</t>
  </si>
  <si>
    <t>SIPHON FRAISE</t>
  </si>
  <si>
    <t>SIROP À CRACKERS</t>
  </si>
  <si>
    <t>CRÈME SEMI-MONTÉE</t>
  </si>
  <si>
    <t>JUS DE FRAISE</t>
  </si>
  <si>
    <t>POUDRE À CRACKERS</t>
  </si>
  <si>
    <t>COMBIEN D'UNITÉ(S) VOULEZ VOUS PRÉPARER</t>
  </si>
  <si>
    <t>Précisez l' unité : Kg- Portions - Gateaux etc..</t>
  </si>
  <si>
    <t>Coussin (s)</t>
  </si>
  <si>
    <t xml:space="preserve">COUSSIN COEUR DE LA SAINT VALENTIN 2014 </t>
  </si>
  <si>
    <t>AUTEUR : FRANÇOIS PERRET Hôtel Shangri La, Paris - JOURNAL DU PATISSIER -  Numéro 392 • Janvier - Février 2014</t>
  </si>
  <si>
    <t>Aide à la décision =</t>
  </si>
  <si>
    <t xml:space="preserve">Pour obtenir </t>
  </si>
  <si>
    <t>Quantités pour</t>
  </si>
  <si>
    <t xml:space="preserve">Nb de </t>
  </si>
  <si>
    <t xml:space="preserve"> à faire</t>
  </si>
  <si>
    <t>Nb de coussins</t>
  </si>
  <si>
    <t>Coussin</t>
  </si>
  <si>
    <t>poids pour 1 coussin</t>
  </si>
  <si>
    <t>Poids recette *</t>
  </si>
  <si>
    <t>Unité : Kg- Portions - Gateaux etc</t>
  </si>
  <si>
    <t>Farine type 45</t>
  </si>
  <si>
    <t>Levure biologique</t>
  </si>
  <si>
    <t>Fleur de sel</t>
  </si>
  <si>
    <t>Huile d’olive</t>
  </si>
  <si>
    <t>Postit Modèle N° 10</t>
  </si>
  <si>
    <t xml:space="preserve">Sabler ensemble la farine et l’huile d’olive. </t>
  </si>
  <si>
    <t xml:space="preserve">Mélanger la levure et l’eau chaude </t>
  </si>
  <si>
    <t>puis ajouter à la farine</t>
  </si>
  <si>
    <t xml:space="preserve">et finir par le sel. </t>
  </si>
  <si>
    <t xml:space="preserve">Laisser tourner pendant 20 minutes à vitesse moyenne. </t>
  </si>
  <si>
    <t>Laisser pointer la pâte pendant 30 minutes bien filmée.</t>
  </si>
  <si>
    <t xml:space="preserve">Donner un tour puis étaler à 0,8 mm au laminoir. </t>
  </si>
  <si>
    <t xml:space="preserve">Détailler des carrés de 8 cm de côté. </t>
  </si>
  <si>
    <t xml:space="preserve">Enfourner à 170 °C pendant 6 min. </t>
  </si>
  <si>
    <t xml:space="preserve">Tourner et recuire 4 à 5 min. </t>
  </si>
  <si>
    <t>Ne pas trop colorer</t>
  </si>
  <si>
    <t>http://www.lejournaldupatissier.com/IMG/pdf/jdp392.pdf</t>
  </si>
  <si>
    <t>Vous voulez dupliquer cette recette pour combien de portions</t>
  </si>
  <si>
    <t>saisissez votre valeur dans la cellule encre verte fond jaune</t>
  </si>
  <si>
    <t>reportez ce résultat  en ❺</t>
  </si>
  <si>
    <t>du 02-05-2017- Annule et remplace les versions précédentes</t>
  </si>
  <si>
    <t>Glucose atomisé</t>
  </si>
  <si>
    <t>Super neutrose</t>
  </si>
  <si>
    <t>Purée de pomme verte</t>
  </si>
  <si>
    <t>Stocker en poche de 910 g</t>
  </si>
  <si>
    <t>Vinaigre de citron</t>
  </si>
  <si>
    <t>Jus de citron</t>
  </si>
  <si>
    <t xml:space="preserve">Purée d’avocat </t>
  </si>
  <si>
    <t xml:space="preserve">Mixer les avocats avec le jus de citron </t>
  </si>
  <si>
    <t xml:space="preserve">puis passer au tamis. </t>
  </si>
  <si>
    <t>Réaliser un sirop avec l’eau et le glucose.</t>
  </si>
  <si>
    <t xml:space="preserve">Mélanger le sucre au stab puis l’ajouter au sirop. </t>
  </si>
  <si>
    <t>Chinoiser sur la purée de pomme verte et d’avocat.</t>
  </si>
  <si>
    <t>Turbine</t>
  </si>
  <si>
    <t xml:space="preserve">Crème double </t>
  </si>
  <si>
    <t>Fjord</t>
  </si>
  <si>
    <t>Purée de fraise</t>
  </si>
  <si>
    <t xml:space="preserve">Jus de fraise </t>
  </si>
  <si>
    <t>Masse gélatine</t>
  </si>
  <si>
    <t xml:space="preserve">Faire chauffer la purée, le jus de fraise. </t>
  </si>
  <si>
    <t>Ajouter la masse gélatine</t>
  </si>
  <si>
    <t>puis la crème et le Fjord.</t>
  </si>
  <si>
    <t>Mettre en siphon avec 2 cartouches.</t>
  </si>
  <si>
    <t>Fraises</t>
  </si>
  <si>
    <t xml:space="preserve">Mettre sous vide les fraises et le sucre. </t>
  </si>
  <si>
    <t xml:space="preserve">Cuire 1 heure au four vapeur à 90 °C. </t>
  </si>
  <si>
    <t xml:space="preserve">Chinoiser et récupérer le jus. </t>
  </si>
  <si>
    <t>Réduire le jus de moitié</t>
  </si>
  <si>
    <t>et réserver au froid.</t>
  </si>
  <si>
    <t xml:space="preserve">Faire bouillir le jus de fraise </t>
  </si>
  <si>
    <t xml:space="preserve">puis ajouter la fécule détendue avec un peu d’eau. </t>
  </si>
  <si>
    <t>Donner une ébullition</t>
  </si>
  <si>
    <t>stockée en pipette</t>
  </si>
  <si>
    <t>barquette</t>
  </si>
  <si>
    <t>Fraises des bois</t>
  </si>
  <si>
    <t xml:space="preserve">Ajouter la masse gélatine dans le jus de fraise tiède </t>
  </si>
  <si>
    <t xml:space="preserve">puis la purée de framboise, </t>
  </si>
  <si>
    <t xml:space="preserve">terminer par le jus de citron </t>
  </si>
  <si>
    <t>puis les fraises des bois.</t>
  </si>
  <si>
    <t xml:space="preserve">Faire bouillir le tout </t>
  </si>
  <si>
    <t>puis stocker en boîte.</t>
  </si>
  <si>
    <t>Feuillantine</t>
  </si>
  <si>
    <t>Scintillant vert</t>
  </si>
  <si>
    <t xml:space="preserve">Mettre le chocolat blanc dans le thermomix bien froid. </t>
  </si>
  <si>
    <t xml:space="preserve">Mixer à intervalles afin d’obtenir une poudre et non une pâte </t>
  </si>
  <si>
    <t xml:space="preserve">en prenant soin de tamiser régulièrement </t>
  </si>
  <si>
    <t xml:space="preserve">pour enlever la poudre de chocolat déjà au bon millimètre. </t>
  </si>
  <si>
    <t>Puis passer au tamis.</t>
  </si>
  <si>
    <t xml:space="preserve">Mixer la feuillantine avec le scintillant vert. </t>
  </si>
  <si>
    <t>Mélanger les deux poudres.</t>
  </si>
  <si>
    <t>Kappa</t>
  </si>
  <si>
    <t>Scintillant rouge</t>
  </si>
  <si>
    <t>Faire bouillir le jus, l’eau et le kappa</t>
  </si>
  <si>
    <t>puis ajouter le scintillant rouge.</t>
  </si>
  <si>
    <t>Fécule de pomme de terre</t>
  </si>
  <si>
    <t xml:space="preserve">Faire bouillir le jus de fraise, </t>
  </si>
  <si>
    <t>ajouter la fécule diluée dans le jus de citron.</t>
  </si>
  <si>
    <t>Crème fleurette</t>
  </si>
  <si>
    <t>Monter la crème à la main qui doit être juste mousseuse.</t>
  </si>
  <si>
    <t xml:space="preserve">DECORS - FINITIONS </t>
  </si>
  <si>
    <t>L’IDÉE ? Présenter un coeur sur un coussin, comme pour le présenter, l'offrir à l'autre, et le protéger aussi.</t>
  </si>
  <si>
    <t>LA FORME ? Un coeur sur un coussin.</t>
  </si>
  <si>
    <t xml:space="preserve">LES SAVEURS ? Avocat fraise des bois. J'aime travailler la fraise des bois pour cet évènement ; un fruit magnifique,très parfumé, avec une légère acidité. </t>
  </si>
  <si>
    <t>La sauce du coeur libère le sucre et le parfum concentré de fraise.</t>
  </si>
  <si>
    <t>L’ÉTAPE TECHNIQUE DÉLICATE ? Le coussin bien sûr et le sorbet avocat à faire à chaque service car il s'oxyde très vite.</t>
  </si>
  <si>
    <t>ATTENTION Bien respecter le procédé de la pâte et les temps de repos.</t>
  </si>
  <si>
    <t>CONSEILS HYGIÈNE</t>
  </si>
  <si>
    <t>Les points à risque</t>
  </si>
  <si>
    <t>Les mesures préventives</t>
  </si>
  <si>
    <t>texte avec cellules fusionnées</t>
  </si>
  <si>
    <t>H</t>
  </si>
  <si>
    <t>du 21-02-2017- Annule et remplace les versions précédentes</t>
  </si>
  <si>
    <t>J'ai regroupé ici les différents "postits" de la recette.  A vous de les "ventiler" dans vos répertoire</t>
  </si>
  <si>
    <t>Vous pouvez supprimer cette ligne si vous n'en avez pas besoin</t>
  </si>
  <si>
    <t>?</t>
  </si>
  <si>
    <t>…….Ne pas supprimer ces lignes</t>
  </si>
  <si>
    <t>①</t>
  </si>
  <si>
    <t>②</t>
  </si>
  <si>
    <t>③</t>
  </si>
  <si>
    <t>④</t>
  </si>
  <si>
    <t>⑤</t>
  </si>
  <si>
    <t>⑥</t>
  </si>
  <si>
    <t>⑦</t>
  </si>
  <si>
    <t>⑧</t>
  </si>
  <si>
    <t>⑨</t>
  </si>
  <si>
    <t>⑩</t>
  </si>
  <si>
    <t>⑪</t>
  </si>
  <si>
    <t>⑫</t>
  </si>
  <si>
    <t>⑬</t>
  </si>
  <si>
    <t>⑭</t>
  </si>
  <si>
    <t>⑮</t>
  </si>
  <si>
    <t>⑯</t>
  </si>
  <si>
    <t>⑰</t>
  </si>
  <si>
    <t>LA TOMATE FARCIE et les autres</t>
  </si>
  <si>
    <t>Auteurs   - Guy KRENZER - Eric GODDYN - Maurice TRIHAN</t>
  </si>
  <si>
    <t>CEPROC : La lettre de l'Innovation N° 5</t>
  </si>
  <si>
    <t>❶ SAISIR OU Coller la recette ci-dessous  - collage Spécial 1-2-3 Valeurs ou (R) respecter la mise en forme de destination</t>
  </si>
  <si>
    <t>courgettes fleurs</t>
  </si>
  <si>
    <t xml:space="preserve">tomates </t>
  </si>
  <si>
    <t>artichauts violets</t>
  </si>
  <si>
    <t>mini patissons</t>
  </si>
  <si>
    <t>fleurs de capucine</t>
  </si>
  <si>
    <t>Farce à pâté grand-mère crue</t>
  </si>
  <si>
    <t>Farce à pâté grand-mère cuite</t>
  </si>
  <si>
    <t>brunoise de courgette</t>
  </si>
  <si>
    <t>concassée de tomates fraiches"seches"</t>
  </si>
  <si>
    <t>brunoise de légumes</t>
  </si>
  <si>
    <t>huile d'olive</t>
  </si>
  <si>
    <t>basilic ciselé</t>
  </si>
  <si>
    <t>tomates</t>
  </si>
  <si>
    <t>fleur de thym citronnée</t>
  </si>
  <si>
    <t>OU caviar d'aubergine</t>
  </si>
  <si>
    <t>ail rose confit</t>
  </si>
  <si>
    <t>citron</t>
  </si>
  <si>
    <t>tapenade</t>
  </si>
  <si>
    <t>quenelles de farce à pâté cuite</t>
  </si>
  <si>
    <t>https://www.ceproc.com/media/uploads/innovation-publication-du-pole/lettre_5_pate_de_campagne.pdf</t>
  </si>
  <si>
    <t>ces grammages sont saisis à titre informatif</t>
  </si>
  <si>
    <t>Dans ces cellules fond jaune encre rouge saisissez VOS grammages en remplacement</t>
  </si>
  <si>
    <t>vous pouvez aussi modifier les pourcentages si vous le souhaitez</t>
  </si>
  <si>
    <t xml:space="preserve">Mode d'emploi du Postit </t>
  </si>
  <si>
    <t>Gelée de Tomates au Poivre</t>
  </si>
  <si>
    <t>feuilles de gélatine (7 feuilles au L)</t>
  </si>
  <si>
    <t>la recette à été prévue pour combien de feuilles de gélatine</t>
  </si>
  <si>
    <t>vous voudriez utiliser combien de feuilles de gélatine</t>
  </si>
  <si>
    <t>tomates grappe</t>
  </si>
  <si>
    <t>concentré de tomate</t>
  </si>
  <si>
    <t>poivre mignonnette</t>
  </si>
  <si>
    <t>miel</t>
  </si>
  <si>
    <t>blancs d'œufs</t>
  </si>
  <si>
    <t>Postit     service au poids</t>
  </si>
  <si>
    <t>Saisissez ou collez votre texte</t>
  </si>
  <si>
    <t>Pâté grand-mère aux cèpes et bonbons croustillants</t>
  </si>
  <si>
    <t>Poids de la recette à Fabriquer Hors cèpes</t>
  </si>
  <si>
    <t>foies de poulet</t>
  </si>
  <si>
    <t>ATTENTION saisie des poids en Pourcentages</t>
  </si>
  <si>
    <t>Poids Unitaire en %</t>
  </si>
  <si>
    <t>Poids avec Cèpes</t>
  </si>
  <si>
    <t>gorge de porc</t>
  </si>
  <si>
    <t>œufs entiers</t>
  </si>
  <si>
    <t>graisse d'oie</t>
  </si>
  <si>
    <t>echalotes</t>
  </si>
  <si>
    <t>persil plat</t>
  </si>
  <si>
    <t>crème UHT</t>
  </si>
  <si>
    <t>lait UHT</t>
  </si>
  <si>
    <t>mie de pain</t>
  </si>
  <si>
    <t>eau de vie de vin vieux</t>
  </si>
  <si>
    <t>madère</t>
  </si>
  <si>
    <t>sel nitrité</t>
  </si>
  <si>
    <t>dextrose</t>
  </si>
  <si>
    <t>poivre gris du moulin</t>
  </si>
  <si>
    <t>muscade rapée</t>
  </si>
  <si>
    <t>coriandre en poudre</t>
  </si>
  <si>
    <t>acide ascorbique</t>
  </si>
  <si>
    <t>thym QS</t>
  </si>
  <si>
    <t>laurier QS</t>
  </si>
  <si>
    <t>crépine</t>
  </si>
  <si>
    <t>Gr</t>
  </si>
  <si>
    <t>Poids de la recette Fabriquée Hors cèpes</t>
  </si>
  <si>
    <t>cèpes en dés</t>
  </si>
  <si>
    <t>Poids total du Pâté</t>
  </si>
  <si>
    <t>Pour obtenir  1 Kg de pâté AVEC les cèpes : Poids de la recette à fabriquer</t>
  </si>
  <si>
    <t>Postit   service au poids</t>
  </si>
  <si>
    <t xml:space="preserve">Mode d'emploi du "Postit" </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</si>
  <si>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</si>
  <si>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</si>
  <si>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</si>
  <si>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</si>
  <si>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</si>
  <si>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</si>
  <si>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</si>
  <si>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</si>
  <si>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</si>
  <si>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</si>
  <si>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</si>
  <si>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</si>
  <si>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</si>
  <si>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</si>
  <si>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</si>
  <si>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</si>
  <si>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</si>
  <si>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</si>
  <si>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</si>
  <si>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</si>
  <si>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</si>
  <si>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</si>
  <si>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</si>
  <si>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</si>
  <si>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</si>
  <si>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</si>
  <si>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</si>
  <si>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</si>
  <si>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</si>
  <si>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</si>
  <si>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</si>
  <si>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</si>
  <si>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</si>
  <si>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</si>
  <si>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</si>
  <si>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</si>
  <si>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</si>
  <si>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</si>
  <si>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</si>
  <si>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</si>
  <si>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</si>
  <si>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</si>
  <si>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</si>
  <si>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</si>
  <si>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</si>
  <si>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</si>
  <si>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</si>
  <si>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</si>
  <si>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</si>
  <si>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</si>
  <si>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</si>
  <si>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</si>
  <si>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DESSERTS</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</si>
  <si>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</si>
  <si>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</si>
  <si>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</si>
  <si>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</si>
  <si>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</si>
  <si>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</si>
  <si>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</si>
  <si>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</si>
  <si>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</si>
  <si>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</si>
  <si>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</si>
  <si>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</si>
  <si>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</si>
  <si>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</si>
  <si>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</si>
  <si>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</si>
  <si>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</si>
  <si>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</si>
  <si>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</si>
  <si>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</si>
  <si>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</si>
  <si>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</si>
  <si>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</si>
  <si>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</si>
  <si>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</si>
  <si>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</si>
  <si>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</si>
  <si>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</si>
  <si>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</si>
  <si>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</si>
  <si>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</si>
  <si>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</si>
  <si>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</si>
  <si>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</si>
  <si>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</si>
  <si>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</si>
  <si>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</si>
  <si>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</si>
  <si>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</si>
  <si>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</si>
  <si>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</si>
  <si>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</si>
  <si>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</si>
  <si>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</si>
  <si>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</si>
  <si>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</si>
  <si>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</si>
  <si>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</si>
  <si>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</si>
  <si>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</si>
  <si>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</si>
  <si>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</si>
  <si>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</si>
  <si>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</si>
  <si>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</si>
  <si>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</si>
  <si>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</si>
  <si>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</si>
  <si>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</si>
  <si>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</si>
  <si>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</si>
  <si>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</si>
  <si>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</si>
  <si>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</si>
  <si>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</si>
  <si>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</si>
  <si>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</si>
  <si>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</si>
  <si>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</si>
  <si>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</si>
  <si>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</si>
  <si>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</si>
  <si>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</si>
  <si>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</si>
  <si>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</si>
  <si>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</si>
  <si>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</si>
  <si>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</si>
  <si>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</si>
  <si>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</si>
  <si>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</si>
  <si>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</si>
  <si>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</si>
  <si>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</si>
  <si>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</si>
  <si>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</si>
  <si>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</si>
  <si>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</si>
  <si>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</si>
  <si>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</si>
  <si>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</si>
  <si>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</si>
  <si>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</si>
  <si>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</si>
  <si>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</si>
  <si>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</si>
  <si>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</si>
  <si>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</si>
  <si>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</si>
  <si>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</si>
  <si>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</si>
  <si>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</si>
  <si>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</si>
  <si>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</si>
  <si>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</si>
  <si>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</si>
  <si>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</si>
  <si>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</si>
  <si>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</si>
  <si>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</si>
  <si>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</si>
  <si>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</si>
  <si>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</si>
  <si>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</si>
  <si>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</si>
  <si>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</si>
  <si>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</si>
  <si>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</si>
  <si>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</si>
  <si>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 xml:space="preserve">VOCABULAIRE PROFESSIONNEL " CUISINE DE COMPOSITION" </t>
  </si>
  <si>
    <t>VOCABULAIRE PROFESSIONNEL "La CUISINE DE REFERENCE" Michel MAINCENT</t>
  </si>
  <si>
    <t>P</t>
  </si>
  <si>
    <t>R</t>
  </si>
  <si>
    <t>M</t>
  </si>
  <si>
    <t>T</t>
  </si>
  <si>
    <t>Abaisser la temp. à coeur</t>
  </si>
  <si>
    <t>Egrener</t>
  </si>
  <si>
    <t>Parfumer</t>
  </si>
  <si>
    <t>Respecter le délai de 2 H</t>
  </si>
  <si>
    <t>Abaisser</t>
  </si>
  <si>
    <t>Dépouiller</t>
  </si>
  <si>
    <t>Habiller</t>
  </si>
  <si>
    <t>Réduire</t>
  </si>
  <si>
    <t>Dauber</t>
  </si>
  <si>
    <t>Façonner</t>
  </si>
  <si>
    <t>Macérer</t>
  </si>
  <si>
    <t>Rabattre</t>
  </si>
  <si>
    <t>Tabler</t>
  </si>
  <si>
    <t>Accompagner</t>
  </si>
  <si>
    <t>Eliminer</t>
  </si>
  <si>
    <t>Parsemer</t>
  </si>
  <si>
    <t>Retirer</t>
  </si>
  <si>
    <t>Abricoter</t>
  </si>
  <si>
    <t>Dérober</t>
  </si>
  <si>
    <t>Hacher</t>
  </si>
  <si>
    <t>Relever</t>
  </si>
  <si>
    <t>Décanter</t>
  </si>
  <si>
    <t>Faire bouillir</t>
  </si>
  <si>
    <t>Maintenir en temp. sup à 63°</t>
  </si>
  <si>
    <t>Raccourcir</t>
  </si>
  <si>
    <t>Tailler</t>
  </si>
  <si>
    <t>Additionner</t>
  </si>
  <si>
    <t>Enfourner</t>
  </si>
  <si>
    <t>Peler</t>
  </si>
  <si>
    <t>Retourner</t>
  </si>
  <si>
    <t>Arroser</t>
  </si>
  <si>
    <t>Désosser</t>
  </si>
  <si>
    <t>Historier</t>
  </si>
  <si>
    <t>Remonter</t>
  </si>
  <si>
    <t>Décercler</t>
  </si>
  <si>
    <t>Farcir</t>
  </si>
  <si>
    <t>Manchonner</t>
  </si>
  <si>
    <t>Rafraîchir</t>
  </si>
  <si>
    <t>Tamiser</t>
  </si>
  <si>
    <t>Adjoindre</t>
  </si>
  <si>
    <t>Porter à ébullition</t>
  </si>
  <si>
    <t>Rincer</t>
  </si>
  <si>
    <t>Assaisonner</t>
  </si>
  <si>
    <t>Dessécher</t>
  </si>
  <si>
    <t>Revenir</t>
  </si>
  <si>
    <t>Décorer</t>
  </si>
  <si>
    <t>Farder</t>
  </si>
  <si>
    <t>Manier</t>
  </si>
  <si>
    <t>Raidir</t>
  </si>
  <si>
    <t>Tamponner</t>
  </si>
  <si>
    <t>Agir rapidement</t>
  </si>
  <si>
    <t>Etaler</t>
  </si>
  <si>
    <t>Préchauffer</t>
  </si>
  <si>
    <t>Détendre</t>
  </si>
  <si>
    <t>Inciser</t>
  </si>
  <si>
    <t>Rissoler</t>
  </si>
  <si>
    <t>Décortiquer</t>
  </si>
  <si>
    <t>Fariner</t>
  </si>
  <si>
    <t>Manipuler</t>
  </si>
  <si>
    <t>Rassir</t>
  </si>
  <si>
    <t>Tapisser</t>
  </si>
  <si>
    <t>Ajouter</t>
  </si>
  <si>
    <t>Prélever</t>
  </si>
  <si>
    <t>Saupoudrer</t>
  </si>
  <si>
    <t>Barder</t>
  </si>
  <si>
    <t>Dorer</t>
  </si>
  <si>
    <t>Rompre</t>
  </si>
  <si>
    <t>Décuire</t>
  </si>
  <si>
    <t>Festonner</t>
  </si>
  <si>
    <t>Marbrer</t>
  </si>
  <si>
    <t>Rayer</t>
  </si>
  <si>
    <t>Terminer</t>
  </si>
  <si>
    <t>Aplatir</t>
  </si>
  <si>
    <t>Préparer</t>
  </si>
  <si>
    <t>Servir</t>
  </si>
  <si>
    <t>Beurrer</t>
  </si>
  <si>
    <t>Dresser</t>
  </si>
  <si>
    <t>Lier</t>
  </si>
  <si>
    <t>Rôtir</t>
  </si>
  <si>
    <t>Déffilandrer</t>
  </si>
  <si>
    <t>Fileter</t>
  </si>
  <si>
    <t>Mariner</t>
  </si>
  <si>
    <t>Réaliser</t>
  </si>
  <si>
    <t>Tomber</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</si>
  <si>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</si>
  <si>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</si>
  <si>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</si>
  <si>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</si>
  <si>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</si>
  <si>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</si>
  <si>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</si>
  <si>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</si>
  <si>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</si>
  <si>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</si>
  <si>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</si>
  <si>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</si>
  <si>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</si>
  <si>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</si>
  <si>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</si>
  <si>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</si>
  <si>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</si>
  <si>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</si>
  <si>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</si>
  <si>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</si>
  <si>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</si>
  <si>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</si>
  <si>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</si>
  <si>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</si>
  <si>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</si>
  <si>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</si>
  <si>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</si>
  <si>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</si>
  <si>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</si>
  <si>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</si>
  <si>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</si>
  <si>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</si>
  <si>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U</t>
  </si>
  <si>
    <t>Braiser</t>
  </si>
  <si>
    <t>Ecaler</t>
  </si>
  <si>
    <t>Sangler</t>
  </si>
  <si>
    <t>Dégraisser</t>
  </si>
  <si>
    <t>Fleurer</t>
  </si>
  <si>
    <t>Travailler</t>
  </si>
  <si>
    <t>Conserver</t>
  </si>
  <si>
    <t>Indications packaging</t>
  </si>
  <si>
    <t>Utiliser</t>
  </si>
  <si>
    <t>Brider</t>
  </si>
  <si>
    <t>Ecorcher</t>
  </si>
  <si>
    <t>Sauter</t>
  </si>
  <si>
    <t>Déhousser</t>
  </si>
  <si>
    <t>Foisonner</t>
  </si>
  <si>
    <t>Meringuer</t>
  </si>
  <si>
    <t>Refroidir</t>
  </si>
  <si>
    <t>Tremper</t>
  </si>
  <si>
    <t>Contrôler</t>
  </si>
  <si>
    <t>V</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</si>
  <si>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</si>
  <si>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</si>
  <si>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</si>
  <si>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</si>
  <si>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</si>
  <si>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</si>
  <si>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</si>
  <si>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</si>
  <si>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</si>
  <si>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</si>
  <si>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</si>
  <si>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</si>
  <si>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</si>
  <si>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</si>
  <si>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</si>
  <si>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</si>
  <si>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</si>
  <si>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</si>
  <si>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</si>
  <si>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</si>
  <si>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</si>
  <si>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</si>
  <si>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</si>
  <si>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</si>
  <si>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</si>
  <si>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</si>
  <si>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</si>
  <si>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</si>
  <si>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</si>
  <si>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Effiler</t>
  </si>
  <si>
    <t>Dénoyauter</t>
  </si>
  <si>
    <t>Fouler</t>
  </si>
  <si>
    <t>Mixer</t>
  </si>
  <si>
    <t>Disperser</t>
  </si>
  <si>
    <t>Remplacer</t>
  </si>
  <si>
    <t>Chaufroiter</t>
  </si>
  <si>
    <t>Egermer</t>
  </si>
  <si>
    <t>Denteler</t>
  </si>
  <si>
    <t>Fourrer</t>
  </si>
  <si>
    <t>Modeler</t>
  </si>
  <si>
    <t>Disposer</t>
  </si>
  <si>
    <t>Remuer</t>
  </si>
  <si>
    <t>Chemiser</t>
  </si>
  <si>
    <t>Egoutter</t>
  </si>
  <si>
    <t>Fraiser</t>
  </si>
  <si>
    <t>Moiner</t>
  </si>
  <si>
    <t>Upériser</t>
  </si>
  <si>
    <t>Répartir</t>
  </si>
  <si>
    <t>Chiqueter</t>
  </si>
  <si>
    <t>Egrapper</t>
  </si>
  <si>
    <t>Frapper</t>
  </si>
  <si>
    <t>Monder</t>
  </si>
  <si>
    <t>Repasser</t>
  </si>
  <si>
    <t>Ciseler</t>
  </si>
  <si>
    <t>Fraser</t>
  </si>
  <si>
    <t>Monter</t>
  </si>
  <si>
    <t>Citronner</t>
  </si>
  <si>
    <t>Emincer</t>
  </si>
  <si>
    <t>Frémir</t>
  </si>
  <si>
    <t>Mortifier</t>
  </si>
  <si>
    <t>Clarifier</t>
  </si>
  <si>
    <t>Enrober</t>
  </si>
  <si>
    <t>Détailler</t>
  </si>
  <si>
    <t>Frire</t>
  </si>
  <si>
    <t>Mouiller</t>
  </si>
  <si>
    <t>Réserver</t>
  </si>
  <si>
    <t>Vanner</t>
  </si>
  <si>
    <t>Coller</t>
  </si>
  <si>
    <t>Eplucher</t>
  </si>
  <si>
    <t>Broyer</t>
  </si>
  <si>
    <t>Mousser</t>
  </si>
  <si>
    <t>Compoter</t>
  </si>
  <si>
    <t>Escaloper</t>
  </si>
  <si>
    <t>Brûler</t>
  </si>
  <si>
    <t>Détremper</t>
  </si>
  <si>
    <t>Concasser</t>
  </si>
  <si>
    <t>Etuver</t>
  </si>
  <si>
    <t>Nacrer</t>
  </si>
  <si>
    <t>Retomber</t>
  </si>
  <si>
    <t>Videler</t>
  </si>
  <si>
    <t>Confire</t>
  </si>
  <si>
    <t>⑱</t>
  </si>
  <si>
    <t>Evider</t>
  </si>
  <si>
    <t>Napper</t>
  </si>
  <si>
    <t>Gerber</t>
  </si>
  <si>
    <t>Voiler</t>
  </si>
  <si>
    <t>Contiser</t>
  </si>
  <si>
    <t>⑲</t>
  </si>
  <si>
    <t>Exprimer</t>
  </si>
  <si>
    <t>Glacer</t>
  </si>
  <si>
    <t>Corner</t>
  </si>
  <si>
    <t>Doubler</t>
  </si>
  <si>
    <t>Gommer</t>
  </si>
  <si>
    <t>Corser</t>
  </si>
  <si>
    <t>Paner</t>
  </si>
  <si>
    <t>Cerner</t>
  </si>
  <si>
    <t>Graisser</t>
  </si>
  <si>
    <t>Panacher</t>
  </si>
  <si>
    <t>Rioler</t>
  </si>
  <si>
    <t>Zester</t>
  </si>
  <si>
    <t>Coucher</t>
  </si>
  <si>
    <t>Papilloter</t>
  </si>
  <si>
    <t>Gratiner</t>
  </si>
  <si>
    <t>Passer</t>
  </si>
  <si>
    <t>Griller</t>
  </si>
  <si>
    <t>Crémer</t>
  </si>
  <si>
    <t>Persiller</t>
  </si>
  <si>
    <t>Parer</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</si>
  <si>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</si>
  <si>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</si>
  <si>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</si>
  <si>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</si>
  <si>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</si>
  <si>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</si>
  <si>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</si>
  <si>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</si>
  <si>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</si>
  <si>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</si>
  <si>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</si>
  <si>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</si>
  <si>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</si>
  <si>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</si>
  <si>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</si>
  <si>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</si>
  <si>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</si>
  <si>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</si>
  <si>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</si>
  <si>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Q</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</si>
  <si>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</si>
  <si>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</si>
  <si>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</si>
  <si>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</si>
  <si>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</si>
  <si>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</si>
  <si>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</si>
  <si>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</si>
  <si>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</si>
  <si>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</si>
  <si>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</si>
  <si>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</si>
  <si>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</si>
  <si>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</si>
  <si>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</si>
  <si>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</si>
  <si>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</si>
  <si>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</si>
  <si>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</si>
  <si>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</si>
  <si>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</si>
  <si>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</si>
  <si>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</si>
  <si>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</si>
  <si>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</si>
  <si>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</si>
  <si>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</si>
  <si>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</si>
  <si>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</si>
  <si>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</si>
  <si>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</si>
  <si>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</si>
  <si>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</si>
  <si>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</si>
  <si>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</si>
  <si>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</si>
  <si>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</si>
  <si>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</si>
  <si>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</si>
  <si>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</si>
  <si>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</si>
  <si>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</si>
  <si>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</si>
  <si>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</si>
  <si>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</si>
  <si>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</si>
  <si>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</si>
  <si>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</si>
  <si>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</si>
  <si>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</si>
  <si>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</si>
  <si>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</si>
  <si>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</si>
  <si>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</si>
  <si>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des caractères spéciaux</t>
  </si>
  <si>
    <t>"</t>
  </si>
  <si>
    <t>#</t>
  </si>
  <si>
    <t>$</t>
  </si>
  <si>
    <t>&amp;</t>
  </si>
  <si>
    <t>‰</t>
  </si>
  <si>
    <t>≈</t>
  </si>
  <si>
    <t>±</t>
  </si>
  <si>
    <t>»</t>
  </si>
  <si>
    <t>¼</t>
  </si>
  <si>
    <t>½</t>
  </si>
  <si>
    <t>¾</t>
  </si>
  <si>
    <t>ø</t>
  </si>
  <si>
    <t>►</t>
  </si>
  <si>
    <t>◄</t>
  </si>
  <si>
    <t>▲</t>
  </si>
  <si>
    <t>▼</t>
  </si>
  <si>
    <t>Φ</t>
  </si>
  <si>
    <t>des fonctions</t>
  </si>
  <si>
    <t>Format | cellule | personnalisé | 0" cm³"</t>
  </si>
  <si>
    <t>ou copier-coller</t>
  </si>
  <si>
    <t>²</t>
  </si>
  <si>
    <t>Police Wingdings 3</t>
  </si>
  <si>
    <t>Adresse colonne</t>
  </si>
  <si>
    <t>³</t>
  </si>
  <si>
    <t>Fonctions complémentaires XLP</t>
  </si>
  <si>
    <t>de documents mis sur le net par des passionnés</t>
  </si>
  <si>
    <t xml:space="preserve">Chaque postit étant indépendant vous pouvez  le copier et le coller dans n'importe quelle feuille Excel </t>
  </si>
  <si>
    <t>pour vous constituer un répertoire</t>
  </si>
  <si>
    <t>Exemple : pour une recette de gateau…allez chercher dans vos répertoires la recette du biscuit qui vous convient</t>
  </si>
  <si>
    <t xml:space="preserve"> le mieux ajoutez une ou deux crèmes qui vont bien et terminez en ajoutant un postit éléments de décor</t>
  </si>
  <si>
    <t xml:space="preserve">comment copier un "Postit" : cliquez sur la cellule ICI dans l'angle gauche puis déportez la souris vers la droit le postit </t>
  </si>
  <si>
    <t>est sélectionné  il ne vous reste plus qu'a le copier et le coller dans votre répertoire</t>
  </si>
  <si>
    <t>Bonne utilisation. A vous de faire évoluer ces documents…et n'hésitez pas à tramsmettre vos savoirs faire……</t>
  </si>
  <si>
    <t>pour aider les jeunes en formation ou donner des idées à vos collègues des métiers de bouche</t>
  </si>
  <si>
    <t>Mode d'emploi 2 RECETTES SERVICE AU POIDS</t>
  </si>
  <si>
    <t>FF= Fiches de fabrication</t>
  </si>
  <si>
    <t>Modèles FF-14 Restauration</t>
  </si>
  <si>
    <t>Postits au poids</t>
  </si>
  <si>
    <t>DIFFÉRENCE ENTRE SERVICE A LA PORTION ET SERVICE AU POIDS</t>
  </si>
  <si>
    <t>SERVICE A LA PORTION</t>
  </si>
  <si>
    <t>Comment remplir cette fiche en respectant un ordre logique</t>
  </si>
  <si>
    <t>fiche de fabrication SERVICE A LA PORTION</t>
  </si>
  <si>
    <t>Simplissime :</t>
  </si>
  <si>
    <t xml:space="preserve">Portions Auteur </t>
  </si>
  <si>
    <t>Dupliquée pour</t>
  </si>
  <si>
    <t xml:space="preserve">Vous pouvez saisir ce que vous voulez un poids  </t>
  </si>
  <si>
    <t>un nombre de cuillères ou de branches de thym</t>
  </si>
  <si>
    <t>1 - saisir les Denrées</t>
  </si>
  <si>
    <t>une poignée etc…tout cela n'a pas d'incidence</t>
  </si>
  <si>
    <t>Denrées</t>
  </si>
  <si>
    <t>Parce que :</t>
  </si>
  <si>
    <t>Quantités</t>
  </si>
  <si>
    <t>2 - saisir les quantités de la recette  dans cette colonne</t>
  </si>
  <si>
    <t xml:space="preserve"> l'Auteur à pensé sa recette pour </t>
  </si>
  <si>
    <t>Agneau</t>
  </si>
  <si>
    <t xml:space="preserve">Vous voulez la dupliquer pour </t>
  </si>
  <si>
    <t xml:space="preserve"> ¼ de botte de fines herbes -  allez expliquer cela à Excel (0.25)</t>
  </si>
  <si>
    <t>curry</t>
  </si>
  <si>
    <t>Formule :</t>
  </si>
  <si>
    <t xml:space="preserve">Quantité de chaque produit  </t>
  </si>
  <si>
    <t>X par le nombre de portions que vous voulez dupliquer</t>
  </si>
  <si>
    <t>g</t>
  </si>
  <si>
    <t>C a C</t>
  </si>
  <si>
    <t>cuillère a café</t>
  </si>
  <si>
    <t>cuillère a soupe</t>
  </si>
  <si>
    <t>Nombre de portions de l'Auteur</t>
  </si>
  <si>
    <t>pièces</t>
  </si>
  <si>
    <t>olives</t>
  </si>
  <si>
    <t>Astuce :</t>
  </si>
  <si>
    <t>si vous estimez que les portions sont trop importantes pour vos convives :</t>
  </si>
  <si>
    <t xml:space="preserve">Dupliquée pour : </t>
  </si>
  <si>
    <t>à vous de saisir la quantité à fabriquer en fonction de votre utilisation</t>
  </si>
  <si>
    <t>poignée</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</si>
  <si>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</si>
  <si>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</si>
  <si>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</si>
  <si>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</si>
  <si>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</si>
  <si>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</si>
  <si>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</si>
  <si>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</si>
  <si>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</si>
  <si>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</si>
  <si>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</si>
  <si>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</si>
  <si>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</si>
  <si>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</si>
  <si>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</si>
  <si>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</si>
  <si>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</si>
  <si>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de fèves</t>
  </si>
  <si>
    <t>haricots coco</t>
  </si>
  <si>
    <t>si dans votre recette vous n'avez saisi que des poids alors saisissez le total</t>
  </si>
  <si>
    <t>Poids dupliqué</t>
  </si>
  <si>
    <t>de la cellule</t>
  </si>
  <si>
    <t>Faites "votre marché" dans vos répertoires et assemblez le tout sur une même feuille Excel</t>
  </si>
  <si>
    <t>vous pouvez masquer ou supprimer cette ligne pour raccourcir le tableau</t>
  </si>
  <si>
    <t>Ligne</t>
  </si>
  <si>
    <t>VOUS AVEZ PLUSIEURS MODÈLES DE "POSTITS" AU POIDS SUR CETTE FEUILLE</t>
  </si>
  <si>
    <t>Mode d'emploi cellule</t>
  </si>
  <si>
    <t>Mode d'emploi du "Postit" N°</t>
  </si>
  <si>
    <t>N°</t>
  </si>
  <si>
    <t>DEUXIÈME BONUS……….la seule limite sera votre imagination</t>
  </si>
  <si>
    <t>Lien &gt;</t>
  </si>
  <si>
    <t xml:space="preserve">Mode d'emploi </t>
  </si>
  <si>
    <t>Mode d'emploi du Postit</t>
  </si>
  <si>
    <t>CONTENU DU CLASSEUR</t>
  </si>
  <si>
    <t>POSTIT CHARCUTERIE</t>
  </si>
  <si>
    <t>Formats - formules et pourcentages - Cuisiniers : PESEZ</t>
  </si>
  <si>
    <t>Codes couleurs : Palette de couleurs, Excel</t>
  </si>
  <si>
    <t>POSTIT AU POIDS</t>
  </si>
  <si>
    <t>Mode d'emploi du POSTIT AU POIDS</t>
  </si>
  <si>
    <t>Différence entre service a la portion et service au poids</t>
  </si>
  <si>
    <t>Qu'est-ce qu'un "postit"</t>
  </si>
  <si>
    <t>Exemples d'utilisations</t>
  </si>
  <si>
    <t>Liste des modèles de postits au poids pour vous aider à faire votre choix</t>
  </si>
  <si>
    <t>Coussin coeur de la saint valentin 2014</t>
  </si>
  <si>
    <t>Pâte à crackers</t>
  </si>
  <si>
    <t>Sorbet avocat</t>
  </si>
  <si>
    <t>Siphon fraise</t>
  </si>
  <si>
    <t>Sauce fraise</t>
  </si>
  <si>
    <t>Sirop à crackers</t>
  </si>
  <si>
    <t>Poudre à crackers</t>
  </si>
  <si>
    <t>Vous récupérez parfois du texte sur le net pour vos fiches recettes ( des quantités ou un mode opératoire)</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</si>
  <si>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</si>
  <si>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</si>
  <si>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</si>
  <si>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</si>
  <si>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</si>
  <si>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 xml:space="preserve">choisissez le nombre de colonnes qui vous scindera le texte au nombre </t>
  </si>
  <si>
    <t>et collez ce texte dans la ligne suivante</t>
  </si>
  <si>
    <t>de caractères pour votre tableau voir colonne P (Nb de lignes)</t>
  </si>
  <si>
    <t>et ainsi de suite</t>
  </si>
  <si>
    <t>Copiez une colonne et coller Valeurs dans votre feuille Excel</t>
  </si>
  <si>
    <t>https://www.youtube.com/watch?v=ImOnZNKHBNU&amp;ab_channel=Tutech</t>
  </si>
  <si>
    <t xml:space="preserve">             TABLEAU POUR ÉPURER UN TEXTE BRUT RÉCUPÉRÉ SUR LE NET                                                                                                                                                    TABLEAU POUR ÉPURER UN TEXTE BRUT RÉCUPÉRÉ SUR LE NET                             </t>
  </si>
  <si>
    <t>3 - Récupérez votre texte dans cette colonne</t>
  </si>
  <si>
    <t>2 - Que voulez vous supprimer dans le texte</t>
  </si>
  <si>
    <t>pour le coller dans une feuille choisir Collage Spécial 123 Valeurs sinon vous coller les formules</t>
  </si>
  <si>
    <t>—</t>
  </si>
  <si>
    <t>...</t>
  </si>
  <si>
    <t>/</t>
  </si>
  <si>
    <t>Fonction 1ère lettre Majuscule</t>
  </si>
  <si>
    <t>Remplacement ligne par ligne</t>
  </si>
  <si>
    <t>Fonction SUBSTITUE 1</t>
  </si>
  <si>
    <t>Fonction SUBSTITUE 2</t>
  </si>
  <si>
    <t>Fonction SUPPRESPACE</t>
  </si>
  <si>
    <t>Combien de caractères souhaitez vous dans une cellule.Maxi 255</t>
  </si>
  <si>
    <t>SI(K14="";"";MAJUSCULE(GAUCHE(H14;1))&amp;DROITE(H14;NBCAR(H14)-1))</t>
  </si>
  <si>
    <t>Que souhaitez vous supprimer ligne par ligne</t>
  </si>
  <si>
    <t xml:space="preserve">à Remplacer par </t>
  </si>
  <si>
    <t>CONCATENER(MAJUSCULE(GAUCHE(H14;1));DROITE(H14;(NBCAR(H14))-1))</t>
  </si>
  <si>
    <t>SUPPRESPACE(I14)</t>
  </si>
  <si>
    <t>Copiez votre texte nettoyé ICI pour Collage spécial Valeurs dans votre document</t>
  </si>
  <si>
    <t>"Nettoyage" dans ces colonnes</t>
  </si>
  <si>
    <t>↓       ↓       ↓      ↓       ↓</t>
  </si>
  <si>
    <t>dans la colonne B vous avez</t>
  </si>
  <si>
    <t>300g</t>
  </si>
  <si>
    <t>100 Gr</t>
  </si>
  <si>
    <t>exemple / — équeuter, laver,      cuire 300g de haricots   ...  à l'anglaise les égoutter</t>
  </si>
  <si>
    <t>quatre</t>
  </si>
  <si>
    <t>2 et en six</t>
  </si>
  <si>
    <t>... laver, parer les aubergines,    les couper en quatre dans la longueur /</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</si>
  <si>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</si>
  <si>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</si>
  <si>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</si>
  <si>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1. litre de</t>
  </si>
  <si>
    <t>1. litre de lait</t>
  </si>
  <si>
    <t>0.500 kg de</t>
  </si>
  <si>
    <t>0.500 kg de pain sec (avec le moins de croute colorée possible)</t>
  </si>
  <si>
    <t xml:space="preserve">100 g </t>
  </si>
  <si>
    <t>100 g Noisette en poudre</t>
  </si>
  <si>
    <t>et demi</t>
  </si>
  <si>
    <t>1  banane et demi</t>
  </si>
  <si>
    <t xml:space="preserve">choisissez le nombre de colonne qui vous scindera le texte au nombre </t>
  </si>
  <si>
    <t>de caractères pour votre tableau</t>
  </si>
  <si>
    <t>Epurer un texte : tableau pour "nettoyer" un texte récupéré sur le net</t>
  </si>
  <si>
    <t>Vocabulaire professionnel</t>
  </si>
  <si>
    <t>Réflexion sur des modèle de répertoire</t>
  </si>
  <si>
    <t>Madame..Monsieur….Bonjour pour la lecture de ce document utilisez un affichage Zoom personnalisé de 120%   sinon 100%</t>
  </si>
  <si>
    <t>SERVICE A LA PORTION Explication</t>
  </si>
  <si>
    <t>SERVICE AU POIDS Explication</t>
  </si>
  <si>
    <t>DANS LA BARRE DE FORMULES COPIEZ</t>
  </si>
  <si>
    <t>le texte et les espaces</t>
  </si>
  <si>
    <t>n'oubliez pas qu'un espace est compté comme du texte</t>
  </si>
  <si>
    <t>Unités Nombres</t>
  </si>
  <si>
    <t>Quoi Texte</t>
  </si>
  <si>
    <t xml:space="preserve">• 4 belles </t>
  </si>
  <si>
    <t>Collez le Texte à modifier dans cette colonne</t>
  </si>
  <si>
    <t>1 oeuf</t>
  </si>
  <si>
    <t xml:space="preserve">• 125 g de </t>
  </si>
  <si>
    <t xml:space="preserve">• 1 </t>
  </si>
  <si>
    <t xml:space="preserve">• 80 g de </t>
  </si>
  <si>
    <t>Texte de la colonne S modifié</t>
  </si>
  <si>
    <t>Positionnez vous sur la ligne correspondante ci-dessous et</t>
  </si>
  <si>
    <t>Dans la colonne S cliquez sur le texte à nettoyer</t>
  </si>
  <si>
    <t>dans la colonne S</t>
  </si>
  <si>
    <t>les unités colonne P</t>
  </si>
  <si>
    <t>indiquez ce que c'est colonne Q</t>
  </si>
  <si>
    <t>les poids UNITAIRES colonne R</t>
  </si>
  <si>
    <t>collage spécial Valeurs 1 2 3</t>
  </si>
  <si>
    <t>noix</t>
  </si>
  <si>
    <t>Nombres</t>
  </si>
  <si>
    <t>indiquez ce que c'est "morceaux - quartiers - cuillères - PM pour Mémoire etc"</t>
  </si>
  <si>
    <t xml:space="preserve"> de porc noir de Bigorre</t>
  </si>
  <si>
    <t>Epaule ou Jambon de porc noir de Bigorre</t>
  </si>
  <si>
    <t>*</t>
  </si>
  <si>
    <t>du Gras dur</t>
  </si>
  <si>
    <t xml:space="preserve">du </t>
  </si>
  <si>
    <t>par rien alors ne saisissez rien colonne V</t>
  </si>
  <si>
    <t>la mise en forme de destination</t>
  </si>
  <si>
    <t>Coller la recette dans la colonne S - Collage spécial = collage 1-2-3 Valeurs ou (R) pour respecter la mise en forme de destination</t>
  </si>
  <si>
    <t>Ce texte est souvent formaté avec des espaces        des points….  des tirets _  que vous voulez supprimer . Utilisez les colonnes U et V pour "nettoyer" le texte</t>
  </si>
  <si>
    <t>saisissez le Poids EXPRIMÉ EN GRAMME si vous connaissez le poids unitaire du Quoi saisissez le aussi ici Exemple 2 œufs  de 50g</t>
  </si>
  <si>
    <t>ou vous saisissez ou collez la progression colonne C</t>
  </si>
  <si>
    <t>ou vous collez un imprim'écran ICI</t>
  </si>
  <si>
    <t>Si vous collez la progression dans la colonne C</t>
  </si>
  <si>
    <t xml:space="preserve">Collage spécial =  1-2-3 Valeurs ou (R) pour respecter </t>
  </si>
  <si>
    <t xml:space="preserve">POSTIT SPÉCIAL  saisie des poids en Grammes </t>
  </si>
  <si>
    <t xml:space="preserve">Les quantités à fabriquer sont en grammes ET en Kg </t>
  </si>
  <si>
    <t>avec indication de pourcentage</t>
  </si>
  <si>
    <t>Ce modèle pourrait convenir pour tous les métiers de bouche</t>
  </si>
  <si>
    <t xml:space="preserve">AVANT de saisir quoique ce soit dans une cellule </t>
  </si>
  <si>
    <t>vérifiez bien qu'il n'y ait pas de formule en cliquant dessus</t>
  </si>
  <si>
    <t xml:space="preserve">Une astuce  pour adapter le nombre de caractères à la dimension </t>
  </si>
  <si>
    <t>de votre tableau</t>
  </si>
  <si>
    <t xml:space="preserve">Si vous récupérez du texte sur le net quantités </t>
  </si>
  <si>
    <t>ou un mode opératoire</t>
  </si>
  <si>
    <t xml:space="preserve">Ce texte est souvent formaté avec des espaces      des points….  </t>
  </si>
  <si>
    <t xml:space="preserve">des tirets _  que vous voulez supprimer . </t>
  </si>
  <si>
    <t>Utilisez la feuille Epurer un texte</t>
  </si>
  <si>
    <t>valeurs</t>
  </si>
  <si>
    <t>et collez le texte nettoyé ici colonne C toujours collage spécial</t>
  </si>
  <si>
    <t>Voici quelques photos pour aider à estimer les quantités</t>
  </si>
  <si>
    <t>Visuellement, ça représente quoi 100 calories ?</t>
  </si>
  <si>
    <t xml:space="preserve"> en poche de 910 g</t>
  </si>
  <si>
    <t>vous devriez donc saisir ce nombre ❽ dans la cellule ❺</t>
  </si>
  <si>
    <t>vous devriez donc saisir ce poids ❽ dans la cellule ❺</t>
  </si>
  <si>
    <t>Collez ICI un Lien internet pour retrouver la recette et l'Auteur</t>
  </si>
  <si>
    <t>Saisie des poids en Kg</t>
  </si>
  <si>
    <t>poids pour</t>
  </si>
  <si>
    <t>POSTIT VIERGE / NOM DE VOTRE RECETTE ICI</t>
  </si>
  <si>
    <t>Quoi ?</t>
  </si>
  <si>
    <t>Quantité à fabriquer</t>
  </si>
  <si>
    <t>C/s</t>
  </si>
  <si>
    <t>POSTIT SPÉCIAL CREPES  service au poids avec nombre de crêpes à faire -  peux convenir aux Patissiers et s'adapter à d'autres utilisations</t>
  </si>
  <si>
    <t>Œufs entiers coquille</t>
  </si>
  <si>
    <t xml:space="preserve"> coquille</t>
  </si>
  <si>
    <t>Poids portion</t>
  </si>
  <si>
    <t>Poids  de votre Crêpe en Gr</t>
  </si>
  <si>
    <t>Poids  de votre Crêpe en Gr et Nb de Crêpes à fabriquer</t>
  </si>
  <si>
    <t>Combien voulez vous faire de portions</t>
  </si>
  <si>
    <t xml:space="preserve">saisissez le Poids EXPRIMÉ EN Kg si vous connaissez le poids unitaire du Quoi saisissez le aussi ici Exemple 2 œufs  de 0.05 Kg </t>
  </si>
  <si>
    <t>et le nombre de crêpes fabriquées par l'Auteur ❷ &gt;</t>
  </si>
  <si>
    <t>et le nombre de plaques fabriquées par l'Auteur ❷ &gt;</t>
  </si>
  <si>
    <t xml:space="preserve">saisissez le Poids EXPRIMÉ EN GRAMME si vous connaissez le poids unitaire du Quoi saisissez le aussi ici Exemple 2 œufs  de 50g </t>
  </si>
  <si>
    <t>Auteur poids recette</t>
  </si>
  <si>
    <t>portion de</t>
  </si>
  <si>
    <t>Agrumes  Pomme Pample.)</t>
  </si>
  <si>
    <t xml:space="preserve">Classement Famille </t>
  </si>
  <si>
    <t>Codes ou N°</t>
  </si>
  <si>
    <t>coller les 2 cellules sur la fiche recette</t>
  </si>
  <si>
    <t>ENT001</t>
  </si>
  <si>
    <t>Cuidités</t>
  </si>
  <si>
    <t>Crudités</t>
  </si>
  <si>
    <t>Féculent</t>
  </si>
  <si>
    <t>Mode de cuisson</t>
  </si>
  <si>
    <t>Braisé</t>
  </si>
  <si>
    <t>POI001</t>
  </si>
  <si>
    <t>Abats</t>
  </si>
  <si>
    <t>Blé</t>
  </si>
  <si>
    <t>Confit</t>
  </si>
  <si>
    <t>Abattis</t>
  </si>
  <si>
    <t>Artichaut</t>
  </si>
  <si>
    <t>Avocat</t>
  </si>
  <si>
    <t>Boulghour</t>
  </si>
  <si>
    <t>Frit</t>
  </si>
  <si>
    <t>VOL001</t>
  </si>
  <si>
    <t>Asperges</t>
  </si>
  <si>
    <t>Betteraves</t>
  </si>
  <si>
    <t>Féves</t>
  </si>
  <si>
    <t>Fumé</t>
  </si>
  <si>
    <t>Bœuf</t>
  </si>
  <si>
    <t>Carottes</t>
  </si>
  <si>
    <t>Févettes</t>
  </si>
  <si>
    <t>Grillé</t>
  </si>
  <si>
    <t>VIA001</t>
  </si>
  <si>
    <t>Cailles</t>
  </si>
  <si>
    <t>Céléri branche</t>
  </si>
  <si>
    <t>H. Cocos</t>
  </si>
  <si>
    <t>Nature</t>
  </si>
  <si>
    <t>Canard</t>
  </si>
  <si>
    <t>Céléri rave</t>
  </si>
  <si>
    <t>H. Flageolets</t>
  </si>
  <si>
    <t>Papillotes</t>
  </si>
  <si>
    <t>PLC001</t>
  </si>
  <si>
    <t>Charcuteries</t>
  </si>
  <si>
    <t>Champignons</t>
  </si>
  <si>
    <t>H. Noirs</t>
  </si>
  <si>
    <t>Poché</t>
  </si>
  <si>
    <t>Coquillages</t>
  </si>
  <si>
    <t>Chou blanc</t>
  </si>
  <si>
    <t>H. Rouges</t>
  </si>
  <si>
    <t>Poellé</t>
  </si>
  <si>
    <t>ACC001</t>
  </si>
  <si>
    <t>Crustacés</t>
  </si>
  <si>
    <t>Chou rouge</t>
  </si>
  <si>
    <t>H. Soisson</t>
  </si>
  <si>
    <t>Râgouts</t>
  </si>
  <si>
    <t>Dinde</t>
  </si>
  <si>
    <t>Choux Brocolis</t>
  </si>
  <si>
    <t>H.Blancs</t>
  </si>
  <si>
    <t>Rôti</t>
  </si>
  <si>
    <t>PAT001</t>
  </si>
  <si>
    <t>Farces</t>
  </si>
  <si>
    <t>Choux Chinois</t>
  </si>
  <si>
    <t>Lentilles</t>
  </si>
  <si>
    <t>Saumuré</t>
  </si>
  <si>
    <t>Gibier à plumes</t>
  </si>
  <si>
    <t>Choux Bruxelles</t>
  </si>
  <si>
    <t>Choux fleur</t>
  </si>
  <si>
    <t>Maïs</t>
  </si>
  <si>
    <t>Sauté avec Sauce</t>
  </si>
  <si>
    <t>CHAUD001</t>
  </si>
  <si>
    <t>Gibier à poil</t>
  </si>
  <si>
    <t>Choux Romanesco</t>
  </si>
  <si>
    <t>P.Terre</t>
  </si>
  <si>
    <t>Sauté sans Sauce</t>
  </si>
  <si>
    <t>Jus / Bouillon</t>
  </si>
  <si>
    <t>Choux de Milan</t>
  </si>
  <si>
    <t>Concombres</t>
  </si>
  <si>
    <t>Pâtes</t>
  </si>
  <si>
    <t>Vapeur</t>
  </si>
  <si>
    <t>PLA001</t>
  </si>
  <si>
    <t>Lapin</t>
  </si>
  <si>
    <t>Courgettes</t>
  </si>
  <si>
    <t>Pois chiches</t>
  </si>
  <si>
    <t>Pour obtenir les couleurs au stabilo</t>
  </si>
  <si>
    <t>Mouton</t>
  </si>
  <si>
    <t>Endives</t>
  </si>
  <si>
    <t>Polenta</t>
  </si>
  <si>
    <t>vert + bleu</t>
  </si>
  <si>
    <t>CRU001</t>
  </si>
  <si>
    <t>Cœur de Palmier</t>
  </si>
  <si>
    <t>Epinards</t>
  </si>
  <si>
    <t>Riz</t>
  </si>
  <si>
    <t>Poisson</t>
  </si>
  <si>
    <t>Fenouil</t>
  </si>
  <si>
    <t>Rutabaga</t>
  </si>
  <si>
    <t>vert + jaune</t>
  </si>
  <si>
    <t>CUI001</t>
  </si>
  <si>
    <t>Porc</t>
  </si>
  <si>
    <t>Courge</t>
  </si>
  <si>
    <t>Navets</t>
  </si>
  <si>
    <t>Semoule</t>
  </si>
  <si>
    <t>Poule</t>
  </si>
  <si>
    <t>Oignons</t>
  </si>
  <si>
    <t>Topinambour</t>
  </si>
  <si>
    <t>vert + rouge</t>
  </si>
  <si>
    <t>FEC001</t>
  </si>
  <si>
    <t>Poulet</t>
  </si>
  <si>
    <t>Crosne</t>
  </si>
  <si>
    <t>Poivrons jaunes</t>
  </si>
  <si>
    <t>Veau</t>
  </si>
  <si>
    <t>Poivrons rouges</t>
  </si>
  <si>
    <t>CVR001</t>
  </si>
  <si>
    <t>Poivrons verts</t>
  </si>
  <si>
    <t>Radis noirs</t>
  </si>
  <si>
    <t>LAITAGES - FROMAGES</t>
  </si>
  <si>
    <t>LAI001</t>
  </si>
  <si>
    <t>Radis roses</t>
  </si>
  <si>
    <t>Sal.Batavia</t>
  </si>
  <si>
    <t>LFC001</t>
  </si>
  <si>
    <t>Patisson</t>
  </si>
  <si>
    <t>Sal.Chicorée</t>
  </si>
  <si>
    <t>Sal.Cresson</t>
  </si>
  <si>
    <t>DES001</t>
  </si>
  <si>
    <t>Sal.Endive</t>
  </si>
  <si>
    <t>Sal.Feuille de chêne</t>
  </si>
  <si>
    <t>GOU001</t>
  </si>
  <si>
    <t>Potiron</t>
  </si>
  <si>
    <t>Sal.Frisée</t>
  </si>
  <si>
    <t>Pousses de bambou</t>
  </si>
  <si>
    <t>Sal.Iceberg</t>
  </si>
  <si>
    <t>Classement</t>
  </si>
  <si>
    <t>Sal.Krisette</t>
  </si>
  <si>
    <t>Sal.Laitue</t>
  </si>
  <si>
    <t>Accompagnement d'Apéritif</t>
  </si>
  <si>
    <t>APÉ 001</t>
  </si>
  <si>
    <t>Salade</t>
  </si>
  <si>
    <t>Sal.Lola rosa</t>
  </si>
  <si>
    <t>Salsifis</t>
  </si>
  <si>
    <t>Sal.Mâche</t>
  </si>
  <si>
    <t>Décor salé</t>
  </si>
  <si>
    <t>DEC 001</t>
  </si>
  <si>
    <t>Soja</t>
  </si>
  <si>
    <t>Sal.Mesclun</t>
  </si>
  <si>
    <t>Tomates cerises</t>
  </si>
  <si>
    <t>Sal.Pissenlit</t>
  </si>
  <si>
    <t>Décor sucré</t>
  </si>
  <si>
    <t>Tomates Marmande</t>
  </si>
  <si>
    <t>Sal.Romaine</t>
  </si>
  <si>
    <t>Tomates olivette</t>
  </si>
  <si>
    <t>Sal.Scarole</t>
  </si>
  <si>
    <t>Desserts</t>
  </si>
  <si>
    <t>DES 001</t>
  </si>
  <si>
    <t>Tomates Romaine</t>
  </si>
  <si>
    <t>Sal.Trévise</t>
  </si>
  <si>
    <t>Entrées chaude</t>
  </si>
  <si>
    <t>ENC 001</t>
  </si>
  <si>
    <t>Salades composées</t>
  </si>
  <si>
    <t>Entrée froide</t>
  </si>
  <si>
    <t>ENF 001</t>
  </si>
  <si>
    <t>Tomates</t>
  </si>
  <si>
    <t>Entrée Mixte Froide/Chaude</t>
  </si>
  <si>
    <t>ENM 001</t>
  </si>
  <si>
    <t>Garniture de cuisson</t>
  </si>
  <si>
    <t>GAC 001</t>
  </si>
  <si>
    <t>Garniture de finition</t>
  </si>
  <si>
    <t>GAF 001</t>
  </si>
  <si>
    <t>Gibier</t>
  </si>
  <si>
    <t>GIB 001</t>
  </si>
  <si>
    <t>H.O. Composition légumes Multiples</t>
  </si>
  <si>
    <t>HCM 100</t>
  </si>
  <si>
    <t xml:space="preserve">Jus nature </t>
  </si>
  <si>
    <t>JUN 001</t>
  </si>
  <si>
    <t>LAI 001</t>
  </si>
  <si>
    <t>Légumes</t>
  </si>
  <si>
    <t>LEG 001</t>
  </si>
  <si>
    <t>POI 001</t>
  </si>
  <si>
    <t>Sauce Blanche ou Blonde</t>
  </si>
  <si>
    <t>SAB 001</t>
  </si>
  <si>
    <t xml:space="preserve">Sauce Rouge ou Brune </t>
  </si>
  <si>
    <t>SAR 001</t>
  </si>
  <si>
    <t>Viande</t>
  </si>
  <si>
    <t>VIA 001</t>
  </si>
  <si>
    <t>Volaille</t>
  </si>
  <si>
    <t>VOL 001</t>
  </si>
  <si>
    <t>Vous voulez la dupliquer pour</t>
  </si>
  <si>
    <t xml:space="preserve">Ce texte est souvent formaté avec des espaces        des points….  des tirets _  que vous voulez supprimer . </t>
  </si>
  <si>
    <t>La recette à été prévue pour combien de convives ou portions</t>
  </si>
  <si>
    <t>Modifier la recette de l'Auteur</t>
  </si>
  <si>
    <t>Adapter la recette au nombre de contenants</t>
  </si>
  <si>
    <t>Recalculer la recette en fonction d'un produit</t>
  </si>
  <si>
    <t>ne rien saisir</t>
  </si>
  <si>
    <t>Vous prévoyez la recette pour combien</t>
  </si>
  <si>
    <t>portions de</t>
  </si>
  <si>
    <t>Saisie des poids en Grammes</t>
  </si>
  <si>
    <t>Ingrédients utilisés par l'Auteur</t>
  </si>
  <si>
    <t>Nom de la Recette N° 1</t>
  </si>
  <si>
    <t>Nom de la Recette N° 2</t>
  </si>
  <si>
    <t>Formats COLLEZ une de ces unités dans les colonnes C et M</t>
  </si>
  <si>
    <t>Formats UTILISEZ LE PINCEAU pour reproduire ces formats dans les colonnes B et L</t>
  </si>
  <si>
    <t>ET/OU saisissez le poids colonnes D et N exemple : 2 (œufs de 50g chacun)</t>
  </si>
  <si>
    <t>Poids à fabriquer avec votre grammage et votre quantité</t>
  </si>
  <si>
    <t>et</t>
  </si>
  <si>
    <t>Vous prévoyez cette recette pour combien : cellules &gt;</t>
  </si>
  <si>
    <t>l'Auteur à prévu sa recette pour combien de portions à préciser : cellules &gt;</t>
  </si>
  <si>
    <t>Vous voulez dupliquer cette recette pour combien : cellules &gt;</t>
  </si>
  <si>
    <t>Que voulez vous dupliquer : des crêpes des parts des plaques gastro ? : cellules</t>
  </si>
  <si>
    <t xml:space="preserve">Saisissez les composantes de votre plat ou recette : cellules &gt; </t>
  </si>
  <si>
    <t xml:space="preserve">Saisissez le nom principal de votre plat ou de la recette : cellule &gt; </t>
  </si>
  <si>
    <t>Combien : saisisez le nombre d'unités (exemple 2 pour 2 œufs) colonnes &gt;</t>
  </si>
  <si>
    <t>DESCRIPTIF de la recette  Auteur …livre…page …références….site : ajoutez un lien en bas de la fiche recette</t>
  </si>
  <si>
    <t>Collez les liens internet pour retrouver les sites : cellule &gt;</t>
  </si>
  <si>
    <t>galettes</t>
  </si>
  <si>
    <t>Galettes avec blancs montés en neige</t>
  </si>
  <si>
    <t>Galettes "classique"</t>
  </si>
  <si>
    <t>2 RECETTES DE GALETTES AU BLÉ NOIR</t>
  </si>
  <si>
    <t>❼ DESCRIPTIF de la recette  "Auteur La cuisine de Bernard "…livre…page …références….site : ajoutez un lien en bas de la fiche recette</t>
  </si>
  <si>
    <t>dans cette colonne E</t>
  </si>
  <si>
    <t>et les grammages colonnes B C D</t>
  </si>
  <si>
    <t>coller dans cette colonne E</t>
  </si>
  <si>
    <t>Nom de la Recette N° 3</t>
  </si>
  <si>
    <t>Collez la liste des ngrédients utilisées par l'Auteur. Collage spécial Valeurs</t>
  </si>
  <si>
    <t>Colez dans cette colonne</t>
  </si>
  <si>
    <t xml:space="preserve"> en sac de 25 Kg</t>
  </si>
  <si>
    <t>Copiez ce texte et collez le colonne G</t>
  </si>
  <si>
    <t xml:space="preserve">180g de </t>
  </si>
  <si>
    <t xml:space="preserve">480g de </t>
  </si>
  <si>
    <t xml:space="preserve">1 litre de </t>
  </si>
  <si>
    <t>1 litre d'</t>
  </si>
  <si>
    <t xml:space="preserve">1kg de </t>
  </si>
  <si>
    <t xml:space="preserve">500g de </t>
  </si>
  <si>
    <t xml:space="preserve">30g de </t>
  </si>
  <si>
    <t xml:space="preserve">1,5 litre de </t>
  </si>
  <si>
    <t>300ml d'</t>
  </si>
  <si>
    <t xml:space="preserve"> la perruche</t>
  </si>
  <si>
    <t>MISE A JOUR du 20 Novembre 2020</t>
  </si>
  <si>
    <t>Dans ces 2 cellules aisissez ce que vous voulez supprimer DANS TOUTES les lignes .Vous n'êtes pas obligés de saisir les 2 cellules</t>
  </si>
  <si>
    <t xml:space="preserve">Vous récupérez parfois du texte sur le net pour vos fiches recettes </t>
  </si>
  <si>
    <t>( des quantités ou un mode opératoire)</t>
  </si>
  <si>
    <t xml:space="preserve">Ce texte est souvent formaté avec des espaces        des points…. </t>
  </si>
  <si>
    <t xml:space="preserve"> des tirets _  que vous voulez supprimer</t>
  </si>
  <si>
    <t>Utilisez ce tableau en 3 étapes</t>
  </si>
  <si>
    <t xml:space="preserve">vous voulez remplacer un ingrédient par un autre </t>
  </si>
  <si>
    <t xml:space="preserve">1 . Coller votre texte brut dans cette colonne COLLAGE SPÉCIAL VALEURS pour respecter la mise </t>
  </si>
  <si>
    <t>SUBSTITUE(K14;E9;"")</t>
  </si>
  <si>
    <t>SUBSTITUE(E14;F9;"")</t>
  </si>
  <si>
    <t>Saisir ou Coller la recette ci-dessous colonne G collage Spécial 1-2-3 Valeurs ou (R) respecter la mise en forme de destination</t>
  </si>
  <si>
    <t>Nombre Maxi de caractères colonne</t>
  </si>
  <si>
    <t>caractères</t>
  </si>
  <si>
    <t>Collage spécial Valeurs</t>
  </si>
  <si>
    <t>Texte de la colonne R modifié</t>
  </si>
  <si>
    <t>Une astuce  pour adapter le nombre de caractères à la dimension de votre colonne dans la fiche recette</t>
  </si>
  <si>
    <t>dans la barre de formule coupez le texte qui dépasse votre colonne dans la fiche recette</t>
  </si>
  <si>
    <t>Copiez le texte de la colonne W et collez le dans votre colonne (collage spécial Valeurs)</t>
  </si>
  <si>
    <t xml:space="preserve">TABLEAU POUR "NETTOYER" UN TEXTE RÉCUPÉRÉ SUR LE NET   </t>
  </si>
  <si>
    <t>POUR MASQUER L'AFFICHAGE des 0  ; dans les options avancées décochez la cellule "Afficher un zéro dans les cellules qui ont une valeur nulle</t>
  </si>
  <si>
    <t xml:space="preserve">Quoi cuillères à café = C à Ccuillère potage = C à P œufs -blancs jaunes pincées sachets grappes Kg Litres etc… </t>
  </si>
  <si>
    <t>c'est ici que vous saisissez les unités pour les colonnes 2 et 3</t>
  </si>
  <si>
    <t>par rien alors ne saisissez rien colonne T</t>
  </si>
  <si>
    <t>Blé noir</t>
  </si>
  <si>
    <t>Beurre fondu</t>
  </si>
  <si>
    <t>Lait entier</t>
  </si>
  <si>
    <t>Sucre vanillé</t>
  </si>
  <si>
    <t>Jaunes d'œufs</t>
  </si>
  <si>
    <t>Lait </t>
  </si>
  <si>
    <t>Eau pour la dilution</t>
  </si>
  <si>
    <t>Et l'incorporation des blancs</t>
  </si>
  <si>
    <t>Montés en neige</t>
  </si>
  <si>
    <t>Exemple Sucre semoule la perruche</t>
  </si>
  <si>
    <t>Exemple Gros sel de Guérande en sac de 25 Kg</t>
  </si>
  <si>
    <t>Largeurs de colonnes</t>
  </si>
  <si>
    <t>La saisie des valeurs se fait directement dans le tableau</t>
  </si>
  <si>
    <t xml:space="preserve">MODÈLE DE POSTITS AU POIDS 2020 -  14 colonnes </t>
  </si>
  <si>
    <t>TABLEAUX POUR LA SAISIE DES VALEURS</t>
  </si>
  <si>
    <t>TABLEAU POUR "NETTOYER" UN TEXTE RÉCUPÉRÉ SUR LE NET   et saisir vos quantités qui s'afficheront dans le premier tableau à imprimer</t>
  </si>
  <si>
    <t>Pour 1.5g ajoutez (format) une décimale</t>
  </si>
  <si>
    <t>Saisir ou coller vos produits</t>
  </si>
  <si>
    <t>Dans cette colonne E</t>
  </si>
  <si>
    <t>Et les grammages colonnes B C D</t>
  </si>
  <si>
    <t>Coller dans cette colonne E</t>
  </si>
  <si>
    <t>Les ingrédients</t>
  </si>
  <si>
    <t>Que vous avez copié sur le net</t>
  </si>
  <si>
    <t>Collage Spécial 1-2-3 Valeurs</t>
  </si>
  <si>
    <t>Ou (R) respecter la mise en forme</t>
  </si>
  <si>
    <t>De destination</t>
  </si>
  <si>
    <t xml:space="preserve"> colonnes B C D</t>
  </si>
  <si>
    <t xml:space="preserve">(format) </t>
  </si>
  <si>
    <t xml:space="preserve"> E</t>
  </si>
  <si>
    <t xml:space="preserve"> A</t>
  </si>
  <si>
    <t>TABLEAU POUR "NETTOYER" UN TEXTE RÉCUPÉRÉ SUR LE NET   et saisir vos quantités qui s'afficheront dans le premier tableau colonne I</t>
  </si>
  <si>
    <t>Ces denrées s'inscrivent automatiquement colonne I</t>
  </si>
  <si>
    <t>Ces denrées s'inscrivent automatiquement colonne E</t>
  </si>
  <si>
    <t>POSTIT 2 RECETTES SUR LA MEME FICHE</t>
  </si>
  <si>
    <t xml:space="preserve">Choisissez le modèle qui vous convient  (ou créez en d'autres) </t>
  </si>
  <si>
    <t>et coller le dans la fiche sur celui qui est déjà en place colonne B</t>
  </si>
  <si>
    <t>EXPLICATION</t>
  </si>
  <si>
    <t>Excel fonctionne comme le jeu de la bataille navale il calcule le nombre de colonne qui le sépare du résultat</t>
  </si>
  <si>
    <t>Nombre de crêpes ❷</t>
  </si>
  <si>
    <t>PHASES DE PROGRESSION</t>
  </si>
  <si>
    <t>service  au poids Recalculer la recette en fonction d'un produit</t>
  </si>
  <si>
    <t>le texte et les espaces Positionnez vous sur la ligne correspondante colonne U et</t>
  </si>
  <si>
    <t>Hauteurs de lignes</t>
  </si>
  <si>
    <t>POSTIT AU POIDS   Recalculer la recette en fonction d'un produit</t>
  </si>
  <si>
    <t>ATTENTION Saisie des poids en Kg</t>
  </si>
  <si>
    <t>Copiez ce texte et collez le colonne E Collage spécial VALEURS</t>
  </si>
  <si>
    <t>Copiez ce texte et collez le colonne G Collage spécial VALEURS</t>
  </si>
  <si>
    <t>Copiez ce texte et collez le colonne D et/ou K Collage spécial VALEURS</t>
  </si>
  <si>
    <t>TABLEAU POUR "NETTOYER" UN TEXTE RÉCUPÉRÉ SUR LE NET</t>
  </si>
  <si>
    <t>Saisissez votre texte OU</t>
  </si>
  <si>
    <t>Vous voulez comparer ou saisir 2 recettes sur le même Postit soit 2 recettes de même préparations d'Auteurs différents avec des grammages différents</t>
  </si>
  <si>
    <t>pour pouvoir les comparer et utiliser l'une ou l'autre en fonction de vos préparations du jour OU saisir 2 constituants d'une même recette "Exemple une pâte à choux et sa garniture"</t>
  </si>
  <si>
    <t>Poids de la recette de l' Auteur</t>
  </si>
  <si>
    <t>POIDS RECETTE ❹</t>
  </si>
  <si>
    <t>Service  au poids Recalculer la recette en fonction d'un produit</t>
  </si>
  <si>
    <t>* Contenant : plaque gastro - plaque patissère 60x40 -barquette - louche etc</t>
  </si>
  <si>
    <t>❷ remplacez contenant par ce que vous utilisez</t>
  </si>
  <si>
    <t>Poids d'un contenant</t>
  </si>
  <si>
    <t>POSTIT AU POIDS   Adapter la recette au nombre de contenants</t>
  </si>
  <si>
    <t>Combien de contenants voudriez vous faire</t>
  </si>
  <si>
    <t>Remplacez contenant par ce que vous utilisez</t>
  </si>
  <si>
    <t>l'Auteur à prévu sa recette pour combien de contenants*</t>
  </si>
  <si>
    <t>Quel poids par contenant</t>
  </si>
  <si>
    <t>NOM DE LA RECETTE ou d'un élément de la recette SALADE AMOY</t>
  </si>
  <si>
    <t>pissenlits blancs (ou endives)</t>
  </si>
  <si>
    <t>fenouil bulbe</t>
  </si>
  <si>
    <t>betterave</t>
  </si>
  <si>
    <t>bettrave exemple remplacement</t>
  </si>
  <si>
    <t>oseille en botte</t>
  </si>
  <si>
    <t xml:space="preserve"> en botte</t>
  </si>
  <si>
    <t>ciboulette</t>
  </si>
  <si>
    <t>vinaigre de vin rouge</t>
  </si>
  <si>
    <t>moutarde de meaux</t>
  </si>
  <si>
    <t xml:space="preserve"> de vin rouge</t>
  </si>
  <si>
    <t>meaux</t>
  </si>
  <si>
    <t>dijon</t>
  </si>
  <si>
    <t>Nombre de portions ❷</t>
  </si>
  <si>
    <t>Modifier le nombre de portions et le grammage</t>
  </si>
  <si>
    <t>POSTIT SERVICE AU POIDS Modifier le nombre de portions et le grammage</t>
  </si>
  <si>
    <t>POSTIT SERVICE AU POIDS avec indication du nombre de plaques - DESCRIPTIF de la recette  Auteur …livre…page …références….site : ajoutez un lien en bas de la fiche recette Auteurs : Annette et Jean Pierre DOMERGUES - Orléans 1981</t>
  </si>
  <si>
    <t>Pour utiliser la fiche "effacez" le contenu des colonnes P- Q -R - S - U - V</t>
  </si>
  <si>
    <t>ATTENTION de ne pas supprimer les formules colonne T</t>
  </si>
  <si>
    <t>NOM DE LA RECETTE ou d'un élément de la recette MOUSSAKA</t>
  </si>
  <si>
    <t>epaule d'agneau hachée</t>
  </si>
  <si>
    <t>aubergines grillées surgelées</t>
  </si>
  <si>
    <t xml:space="preserve">sauce tomate </t>
  </si>
  <si>
    <t xml:space="preserve">fond brun de veau lié </t>
  </si>
  <si>
    <t>oignons émincés surgelés</t>
  </si>
  <si>
    <t>ail haché surgelé</t>
  </si>
  <si>
    <t>emmenthal rapé</t>
  </si>
  <si>
    <t>sauce béchamel</t>
  </si>
  <si>
    <t>Nombre de plaques gastro ❷</t>
  </si>
  <si>
    <t>emmenthal</t>
  </si>
  <si>
    <t>fromage</t>
  </si>
  <si>
    <t>poivre du moulin</t>
  </si>
  <si>
    <t xml:space="preserve"> du moulin</t>
  </si>
  <si>
    <t xml:space="preserve">POSTIT AU POIDS  - Les poids sont saisis en GRAMMES Les quantités à fabriquer sont en grammes ET en Kg avec indication de pourcentage  Avec une aide à la décision dont l'utilisation est facultative  Ce modèle pourrait aussi convenir aux Patissiers </t>
  </si>
  <si>
    <t>POSTIT SERVICE AU POIDS  -Les poids sont saisis en GRAMMES Les quantités à fabriquer sont en grammes ET en Kg - DESCRIPTIF de la recette  Auteur …livre…page …références….site : ajoutez un lien en bas de la fiche recette</t>
  </si>
  <si>
    <t>Recette de l'Auteur pour :</t>
  </si>
  <si>
    <t>La recette à été prévue pour combien de Crêpes</t>
  </si>
  <si>
    <t>NOM DE LA RECETTE ou d'un élément de la recette POSTIT POUR DES CRÈPES</t>
  </si>
  <si>
    <t>Calculer le poids de pâte à crêpes à fabriquer</t>
  </si>
  <si>
    <t>La saisie se fait directement dans la fiche</t>
  </si>
  <si>
    <t>colonnes B et C</t>
  </si>
  <si>
    <t>PHASES DE PROGRESSION colonne K</t>
  </si>
  <si>
    <t>Mode d'emploi à partir de la cellule</t>
  </si>
  <si>
    <t>Saisissez les poids dans les colonnes B et C</t>
  </si>
  <si>
    <t>Saisie en Grammes résultat en Kg</t>
  </si>
  <si>
    <t xml:space="preserve"> pour "nettoyer" du texte</t>
  </si>
  <si>
    <t>ATTENTION la saisie des poids se fait en Gr  Mode d'emploi cellule</t>
  </si>
  <si>
    <t>POSTIT 3 RECETTES SUR LA MEME FICHE</t>
  </si>
  <si>
    <t>Saisie en Kg</t>
  </si>
  <si>
    <t>OU saisir 3 constituants d'une même recette "Exemple une pâte à choux et sa garniture"</t>
  </si>
  <si>
    <t>colonnes B - C et D</t>
  </si>
  <si>
    <t>Saisisez les poids colonnes B - C - D</t>
  </si>
  <si>
    <t>Saisissez les nom des Auteurs sur les lignes prévues</t>
  </si>
  <si>
    <t>Pour utiliser la fiche "effacez" le contenu des colonnes C- P - Q -R - S - U - V</t>
  </si>
  <si>
    <t>Pour utiliser la fiche "effacez" le contenu des colonnes D - K - S - U - V</t>
  </si>
  <si>
    <t>Pour utiliser la fiche "effacez" le contenu des colonnesB - C - D - E - K - S - U - V</t>
  </si>
  <si>
    <t>Saisissez vos prix colonne H</t>
  </si>
  <si>
    <t>DESCRIPTIF  suite</t>
  </si>
  <si>
    <t>Utilisez les colonnes U et V pour "nettoyer" le texte</t>
  </si>
  <si>
    <t>du 30-11-2020 Annule et remplace les versions précédentes</t>
  </si>
  <si>
    <t xml:space="preserve">Saisir ou Collez vos ingrédients dans la colonne S - Collage Spécial VALEURS 1 2 3 </t>
  </si>
  <si>
    <t xml:space="preserve">Ingrédients saisie colonne D - mais vous pouvez utiliser ce tableau </t>
  </si>
  <si>
    <t xml:space="preserve"> pour "nettoyer" le texte</t>
  </si>
  <si>
    <t xml:space="preserve">Ingrédients saisie colonne E - mais vous pouvez utiliser ce tableau </t>
  </si>
  <si>
    <t xml:space="preserve">Ingrédients saisie colonne G - mais vous pouvez utiliser ce tableau </t>
  </si>
  <si>
    <t>POSTIT 5 RECETTES SUR LA MEME FICHE</t>
  </si>
  <si>
    <t>Saisie des poids en Gr</t>
  </si>
  <si>
    <t xml:space="preserve">❶ </t>
  </si>
  <si>
    <t>Poids de référence de chaque recette. Vous n'avez rien à saisir</t>
  </si>
  <si>
    <t>Saisissez les poids colonnes B à F</t>
  </si>
  <si>
    <t>Collez le Lien internet pour retrouver l'Auteur</t>
  </si>
  <si>
    <t>Les flèches suivantes s'obtiennent en saisissant les lettres (en minuscule) format de police Wingdings 3</t>
  </si>
  <si>
    <t>Wingdings 3</t>
  </si>
  <si>
    <t>hauteurs de lignes</t>
  </si>
  <si>
    <t>BONUS……….la seule limite sera votre imagination à vous de créer les votres</t>
  </si>
  <si>
    <t>Les flèches s'obtiennent en saisissant les lettres (en minuscule) format de police Wingdings 3</t>
  </si>
  <si>
    <t>Copiez ce texte et collez le dans la fiche Collage spécial VALEURS</t>
  </si>
  <si>
    <t>Postit avec prix</t>
  </si>
  <si>
    <t xml:space="preserve">Recalculer la recette en fonction d'un produit </t>
  </si>
  <si>
    <t>N° de ligne début du document</t>
  </si>
  <si>
    <t>NOM DE LA RECETTE ou d'un élément de la recette  2 RECETTES SUR LA MEME FICHE</t>
  </si>
  <si>
    <t>2 Recettes sur la même fiche</t>
  </si>
  <si>
    <t>NOM DE LA RECETTE ou d'un élément de la recette  3 RECETTES SUR LA MEME FICHE</t>
  </si>
  <si>
    <t>3 Recettes sur la même fiche</t>
  </si>
  <si>
    <t>3 Recettes sur la même fiche (autre modèle)</t>
  </si>
  <si>
    <t>NOM DE LA RECETTE ou d'un élément de la recette  5 RECETTES SUR LA MEME FICHE</t>
  </si>
  <si>
    <t>5 Recettes sur la même fiche</t>
  </si>
  <si>
    <t>Nom de la Recette N° 4</t>
  </si>
  <si>
    <t>Nom de la Recette N° 5</t>
  </si>
  <si>
    <t>FORET NOIRE MICKAEL RABEAU</t>
  </si>
  <si>
    <t>LA GENOISE Mickaël Rabeau</t>
  </si>
  <si>
    <t>La Génoise Mickaël Rabeau</t>
  </si>
  <si>
    <t>Forêt Noire Mickael Rabeau</t>
  </si>
  <si>
    <t>Exemple Forêt noire par exemple en 5 tableaux</t>
  </si>
  <si>
    <t>Exemple de fiche</t>
  </si>
  <si>
    <t>Pour certaines fiches  : La saisie des valeurs se fait dans un second tableau à partir de la colonne P</t>
  </si>
  <si>
    <t>contenant</t>
  </si>
  <si>
    <t>par contenant</t>
  </si>
  <si>
    <t>INTERDICTION DE SUPPRIMER CES COLONNES</t>
  </si>
  <si>
    <t>MAIS ne coller que les Aides à la décision colonnes B à I</t>
  </si>
  <si>
    <t>❻ Aide à la décision</t>
  </si>
  <si>
    <t>NE PAS COLLER CES TABLEAUX</t>
  </si>
  <si>
    <t xml:space="preserve">MODÈLE DE POSTITS AU POIDS 2020 -  16 colonnes - Mode d'emploi ligne 177  et colonne Y </t>
  </si>
  <si>
    <t>collez les logos de classement</t>
  </si>
  <si>
    <t>A coller</t>
  </si>
  <si>
    <t>produits de base à coller</t>
  </si>
  <si>
    <t xml:space="preserve">CLASSEMENT ET PRÉSENTATION      pour POSTIT 16 COLONNES      vous pouvez coller au choix l'une de ces lignes ou cellules dans les cellules correspondantes de la fiche recette. </t>
  </si>
  <si>
    <t>QUELQUES EXEMPLES fiches 14 colonnes</t>
  </si>
  <si>
    <t>Les flèches suivantes s'obtiennent en saisissant les lettres (en minuscule)</t>
  </si>
  <si>
    <t xml:space="preserve"> format de police Wingdings 3</t>
  </si>
  <si>
    <t>Cette fiche recette est composée de 11 "Postits indépendants et assemblés sur cette feuille"  vous pouvez les copier et coller dans vos documents</t>
  </si>
  <si>
    <t>Total caractères colonne B</t>
  </si>
  <si>
    <t>Pour utiliser la fiche "effacez" le contenu des colonnesB - C - D - L - M - S - U - V</t>
  </si>
  <si>
    <t>Pour utiliser la fiche "effacez" le contenu des colonnesB - C - D - L - M</t>
  </si>
  <si>
    <t>Pour utiliser la fiche "effacez" le contenu des colonnes C - D - K</t>
  </si>
  <si>
    <t>Pour utiliser la fiche "effacez" le contenu des colonnes F - G - H - I</t>
  </si>
  <si>
    <t>Exemple Forêt noire  en 5 tableaux</t>
  </si>
  <si>
    <t xml:space="preserve">Fiche recette avec 4 "postits" intégrés </t>
  </si>
  <si>
    <t>9 modèles de postits au poids 14 colonnes</t>
  </si>
  <si>
    <t>1 modèle de postits au poids 16 colonnes</t>
  </si>
  <si>
    <t>POUR LES POSTITS 14 COLONNES UNIQUEMENT</t>
  </si>
  <si>
    <t>1 feuille de logos de classement pour le postit 16 colonnes</t>
  </si>
  <si>
    <t>Supression de cette ligne interdit</t>
  </si>
  <si>
    <t>Ne masquez pas cette ligne et Supression de cette ligne interdit</t>
  </si>
  <si>
    <t>Mise à jour du 20 Novembre 2020</t>
  </si>
  <si>
    <t>Annule ou remplace les versions précédentes</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</si>
  <si>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</si>
  <si>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</si>
  <si>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</si>
  <si>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</si>
  <si>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</si>
  <si>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</si>
  <si>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</si>
  <si>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</si>
  <si>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</si>
  <si>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</si>
  <si>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</si>
  <si>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</si>
  <si>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</si>
  <si>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</si>
  <si>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</si>
  <si>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</si>
  <si>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</si>
  <si>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</si>
  <si>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</si>
  <si>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</si>
  <si>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</si>
  <si>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</si>
  <si>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Format de cellule &gt; Personnalisée &gt; Semaine N °0</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</si>
  <si>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</si>
  <si>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</si>
  <si>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</si>
  <si>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</si>
  <si>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</si>
  <si>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</si>
  <si>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</si>
  <si>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</si>
  <si>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</si>
  <si>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</si>
  <si>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</si>
  <si>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</si>
  <si>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</si>
  <si>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</si>
  <si>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</si>
  <si>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</si>
  <si>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</si>
  <si>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</si>
  <si>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</si>
  <si>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</si>
  <si>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</si>
  <si>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</si>
  <si>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</si>
  <si>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</si>
  <si>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</si>
  <si>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</si>
  <si>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</si>
  <si>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</si>
  <si>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</si>
  <si>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</si>
  <si>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</si>
  <si>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</si>
  <si>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</si>
  <si>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</si>
  <si>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</si>
  <si>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</si>
  <si>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</si>
  <si>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</si>
  <si>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</si>
  <si>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</si>
  <si>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</si>
  <si>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</si>
  <si>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</si>
  <si>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</si>
  <si>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Forum Bureautique</t>
  </si>
  <si>
    <t>Alternatives à Microsoft Excel : 5 programmes gratuits et convaincants</t>
  </si>
  <si>
    <t>Excel SI-ALORS: comment fonctionne la formule SI ?</t>
  </si>
  <si>
    <t>Les 20 meilleurs Tricks Mathématiques</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</si>
  <si>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</si>
  <si>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</si>
  <si>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</si>
  <si>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2</t>
  </si>
  <si>
    <t>3</t>
  </si>
  <si>
    <t>4</t>
  </si>
  <si>
    <t>5</t>
  </si>
  <si>
    <t>6</t>
  </si>
  <si>
    <t>7</t>
  </si>
  <si>
    <t>8</t>
  </si>
  <si>
    <t>9</t>
  </si>
  <si>
    <t>10</t>
  </si>
  <si>
    <t>11</t>
  </si>
  <si>
    <t>12</t>
  </si>
  <si>
    <t>13</t>
  </si>
  <si>
    <t>14</t>
  </si>
  <si>
    <t>15</t>
  </si>
  <si>
    <t>16</t>
  </si>
  <si>
    <t>17</t>
  </si>
  <si>
    <t>18</t>
  </si>
  <si>
    <t>19</t>
  </si>
  <si>
    <t>20</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</si>
  <si>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</si>
  <si>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</si>
  <si>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</si>
  <si>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</si>
  <si>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</si>
  <si>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 xml:space="preserve"> &gt;</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</si>
  <si>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</si>
  <si>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</si>
  <si>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</si>
  <si>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</si>
  <si>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</si>
  <si>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</si>
  <si>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</si>
  <si>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</si>
  <si>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</si>
  <si>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</si>
  <si>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</si>
  <si>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</si>
  <si>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</si>
  <si>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</si>
  <si>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</si>
  <si>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</si>
  <si>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</si>
  <si>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</si>
  <si>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</si>
  <si>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</si>
  <si>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</si>
  <si>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afficher le classement de toutes les cellules de la plage</t>
  </si>
  <si>
    <t>si par exemple la série de nombre en colonne C</t>
  </si>
  <si>
    <t>Lignes</t>
  </si>
  <si>
    <t>N° de semaine - collez les cellules vertes dans votre tableau</t>
  </si>
  <si>
    <t>collez les cellules vertes dans votre tableau</t>
  </si>
  <si>
    <t>afficher ler dernier vendredi du mois, pour une date saisie dans une autre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</si>
  <si>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</si>
  <si>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</si>
  <si>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</si>
  <si>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</si>
  <si>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Vous pouvez assembler plusieurs postit(s) sur une même feuille pour créer votre recette</t>
  </si>
  <si>
    <t>u    Police Wingdings 3</t>
  </si>
  <si>
    <t xml:space="preserve">ne sont "postit" que les fiches avec cellule </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</si>
  <si>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</si>
  <si>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</si>
  <si>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</si>
  <si>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</si>
  <si>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</si>
  <si>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</si>
  <si>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</si>
  <si>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</si>
  <si>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</si>
  <si>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</si>
  <si>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</si>
  <si>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</si>
  <si>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</si>
  <si>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</si>
  <si>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</si>
  <si>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</si>
  <si>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</si>
  <si>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</si>
  <si>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</si>
  <si>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</si>
  <si>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</si>
  <si>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</si>
  <si>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</si>
  <si>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</si>
  <si>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</si>
  <si>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</si>
  <si>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</si>
  <si>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</si>
  <si>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</si>
  <si>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</si>
  <si>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</si>
  <si>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</si>
  <si>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</si>
  <si>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</si>
  <si>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</si>
  <si>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</si>
  <si>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</si>
  <si>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</si>
  <si>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</si>
  <si>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</si>
  <si>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</si>
  <si>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</si>
  <si>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</si>
  <si>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</si>
  <si>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</si>
  <si>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</si>
  <si>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</si>
  <si>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</si>
  <si>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</si>
  <si>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</si>
  <si>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</si>
  <si>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</si>
  <si>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</si>
  <si>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</si>
  <si>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</si>
  <si>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</si>
  <si>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</si>
  <si>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</si>
  <si>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</si>
  <si>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</si>
  <si>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</si>
  <si>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</si>
  <si>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</si>
  <si>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</si>
  <si>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</si>
  <si>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</si>
  <si>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</si>
  <si>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</si>
  <si>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</si>
  <si>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</si>
  <si>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</si>
  <si>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</si>
  <si>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</si>
  <si>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</si>
  <si>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</si>
  <si>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</si>
  <si>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</si>
  <si>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</si>
  <si>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</si>
  <si>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</si>
  <si>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</si>
  <si>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</si>
  <si>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</si>
  <si>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</si>
  <si>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</si>
  <si>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</si>
  <si>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</si>
  <si>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</si>
  <si>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</si>
  <si>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</si>
  <si>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</si>
  <si>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</si>
  <si>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</si>
  <si>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</si>
  <si>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</si>
  <si>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</si>
  <si>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</si>
  <si>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</si>
  <si>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</si>
  <si>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</si>
  <si>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</si>
  <si>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</si>
  <si>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</si>
  <si>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</si>
  <si>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</si>
  <si>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</si>
  <si>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</si>
  <si>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</si>
  <si>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</si>
  <si>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</si>
  <si>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</si>
  <si>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</si>
  <si>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</si>
  <si>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</si>
  <si>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</si>
  <si>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</si>
  <si>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</si>
  <si>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</si>
  <si>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</si>
  <si>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</si>
  <si>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</si>
  <si>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</si>
  <si>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</si>
  <si>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</si>
  <si>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</si>
  <si>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</si>
  <si>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</si>
  <si>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</si>
  <si>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</si>
  <si>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</si>
  <si>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</si>
  <si>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</si>
  <si>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</si>
  <si>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</si>
  <si>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</si>
  <si>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</si>
  <si>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</si>
  <si>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</si>
  <si>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</si>
  <si>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</si>
  <si>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</si>
  <si>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</si>
  <si>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</si>
  <si>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</si>
  <si>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</si>
  <si>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</si>
  <si>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</si>
  <si>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</si>
  <si>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</si>
  <si>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</si>
  <si>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</si>
  <si>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</si>
  <si>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</si>
  <si>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</si>
  <si>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</si>
  <si>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</si>
  <si>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</si>
  <si>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</si>
  <si>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</si>
  <si>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</si>
  <si>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</si>
  <si>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</si>
  <si>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</si>
  <si>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</si>
  <si>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</si>
  <si>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</si>
  <si>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</si>
  <si>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</si>
  <si>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</si>
  <si>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</si>
  <si>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</si>
  <si>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</si>
  <si>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</si>
  <si>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</si>
  <si>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</si>
  <si>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</si>
  <si>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</si>
  <si>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</si>
  <si>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</si>
  <si>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</si>
  <si>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</si>
  <si>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</si>
  <si>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</si>
  <si>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</si>
  <si>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</si>
  <si>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</si>
  <si>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</si>
  <si>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</si>
  <si>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</si>
  <si>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</si>
  <si>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</si>
  <si>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</si>
  <si>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</si>
  <si>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</si>
  <si>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</si>
  <si>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</si>
  <si>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</si>
  <si>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</si>
  <si>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</si>
  <si>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</si>
  <si>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</si>
  <si>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</si>
  <si>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</si>
  <si>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</si>
  <si>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</si>
  <si>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</si>
  <si>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</si>
  <si>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</si>
  <si>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</si>
  <si>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</si>
  <si>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</si>
  <si>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</si>
  <si>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</si>
  <si>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</si>
  <si>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</si>
  <si>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</si>
  <si>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</si>
  <si>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</si>
  <si>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</si>
  <si>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</si>
  <si>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</si>
  <si>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</si>
  <si>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</si>
  <si>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</si>
  <si>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</si>
  <si>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</si>
  <si>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</si>
  <si>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</si>
  <si>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</si>
  <si>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</si>
  <si>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</si>
  <si>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</si>
  <si>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</si>
  <si>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</si>
  <si>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</si>
  <si>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</si>
  <si>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</si>
  <si>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</si>
  <si>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</si>
  <si>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</si>
  <si>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</si>
  <si>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</si>
  <si>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</si>
  <si>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</si>
  <si>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</si>
  <si>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</si>
  <si>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</si>
  <si>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</si>
  <si>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</si>
  <si>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</si>
  <si>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</si>
  <si>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</si>
  <si>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</si>
  <si>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</si>
  <si>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</si>
  <si>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</si>
  <si>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</si>
  <si>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</si>
  <si>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</si>
  <si>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</si>
  <si>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</si>
  <si>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</si>
  <si>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</si>
  <si>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</si>
  <si>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</si>
  <si>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</si>
  <si>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</si>
  <si>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</si>
  <si>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</si>
  <si>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</si>
  <si>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</si>
  <si>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</si>
  <si>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</si>
  <si>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</si>
  <si>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</si>
  <si>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</si>
  <si>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</si>
  <si>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</si>
  <si>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</si>
  <si>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</si>
  <si>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</si>
  <si>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</si>
  <si>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</si>
  <si>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</si>
  <si>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</si>
  <si>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</si>
  <si>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</si>
  <si>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</si>
  <si>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</si>
  <si>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</si>
  <si>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</si>
  <si>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</si>
  <si>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</si>
  <si>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</si>
  <si>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</si>
  <si>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</si>
  <si>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</si>
  <si>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</si>
  <si>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</si>
  <si>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</si>
  <si>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</si>
  <si>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</si>
  <si>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</si>
  <si>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</si>
  <si>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</si>
  <si>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</si>
  <si>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</si>
  <si>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</si>
  <si>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</si>
  <si>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</si>
  <si>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</si>
  <si>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</si>
  <si>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</si>
  <si>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</si>
  <si>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</si>
  <si>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</si>
  <si>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</si>
  <si>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</si>
  <si>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</si>
  <si>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</si>
  <si>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</si>
  <si>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</si>
  <si>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</si>
  <si>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</si>
  <si>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</si>
  <si>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</si>
  <si>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</si>
  <si>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</si>
  <si>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</si>
  <si>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</si>
  <si>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</si>
  <si>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</si>
  <si>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</si>
  <si>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</si>
  <si>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</si>
  <si>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</si>
  <si>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</si>
  <si>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</si>
  <si>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</si>
  <si>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</si>
  <si>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</si>
  <si>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</si>
  <si>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</si>
  <si>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</si>
  <si>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</si>
  <si>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</si>
  <si>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</si>
  <si>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</si>
  <si>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</si>
  <si>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</si>
  <si>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</si>
  <si>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</si>
  <si>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</si>
  <si>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</si>
  <si>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</si>
  <si>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</si>
  <si>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</si>
  <si>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</si>
  <si>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</si>
  <si>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</si>
  <si>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</si>
  <si>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</si>
  <si>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</si>
  <si>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</si>
  <si>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</si>
  <si>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</si>
  <si>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</si>
  <si>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</si>
  <si>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</si>
  <si>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</si>
  <si>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</si>
  <si>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</si>
  <si>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</si>
  <si>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</si>
  <si>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</si>
  <si>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</si>
  <si>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</si>
  <si>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</si>
  <si>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</si>
  <si>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</si>
  <si>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</si>
  <si>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</si>
  <si>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</si>
  <si>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</si>
  <si>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</si>
  <si>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</si>
  <si>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</si>
  <si>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</si>
  <si>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</si>
  <si>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</si>
  <si>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</si>
  <si>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</si>
  <si>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</si>
  <si>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</si>
  <si>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</si>
  <si>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</si>
  <si>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</si>
  <si>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</si>
  <si>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</si>
  <si>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</si>
  <si>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</si>
  <si>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</si>
  <si>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</si>
  <si>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</si>
  <si>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</si>
  <si>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</si>
  <si>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</si>
  <si>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</si>
  <si>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</si>
  <si>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</si>
  <si>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</si>
  <si>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</si>
  <si>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</si>
  <si>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</si>
  <si>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</si>
  <si>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</si>
  <si>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</si>
  <si>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</si>
  <si>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</si>
  <si>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</si>
  <si>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</si>
  <si>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</si>
  <si>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</si>
  <si>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</si>
  <si>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</si>
  <si>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</si>
  <si>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</si>
  <si>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</si>
  <si>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</si>
  <si>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</si>
  <si>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</si>
  <si>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</si>
  <si>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</si>
  <si>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</si>
  <si>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</si>
  <si>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</si>
  <si>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</si>
  <si>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</si>
  <si>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</si>
  <si>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</si>
  <si>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</si>
  <si>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</si>
  <si>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</si>
  <si>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</si>
  <si>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</si>
  <si>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</si>
  <si>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</si>
  <si>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</si>
  <si>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</si>
  <si>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</si>
  <si>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</si>
  <si>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</si>
  <si>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</si>
  <si>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</si>
  <si>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</si>
  <si>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</si>
  <si>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</si>
  <si>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</si>
  <si>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</si>
  <si>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</si>
  <si>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</si>
  <si>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</si>
  <si>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</si>
  <si>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</si>
  <si>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</si>
  <si>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</si>
  <si>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</si>
  <si>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</si>
  <si>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</si>
  <si>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</si>
  <si>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</si>
  <si>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</si>
  <si>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</si>
  <si>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</si>
  <si>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</si>
  <si>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</si>
  <si>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</si>
  <si>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</si>
  <si>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</si>
  <si>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</si>
  <si>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</si>
  <si>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</si>
  <si>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</si>
  <si>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</si>
  <si>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</si>
  <si>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</si>
  <si>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</si>
  <si>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</si>
  <si>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</si>
  <si>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</si>
  <si>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</si>
  <si>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</si>
  <si>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</si>
  <si>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</si>
  <si>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</si>
  <si>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</si>
  <si>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</si>
  <si>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</si>
  <si>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</si>
  <si>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</si>
  <si>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</si>
  <si>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</si>
  <si>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</si>
  <si>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</si>
  <si>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</si>
  <si>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</si>
  <si>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</si>
  <si>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</si>
  <si>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</si>
  <si>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</si>
  <si>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</si>
  <si>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</si>
  <si>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</si>
  <si>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</si>
  <si>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</si>
  <si>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</si>
  <si>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</si>
  <si>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</si>
  <si>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</si>
  <si>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</si>
  <si>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</si>
  <si>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</si>
  <si>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</si>
  <si>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</si>
  <si>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</si>
  <si>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</si>
  <si>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</si>
  <si>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</si>
  <si>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</si>
  <si>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</si>
  <si>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</si>
  <si>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</si>
  <si>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</si>
  <si>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</si>
  <si>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</si>
  <si>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</si>
  <si>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</si>
  <si>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</si>
  <si>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</si>
  <si>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</si>
  <si>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</si>
  <si>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</si>
  <si>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</si>
  <si>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</si>
  <si>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</si>
  <si>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</si>
  <si>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</si>
  <si>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</si>
  <si>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</si>
  <si>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</si>
  <si>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</si>
  <si>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</si>
  <si>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</si>
  <si>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</si>
  <si>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</si>
  <si>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</si>
  <si>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</si>
  <si>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</si>
  <si>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</si>
  <si>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</si>
  <si>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</si>
  <si>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</si>
  <si>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</si>
  <si>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</si>
  <si>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</si>
  <si>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</si>
  <si>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</si>
  <si>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</si>
  <si>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</si>
  <si>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</si>
  <si>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</si>
  <si>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</si>
  <si>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</si>
  <si>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</si>
  <si>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</si>
  <si>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</si>
  <si>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</si>
  <si>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</si>
  <si>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</si>
  <si>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</si>
  <si>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</si>
  <si>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</si>
  <si>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</si>
  <si>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</si>
  <si>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</si>
  <si>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</si>
  <si>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</si>
  <si>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</si>
  <si>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</si>
  <si>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</si>
  <si>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</si>
  <si>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</si>
  <si>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</si>
  <si>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</si>
  <si>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</si>
  <si>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</si>
  <si>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</si>
  <si>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</si>
  <si>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</si>
  <si>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</si>
  <si>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</si>
  <si>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</si>
  <si>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</si>
  <si>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</si>
  <si>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</si>
  <si>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</si>
  <si>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</si>
  <si>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</si>
  <si>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</si>
  <si>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</si>
  <si>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</si>
  <si>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</si>
  <si>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</si>
  <si>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</si>
  <si>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</si>
  <si>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</si>
  <si>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</si>
  <si>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</si>
  <si>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</si>
  <si>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</si>
  <si>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</si>
  <si>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</si>
  <si>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</si>
  <si>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</si>
  <si>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</si>
  <si>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</si>
  <si>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</si>
  <si>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</si>
  <si>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</si>
  <si>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</si>
  <si>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</si>
  <si>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</si>
  <si>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</si>
  <si>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</si>
  <si>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</si>
  <si>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</si>
  <si>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</si>
  <si>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</si>
  <si>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</si>
  <si>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</si>
  <si>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</si>
  <si>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</si>
  <si>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</si>
  <si>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</si>
  <si>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</si>
  <si>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</si>
  <si>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</si>
  <si>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</si>
  <si>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</si>
  <si>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</si>
  <si>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</si>
  <si>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</si>
  <si>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</si>
  <si>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</si>
  <si>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</si>
  <si>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</si>
  <si>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</si>
  <si>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</si>
  <si>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</si>
  <si>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</si>
  <si>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</si>
  <si>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</si>
  <si>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</si>
  <si>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</si>
  <si>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</si>
  <si>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</si>
  <si>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</si>
  <si>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</si>
  <si>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</si>
  <si>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</si>
  <si>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</si>
  <si>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</si>
  <si>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</si>
  <si>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</si>
  <si>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</si>
  <si>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</si>
  <si>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</si>
  <si>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</si>
  <si>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</si>
  <si>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</si>
  <si>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</si>
  <si>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</si>
  <si>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</si>
  <si>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</si>
  <si>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</si>
  <si>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</si>
  <si>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</si>
  <si>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</si>
  <si>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</si>
  <si>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</si>
  <si>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</si>
  <si>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</si>
  <si>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</si>
  <si>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</si>
  <si>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</si>
  <si>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</si>
  <si>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</si>
  <si>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</si>
  <si>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</si>
  <si>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</si>
  <si>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</si>
  <si>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</si>
  <si>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</si>
  <si>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</si>
  <si>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</si>
  <si>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</si>
  <si>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</si>
  <si>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</si>
  <si>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</si>
  <si>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</si>
  <si>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</si>
  <si>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</si>
  <si>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</si>
  <si>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</si>
  <si>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</si>
  <si>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</si>
  <si>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</si>
  <si>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</si>
  <si>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</si>
  <si>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</si>
  <si>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</si>
  <si>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</si>
  <si>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</si>
  <si>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</si>
  <si>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</si>
  <si>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</si>
  <si>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</si>
  <si>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</si>
  <si>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</si>
  <si>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</si>
  <si>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</si>
  <si>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</si>
  <si>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</si>
  <si>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</si>
  <si>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</si>
  <si>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</si>
  <si>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</si>
  <si>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</si>
  <si>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</si>
  <si>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</si>
  <si>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</si>
  <si>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</si>
  <si>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</si>
  <si>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</si>
  <si>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</si>
  <si>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</si>
  <si>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</si>
  <si>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</si>
  <si>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</si>
  <si>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</si>
  <si>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</si>
  <si>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</si>
  <si>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</si>
  <si>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</si>
  <si>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</si>
  <si>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</si>
  <si>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</si>
  <si>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</si>
  <si>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</si>
  <si>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</si>
  <si>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</si>
  <si>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</si>
  <si>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</si>
  <si>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</si>
  <si>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</si>
  <si>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</si>
  <si>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</si>
  <si>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</si>
  <si>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</si>
  <si>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</si>
  <si>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</si>
  <si>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</si>
  <si>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</si>
  <si>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</si>
  <si>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</si>
  <si>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</si>
  <si>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</si>
  <si>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</si>
  <si>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</si>
  <si>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</si>
  <si>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</si>
  <si>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</si>
  <si>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</si>
  <si>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</si>
  <si>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</si>
  <si>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</si>
  <si>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</si>
  <si>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</si>
  <si>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</si>
  <si>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</si>
  <si>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</si>
  <si>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</si>
  <si>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</si>
  <si>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</si>
  <si>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</si>
  <si>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</si>
  <si>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</si>
  <si>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</si>
  <si>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</si>
  <si>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</si>
  <si>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</si>
  <si>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</si>
  <si>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</si>
  <si>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</si>
  <si>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</si>
  <si>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</si>
  <si>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</si>
  <si>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</si>
  <si>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</si>
  <si>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</si>
  <si>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</si>
  <si>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</si>
  <si>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</si>
  <si>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</si>
  <si>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</si>
  <si>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</si>
  <si>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</si>
  <si>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</si>
  <si>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</si>
  <si>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</si>
  <si>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</si>
  <si>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</si>
  <si>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</si>
  <si>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</si>
  <si>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</si>
  <si>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</si>
  <si>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</si>
  <si>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</si>
  <si>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</si>
  <si>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</si>
  <si>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</si>
  <si>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</si>
  <si>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</si>
  <si>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</si>
  <si>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</si>
  <si>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</si>
  <si>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</si>
  <si>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</si>
  <si>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</si>
  <si>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</si>
  <si>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</si>
  <si>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</si>
  <si>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</si>
  <si>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</si>
  <si>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</si>
  <si>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</si>
  <si>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</si>
  <si>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</si>
  <si>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</si>
  <si>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</si>
  <si>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</si>
  <si>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</si>
  <si>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</si>
  <si>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</si>
  <si>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</si>
  <si>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</si>
  <si>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</si>
  <si>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</si>
  <si>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</si>
  <si>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</si>
  <si>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</si>
  <si>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</si>
  <si>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</si>
  <si>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</si>
  <si>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</si>
  <si>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</si>
  <si>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</si>
  <si>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</si>
  <si>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</si>
  <si>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</si>
  <si>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</si>
  <si>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</si>
  <si>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</si>
  <si>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</si>
  <si>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</si>
  <si>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</si>
  <si>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</si>
  <si>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</si>
  <si>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</si>
  <si>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</si>
  <si>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</si>
  <si>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</si>
  <si>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</si>
  <si>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</si>
  <si>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</si>
  <si>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</si>
  <si>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</si>
  <si>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</si>
  <si>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</si>
  <si>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</si>
  <si>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</si>
  <si>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</si>
  <si>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</si>
  <si>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</si>
  <si>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</si>
  <si>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</si>
  <si>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</si>
  <si>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</si>
  <si>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</si>
  <si>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</si>
  <si>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</si>
  <si>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</si>
  <si>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</si>
  <si>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</si>
  <si>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</si>
  <si>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</si>
  <si>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</si>
  <si>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</si>
  <si>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</si>
  <si>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</si>
  <si>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</si>
  <si>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</si>
  <si>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</si>
  <si>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</si>
  <si>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</si>
  <si>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</si>
  <si>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</si>
  <si>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</si>
  <si>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</si>
  <si>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</si>
  <si>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</si>
  <si>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</si>
  <si>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</si>
  <si>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</si>
  <si>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</si>
  <si>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</si>
  <si>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</si>
  <si>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</si>
  <si>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</si>
  <si>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</si>
  <si>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</si>
  <si>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</si>
  <si>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</si>
  <si>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</si>
  <si>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</si>
  <si>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</si>
  <si>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</si>
  <si>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</si>
  <si>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</si>
  <si>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</si>
  <si>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</si>
  <si>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</si>
  <si>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</si>
  <si>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</si>
  <si>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</si>
  <si>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</si>
  <si>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</si>
  <si>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</si>
  <si>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</si>
  <si>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</si>
  <si>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</si>
  <si>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</si>
  <si>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</si>
  <si>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</si>
  <si>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</si>
  <si>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</si>
  <si>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</si>
  <si>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</si>
  <si>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</si>
  <si>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</si>
  <si>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</si>
  <si>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</si>
  <si>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</si>
  <si>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</si>
  <si>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</si>
  <si>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</si>
  <si>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</si>
  <si>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</si>
  <si>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</si>
  <si>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</si>
  <si>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</si>
  <si>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</si>
  <si>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</si>
  <si>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</si>
  <si>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</si>
  <si>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</si>
  <si>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</si>
  <si>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</si>
  <si>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</si>
  <si>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</si>
  <si>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</si>
  <si>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</si>
  <si>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</si>
  <si>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</si>
  <si>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</si>
  <si>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</si>
  <si>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</si>
  <si>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</si>
  <si>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</si>
  <si>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</si>
  <si>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</si>
  <si>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</si>
  <si>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</si>
  <si>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</si>
  <si>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</si>
  <si>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</si>
  <si>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</si>
  <si>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</si>
  <si>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</si>
  <si>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</si>
  <si>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</si>
  <si>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</si>
  <si>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</si>
  <si>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</si>
  <si>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</si>
  <si>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</si>
  <si>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</si>
  <si>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</si>
  <si>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</si>
  <si>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</si>
  <si>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</si>
  <si>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</si>
  <si>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</si>
  <si>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</si>
  <si>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</si>
  <si>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</si>
  <si>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</si>
  <si>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</si>
  <si>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</si>
  <si>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</si>
  <si>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</si>
  <si>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</si>
  <si>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</si>
  <si>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</si>
  <si>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</si>
  <si>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</si>
  <si>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</si>
  <si>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</si>
  <si>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</si>
  <si>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</si>
  <si>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</si>
  <si>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</si>
  <si>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</si>
  <si>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</si>
  <si>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</si>
  <si>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</si>
  <si>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</si>
  <si>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</si>
  <si>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</si>
  <si>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</si>
  <si>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</si>
  <si>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</si>
  <si>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</si>
  <si>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</si>
  <si>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</si>
  <si>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</si>
  <si>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</si>
  <si>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</si>
  <si>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</si>
  <si>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</si>
  <si>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</si>
  <si>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</si>
  <si>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</si>
  <si>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</si>
  <si>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</si>
  <si>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</si>
  <si>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</si>
  <si>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</si>
  <si>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</si>
  <si>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</si>
  <si>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</si>
  <si>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</si>
  <si>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</si>
  <si>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</si>
  <si>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</si>
  <si>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</si>
  <si>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</si>
  <si>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</si>
  <si>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</si>
  <si>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</si>
  <si>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</si>
  <si>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</si>
  <si>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</si>
  <si>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</si>
  <si>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</si>
  <si>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</si>
  <si>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</si>
  <si>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</si>
  <si>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</si>
  <si>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</si>
  <si>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</si>
  <si>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</si>
  <si>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</si>
  <si>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</si>
  <si>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</si>
  <si>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</si>
  <si>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</si>
  <si>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</si>
  <si>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</si>
  <si>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</si>
  <si>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</si>
  <si>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</si>
  <si>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</si>
  <si>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</si>
  <si>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</si>
  <si>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</si>
  <si>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</si>
  <si>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</si>
  <si>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</si>
  <si>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</si>
  <si>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</si>
  <si>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</si>
  <si>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</si>
  <si>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</si>
  <si>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</si>
  <si>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</si>
  <si>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</si>
  <si>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</si>
  <si>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</si>
  <si>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</si>
  <si>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</si>
  <si>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</si>
  <si>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</si>
  <si>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</si>
  <si>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</si>
  <si>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</si>
  <si>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</si>
  <si>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</si>
  <si>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</si>
  <si>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</si>
  <si>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</si>
  <si>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</si>
  <si>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</si>
  <si>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</si>
  <si>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</si>
  <si>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</si>
  <si>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</si>
  <si>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</si>
  <si>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</si>
  <si>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</si>
  <si>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</si>
  <si>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</si>
  <si>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</si>
  <si>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</si>
  <si>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</si>
  <si>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</si>
  <si>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</si>
  <si>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</si>
  <si>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</si>
  <si>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</si>
  <si>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</si>
  <si>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</si>
  <si>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</si>
  <si>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</si>
  <si>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</si>
  <si>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</si>
  <si>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</si>
  <si>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</si>
  <si>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</si>
  <si>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</si>
  <si>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</si>
  <si>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</si>
  <si>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</si>
  <si>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</si>
  <si>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</si>
  <si>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</si>
  <si>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</si>
  <si>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</si>
  <si>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</si>
  <si>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</si>
  <si>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</si>
  <si>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</si>
  <si>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</si>
  <si>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</si>
  <si>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</si>
  <si>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</si>
  <si>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</si>
  <si>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</si>
  <si>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</si>
  <si>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</si>
  <si>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</si>
  <si>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</si>
  <si>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</si>
  <si>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</si>
  <si>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</si>
  <si>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</si>
  <si>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</si>
  <si>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</si>
  <si>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</si>
  <si>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</si>
  <si>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</si>
  <si>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</si>
  <si>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</si>
  <si>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</si>
  <si>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</si>
  <si>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</si>
  <si>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</si>
  <si>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</si>
  <si>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</si>
  <si>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</si>
  <si>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</si>
  <si>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</si>
  <si>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</si>
  <si>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</si>
  <si>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</si>
  <si>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</si>
  <si>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</si>
  <si>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</si>
  <si>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</si>
  <si>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</si>
  <si>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</si>
  <si>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</si>
  <si>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</si>
  <si>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</si>
  <si>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</si>
  <si>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</si>
  <si>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</si>
  <si>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</si>
  <si>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</si>
  <si>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</si>
  <si>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</si>
  <si>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</si>
  <si>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</si>
  <si>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</si>
  <si>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</si>
  <si>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</si>
  <si>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</si>
  <si>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</si>
  <si>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</si>
  <si>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</si>
  <si>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</si>
  <si>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</si>
  <si>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</si>
  <si>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</si>
  <si>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</si>
  <si>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</si>
  <si>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</si>
  <si>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</si>
  <si>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</si>
  <si>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</si>
  <si>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</si>
  <si>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</si>
  <si>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</si>
  <si>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</si>
  <si>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</si>
  <si>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</si>
  <si>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</si>
  <si>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</si>
  <si>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</si>
  <si>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</si>
  <si>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</si>
  <si>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</si>
  <si>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</si>
  <si>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</si>
  <si>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</si>
  <si>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</si>
  <si>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</si>
  <si>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</si>
  <si>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</si>
  <si>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</si>
  <si>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</si>
  <si>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</si>
  <si>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</si>
  <si>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</si>
  <si>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</si>
  <si>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</si>
  <si>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</si>
  <si>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</si>
  <si>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</si>
  <si>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</si>
  <si>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</si>
  <si>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</si>
  <si>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</si>
  <si>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</si>
  <si>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</si>
  <si>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</si>
  <si>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</si>
  <si>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</si>
  <si>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</si>
  <si>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</si>
  <si>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</si>
  <si>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</si>
  <si>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</si>
  <si>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</si>
  <si>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</si>
  <si>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</si>
  <si>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</si>
  <si>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</si>
  <si>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</si>
  <si>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</si>
  <si>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</si>
  <si>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</si>
  <si>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</si>
  <si>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</si>
  <si>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</si>
  <si>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</si>
  <si>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</si>
  <si>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</si>
  <si>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</si>
  <si>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</si>
  <si>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</si>
  <si>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</si>
  <si>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</si>
  <si>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</si>
  <si>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</si>
  <si>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</si>
  <si>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</si>
  <si>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</si>
  <si>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</si>
  <si>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</si>
  <si>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</si>
  <si>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</si>
  <si>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</si>
  <si>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</si>
  <si>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</si>
  <si>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</si>
  <si>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</si>
  <si>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</si>
  <si>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</si>
  <si>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</si>
  <si>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</si>
  <si>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</si>
  <si>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</si>
  <si>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</si>
  <si>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</si>
  <si>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</si>
  <si>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</si>
  <si>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</si>
  <si>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</si>
  <si>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</si>
  <si>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</si>
  <si>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</si>
  <si>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</si>
  <si>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</si>
  <si>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</si>
  <si>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</si>
  <si>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</si>
  <si>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</si>
  <si>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</si>
  <si>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</si>
  <si>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</si>
  <si>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</si>
  <si>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</si>
  <si>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</si>
  <si>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</si>
  <si>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</si>
  <si>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</si>
  <si>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</si>
  <si>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</si>
  <si>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</si>
  <si>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</si>
  <si>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</si>
  <si>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</si>
  <si>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</si>
  <si>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</si>
  <si>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</si>
  <si>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</si>
  <si>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</si>
  <si>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</si>
  <si>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</si>
  <si>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</si>
  <si>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</si>
  <si>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</si>
  <si>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</si>
  <si>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</si>
  <si>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</si>
  <si>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</si>
  <si>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</si>
  <si>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</si>
  <si>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</si>
  <si>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</si>
  <si>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</si>
  <si>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</si>
  <si>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</si>
  <si>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</si>
  <si>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</si>
  <si>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</si>
  <si>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</si>
  <si>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</si>
  <si>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</si>
  <si>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</si>
  <si>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</si>
  <si>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</si>
  <si>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</si>
  <si>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</si>
  <si>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</si>
  <si>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</si>
  <si>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</si>
  <si>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</si>
  <si>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</si>
  <si>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</si>
  <si>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</si>
  <si>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</si>
  <si>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</si>
  <si>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</si>
  <si>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</si>
  <si>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</si>
  <si>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</si>
  <si>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</si>
  <si>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</si>
  <si>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</si>
  <si>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</si>
  <si>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</si>
  <si>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</si>
  <si>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</si>
  <si>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</si>
  <si>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</si>
  <si>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</si>
  <si>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</si>
  <si>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</si>
  <si>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</si>
  <si>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</si>
  <si>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</si>
  <si>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</si>
  <si>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</si>
  <si>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</si>
  <si>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</si>
  <si>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</si>
  <si>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</si>
  <si>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</si>
  <si>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</si>
  <si>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</si>
  <si>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</si>
  <si>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</si>
  <si>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</si>
  <si>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</si>
  <si>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</si>
  <si>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</si>
  <si>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</si>
  <si>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</si>
  <si>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</si>
  <si>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</si>
  <si>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</si>
  <si>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</si>
  <si>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</si>
  <si>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</si>
  <si>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</si>
  <si>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</si>
  <si>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</si>
  <si>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</si>
  <si>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</si>
  <si>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</si>
  <si>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</si>
  <si>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</si>
  <si>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</si>
  <si>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</si>
  <si>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</si>
  <si>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</si>
  <si>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</si>
  <si>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</si>
  <si>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</si>
  <si>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</si>
  <si>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</si>
  <si>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</si>
  <si>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</si>
  <si>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</si>
  <si>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</si>
  <si>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</si>
  <si>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</si>
  <si>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</si>
  <si>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</si>
  <si>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</si>
  <si>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</si>
  <si>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</si>
  <si>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</si>
  <si>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</si>
  <si>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</si>
  <si>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</si>
  <si>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</si>
  <si>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</si>
  <si>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</si>
  <si>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</si>
  <si>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</si>
  <si>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</si>
  <si>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</si>
  <si>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</si>
  <si>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</si>
  <si>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</si>
  <si>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</si>
  <si>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</si>
  <si>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</si>
  <si>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</si>
  <si>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</si>
  <si>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</si>
  <si>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</si>
  <si>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</si>
  <si>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</si>
  <si>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</si>
  <si>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</si>
  <si>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</si>
  <si>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</si>
  <si>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</si>
  <si>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</si>
  <si>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</si>
  <si>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</si>
  <si>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</si>
  <si>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</si>
  <si>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</si>
  <si>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</si>
  <si>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</si>
  <si>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</si>
  <si>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</si>
  <si>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</si>
  <si>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</si>
  <si>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</si>
  <si>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</si>
  <si>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</si>
  <si>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</si>
  <si>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</si>
  <si>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</si>
  <si>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</si>
  <si>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</si>
  <si>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</si>
  <si>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</si>
  <si>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</si>
  <si>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</si>
  <si>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</si>
  <si>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</si>
  <si>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</si>
  <si>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</si>
  <si>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</si>
  <si>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</si>
  <si>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</si>
  <si>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</si>
  <si>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</si>
  <si>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</si>
  <si>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</si>
  <si>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</si>
  <si>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</si>
  <si>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</si>
  <si>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</si>
  <si>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</si>
  <si>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</si>
  <si>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</si>
  <si>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</si>
  <si>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</si>
  <si>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</si>
  <si>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</si>
  <si>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</si>
  <si>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</si>
  <si>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</si>
  <si>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</si>
  <si>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</si>
  <si>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</si>
  <si>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</si>
  <si>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</si>
  <si>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</si>
  <si>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</si>
  <si>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</si>
  <si>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</si>
  <si>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</si>
  <si>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</si>
  <si>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</si>
  <si>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</si>
  <si>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</si>
  <si>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</si>
  <si>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</si>
  <si>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</si>
  <si>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</si>
  <si>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</si>
  <si>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</si>
  <si>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</si>
  <si>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</si>
  <si>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</si>
  <si>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</si>
  <si>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</si>
  <si>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</si>
  <si>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</si>
  <si>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</si>
  <si>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</si>
  <si>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</si>
  <si>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</si>
  <si>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</si>
  <si>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</si>
  <si>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</si>
  <si>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</si>
  <si>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</si>
  <si>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</si>
  <si>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</si>
  <si>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</si>
  <si>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</si>
  <si>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</si>
  <si>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</si>
  <si>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</si>
  <si>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</si>
  <si>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</si>
  <si>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</si>
  <si>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</si>
  <si>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</si>
  <si>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</si>
  <si>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</si>
  <si>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</si>
  <si>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</si>
  <si>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</si>
  <si>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</si>
  <si>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</si>
  <si>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</si>
  <si>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</si>
  <si>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</si>
  <si>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</si>
  <si>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</si>
  <si>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</si>
  <si>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</si>
  <si>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</si>
  <si>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</si>
  <si>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</si>
  <si>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</si>
  <si>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</si>
  <si>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</si>
  <si>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</si>
  <si>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</si>
  <si>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</si>
  <si>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</si>
  <si>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</si>
  <si>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</si>
  <si>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</si>
  <si>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</si>
  <si>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</si>
  <si>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</si>
  <si>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</si>
  <si>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</si>
  <si>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</si>
  <si>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</si>
  <si>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</si>
  <si>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</si>
  <si>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</si>
  <si>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</si>
  <si>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</si>
  <si>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</si>
  <si>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</si>
  <si>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</si>
  <si>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</si>
  <si>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</si>
  <si>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</si>
  <si>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</si>
  <si>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</si>
  <si>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</si>
  <si>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</si>
  <si>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</si>
  <si>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</si>
  <si>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</si>
  <si>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</si>
  <si>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</si>
  <si>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</si>
  <si>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</si>
  <si>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</si>
  <si>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</si>
  <si>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</si>
  <si>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</si>
  <si>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</si>
  <si>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</si>
  <si>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</si>
  <si>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</si>
  <si>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</si>
  <si>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</si>
  <si>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</si>
  <si>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</si>
  <si>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</si>
  <si>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</si>
  <si>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</si>
  <si>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</si>
  <si>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</si>
  <si>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</si>
  <si>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</si>
  <si>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</si>
  <si>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</si>
  <si>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</si>
  <si>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</si>
  <si>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</si>
  <si>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</si>
  <si>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</si>
  <si>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</si>
  <si>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</si>
  <si>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</si>
  <si>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</si>
  <si>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</si>
  <si>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</si>
  <si>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</si>
  <si>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</si>
  <si>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</si>
  <si>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</si>
  <si>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</si>
  <si>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</si>
  <si>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</si>
  <si>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</si>
  <si>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</si>
  <si>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</si>
  <si>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</si>
  <si>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</si>
  <si>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</si>
  <si>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</si>
  <si>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</si>
  <si>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</si>
  <si>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</si>
  <si>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</si>
  <si>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</si>
  <si>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</si>
  <si>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</si>
  <si>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</si>
  <si>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</si>
  <si>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</si>
  <si>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</si>
  <si>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</si>
  <si>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</si>
  <si>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</si>
  <si>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</si>
  <si>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</si>
  <si>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</si>
  <si>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</si>
  <si>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</si>
  <si>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</si>
  <si>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</si>
  <si>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</si>
  <si>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</si>
  <si>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</si>
  <si>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</si>
  <si>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</si>
  <si>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</si>
  <si>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</si>
  <si>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</si>
  <si>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</si>
  <si>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</si>
  <si>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</si>
  <si>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</si>
  <si>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</si>
  <si>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</si>
  <si>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</si>
  <si>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</si>
  <si>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</si>
  <si>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</si>
  <si>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</si>
  <si>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</si>
  <si>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</si>
  <si>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</si>
  <si>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</si>
  <si>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</si>
  <si>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</si>
  <si>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</si>
  <si>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</si>
  <si>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</si>
  <si>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</si>
  <si>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</si>
  <si>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</si>
  <si>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</si>
  <si>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</si>
  <si>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</si>
  <si>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</si>
  <si>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</si>
  <si>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</si>
  <si>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</si>
  <si>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</si>
  <si>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</si>
  <si>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</si>
  <si>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</si>
  <si>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</si>
  <si>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</si>
  <si>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</si>
  <si>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</si>
  <si>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</si>
  <si>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</si>
  <si>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</si>
  <si>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</si>
  <si>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</si>
  <si>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</si>
  <si>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</si>
  <si>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</si>
  <si>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</si>
  <si>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</si>
  <si>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</si>
  <si>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</si>
  <si>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</si>
  <si>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</si>
  <si>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</si>
  <si>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</si>
  <si>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</si>
  <si>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</si>
  <si>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</si>
  <si>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</si>
  <si>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</si>
  <si>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</si>
  <si>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</si>
  <si>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</si>
  <si>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</si>
  <si>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</si>
  <si>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</si>
  <si>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</si>
  <si>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</si>
  <si>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</si>
  <si>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</si>
  <si>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</si>
  <si>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</si>
  <si>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</si>
  <si>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</si>
  <si>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</si>
  <si>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</si>
  <si>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</si>
  <si>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</si>
  <si>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</si>
  <si>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</si>
  <si>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</si>
  <si>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</si>
  <si>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</si>
  <si>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</si>
  <si>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</si>
  <si>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</si>
  <si>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</si>
  <si>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</si>
  <si>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</si>
  <si>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</si>
  <si>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</si>
  <si>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</si>
  <si>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</si>
  <si>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</si>
  <si>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</si>
  <si>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</si>
  <si>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</si>
  <si>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</si>
  <si>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</si>
  <si>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</si>
  <si>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</si>
  <si>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</si>
  <si>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</si>
  <si>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</si>
  <si>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</si>
  <si>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</si>
  <si>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</si>
  <si>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</si>
  <si>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</si>
  <si>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</si>
  <si>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</si>
  <si>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</si>
  <si>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</si>
  <si>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</si>
  <si>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</si>
  <si>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</si>
  <si>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</si>
  <si>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</si>
  <si>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</si>
  <si>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</si>
  <si>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</si>
  <si>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</si>
  <si>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</si>
  <si>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</si>
  <si>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</si>
  <si>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</si>
  <si>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</si>
  <si>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</si>
  <si>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</si>
  <si>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</si>
  <si>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</si>
  <si>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</si>
  <si>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</si>
  <si>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</si>
  <si>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</si>
  <si>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</si>
  <si>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</si>
  <si>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</si>
  <si>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</si>
  <si>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</si>
  <si>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</si>
  <si>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</si>
  <si>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</si>
  <si>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</si>
  <si>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</si>
  <si>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</si>
  <si>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</si>
  <si>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</si>
  <si>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</si>
  <si>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</si>
  <si>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</si>
  <si>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</si>
  <si>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</si>
  <si>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</si>
  <si>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</si>
  <si>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</si>
  <si>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</si>
  <si>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</si>
  <si>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</si>
  <si>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</si>
  <si>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</si>
  <si>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</si>
  <si>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</si>
  <si>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</si>
  <si>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</si>
  <si>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</si>
  <si>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</si>
  <si>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</si>
  <si>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</si>
  <si>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</si>
  <si>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</si>
  <si>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</si>
  <si>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</si>
  <si>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</si>
  <si>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</si>
  <si>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</si>
  <si>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</si>
  <si>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</si>
  <si>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</si>
  <si>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</si>
  <si>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</si>
  <si>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</si>
  <si>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</si>
  <si>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</si>
  <si>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</si>
  <si>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</si>
  <si>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</si>
  <si>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</si>
  <si>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</si>
  <si>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</si>
  <si>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</si>
  <si>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</si>
  <si>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</si>
  <si>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</si>
  <si>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</si>
  <si>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</si>
  <si>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</si>
  <si>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</si>
  <si>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</si>
  <si>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</si>
  <si>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</si>
  <si>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</si>
  <si>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</si>
  <si>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</si>
  <si>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</si>
  <si>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</si>
  <si>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</si>
  <si>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</si>
  <si>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</si>
  <si>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</si>
  <si>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</si>
  <si>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</si>
  <si>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</si>
  <si>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</si>
  <si>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</si>
  <si>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</si>
  <si>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</si>
  <si>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</si>
  <si>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</si>
  <si>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</si>
  <si>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</si>
  <si>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</si>
  <si>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</si>
  <si>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</si>
  <si>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</si>
  <si>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</si>
  <si>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</si>
  <si>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</si>
  <si>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</si>
  <si>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</si>
  <si>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</si>
  <si>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</si>
  <si>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</si>
  <si>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</si>
  <si>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</si>
  <si>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</si>
  <si>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</si>
  <si>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</si>
  <si>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</si>
  <si>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</si>
  <si>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</si>
  <si>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</si>
  <si>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</si>
  <si>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</si>
  <si>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</si>
  <si>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</si>
  <si>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</si>
  <si>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</si>
  <si>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</si>
  <si>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</si>
  <si>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</si>
  <si>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</si>
  <si>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</si>
  <si>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</si>
  <si>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</si>
  <si>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</si>
  <si>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</si>
  <si>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</si>
  <si>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</si>
  <si>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</si>
  <si>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</si>
  <si>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</si>
  <si>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</si>
  <si>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</si>
  <si>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</si>
  <si>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</si>
  <si>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</si>
  <si>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</si>
  <si>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</si>
  <si>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</si>
  <si>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</si>
  <si>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</si>
  <si>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</si>
  <si>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</si>
  <si>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</si>
  <si>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</si>
  <si>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</si>
  <si>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</si>
  <si>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</si>
  <si>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</si>
  <si>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</si>
  <si>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</si>
  <si>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</si>
  <si>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</si>
  <si>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</si>
  <si>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</si>
  <si>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</si>
  <si>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</si>
  <si>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</si>
  <si>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</si>
  <si>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</si>
  <si>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</si>
  <si>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</si>
  <si>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</si>
  <si>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</si>
  <si>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</si>
  <si>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</si>
  <si>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</si>
  <si>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</si>
  <si>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</si>
  <si>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</si>
  <si>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</si>
  <si>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</si>
  <si>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</si>
  <si>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</si>
  <si>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</si>
  <si>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</si>
  <si>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</si>
  <si>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</si>
  <si>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</si>
  <si>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</si>
  <si>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</si>
  <si>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</si>
  <si>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</si>
  <si>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</si>
  <si>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</si>
  <si>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</si>
  <si>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</si>
  <si>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</si>
  <si>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</si>
  <si>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</si>
  <si>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</si>
  <si>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</si>
  <si>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</si>
  <si>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</si>
  <si>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</si>
  <si>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</si>
  <si>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</si>
  <si>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</si>
  <si>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</si>
  <si>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</si>
  <si>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</si>
  <si>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</si>
  <si>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</si>
  <si>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</si>
  <si>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</si>
  <si>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</si>
  <si>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</si>
  <si>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</si>
  <si>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</si>
  <si>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</si>
  <si>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</si>
  <si>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</si>
  <si>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</si>
  <si>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</si>
  <si>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</si>
  <si>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</si>
  <si>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</si>
  <si>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</si>
  <si>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</si>
  <si>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</si>
  <si>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</si>
  <si>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</si>
  <si>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</si>
  <si>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</si>
  <si>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</si>
  <si>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</si>
  <si>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</si>
  <si>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</si>
  <si>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</si>
  <si>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</si>
  <si>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</si>
  <si>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</si>
  <si>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</si>
  <si>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</si>
  <si>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</si>
  <si>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</si>
  <si>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</si>
  <si>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</si>
  <si>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</si>
  <si>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</si>
  <si>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</si>
  <si>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</si>
  <si>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</si>
  <si>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</si>
  <si>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</si>
  <si>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</si>
  <si>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</si>
  <si>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</si>
  <si>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</si>
  <si>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</si>
  <si>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</si>
  <si>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</si>
  <si>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</si>
  <si>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</si>
  <si>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</si>
  <si>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</si>
  <si>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</si>
  <si>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</si>
  <si>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</si>
  <si>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</si>
  <si>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</si>
  <si>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</si>
  <si>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</si>
  <si>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</si>
  <si>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</si>
  <si>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</si>
  <si>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</si>
  <si>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</si>
  <si>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</si>
  <si>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</si>
  <si>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</si>
  <si>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</si>
  <si>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</si>
  <si>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</si>
  <si>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</si>
  <si>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</si>
  <si>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</si>
  <si>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</si>
  <si>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</si>
  <si>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</si>
  <si>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</si>
  <si>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</si>
  <si>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</si>
  <si>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</si>
  <si>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</si>
  <si>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</si>
  <si>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</si>
  <si>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</si>
  <si>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</si>
  <si>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</si>
  <si>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</si>
  <si>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</si>
  <si>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</si>
  <si>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</si>
  <si>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</si>
  <si>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</si>
  <si>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</si>
  <si>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</si>
  <si>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</si>
  <si>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</si>
  <si>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</si>
  <si>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</si>
  <si>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</si>
  <si>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</si>
  <si>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</si>
  <si>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</si>
  <si>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</si>
  <si>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</si>
  <si>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</si>
  <si>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</si>
  <si>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</si>
  <si>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</si>
  <si>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</si>
  <si>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</si>
  <si>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</si>
  <si>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</si>
  <si>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</si>
  <si>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</si>
  <si>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</si>
  <si>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</si>
  <si>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</si>
  <si>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</si>
  <si>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</si>
  <si>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</si>
  <si>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</si>
  <si>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</si>
  <si>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</si>
  <si>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</si>
  <si>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</si>
  <si>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</si>
  <si>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</si>
  <si>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</si>
  <si>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</si>
  <si>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</si>
  <si>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</si>
  <si>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</si>
  <si>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</si>
  <si>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</si>
  <si>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</si>
  <si>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</si>
  <si>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</si>
  <si>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</si>
  <si>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</si>
  <si>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</si>
  <si>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</si>
  <si>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</si>
  <si>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</si>
  <si>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</si>
  <si>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</si>
  <si>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</si>
  <si>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</si>
  <si>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</si>
  <si>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</si>
  <si>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</si>
  <si>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</si>
  <si>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</si>
  <si>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</si>
  <si>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</si>
  <si>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</si>
  <si>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</si>
  <si>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Crêpes</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</si>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</sst>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4" formatCode="_-* #,##0.00\ &quot;€&quot;_-;\-* #,##0.00\ &quot;€&quot;_-;_-* &quot;-&quot;??\ &quot;€&quot;_-;_-@_-"/>
    <numFmt numFmtId="164" formatCode="0.000&quot; Kg&quot;"/>
    <numFmt numFmtId="165" formatCode="0.0"/>
    <numFmt numFmtId="166" formatCode="0.000"/>
    <numFmt numFmtId="167" formatCode="0&quot; %&quot;"/>
    <numFmt numFmtId="168" formatCode="0.00&quot;Kg&quot;"/>
    <numFmt numFmtId="169" formatCode="0.0&quot; g&quot;"/>
    <numFmt numFmtId="170" formatCode="0.000&quot;Kg&quot;"/>
    <numFmt numFmtId="171" formatCode="0&quot;%&quot;"/>
    <numFmt numFmtId="172" formatCode="dddd\ dd\ mmmm\ yyyy"/>
    <numFmt numFmtId="173" formatCode="hh&quot;H&quot;:mm&quot; mn&quot;"/>
    <numFmt numFmtId="174" formatCode="&quot;Poids portion&quot;\ 0.000&quot; Kg&quot;"/>
    <numFmt numFmtId="175" formatCode="0.0&quot;Kg&quot;"/>
    <numFmt numFmtId="176" formatCode="0&quot; Mx&quot;"/>
    <numFmt numFmtId="177" formatCode="0.00&quot; Mx&quot;"/>
    <numFmt numFmtId="178" formatCode="0&quot; g&quot;"/>
    <numFmt numFmtId="179" formatCode="0.0000000000000&quot; Kg&quot;"/>
    <numFmt numFmtId="180" formatCode="0.0000&quot; Kg&quot;"/>
    <numFmt numFmtId="181" formatCode="dddd\ dd\ mmmm\ yyyy\-\ hh:mm"/>
    <numFmt numFmtId="182" formatCode="0.000&quot; L&quot;"/>
    <numFmt numFmtId="183" formatCode="0.0000000000000"/>
    <numFmt numFmtId="184" formatCode="0.0%"/>
    <numFmt numFmtId="185" formatCode="ddd\ dd\ mmmm\ yyyy\ \-\ hh:mm"/>
    <numFmt numFmtId="186" formatCode="#,##0.00\ &quot;€&quot;"/>
    <numFmt numFmtId="187" formatCode="0.0&quot; %&quot;"/>
    <numFmt numFmtId="188" formatCode="0&quot;Kg&quot;"/>
    <numFmt numFmtId="189" formatCode="0.00\ &quot; cm³&quot;"/>
    <numFmt numFmtId="190" formatCode="&quot;Col.&quot;0"/>
    <numFmt numFmtId="191" formatCode="0.00\ &quot; cm²&quot;"/>
    <numFmt numFmtId="192" formatCode="0&quot; cm&quot;"/>
    <numFmt numFmtId="193" formatCode="0.0&quot; cm&quot;"/>
    <numFmt numFmtId="194" formatCode="0.0&quot; mm&quot;"/>
    <numFmt numFmtId="195" formatCode="0.00&quot; cm&quot;"/>
    <numFmt numFmtId="196" formatCode="#,##0&quot; cl&quot;"/>
    <numFmt numFmtId="197" formatCode="0.0000"/>
    <numFmt numFmtId="198" formatCode="#,##0&quot; grs&quot;"/>
    <numFmt numFmtId="199" formatCode="#,##0&quot; dl&quot;"/>
    <numFmt numFmtId="200" formatCode="[h]&quot;H&quot;mm"/>
    <numFmt numFmtId="201" formatCode="0&quot; gr&quot;"/>
    <numFmt numFmtId="202" formatCode="0.0&quot; gr&quot;"/>
    <numFmt numFmtId="203" formatCode="0&quot; Kg&quot;"/>
    <numFmt numFmtId="204" formatCode="0.00&quot; Kg&quot;"/>
    <numFmt numFmtId="205" formatCode="0.000\K\g"/>
    <numFmt numFmtId="206" formatCode="0.000000&quot; Kg&quot;"/>
    <numFmt numFmtId="207" formatCode="0.0&quot; Kg&quot;"/>
    <numFmt numFmtId="208" formatCode="0.00&quot; g&quot;"/>
    <numFmt numFmtId="209" formatCode="0&quot; lignes&quot;"/>
    <numFmt numFmtId="210" formatCode="_-* #,##0.00\ [$€-1]_-;\-* #,##0.00\ [$€-1]_-;_-* &quot;-&quot;??\ [$€-1]_-"/>
    <numFmt numFmtId="211" formatCode="#,##0.00&quot; €&quot;"/>
    <numFmt numFmtId="212" formatCode="0\,00%"/>
    <numFmt numFmtId="213" formatCode="[$-F800]dddd\,\ mmmm\ dd\,\ yyyy"/>
    <numFmt numFmtId="214" formatCode="dddd\ mm\ mmm\ yyyy\ \-\ hh&quot;H&quot;mm"/>
    <numFmt numFmtId="215" formatCode="h&quot; H &quot;mm;@"/>
    <numFmt numFmtId="216" formatCode="&quot;Semaine N °&quot;0"/>
  </numFmts>
  <fonts count="103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indexed="8"/>
      <name val="Rockwell"/>
      <family val="1"/>
    </font>
    <font>
      <b/>
      <sz val="18"/>
      <color indexed="49"/>
      <name val="Arial"/>
      <family val="2"/>
    </font>
    <font>
      <sz val="10"/>
      <name val="Arial"/>
      <family val="2"/>
    </font>
    <font>
      <b/>
      <sz val="24"/>
      <name val="Arial"/>
      <family val="2"/>
    </font>
    <font>
      <sz val="11"/>
      <color indexed="50"/>
      <name val="Calibri"/>
      <family val="2"/>
    </font>
    <font>
      <b/>
      <sz val="20"/>
      <color indexed="50"/>
      <name val="Calibri"/>
      <family val="2"/>
    </font>
    <font>
      <b/>
      <sz val="22"/>
      <color indexed="10"/>
      <name val="Calibri"/>
      <family val="2"/>
    </font>
    <font>
      <b/>
      <sz val="22"/>
      <color indexed="8"/>
      <name val="Calibri"/>
      <family val="2"/>
    </font>
    <font>
      <sz val="10"/>
      <name val="Calibri"/>
      <family val="2"/>
    </font>
    <font>
      <sz val="10"/>
      <name val="MS Sans Serif"/>
      <family val="2"/>
    </font>
    <font>
      <sz val="14"/>
      <name val="Arial"/>
      <family val="2"/>
    </font>
    <font>
      <b/>
      <sz val="20"/>
      <color indexed="57"/>
      <name val="Calibri"/>
      <family val="2"/>
    </font>
    <font>
      <b/>
      <sz val="16"/>
      <color indexed="57"/>
      <name val="Arial"/>
      <family val="2"/>
    </font>
    <font>
      <sz val="11"/>
      <color indexed="9"/>
      <name val="Calibri"/>
      <family val="2"/>
    </font>
    <font>
      <b/>
      <sz val="20"/>
      <color indexed="9"/>
      <name val="Arial"/>
      <family val="2"/>
    </font>
    <font>
      <sz val="14"/>
      <name val="Rockwell"/>
      <family val="1"/>
    </font>
    <font>
      <sz val="12"/>
      <name val="Rockwell"/>
      <family val="1"/>
    </font>
    <font>
      <b/>
      <sz val="11"/>
      <color indexed="10"/>
      <name val="Calibri"/>
      <family val="2"/>
    </font>
    <font>
      <b/>
      <sz val="11"/>
      <color indexed="36"/>
      <name val="Calibri"/>
      <family val="2"/>
    </font>
    <font>
      <b/>
      <sz val="18"/>
      <color indexed="10"/>
      <name val="Rockwell"/>
      <family val="1"/>
    </font>
    <font>
      <b/>
      <sz val="11"/>
      <color indexed="8"/>
      <name val="Calibri"/>
      <family val="2"/>
    </font>
    <font>
      <b/>
      <sz val="12"/>
      <color indexed="9"/>
      <name val="Calibri"/>
      <family val="2"/>
    </font>
    <font>
      <b/>
      <sz val="12"/>
      <color indexed="63"/>
      <name val="Calibri"/>
      <family val="2"/>
    </font>
    <font>
      <sz val="10"/>
      <color indexed="13"/>
      <name val="Arial"/>
      <family val="2"/>
    </font>
    <font>
      <b/>
      <sz val="14"/>
      <color indexed="30"/>
      <name val="Calibri"/>
      <family val="2"/>
    </font>
    <font>
      <b/>
      <sz val="12"/>
      <color indexed="10"/>
      <name val="Calibri"/>
      <family val="2"/>
    </font>
    <font>
      <b/>
      <sz val="10"/>
      <name val="Calibri"/>
      <family val="2"/>
    </font>
    <font>
      <b/>
      <u/>
      <sz val="14"/>
      <color indexed="30"/>
      <name val="Calibri"/>
      <family val="2"/>
    </font>
    <font>
      <b/>
      <sz val="12"/>
      <color indexed="8"/>
      <name val="Calibri"/>
      <family val="2"/>
    </font>
    <font>
      <b/>
      <sz val="12"/>
      <name val="Calibri"/>
      <family val="2"/>
    </font>
    <font>
      <sz val="12"/>
      <color indexed="8"/>
      <name val="Calibri"/>
      <family val="2"/>
    </font>
    <font>
      <b/>
      <sz val="12"/>
      <color indexed="49"/>
      <name val="Calibri"/>
      <family val="2"/>
    </font>
    <font>
      <b/>
      <sz val="12"/>
      <color indexed="60"/>
      <name val="Calibri"/>
      <family val="2"/>
    </font>
    <font>
      <sz val="12"/>
      <color indexed="30"/>
      <name val="Calibri"/>
      <family val="2"/>
    </font>
    <font>
      <i/>
      <sz val="12"/>
      <name val="Arial"/>
      <family val="2"/>
    </font>
    <font>
      <sz val="12"/>
      <color indexed="10"/>
      <name val="Calibri"/>
      <family val="2"/>
    </font>
    <font>
      <b/>
      <sz val="14"/>
      <color indexed="30"/>
      <name val="Arial"/>
      <family val="2"/>
    </font>
    <font>
      <sz val="11"/>
      <name val="Arial"/>
      <family val="2"/>
    </font>
    <font>
      <b/>
      <sz val="11"/>
      <name val="Arial"/>
      <family val="2"/>
    </font>
    <font>
      <b/>
      <sz val="14"/>
      <color indexed="53"/>
      <name val="Arial"/>
      <family val="2"/>
    </font>
    <font>
      <sz val="12"/>
      <name val="Arial"/>
      <family val="2"/>
    </font>
    <font>
      <b/>
      <sz val="12"/>
      <color indexed="10"/>
      <name val="Arial"/>
      <family val="2"/>
    </font>
    <font>
      <b/>
      <sz val="12"/>
      <color indexed="8"/>
      <name val="Arial"/>
      <family val="2"/>
    </font>
    <font>
      <b/>
      <i/>
      <sz val="14"/>
      <name val="Arial"/>
      <family val="2"/>
    </font>
    <font>
      <b/>
      <sz val="14"/>
      <color indexed="8"/>
      <name val="Arial"/>
      <family val="2"/>
    </font>
    <font>
      <sz val="11"/>
      <name val="Calibri"/>
      <family val="2"/>
    </font>
    <font>
      <b/>
      <sz val="20"/>
      <name val="Calibri"/>
      <family val="2"/>
    </font>
    <font>
      <b/>
      <sz val="20"/>
      <name val="Arial"/>
      <family val="2"/>
    </font>
    <font>
      <b/>
      <sz val="12"/>
      <color indexed="30"/>
      <name val="Calibri"/>
      <family val="2"/>
    </font>
    <font>
      <b/>
      <sz val="12"/>
      <color indexed="57"/>
      <name val="Calibri"/>
      <family val="2"/>
    </font>
    <font>
      <b/>
      <sz val="14"/>
      <color indexed="8"/>
      <name val="Calibri"/>
      <family val="2"/>
    </font>
    <font>
      <b/>
      <sz val="12"/>
      <color indexed="40"/>
      <name val="Calibri"/>
      <family val="2"/>
    </font>
    <font>
      <b/>
      <sz val="14"/>
      <color indexed="10"/>
      <name val="Arial"/>
      <family val="2"/>
    </font>
    <font>
      <b/>
      <sz val="16"/>
      <color indexed="8"/>
      <name val="Calibri"/>
      <family val="2"/>
    </font>
    <font>
      <b/>
      <sz val="14"/>
      <color indexed="60"/>
      <name val="Arial"/>
      <family val="2"/>
    </font>
    <font>
      <b/>
      <sz val="12"/>
      <name val="Arial"/>
      <family val="2"/>
    </font>
    <font>
      <sz val="12"/>
      <color indexed="62"/>
      <name val="Calibri"/>
      <family val="2"/>
    </font>
    <font>
      <sz val="12"/>
      <name val="Calibri"/>
      <family val="2"/>
    </font>
    <font>
      <u/>
      <sz val="10"/>
      <color indexed="12"/>
      <name val="Arial"/>
      <family val="2"/>
    </font>
    <font>
      <sz val="16"/>
      <name val="Arial"/>
      <family val="2"/>
    </font>
    <font>
      <b/>
      <sz val="16"/>
      <name val="Arial"/>
      <family val="2"/>
    </font>
    <font>
      <b/>
      <sz val="11"/>
      <color indexed="9"/>
      <name val="Arial"/>
      <family val="2"/>
    </font>
    <font>
      <b/>
      <sz val="11"/>
      <name val="Calibri"/>
      <family val="2"/>
    </font>
    <font>
      <b/>
      <sz val="11"/>
      <color indexed="30"/>
      <name val="Calibri"/>
      <family val="2"/>
    </font>
    <font>
      <b/>
      <sz val="10"/>
      <name val="Arial"/>
      <family val="2"/>
    </font>
    <font>
      <b/>
      <sz val="8"/>
      <name val="Arial"/>
      <family val="2"/>
    </font>
    <font>
      <sz val="8"/>
      <name val="Arial"/>
      <family val="2"/>
    </font>
    <font>
      <sz val="11"/>
      <color indexed="63"/>
      <name val="Calibri"/>
      <family val="2"/>
    </font>
    <font>
      <b/>
      <sz val="12"/>
      <color indexed="12"/>
      <name val="Arial"/>
      <family val="2"/>
    </font>
    <font>
      <b/>
      <sz val="10"/>
      <color indexed="12"/>
      <name val="Arial"/>
      <family val="2"/>
    </font>
    <font>
      <b/>
      <sz val="14"/>
      <name val="Arial"/>
      <family val="2"/>
    </font>
    <font>
      <i/>
      <sz val="11"/>
      <name val="Arial"/>
      <family val="2"/>
    </font>
    <font>
      <b/>
      <sz val="10"/>
      <color indexed="10"/>
      <name val="Arial"/>
      <family val="2"/>
    </font>
    <font>
      <sz val="8"/>
      <color indexed="22"/>
      <name val="Arial"/>
      <family val="2"/>
    </font>
    <font>
      <b/>
      <sz val="10"/>
      <color indexed="17"/>
      <name val="Arial"/>
      <family val="2"/>
    </font>
    <font>
      <sz val="10"/>
      <color indexed="22"/>
      <name val="Arial"/>
      <family val="2"/>
    </font>
    <font>
      <b/>
      <sz val="14"/>
      <color indexed="9"/>
      <name val="Calibri"/>
      <family val="2"/>
    </font>
    <font>
      <sz val="8"/>
      <name val="MS Sans Serif"/>
      <family val="2"/>
    </font>
    <font>
      <b/>
      <sz val="20"/>
      <color indexed="12"/>
      <name val="Arial"/>
      <family val="2"/>
    </font>
    <font>
      <b/>
      <sz val="9"/>
      <name val="Arial"/>
      <family val="2"/>
    </font>
    <font>
      <b/>
      <sz val="12"/>
      <color indexed="9"/>
      <name val="Arial"/>
      <family val="2"/>
    </font>
    <font>
      <b/>
      <sz val="12"/>
      <color indexed="57"/>
      <name val="Arial"/>
      <family val="2"/>
    </font>
    <font>
      <sz val="11"/>
      <color indexed="62"/>
      <name val="Calibri"/>
      <family val="2"/>
    </font>
    <font>
      <b/>
      <sz val="11"/>
      <color indexed="10"/>
      <name val="Arial"/>
      <family val="2"/>
    </font>
    <font>
      <b/>
      <sz val="10"/>
      <color indexed="9"/>
      <name val="Arial"/>
      <family val="2"/>
    </font>
    <font>
      <b/>
      <sz val="10"/>
      <color indexed="60"/>
      <name val="Arial"/>
      <family val="2"/>
    </font>
    <font>
      <b/>
      <sz val="12"/>
      <color indexed="60"/>
      <name val="Arial"/>
      <family val="2"/>
    </font>
    <font>
      <b/>
      <sz val="14"/>
      <name val="Calibri"/>
      <family val="2"/>
    </font>
    <font>
      <b/>
      <sz val="18"/>
      <color indexed="9"/>
      <name val="Arial"/>
      <family val="2"/>
    </font>
    <font>
      <b/>
      <sz val="16"/>
      <color indexed="9"/>
      <name val="Arial"/>
      <family val="2"/>
    </font>
    <font>
      <b/>
      <sz val="14"/>
      <color indexed="49"/>
      <name val="Calibri"/>
      <family val="2"/>
    </font>
    <font>
      <sz val="14"/>
      <color indexed="9"/>
      <name val="Calibri"/>
      <family val="2"/>
    </font>
    <font>
      <i/>
      <sz val="11"/>
      <name val="Calibri"/>
      <family val="2"/>
    </font>
    <font>
      <sz val="9"/>
      <color indexed="8"/>
      <name val="Calibri"/>
      <family val="2"/>
    </font>
    <font>
      <b/>
      <sz val="9"/>
      <color indexed="36"/>
      <name val="Calibri"/>
      <family val="2"/>
    </font>
    <font>
      <u/>
      <sz val="14"/>
      <color indexed="12"/>
      <name val="Arial"/>
      <family val="2"/>
    </font>
    <font>
      <b/>
      <sz val="14"/>
      <color indexed="36"/>
      <name val="Calibri"/>
      <family val="2"/>
    </font>
    <font>
      <sz val="10"/>
      <color indexed="8"/>
      <name val="Calibri"/>
      <family val="2"/>
    </font>
    <font>
      <sz val="14"/>
      <color indexed="53"/>
      <name val="Calibri"/>
      <family val="2"/>
    </font>
    <font>
      <b/>
      <sz val="16"/>
      <color indexed="60"/>
      <name val="Calibri"/>
      <family val="2"/>
    </font>
    <font>
      <b/>
      <sz val="14"/>
      <color indexed="10"/>
      <name val="Calibri"/>
      <family val="2"/>
    </font>
    <font>
      <sz val="14"/>
      <color indexed="63"/>
      <name val="Calibri"/>
      <family val="2"/>
    </font>
    <font>
      <sz val="11"/>
      <color indexed="55"/>
      <name val="Calibri"/>
      <family val="2"/>
    </font>
    <font>
      <b/>
      <sz val="14"/>
      <color indexed="36"/>
      <name val="Arial"/>
      <family val="2"/>
    </font>
    <font>
      <b/>
      <sz val="11"/>
      <color indexed="36"/>
      <name val="Arial"/>
      <family val="2"/>
    </font>
    <font>
      <sz val="10"/>
      <color indexed="49"/>
      <name val="Calibri"/>
      <family val="2"/>
    </font>
    <font>
      <b/>
      <sz val="16"/>
      <color indexed="10"/>
      <name val="Arial"/>
      <family val="2"/>
    </font>
    <font>
      <sz val="14"/>
      <color indexed="10"/>
      <name val="Calibri"/>
      <family val="2"/>
    </font>
    <font>
      <sz val="10"/>
      <color indexed="10"/>
      <name val="Calibri"/>
      <family val="2"/>
    </font>
    <font>
      <sz val="10"/>
      <color indexed="60"/>
      <name val="Calibri"/>
      <family val="2"/>
    </font>
    <font>
      <i/>
      <sz val="10"/>
      <color indexed="8"/>
      <name val="Calibri"/>
      <family val="2"/>
    </font>
    <font>
      <b/>
      <sz val="11"/>
      <color indexed="60"/>
      <name val="Calibri"/>
      <family val="2"/>
    </font>
    <font>
      <sz val="10"/>
      <color indexed="23"/>
      <name val="Calibri"/>
      <family val="2"/>
    </font>
    <font>
      <i/>
      <sz val="12"/>
      <name val="Calibri"/>
      <family val="2"/>
    </font>
    <font>
      <b/>
      <sz val="16"/>
      <name val="Calibri"/>
      <family val="2"/>
    </font>
    <font>
      <sz val="11"/>
      <color indexed="57"/>
      <name val="Calibri"/>
      <family val="2"/>
    </font>
    <font>
      <b/>
      <i/>
      <sz val="12"/>
      <color indexed="60"/>
      <name val="Calibri"/>
      <family val="2"/>
    </font>
    <font>
      <sz val="11"/>
      <color indexed="53"/>
      <name val="Calibri"/>
      <family val="2"/>
    </font>
    <font>
      <b/>
      <sz val="12"/>
      <color indexed="36"/>
      <name val="Calibri"/>
      <family val="2"/>
    </font>
    <font>
      <b/>
      <sz val="12"/>
      <color indexed="62"/>
      <name val="Calibri"/>
      <family val="2"/>
    </font>
    <font>
      <sz val="11"/>
      <color indexed="8"/>
      <name val="Calibri"/>
      <family val="2"/>
    </font>
    <font>
      <b/>
      <sz val="11"/>
      <color indexed="36"/>
      <name val="Wingdings 3"/>
      <family val="1"/>
      <charset val="2"/>
    </font>
    <font>
      <b/>
      <sz val="10"/>
      <color indexed="8"/>
      <name val="Calibri"/>
      <family val="2"/>
    </font>
    <font>
      <b/>
      <sz val="10"/>
      <color indexed="57"/>
      <name val="Calibri"/>
      <family val="2"/>
    </font>
    <font>
      <b/>
      <sz val="12"/>
      <color indexed="50"/>
      <name val="Arial"/>
      <family val="2"/>
    </font>
    <font>
      <b/>
      <sz val="12"/>
      <color indexed="36"/>
      <name val="Arial"/>
      <family val="2"/>
    </font>
    <font>
      <sz val="10"/>
      <color indexed="57"/>
      <name val="Calibri"/>
      <family val="2"/>
    </font>
    <font>
      <b/>
      <sz val="9"/>
      <color indexed="25"/>
      <name val="Calibri"/>
      <family val="2"/>
    </font>
    <font>
      <b/>
      <sz val="14"/>
      <color indexed="40"/>
      <name val="Arial"/>
      <family val="2"/>
    </font>
    <font>
      <sz val="11"/>
      <color indexed="36"/>
      <name val="Calibri"/>
      <family val="2"/>
    </font>
    <font>
      <sz val="11"/>
      <color indexed="10"/>
      <name val="Calibri"/>
      <family val="2"/>
    </font>
    <font>
      <b/>
      <sz val="12"/>
      <color indexed="23"/>
      <name val="Calibri"/>
      <family val="2"/>
    </font>
    <font>
      <sz val="11"/>
      <color indexed="30"/>
      <name val="Calibri"/>
      <family val="2"/>
    </font>
    <font>
      <sz val="10"/>
      <color indexed="62"/>
      <name val="Calibri"/>
      <family val="2"/>
    </font>
    <font>
      <b/>
      <sz val="10"/>
      <color indexed="60"/>
      <name val="Calibri"/>
      <family val="2"/>
    </font>
    <font>
      <b/>
      <i/>
      <sz val="12"/>
      <name val="Calibri"/>
      <family val="2"/>
    </font>
    <font>
      <b/>
      <sz val="10"/>
      <color indexed="19"/>
      <name val="Calibri"/>
      <family val="2"/>
    </font>
    <font>
      <i/>
      <sz val="14"/>
      <name val="Arial"/>
      <family val="2"/>
    </font>
    <font>
      <sz val="10"/>
      <color indexed="19"/>
      <name val="Calibri"/>
      <family val="2"/>
    </font>
    <font>
      <sz val="12"/>
      <color indexed="50"/>
      <name val="Calibri"/>
      <family val="2"/>
    </font>
    <font>
      <b/>
      <sz val="18"/>
      <name val="Arial"/>
      <family val="2"/>
    </font>
    <font>
      <sz val="14"/>
      <color indexed="30"/>
      <name val="Calibri"/>
      <family val="2"/>
    </font>
    <font>
      <sz val="14"/>
      <color indexed="8"/>
      <name val="Calibri"/>
      <family val="2"/>
    </font>
    <font>
      <sz val="8"/>
      <color indexed="51"/>
      <name val="Calibri"/>
      <family val="2"/>
    </font>
    <font>
      <sz val="14"/>
      <name val="Calibri"/>
      <family val="2"/>
    </font>
    <font>
      <sz val="8"/>
      <name val="Calibri"/>
      <family val="2"/>
    </font>
    <font>
      <sz val="12"/>
      <color indexed="8"/>
      <name val="Arial"/>
      <family val="2"/>
    </font>
    <font>
      <sz val="12"/>
      <color indexed="57"/>
      <name val="Calibri"/>
      <family val="2"/>
    </font>
    <font>
      <sz val="11"/>
      <color indexed="49"/>
      <name val="Calibri"/>
      <family val="2"/>
    </font>
    <font>
      <sz val="9"/>
      <name val="Arial"/>
      <family val="2"/>
    </font>
    <font>
      <b/>
      <sz val="11"/>
      <color indexed="30"/>
      <name val="Wingdings 3"/>
      <family val="1"/>
      <charset val="2"/>
    </font>
    <font>
      <sz val="11"/>
      <color indexed="40"/>
      <name val="Calibri"/>
      <family val="2"/>
    </font>
    <font>
      <b/>
      <sz val="18"/>
      <color indexed="49"/>
      <name val="Rockwell"/>
      <family val="1"/>
    </font>
    <font>
      <b/>
      <sz val="11"/>
      <color indexed="30"/>
      <name val="Arial"/>
      <family val="2"/>
    </font>
    <font>
      <b/>
      <sz val="9"/>
      <color indexed="23"/>
      <name val="Arial"/>
      <family val="2"/>
    </font>
    <font>
      <b/>
      <sz val="9"/>
      <color indexed="8"/>
      <name val="Arial"/>
      <family val="2"/>
    </font>
    <font>
      <sz val="10"/>
      <color indexed="53"/>
      <name val="Calibri"/>
      <family val="2"/>
    </font>
    <font>
      <b/>
      <sz val="10"/>
      <color indexed="53"/>
      <name val="Calibri"/>
      <family val="2"/>
    </font>
    <font>
      <b/>
      <sz val="18"/>
      <name val="Calibri"/>
      <family val="2"/>
    </font>
    <font>
      <b/>
      <sz val="14"/>
      <color indexed="53"/>
      <name val="Calibri"/>
      <family val="2"/>
    </font>
    <font>
      <b/>
      <sz val="11"/>
      <color indexed="36"/>
      <name val="Rockwell"/>
      <family val="1"/>
    </font>
    <font>
      <b/>
      <sz val="12"/>
      <color indexed="53"/>
      <name val="Calibri"/>
      <family val="2"/>
    </font>
    <font>
      <sz val="11"/>
      <color indexed="23"/>
      <name val="Calibri"/>
      <family val="2"/>
    </font>
    <font>
      <sz val="9"/>
      <name val="Calibri"/>
      <family val="2"/>
    </font>
    <font>
      <sz val="12"/>
      <color indexed="22"/>
      <name val="Calibri"/>
      <family val="2"/>
    </font>
    <font>
      <b/>
      <i/>
      <sz val="12"/>
      <color indexed="22"/>
      <name val="Calibri"/>
      <family val="2"/>
    </font>
    <font>
      <sz val="11"/>
      <color indexed="22"/>
      <name val="Calibri"/>
      <family val="2"/>
    </font>
    <font>
      <b/>
      <sz val="11"/>
      <color indexed="22"/>
      <name val="Calibri"/>
      <family val="2"/>
    </font>
    <font>
      <b/>
      <sz val="11"/>
      <color indexed="50"/>
      <name val="Arial"/>
      <family val="2"/>
    </font>
    <font>
      <b/>
      <i/>
      <sz val="11"/>
      <color indexed="30"/>
      <name val="Calibri"/>
      <family val="2"/>
    </font>
    <font>
      <b/>
      <sz val="22"/>
      <name val="Calibri"/>
      <family val="2"/>
    </font>
    <font>
      <b/>
      <sz val="10"/>
      <color indexed="62"/>
      <name val="Calibri"/>
      <family val="2"/>
    </font>
    <font>
      <b/>
      <sz val="9"/>
      <color indexed="60"/>
      <name val="Calibri"/>
      <family val="2"/>
    </font>
    <font>
      <b/>
      <sz val="14"/>
      <color indexed="56"/>
      <name val="Calibri"/>
      <family val="2"/>
    </font>
    <font>
      <b/>
      <sz val="14"/>
      <color indexed="19"/>
      <name val="Calibri"/>
      <family val="2"/>
    </font>
    <font>
      <b/>
      <sz val="14"/>
      <color indexed="57"/>
      <name val="Calibri"/>
      <family val="2"/>
    </font>
    <font>
      <b/>
      <i/>
      <sz val="11"/>
      <color indexed="62"/>
      <name val="Calibri"/>
      <family val="2"/>
    </font>
    <font>
      <b/>
      <sz val="14"/>
      <color indexed="60"/>
      <name val="Calibri"/>
      <family val="2"/>
    </font>
    <font>
      <b/>
      <sz val="12"/>
      <color indexed="56"/>
      <name val="Calibri"/>
      <family val="2"/>
    </font>
    <font>
      <b/>
      <sz val="12"/>
      <color indexed="19"/>
      <name val="Calibri"/>
      <family val="2"/>
    </font>
    <font>
      <sz val="12"/>
      <color indexed="60"/>
      <name val="Wingdings 3"/>
      <family val="1"/>
      <charset val="2"/>
    </font>
    <font>
      <sz val="12"/>
      <color indexed="19"/>
      <name val="Calibri"/>
      <family val="2"/>
    </font>
    <font>
      <sz val="12"/>
      <color indexed="49"/>
      <name val="Wingdings 3"/>
      <family val="1"/>
      <charset val="2"/>
    </font>
    <font>
      <b/>
      <sz val="10"/>
      <color indexed="49"/>
      <name val="Calibri"/>
      <family val="2"/>
    </font>
    <font>
      <b/>
      <sz val="9"/>
      <color indexed="62"/>
      <name val="Calibri"/>
      <family val="2"/>
    </font>
    <font>
      <b/>
      <sz val="9"/>
      <color indexed="19"/>
      <name val="Calibri"/>
      <family val="2"/>
    </font>
    <font>
      <b/>
      <sz val="9"/>
      <color indexed="57"/>
      <name val="Calibri"/>
      <family val="2"/>
    </font>
    <font>
      <sz val="9"/>
      <color indexed="49"/>
      <name val="Calibri"/>
      <family val="2"/>
    </font>
    <font>
      <b/>
      <sz val="9"/>
      <name val="Calibri"/>
      <family val="2"/>
    </font>
    <font>
      <b/>
      <sz val="9"/>
      <color indexed="49"/>
      <name val="Calibri"/>
      <family val="2"/>
    </font>
    <font>
      <b/>
      <sz val="11"/>
      <color indexed="19"/>
      <name val="Calibri"/>
      <family val="2"/>
    </font>
    <font>
      <b/>
      <sz val="11"/>
      <color indexed="57"/>
      <name val="Calibri"/>
      <family val="2"/>
    </font>
    <font>
      <b/>
      <i/>
      <sz val="9"/>
      <color indexed="63"/>
      <name val="Calibri"/>
      <family val="2"/>
    </font>
    <font>
      <sz val="11"/>
      <color indexed="60"/>
      <name val="Calibri"/>
      <family val="2"/>
    </font>
    <font>
      <sz val="9"/>
      <color indexed="60"/>
      <name val="Calibri"/>
      <family val="2"/>
    </font>
    <font>
      <b/>
      <sz val="10"/>
      <color indexed="36"/>
      <name val="Calibri"/>
      <family val="2"/>
    </font>
    <font>
      <sz val="8"/>
      <color indexed="10"/>
      <name val="Calibri"/>
      <family val="2"/>
    </font>
    <font>
      <b/>
      <i/>
      <sz val="8"/>
      <color indexed="63"/>
      <name val="Calibri"/>
      <family val="2"/>
    </font>
    <font>
      <i/>
      <sz val="8"/>
      <color indexed="8"/>
      <name val="Calibri"/>
      <family val="2"/>
    </font>
    <font>
      <i/>
      <sz val="9"/>
      <color indexed="8"/>
      <name val="Calibri"/>
      <family val="2"/>
    </font>
    <font>
      <b/>
      <sz val="20"/>
      <color indexed="10"/>
      <name val="Calibri"/>
      <family val="2"/>
    </font>
    <font>
      <sz val="9"/>
      <color indexed="53"/>
      <name val="Calibri"/>
      <family val="2"/>
    </font>
    <font>
      <b/>
      <i/>
      <sz val="11"/>
      <color indexed="60"/>
      <name val="Calibri"/>
      <family val="2"/>
    </font>
    <font>
      <b/>
      <sz val="12"/>
      <color indexed="30"/>
      <name val="Arial"/>
      <family val="2"/>
    </font>
    <font>
      <b/>
      <sz val="18"/>
      <color indexed="17"/>
      <name val="Calibri"/>
      <family val="2"/>
    </font>
    <font>
      <b/>
      <sz val="10"/>
      <color indexed="10"/>
      <name val="Wingdings 3"/>
      <family val="1"/>
      <charset val="2"/>
    </font>
    <font>
      <i/>
      <sz val="11"/>
      <color indexed="30"/>
      <name val="Calibri"/>
      <family val="2"/>
    </font>
    <font>
      <sz val="9"/>
      <color indexed="57"/>
      <name val="Calibri"/>
      <family val="2"/>
    </font>
    <font>
      <sz val="9"/>
      <color indexed="62"/>
      <name val="Calibri"/>
      <family val="2"/>
    </font>
    <font>
      <sz val="9"/>
      <color indexed="19"/>
      <name val="Calibri"/>
      <family val="2"/>
    </font>
    <font>
      <b/>
      <sz val="11"/>
      <color indexed="50"/>
      <name val="Calibri"/>
      <family val="2"/>
    </font>
    <font>
      <sz val="11.5"/>
      <name val="Arial"/>
      <family val="2"/>
    </font>
    <font>
      <b/>
      <i/>
      <sz val="10"/>
      <color indexed="62"/>
      <name val="Calibri"/>
      <family val="2"/>
    </font>
    <font>
      <b/>
      <i/>
      <sz val="10"/>
      <color indexed="60"/>
      <name val="Calibri"/>
      <family val="2"/>
    </font>
    <font>
      <b/>
      <sz val="11"/>
      <color indexed="53"/>
      <name val="Calibri"/>
      <family val="2"/>
    </font>
    <font>
      <b/>
      <sz val="12"/>
      <color indexed="53"/>
      <name val="Wingdings 3"/>
      <family val="1"/>
      <charset val="2"/>
    </font>
    <font>
      <sz val="9"/>
      <color indexed="36"/>
      <name val="Calibri"/>
      <family val="2"/>
    </font>
    <font>
      <b/>
      <sz val="16"/>
      <color indexed="53"/>
      <name val="Calibri"/>
      <family val="2"/>
    </font>
    <font>
      <b/>
      <sz val="10"/>
      <color indexed="36"/>
      <name val="Wingdings 3"/>
      <family val="1"/>
      <charset val="2"/>
    </font>
    <font>
      <b/>
      <i/>
      <sz val="11"/>
      <name val="Calibri"/>
      <family val="2"/>
    </font>
    <font>
      <b/>
      <i/>
      <sz val="11"/>
      <color indexed="36"/>
      <name val="Calibri"/>
      <family val="2"/>
    </font>
    <font>
      <b/>
      <sz val="26"/>
      <name val="Arial"/>
      <family val="2"/>
    </font>
    <font>
      <sz val="11"/>
      <color theme="1"/>
      <name val="Calibri"/>
      <family val="2"/>
      <scheme val="minor"/>
    </font>
    <font>
      <sz val="11"/>
      <color theme="0"/>
      <name val="Calibri"/>
      <family val="2"/>
      <scheme val="minor"/>
    </font>
    <font>
      <u/>
      <sz val="11"/>
      <color theme="10"/>
      <name val="Calibri"/>
      <family val="2"/>
      <scheme val="minor"/>
    </font>
    <font>
      <b/>
      <sz val="12"/>
      <color theme="0"/>
      <name val="Arial"/>
      <family val="2"/>
    </font>
    <font>
      <b/>
      <sz val="11"/>
      <color theme="8"/>
      <name val="Calibri"/>
      <family val="2"/>
      <scheme val="minor"/>
    </font>
    <font>
      <b/>
      <sz val="16"/>
      <color theme="1"/>
      <name val="Calibri"/>
      <family val="2"/>
      <scheme val="minor"/>
    </font>
    <font>
      <sz val="12"/>
      <name val="Calibri"/>
      <family val="2"/>
      <scheme val="minor"/>
    </font>
    <font>
      <b/>
      <sz val="11"/>
      <color theme="1"/>
      <name val="Calibri"/>
      <family val="2"/>
      <scheme val="minor"/>
    </font>
    <font>
      <b/>
      <sz val="12"/>
      <color rgb="FFFF0000"/>
      <name val="Arial"/>
      <family val="2"/>
    </font>
    <font>
      <sz val="10"/>
      <color rgb="FFFF0000"/>
      <name val="Arial"/>
      <family val="2"/>
    </font>
    <font>
      <sz val="12"/>
      <color theme="1"/>
      <name val="Calibri"/>
      <family val="2"/>
      <scheme val="minor"/>
    </font>
    <font>
      <sz val="12"/>
      <color theme="8" tint="-0.499984740745262"/>
      <name val="Calibri"/>
      <family val="2"/>
      <scheme val="minor"/>
    </font>
    <font>
      <b/>
      <sz val="12"/>
      <name val="Calibri"/>
      <family val="2"/>
      <scheme val="minor"/>
    </font>
    <font>
      <b/>
      <u/>
      <sz val="12"/>
      <color theme="10"/>
      <name val="Calibri"/>
      <family val="2"/>
      <scheme val="minor"/>
    </font>
    <font>
      <u/>
      <sz val="11"/>
      <color theme="10"/>
      <name val="Calibri"/>
      <family val="2"/>
    </font>
    <font>
      <b/>
      <u/>
      <sz val="11"/>
      <color theme="10"/>
      <name val="Calibri"/>
      <family val="2"/>
      <scheme val="minor"/>
    </font>
    <font>
      <b/>
      <u/>
      <sz val="12"/>
      <color indexed="12"/>
      <name val="Calibri"/>
      <family val="2"/>
      <scheme val="minor"/>
    </font>
    <font>
      <b/>
      <sz val="11"/>
      <color theme="0"/>
      <name val="Arial"/>
      <family val="2"/>
    </font>
    <font>
      <b/>
      <sz val="12"/>
      <color rgb="FF0070C0"/>
      <name val="Calibri"/>
      <family val="2"/>
      <scheme val="minor"/>
    </font>
    <font>
      <b/>
      <sz val="11"/>
      <name val="Calibri"/>
      <family val="2"/>
      <scheme val="minor"/>
    </font>
    <font>
      <b/>
      <sz val="12"/>
      <color rgb="FFC00000"/>
      <name val="Calibri"/>
      <family val="2"/>
      <scheme val="minor"/>
    </font>
    <font>
      <b/>
      <sz val="12"/>
      <color rgb="FFFF0000"/>
      <name val="Calibri"/>
      <family val="2"/>
      <scheme val="minor"/>
    </font>
    <font>
      <i/>
      <sz val="12"/>
      <color indexed="12"/>
      <name val="Arial"/>
      <family val="2"/>
    </font>
    <font>
      <sz val="10"/>
      <color indexed="9"/>
      <name val="Arial"/>
      <family val="2"/>
    </font>
    <font>
      <sz val="11"/>
      <color indexed="10"/>
      <name val="Arial"/>
      <family val="2"/>
    </font>
    <font>
      <b/>
      <sz val="10"/>
      <color theme="0"/>
      <name val="Arial"/>
      <family val="2"/>
    </font>
    <font>
      <sz val="16"/>
      <color theme="0"/>
      <name val="Arial"/>
      <family val="2"/>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color rgb="FF303030"/>
      <name val="Calibri"/>
      <family val="2"/>
      <scheme val="minor"/>
    </font>
    <font>
      <b/>
      <sz val="11"/>
      <color rgb="FF0000FF"/>
      <name val="Calibri"/>
      <family val="2"/>
      <scheme val="minor"/>
    </font>
    <font>
      <sz val="11"/>
      <color rgb="FF0000FF"/>
      <name val="Calibri"/>
      <family val="2"/>
      <scheme val="minor"/>
    </font>
    <font>
      <b/>
      <sz val="14"/>
      <color theme="0"/>
      <name val="Calibri"/>
      <family val="2"/>
      <scheme val="minor"/>
    </font>
    <font>
      <b/>
      <sz val="11"/>
      <color rgb="FFFF0000"/>
      <name val="Calibri"/>
      <family val="2"/>
      <scheme val="minor"/>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1"/>
      <color indexed="12"/>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sz val="14"/>
      <color indexed="8"/>
      <name val="Rockwell"/>
      <family val="1"/>
    </font>
    <font>
      <sz val="14"/>
      <color indexed="10"/>
      <name val="Rockwell"/>
      <family val="1"/>
    </font>
    <font>
      <sz val="14"/>
      <color indexed="12"/>
      <name val="Rockwell"/>
      <family val="1"/>
    </font>
    <font>
      <b/>
      <sz val="14"/>
      <color indexed="12"/>
      <name val="Calibri"/>
      <family val="2"/>
    </font>
    <font>
      <b/>
      <sz val="14"/>
      <color indexed="62"/>
      <name val="Calibri"/>
      <family val="2"/>
    </font>
    <font>
      <sz val="11"/>
      <color indexed="17"/>
      <name val="Calibri"/>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2"/>
      <color theme="1"/>
      <name val="Calibri"/>
      <family val="2"/>
      <scheme val="minor"/>
    </font>
    <font>
      <b/>
      <sz val="11"/>
      <color theme="9"/>
      <name val="Calibri"/>
      <family val="2"/>
      <scheme val="minor"/>
    </font>
    <font>
      <sz val="8"/>
      <color indexed="53"/>
      <name val="Arial"/>
      <family val="2"/>
    </font>
    <font>
      <b/>
      <sz val="16"/>
      <color rgb="FFFF0000"/>
      <name val="Calibri"/>
      <family val="2"/>
      <scheme val="minor"/>
    </font>
    <font>
      <b/>
      <sz val="18"/>
      <color rgb="FFFF0000"/>
      <name val="Calibri"/>
      <family val="2"/>
      <scheme val="minor"/>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b/>
      <sz val="16"/>
      <color rgb="FF339966"/>
      <name val="Arial"/>
      <family val="2"/>
    </font>
    <font>
      <b/>
      <sz val="14"/>
      <color rgb="FF0070C0"/>
      <name val="Calibri"/>
      <family val="2"/>
    </font>
    <font>
      <b/>
      <sz val="12"/>
      <color theme="0"/>
      <name val="Calibri"/>
      <family val="2"/>
      <scheme val="minor"/>
    </font>
    <font>
      <b/>
      <sz val="14"/>
      <color rgb="FF0070C0"/>
      <name val="Calibri"/>
      <family val="2"/>
      <scheme val="minor"/>
    </font>
    <font>
      <b/>
      <sz val="12"/>
      <color rgb="FFC00000"/>
      <name val="Calibri"/>
      <family val="2"/>
    </font>
    <font>
      <sz val="10"/>
      <color rgb="FFC00000"/>
      <name val="Calibri"/>
      <family val="2"/>
    </font>
    <font>
      <sz val="14"/>
      <color rgb="FFFF0000"/>
      <name val="Wingdings 3"/>
      <family val="1"/>
      <charset val="2"/>
    </font>
    <font>
      <sz val="16"/>
      <name val="Calibri"/>
      <family val="2"/>
      <scheme val="minor"/>
    </font>
    <font>
      <b/>
      <sz val="16"/>
      <name val="Calibri"/>
      <family val="2"/>
      <scheme val="minor"/>
    </font>
    <font>
      <b/>
      <u/>
      <sz val="16"/>
      <color theme="10"/>
      <name val="Calibri"/>
      <family val="2"/>
      <scheme val="minor"/>
    </font>
    <font>
      <b/>
      <sz val="14"/>
      <color rgb="FFFF0000"/>
      <name val="Calibri"/>
      <family val="2"/>
      <scheme val="minor"/>
    </font>
    <font>
      <u/>
      <sz val="16"/>
      <color theme="10"/>
      <name val="Calibri"/>
      <family val="2"/>
      <scheme val="minor"/>
    </font>
    <font>
      <b/>
      <u/>
      <sz val="16"/>
      <color indexed="12"/>
      <name val="Calibri"/>
      <family val="2"/>
      <scheme val="minor"/>
    </font>
    <font>
      <b/>
      <sz val="14"/>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b/>
      <sz val="14"/>
      <color theme="1"/>
      <name val="Calibri"/>
      <family val="2"/>
      <scheme val="minor"/>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8"/>
      <name val="Calibri"/>
      <family val="2"/>
      <scheme val="minor"/>
    </font>
    <font>
      <b/>
      <sz val="16"/>
      <color rgb="FFFF000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b/>
      <u/>
      <sz val="18"/>
      <color theme="10"/>
      <name val="Calibri"/>
      <family val="2"/>
      <scheme val="minor"/>
    </font>
    <font>
      <u/>
      <sz val="16"/>
      <color indexed="12"/>
      <name val="Arial"/>
      <family val="2"/>
    </font>
    <font>
      <b/>
      <sz val="16"/>
      <color theme="0"/>
      <name val="Calibri"/>
      <family val="2"/>
      <scheme val="minor"/>
    </font>
    <font>
      <sz val="16"/>
      <name val="Wingdings 2"/>
      <family val="1"/>
      <charset val="2"/>
    </font>
    <font>
      <sz val="12"/>
      <color theme="1"/>
      <name val="Arial"/>
      <family val="2"/>
    </font>
    <font>
      <b/>
      <u/>
      <sz val="14"/>
      <color theme="10"/>
      <name val="Calibri"/>
      <family val="2"/>
      <scheme val="minor"/>
    </font>
    <font>
      <b/>
      <sz val="14"/>
      <color indexed="9"/>
      <name val="Arial"/>
      <family val="2"/>
    </font>
    <font>
      <sz val="12"/>
      <color indexed="9"/>
      <name val="Arial"/>
      <family val="2"/>
    </font>
    <font>
      <sz val="14"/>
      <name val="Times New Roman"/>
      <family val="1"/>
    </font>
    <font>
      <sz val="18"/>
      <color theme="0"/>
      <name val="Calibri"/>
      <family val="2"/>
      <scheme val="minor"/>
    </font>
    <font>
      <sz val="10"/>
      <color theme="0"/>
      <name val="Arial"/>
      <family val="2"/>
    </font>
    <font>
      <u/>
      <sz val="11"/>
      <color theme="10"/>
      <name val="Arial"/>
      <family val="2"/>
    </font>
    <font>
      <sz val="11"/>
      <color theme="0"/>
      <name val="Arial"/>
      <family val="2"/>
    </font>
    <font>
      <u/>
      <sz val="10"/>
      <color theme="1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sz val="8"/>
      <name val="Calibri"/>
      <family val="2"/>
      <scheme val="minor"/>
    </font>
    <font>
      <b/>
      <sz val="16"/>
      <color rgb="FFC00000"/>
      <name val="Calibri"/>
      <family val="2"/>
      <scheme val="minor"/>
    </font>
    <font>
      <sz val="11"/>
      <name val="Calibri"/>
      <family val="2"/>
      <scheme val="minor"/>
    </font>
    <font>
      <sz val="9"/>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i/>
      <sz val="12"/>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sz val="10"/>
      <name val="Calibri"/>
      <family val="2"/>
      <scheme val="minor"/>
    </font>
    <font>
      <b/>
      <sz val="10"/>
      <color rgb="FFFF0000"/>
      <name val="Calibri"/>
      <family val="2"/>
      <scheme val="minor"/>
    </font>
    <font>
      <b/>
      <sz val="14"/>
      <color theme="8" tint="-0.249977111117893"/>
      <name val="Calibri"/>
      <family val="2"/>
      <scheme val="minor"/>
    </font>
    <font>
      <b/>
      <sz val="8"/>
      <name val="Calibri"/>
      <family val="2"/>
      <scheme val="minor"/>
    </font>
    <font>
      <sz val="11"/>
      <color rgb="FFC00000"/>
      <name val="Calibri"/>
      <family val="2"/>
      <scheme val="minor"/>
    </font>
    <font>
      <b/>
      <sz val="14"/>
      <color rgb="FFC00000"/>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sz val="14"/>
      <name val="Calibri"/>
      <family val="2"/>
      <scheme val="minor"/>
    </font>
    <font>
      <i/>
      <sz val="11"/>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sz val="12"/>
      <color rgb="FFC0000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theme="1"/>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sz val="16"/>
      <color theme="1"/>
      <name val="Calibri"/>
      <family val="2"/>
      <scheme val="minor"/>
    </font>
    <font>
      <i/>
      <sz val="7"/>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2"/>
      <color theme="1"/>
      <name val="Arial"/>
      <family val="2"/>
    </font>
    <font>
      <b/>
      <sz val="10"/>
      <color indexed="12"/>
      <name val="Calibri"/>
      <family val="2"/>
      <scheme val="minor"/>
    </font>
    <font>
      <b/>
      <sz val="10"/>
      <color rgb="FFFF0000"/>
      <name val="Arial"/>
      <family val="2"/>
    </font>
    <font>
      <sz val="11"/>
      <color rgb="FFFF0000"/>
      <name val="Calibri"/>
      <family val="2"/>
      <scheme val="minor"/>
    </font>
    <font>
      <sz val="11"/>
      <color rgb="FFFF0000"/>
      <name val="Arial"/>
      <family val="2"/>
    </font>
    <font>
      <sz val="11"/>
      <color indexed="12"/>
      <name val="Calibri"/>
      <family val="2"/>
      <scheme val="minor"/>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b/>
      <sz val="14"/>
      <color rgb="FFFF0000"/>
      <name val="Calibri"/>
      <family val="2"/>
    </font>
    <font>
      <b/>
      <i/>
      <sz val="12"/>
      <color rgb="FFFF0000"/>
      <name val="Calibri"/>
      <family val="2"/>
    </font>
    <font>
      <b/>
      <sz val="11"/>
      <color indexed="49"/>
      <name val="Calibri"/>
      <family val="2"/>
    </font>
    <font>
      <sz val="10"/>
      <color indexed="49"/>
      <name val="Arial"/>
      <family val="2"/>
    </font>
    <font>
      <b/>
      <sz val="14"/>
      <color indexed="50"/>
      <name val="Arial"/>
      <family val="2"/>
    </font>
    <font>
      <b/>
      <sz val="11"/>
      <color indexed="56"/>
      <name val="Calibri"/>
      <family val="2"/>
    </font>
    <font>
      <i/>
      <sz val="11"/>
      <color indexed="8"/>
      <name val="Calibri"/>
      <family val="2"/>
    </font>
    <font>
      <sz val="11"/>
      <color indexed="19"/>
      <name val="Calibri"/>
      <family val="2"/>
    </font>
    <font>
      <b/>
      <sz val="20"/>
      <color indexed="17"/>
      <name val="Calibri"/>
      <family val="2"/>
    </font>
    <font>
      <b/>
      <sz val="18"/>
      <color indexed="60"/>
      <name val="Calibri"/>
      <family val="2"/>
    </font>
    <font>
      <b/>
      <sz val="12"/>
      <color indexed="10"/>
      <name val="Wingdings 3"/>
      <family val="1"/>
      <charset val="2"/>
    </font>
    <font>
      <sz val="8"/>
      <color indexed="63"/>
      <name val="Calibri"/>
      <family val="2"/>
    </font>
    <font>
      <b/>
      <i/>
      <sz val="10"/>
      <name val="Calibri"/>
      <family val="2"/>
    </font>
    <font>
      <sz val="9"/>
      <color indexed="23"/>
      <name val="Calibri"/>
      <family val="2"/>
    </font>
    <font>
      <sz val="11.5"/>
      <color indexed="8"/>
      <name val="Arial"/>
      <family val="2"/>
    </font>
    <font>
      <sz val="10"/>
      <color indexed="50"/>
      <name val="Calibri"/>
      <family val="2"/>
    </font>
    <font>
      <sz val="11.5"/>
      <color indexed="8"/>
      <name val="Calibri"/>
      <family val="2"/>
    </font>
    <font>
      <b/>
      <sz val="11.5"/>
      <color indexed="8"/>
      <name val="Arial"/>
      <family val="2"/>
    </font>
    <font>
      <b/>
      <sz val="11"/>
      <color indexed="62"/>
      <name val="Calibri"/>
      <family val="2"/>
    </font>
    <font>
      <sz val="8"/>
      <color indexed="8"/>
      <name val="Calibri"/>
      <family val="2"/>
    </font>
    <font>
      <i/>
      <sz val="8"/>
      <name val="Calibri"/>
      <family val="2"/>
    </font>
    <font>
      <b/>
      <i/>
      <sz val="11"/>
      <color indexed="57"/>
      <name val="Calibri"/>
      <family val="2"/>
    </font>
    <font>
      <i/>
      <sz val="11"/>
      <color indexed="62"/>
      <name val="Calibri"/>
      <family val="2"/>
    </font>
    <font>
      <i/>
      <sz val="11"/>
      <color indexed="57"/>
      <name val="Calibri"/>
      <family val="2"/>
    </font>
    <font>
      <b/>
      <sz val="16"/>
      <color indexed="50"/>
      <name val="Calibri"/>
      <family val="2"/>
    </font>
    <font>
      <b/>
      <i/>
      <sz val="10"/>
      <color indexed="57"/>
      <name val="Calibri"/>
      <family val="2"/>
    </font>
    <font>
      <b/>
      <i/>
      <sz val="10"/>
      <color indexed="19"/>
      <name val="Calibri"/>
      <family val="2"/>
    </font>
    <font>
      <b/>
      <i/>
      <sz val="10"/>
      <color indexed="36"/>
      <name val="Calibri"/>
      <family val="2"/>
    </font>
    <font>
      <b/>
      <sz val="11"/>
      <color indexed="57"/>
      <name val="Wingdings 3"/>
      <family val="1"/>
      <charset val="2"/>
    </font>
    <font>
      <b/>
      <sz val="12"/>
      <color indexed="17"/>
      <name val="Calibri"/>
      <family val="2"/>
    </font>
    <font>
      <sz val="8"/>
      <color indexed="23"/>
      <name val="Calibri"/>
      <family val="2"/>
    </font>
    <font>
      <b/>
      <sz val="11.5"/>
      <color indexed="50"/>
      <name val="Calibri"/>
      <family val="2"/>
    </font>
    <font>
      <i/>
      <sz val="9"/>
      <name val="Calibri"/>
      <family val="2"/>
    </font>
    <font>
      <sz val="8"/>
      <color indexed="62"/>
      <name val="Calibri"/>
      <family val="2"/>
    </font>
    <font>
      <b/>
      <i/>
      <sz val="12"/>
      <color indexed="62"/>
      <name val="Calibri"/>
      <family val="2"/>
    </font>
    <font>
      <i/>
      <sz val="12"/>
      <color indexed="62"/>
      <name val="Calibri"/>
      <family val="2"/>
    </font>
    <font>
      <b/>
      <sz val="11"/>
      <color indexed="8"/>
      <name val="Arial"/>
      <family val="2"/>
    </font>
    <font>
      <b/>
      <i/>
      <sz val="14"/>
      <name val="Calibri"/>
      <family val="2"/>
    </font>
    <font>
      <b/>
      <sz val="9"/>
      <color indexed="8"/>
      <name val="Calibri"/>
      <family val="2"/>
    </font>
    <font>
      <sz val="11"/>
      <color indexed="8"/>
      <name val="Arial"/>
      <family val="2"/>
    </font>
    <font>
      <sz val="11"/>
      <color indexed="8"/>
      <name val="Symbol"/>
      <family val="1"/>
      <charset val="2"/>
    </font>
    <font>
      <vertAlign val="superscript"/>
      <sz val="11"/>
      <color indexed="8"/>
      <name val="Verdana"/>
      <family val="2"/>
    </font>
    <font>
      <vertAlign val="subscript"/>
      <sz val="11"/>
      <color indexed="8"/>
      <name val="Arial"/>
      <family val="2"/>
    </font>
    <font>
      <b/>
      <sz val="10"/>
      <color indexed="50"/>
      <name val="Calibri"/>
      <family val="2"/>
    </font>
    <font>
      <b/>
      <sz val="13"/>
      <color indexed="60"/>
      <name val="Calibri"/>
      <family val="2"/>
    </font>
    <font>
      <sz val="12"/>
      <color indexed="57"/>
      <name val="Wingdings 3"/>
      <family val="1"/>
      <charset val="2"/>
    </font>
    <font>
      <sz val="8"/>
      <color indexed="49"/>
      <name val="Calibri"/>
      <family val="2"/>
    </font>
    <font>
      <b/>
      <u/>
      <sz val="8"/>
      <color indexed="49"/>
      <name val="Calibri"/>
      <family val="2"/>
    </font>
    <font>
      <b/>
      <u/>
      <sz val="12"/>
      <color indexed="63"/>
      <name val="Calibri"/>
      <family val="2"/>
    </font>
    <font>
      <sz val="9"/>
      <color indexed="10"/>
      <name val="Calibri"/>
      <family val="2"/>
    </font>
    <font>
      <b/>
      <u/>
      <sz val="11"/>
      <color indexed="62"/>
      <name val="Calibri"/>
      <family val="2"/>
    </font>
    <font>
      <b/>
      <u/>
      <sz val="11"/>
      <color indexed="19"/>
      <name val="Calibri"/>
      <family val="2"/>
    </font>
    <font>
      <b/>
      <u/>
      <sz val="11.5"/>
      <color indexed="8"/>
      <name val="Arial"/>
      <family val="2"/>
    </font>
    <font>
      <b/>
      <u/>
      <sz val="12"/>
      <color indexed="30"/>
      <name val="Calibri"/>
      <family val="2"/>
    </font>
    <font>
      <b/>
      <sz val="26"/>
      <color indexed="9"/>
      <name val="Arial"/>
      <family val="2"/>
    </font>
    <font>
      <b/>
      <sz val="24"/>
      <color indexed="9"/>
      <name val="Arial"/>
      <family val="2"/>
    </font>
    <font>
      <b/>
      <sz val="18"/>
      <color indexed="10"/>
      <name val="Arial"/>
      <family val="2"/>
    </font>
    <font>
      <b/>
      <sz val="20"/>
      <color indexed="62"/>
      <name val="Calibri"/>
      <family val="2"/>
    </font>
    <font>
      <b/>
      <sz val="18"/>
      <color indexed="57"/>
      <name val="Calibri"/>
      <family val="2"/>
    </font>
    <font>
      <b/>
      <sz val="20"/>
      <color indexed="10"/>
      <name val="Arial"/>
      <family val="2"/>
    </font>
    <font>
      <b/>
      <sz val="11"/>
      <color indexed="57"/>
      <name val="Arial"/>
      <family val="2"/>
    </font>
    <font>
      <b/>
      <i/>
      <sz val="12"/>
      <name val="Arial"/>
      <family val="2"/>
    </font>
    <font>
      <sz val="14"/>
      <color indexed="8"/>
      <name val="Arial"/>
      <family val="2"/>
    </font>
    <font>
      <b/>
      <sz val="16"/>
      <color indexed="53"/>
      <name val="Arial"/>
      <family val="2"/>
    </font>
    <font>
      <b/>
      <sz val="14"/>
      <color indexed="12"/>
      <name val="Arial"/>
      <family val="2"/>
    </font>
    <font>
      <sz val="14"/>
      <color indexed="12"/>
      <name val="Calibri"/>
      <family val="2"/>
    </font>
    <font>
      <b/>
      <sz val="12"/>
      <color indexed="10"/>
      <name val="Tahoma"/>
      <family val="2"/>
    </font>
    <font>
      <sz val="14"/>
      <color indexed="9"/>
      <name val="Arial"/>
      <family val="2"/>
    </font>
    <font>
      <sz val="14"/>
      <name val="Verdana"/>
      <family val="2"/>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12"/>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26"/>
      <name val="Calibri"/>
      <family val="2"/>
      <scheme val="minor"/>
    </font>
    <font>
      <sz val="22"/>
      <name val="Calibri"/>
      <family val="2"/>
      <scheme val="minor"/>
    </font>
    <font>
      <b/>
      <sz val="7"/>
      <name val="Calibri"/>
      <family val="2"/>
      <scheme val="minor"/>
    </font>
    <font>
      <b/>
      <sz val="18"/>
      <color rgb="FF339933"/>
      <name val="Calibri"/>
      <family val="2"/>
      <scheme val="minor"/>
    </font>
    <font>
      <b/>
      <sz val="14"/>
      <color theme="9" tint="-0.249977111117893"/>
      <name val="Calibri"/>
      <family val="2"/>
      <scheme val="minor"/>
    </font>
    <font>
      <b/>
      <sz val="14"/>
      <color theme="6" tint="-0.249977111117893"/>
      <name val="Calibri"/>
      <family val="2"/>
      <scheme val="minor"/>
    </font>
    <font>
      <sz val="18"/>
      <name val="Calibri"/>
      <family val="2"/>
      <scheme val="minor"/>
    </font>
    <font>
      <sz val="10"/>
      <color rgb="FF00B050"/>
      <name val="Calibri"/>
      <family val="2"/>
      <scheme val="minor"/>
    </font>
    <font>
      <b/>
      <sz val="14"/>
      <color rgb="FF339933"/>
      <name val="Calibri"/>
      <family val="2"/>
      <scheme val="minor"/>
    </font>
    <font>
      <b/>
      <sz val="22"/>
      <color rgb="FF92D050"/>
      <name val="Verdana"/>
      <family val="2"/>
    </font>
    <font>
      <sz val="22"/>
      <color theme="0"/>
      <name val="Verdana"/>
      <family val="2"/>
    </font>
    <font>
      <sz val="18"/>
      <color rgb="FF7030A0"/>
      <name val="Arial"/>
      <family val="2"/>
    </font>
    <font>
      <b/>
      <sz val="20"/>
      <color theme="0"/>
      <name val="Calibri"/>
      <family val="2"/>
      <scheme val="minor"/>
    </font>
    <font>
      <sz val="22"/>
      <color theme="1"/>
      <name val="Verdana"/>
      <family val="2"/>
    </font>
    <font>
      <b/>
      <sz val="22"/>
      <color rgb="FF92D050"/>
      <name val="Arial"/>
      <family val="2"/>
    </font>
    <font>
      <sz val="18"/>
      <color theme="0"/>
      <name val="Arial"/>
      <family val="2"/>
    </font>
    <font>
      <b/>
      <sz val="22"/>
      <color theme="0"/>
      <name val="Arial"/>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sz val="22"/>
      <name val="Verdana"/>
      <family val="2"/>
    </font>
    <font>
      <b/>
      <sz val="18"/>
      <color indexed="49"/>
      <name val="Calibri"/>
      <family val="2"/>
      <scheme val="minor"/>
    </font>
    <font>
      <sz val="11"/>
      <color indexed="9"/>
      <name val="Calibri"/>
      <family val="2"/>
      <scheme val="minor"/>
    </font>
    <font>
      <b/>
      <sz val="20"/>
      <color indexed="9"/>
      <name val="Calibri"/>
      <family val="2"/>
      <scheme val="minor"/>
    </font>
    <font>
      <sz val="14"/>
      <color indexed="9"/>
      <name val="Calibri"/>
      <family val="2"/>
      <scheme val="minor"/>
    </font>
    <font>
      <sz val="12"/>
      <color indexed="9"/>
      <name val="Calibri"/>
      <family val="2"/>
      <scheme val="minor"/>
    </font>
    <font>
      <sz val="10"/>
      <color indexed="9"/>
      <name val="Calibri"/>
      <family val="2"/>
      <scheme val="minor"/>
    </font>
    <font>
      <b/>
      <sz val="14"/>
      <color indexed="9"/>
      <name val="Calibri"/>
      <family val="2"/>
      <scheme val="minor"/>
    </font>
    <font>
      <sz val="12"/>
      <color indexed="8"/>
      <name val="Calibri"/>
      <family val="2"/>
      <scheme val="minor"/>
    </font>
    <font>
      <b/>
      <sz val="12"/>
      <color indexed="8"/>
      <name val="Calibri"/>
      <family val="2"/>
      <scheme val="minor"/>
    </font>
    <font>
      <b/>
      <sz val="11"/>
      <color indexed="9"/>
      <name val="Calibri"/>
      <family val="2"/>
      <scheme val="minor"/>
    </font>
    <font>
      <b/>
      <sz val="11"/>
      <color indexed="36"/>
      <name val="Calibri"/>
      <family val="2"/>
      <scheme val="minor"/>
    </font>
    <font>
      <b/>
      <sz val="11"/>
      <color indexed="10"/>
      <name val="Calibri"/>
      <family val="2"/>
      <scheme val="minor"/>
    </font>
    <font>
      <sz val="9"/>
      <color indexed="8"/>
      <name val="Calibri"/>
      <family val="2"/>
      <scheme val="minor"/>
    </font>
    <font>
      <b/>
      <sz val="12"/>
      <color indexed="9"/>
      <name val="Calibri"/>
      <family val="2"/>
      <scheme val="minor"/>
    </font>
    <font>
      <sz val="11"/>
      <color indexed="13"/>
      <name val="Calibri"/>
      <family val="2"/>
      <scheme val="minor"/>
    </font>
    <font>
      <b/>
      <sz val="20"/>
      <color indexed="13"/>
      <name val="Calibri"/>
      <family val="2"/>
      <scheme val="minor"/>
    </font>
    <font>
      <b/>
      <sz val="12"/>
      <color indexed="63"/>
      <name val="Calibri"/>
      <family val="2"/>
      <scheme val="minor"/>
    </font>
    <font>
      <b/>
      <sz val="14"/>
      <color indexed="13"/>
      <name val="Calibri"/>
      <family val="2"/>
      <scheme val="minor"/>
    </font>
    <font>
      <b/>
      <sz val="12"/>
      <color indexed="49"/>
      <name val="Calibri"/>
      <family val="2"/>
      <scheme val="minor"/>
    </font>
    <font>
      <b/>
      <sz val="12"/>
      <color indexed="60"/>
      <name val="Calibri"/>
      <family val="2"/>
      <scheme val="minor"/>
    </font>
    <font>
      <b/>
      <sz val="14"/>
      <color indexed="36"/>
      <name val="Calibri"/>
      <family val="2"/>
      <scheme val="minor"/>
    </font>
    <font>
      <sz val="12"/>
      <color indexed="10"/>
      <name val="Calibri"/>
      <family val="2"/>
      <scheme val="minor"/>
    </font>
    <font>
      <b/>
      <sz val="14"/>
      <color indexed="53"/>
      <name val="Calibri"/>
      <family val="2"/>
      <scheme val="minor"/>
    </font>
    <font>
      <b/>
      <sz val="12"/>
      <color indexed="30"/>
      <name val="Calibri"/>
      <family val="2"/>
      <scheme val="minor"/>
    </font>
    <font>
      <b/>
      <sz val="16"/>
      <color indexed="10"/>
      <name val="Calibri"/>
      <family val="2"/>
      <scheme val="minor"/>
    </font>
    <font>
      <b/>
      <i/>
      <sz val="14"/>
      <name val="Calibri"/>
      <family val="2"/>
      <scheme val="minor"/>
    </font>
    <font>
      <sz val="10"/>
      <color indexed="10"/>
      <name val="Calibri"/>
      <family val="2"/>
      <scheme val="minor"/>
    </font>
    <font>
      <i/>
      <sz val="10"/>
      <color indexed="8"/>
      <name val="Calibri"/>
      <family val="2"/>
      <scheme val="minor"/>
    </font>
    <font>
      <b/>
      <sz val="11"/>
      <color indexed="60"/>
      <name val="Calibri"/>
      <family val="2"/>
      <scheme val="minor"/>
    </font>
    <font>
      <sz val="11"/>
      <color indexed="57"/>
      <name val="Calibri"/>
      <family val="2"/>
      <scheme val="minor"/>
    </font>
    <font>
      <b/>
      <i/>
      <sz val="12"/>
      <color indexed="60"/>
      <name val="Calibri"/>
      <family val="2"/>
      <scheme val="minor"/>
    </font>
    <font>
      <sz val="11"/>
      <color indexed="53"/>
      <name val="Calibri"/>
      <family val="2"/>
      <scheme val="minor"/>
    </font>
    <font>
      <b/>
      <sz val="12"/>
      <color indexed="36"/>
      <name val="Calibri"/>
      <family val="2"/>
      <scheme val="minor"/>
    </font>
    <font>
      <sz val="12"/>
      <color indexed="62"/>
      <name val="Calibri"/>
      <family val="2"/>
      <scheme val="minor"/>
    </font>
    <font>
      <b/>
      <sz val="14"/>
      <color indexed="8"/>
      <name val="Calibri"/>
      <family val="2"/>
      <scheme val="minor"/>
    </font>
    <font>
      <b/>
      <sz val="12"/>
      <color indexed="62"/>
      <name val="Calibri"/>
      <family val="2"/>
      <scheme val="minor"/>
    </font>
    <font>
      <sz val="12"/>
      <color indexed="30"/>
      <name val="Calibri"/>
      <family val="2"/>
      <scheme val="minor"/>
    </font>
    <font>
      <b/>
      <sz val="12"/>
      <color indexed="57"/>
      <name val="Calibri"/>
      <family val="2"/>
      <scheme val="minor"/>
    </font>
    <font>
      <sz val="11"/>
      <color indexed="63"/>
      <name val="Calibri"/>
      <family val="2"/>
      <scheme val="minor"/>
    </font>
    <font>
      <sz val="11"/>
      <color indexed="10"/>
      <name val="Calibri"/>
      <family val="2"/>
      <scheme val="minor"/>
    </font>
    <font>
      <sz val="11"/>
      <color indexed="50"/>
      <name val="Calibri"/>
      <family val="2"/>
      <scheme val="minor"/>
    </font>
    <font>
      <b/>
      <i/>
      <sz val="14"/>
      <color indexed="13"/>
      <name val="Calibri"/>
      <family val="2"/>
      <scheme val="minor"/>
    </font>
    <font>
      <sz val="14"/>
      <color indexed="13"/>
      <name val="Calibri"/>
      <family val="2"/>
      <scheme val="minor"/>
    </font>
    <font>
      <b/>
      <sz val="11"/>
      <color indexed="30"/>
      <name val="Calibri"/>
      <family val="2"/>
      <scheme val="minor"/>
    </font>
    <font>
      <b/>
      <sz val="14"/>
      <color indexed="30"/>
      <name val="Calibri"/>
      <family val="2"/>
      <scheme val="minor"/>
    </font>
    <font>
      <b/>
      <sz val="14"/>
      <color indexed="10"/>
      <name val="Calibri"/>
      <family val="2"/>
      <scheme val="minor"/>
    </font>
    <font>
      <b/>
      <sz val="10"/>
      <color indexed="10"/>
      <name val="Calibri"/>
      <family val="2"/>
      <scheme val="minor"/>
    </font>
    <font>
      <b/>
      <sz val="10"/>
      <name val="Calibri"/>
      <family val="2"/>
      <scheme val="minor"/>
    </font>
    <font>
      <b/>
      <sz val="10"/>
      <color indexed="60"/>
      <name val="Calibri"/>
      <family val="2"/>
      <scheme val="minor"/>
    </font>
    <font>
      <sz val="10"/>
      <color indexed="57"/>
      <name val="Calibri"/>
      <family val="2"/>
      <scheme val="minor"/>
    </font>
    <font>
      <sz val="10"/>
      <color indexed="8"/>
      <name val="Calibri"/>
      <family val="2"/>
      <scheme val="minor"/>
    </font>
    <font>
      <b/>
      <sz val="20"/>
      <name val="Calibri"/>
      <family val="2"/>
      <scheme val="minor"/>
    </font>
    <font>
      <b/>
      <sz val="12"/>
      <color indexed="13"/>
      <name val="Calibri"/>
      <family val="2"/>
      <scheme val="minor"/>
    </font>
    <font>
      <b/>
      <sz val="12"/>
      <color rgb="FF0066CC"/>
      <name val="Calibri"/>
      <family val="2"/>
      <scheme val="minor"/>
    </font>
    <font>
      <b/>
      <sz val="11"/>
      <color rgb="FF0066CC"/>
      <name val="Calibri"/>
      <family val="2"/>
      <scheme val="minor"/>
    </font>
    <font>
      <b/>
      <sz val="11"/>
      <color theme="0"/>
      <name val="Calibri"/>
      <family val="2"/>
      <scheme val="minor"/>
    </font>
    <font>
      <b/>
      <sz val="14"/>
      <color indexed="60"/>
      <name val="Calibri"/>
      <family val="2"/>
      <scheme val="minor"/>
    </font>
    <font>
      <b/>
      <sz val="12"/>
      <color indexed="50"/>
      <name val="Calibri"/>
      <family val="2"/>
      <scheme val="minor"/>
    </font>
    <font>
      <b/>
      <sz val="12"/>
      <color theme="8"/>
      <name val="Calibri"/>
      <family val="2"/>
      <scheme val="minor"/>
    </font>
    <font>
      <b/>
      <sz val="18"/>
      <color indexed="10"/>
      <name val="Calibri"/>
      <family val="2"/>
      <scheme val="minor"/>
    </font>
    <font>
      <sz val="11"/>
      <color indexed="49"/>
      <name val="Calibri"/>
      <family val="2"/>
      <scheme val="minor"/>
    </font>
    <font>
      <sz val="14"/>
      <color indexed="30"/>
      <name val="Calibri"/>
      <family val="2"/>
      <scheme val="minor"/>
    </font>
    <font>
      <b/>
      <i/>
      <sz val="11"/>
      <color indexed="30"/>
      <name val="Calibri"/>
      <family val="2"/>
      <scheme val="minor"/>
    </font>
    <font>
      <b/>
      <i/>
      <sz val="11"/>
      <color rgb="FF0066CC"/>
      <name val="Calibri"/>
      <family val="2"/>
      <scheme val="minor"/>
    </font>
    <font>
      <b/>
      <sz val="16"/>
      <color indexed="13"/>
      <name val="Calibri"/>
      <family val="2"/>
      <scheme val="minor"/>
    </font>
    <font>
      <b/>
      <sz val="16"/>
      <color indexed="60"/>
      <name val="Calibri"/>
      <family val="2"/>
      <scheme val="minor"/>
    </font>
    <font>
      <b/>
      <sz val="14"/>
      <color indexed="56"/>
      <name val="Calibri"/>
      <family val="2"/>
      <scheme val="minor"/>
    </font>
    <font>
      <b/>
      <sz val="14"/>
      <color indexed="19"/>
      <name val="Calibri"/>
      <family val="2"/>
      <scheme val="minor"/>
    </font>
    <font>
      <b/>
      <sz val="14"/>
      <color indexed="57"/>
      <name val="Calibri"/>
      <family val="2"/>
      <scheme val="minor"/>
    </font>
    <font>
      <b/>
      <sz val="12"/>
      <color indexed="56"/>
      <name val="Calibri"/>
      <family val="2"/>
      <scheme val="minor"/>
    </font>
    <font>
      <b/>
      <sz val="12"/>
      <color indexed="19"/>
      <name val="Calibri"/>
      <family val="2"/>
      <scheme val="minor"/>
    </font>
    <font>
      <sz val="12"/>
      <color indexed="60"/>
      <name val="Calibri"/>
      <family val="2"/>
      <scheme val="minor"/>
    </font>
    <font>
      <sz val="12"/>
      <color rgb="FF0066CC"/>
      <name val="Calibri"/>
      <family val="2"/>
      <scheme val="minor"/>
    </font>
    <font>
      <sz val="12"/>
      <color indexed="19"/>
      <name val="Calibri"/>
      <family val="2"/>
      <scheme val="minor"/>
    </font>
    <font>
      <sz val="12"/>
      <color indexed="57"/>
      <name val="Calibri"/>
      <family val="2"/>
      <scheme val="minor"/>
    </font>
    <font>
      <b/>
      <sz val="10"/>
      <color indexed="49"/>
      <name val="Calibri"/>
      <family val="2"/>
      <scheme val="minor"/>
    </font>
    <font>
      <b/>
      <sz val="9"/>
      <color indexed="62"/>
      <name val="Calibri"/>
      <family val="2"/>
      <scheme val="minor"/>
    </font>
    <font>
      <b/>
      <sz val="9"/>
      <color indexed="19"/>
      <name val="Calibri"/>
      <family val="2"/>
      <scheme val="minor"/>
    </font>
    <font>
      <b/>
      <sz val="9"/>
      <color indexed="57"/>
      <name val="Calibri"/>
      <family val="2"/>
      <scheme val="minor"/>
    </font>
    <font>
      <b/>
      <sz val="10"/>
      <color indexed="62"/>
      <name val="Calibri"/>
      <family val="2"/>
      <scheme val="minor"/>
    </font>
    <font>
      <b/>
      <sz val="10"/>
      <color indexed="19"/>
      <name val="Calibri"/>
      <family val="2"/>
      <scheme val="minor"/>
    </font>
    <font>
      <b/>
      <sz val="10"/>
      <color indexed="57"/>
      <name val="Calibri"/>
      <family val="2"/>
      <scheme val="minor"/>
    </font>
    <font>
      <b/>
      <sz val="16"/>
      <color indexed="8"/>
      <name val="Calibri"/>
      <family val="2"/>
      <scheme val="minor"/>
    </font>
    <font>
      <b/>
      <i/>
      <sz val="11"/>
      <color indexed="60"/>
      <name val="Calibri"/>
      <family val="2"/>
      <scheme val="minor"/>
    </font>
    <font>
      <sz val="14"/>
      <color rgb="FFC00000"/>
      <name val="Calibri"/>
      <family val="2"/>
      <scheme val="minor"/>
    </font>
    <font>
      <b/>
      <sz val="48"/>
      <color rgb="FFFFFF00"/>
      <name val="Arial"/>
      <family val="2"/>
    </font>
    <font>
      <b/>
      <sz val="24"/>
      <color rgb="FFFFFF00"/>
      <name val="Arial"/>
      <family val="2"/>
    </font>
    <font>
      <b/>
      <sz val="20"/>
      <color theme="9" tint="-0.249977111117893"/>
      <name val="Calibri"/>
      <family val="2"/>
      <scheme val="minor"/>
    </font>
    <font>
      <b/>
      <sz val="10"/>
      <color theme="0"/>
      <name val="Calibri"/>
      <family val="2"/>
      <scheme val="minor"/>
    </font>
    <font>
      <sz val="10"/>
      <color theme="6" tint="-0.249977111117893"/>
      <name val="Calibri"/>
      <family val="2"/>
      <scheme val="minor"/>
    </font>
    <font>
      <sz val="9"/>
      <color theme="1" tint="0.499984740745262"/>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0"/>
      <color theme="0" tint="-0.499984740745262"/>
      <name val="Calibri"/>
      <family val="2"/>
      <scheme val="minor"/>
    </font>
    <font>
      <b/>
      <sz val="12"/>
      <color theme="6"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sz val="10"/>
      <color theme="0" tint="-0.34998626667073579"/>
      <name val="Calibri"/>
      <family val="2"/>
      <scheme val="minor"/>
    </font>
    <font>
      <b/>
      <u/>
      <sz val="18"/>
      <color indexed="30"/>
      <name val="Calibri"/>
      <family val="2"/>
      <scheme val="minor"/>
    </font>
    <font>
      <b/>
      <sz val="24"/>
      <name val="Calibri"/>
      <family val="2"/>
      <scheme val="minor"/>
    </font>
    <font>
      <sz val="18"/>
      <color indexed="9"/>
      <name val="Calibri"/>
      <family val="2"/>
      <scheme val="minor"/>
    </font>
    <font>
      <b/>
      <sz val="10"/>
      <color indexed="9"/>
      <name val="Calibri"/>
      <family val="2"/>
      <scheme val="minor"/>
    </font>
    <font>
      <b/>
      <sz val="14"/>
      <color indexed="49"/>
      <name val="Calibri"/>
      <family val="2"/>
      <scheme val="minor"/>
    </font>
    <font>
      <b/>
      <sz val="11"/>
      <color indexed="8"/>
      <name val="Calibri"/>
      <family val="2"/>
      <scheme val="minor"/>
    </font>
    <font>
      <b/>
      <sz val="9"/>
      <color indexed="36"/>
      <name val="Calibri"/>
      <family val="2"/>
      <scheme val="minor"/>
    </font>
    <font>
      <u/>
      <sz val="14"/>
      <color indexed="12"/>
      <name val="Calibri"/>
      <family val="2"/>
      <scheme val="minor"/>
    </font>
    <font>
      <b/>
      <sz val="16"/>
      <color indexed="9"/>
      <name val="Calibri"/>
      <family val="2"/>
      <scheme val="minor"/>
    </font>
    <font>
      <sz val="16"/>
      <color indexed="8"/>
      <name val="Calibri"/>
      <family val="2"/>
      <scheme val="minor"/>
    </font>
    <font>
      <b/>
      <sz val="16"/>
      <color indexed="57"/>
      <name val="Calibri"/>
      <family val="2"/>
      <scheme val="minor"/>
    </font>
    <font>
      <sz val="14"/>
      <color indexed="10"/>
      <name val="Calibri"/>
      <family val="2"/>
      <scheme val="minor"/>
    </font>
    <font>
      <sz val="14"/>
      <color indexed="23"/>
      <name val="Calibri"/>
      <family val="2"/>
      <scheme val="minor"/>
    </font>
    <font>
      <b/>
      <sz val="10"/>
      <color indexed="8"/>
      <name val="Calibri"/>
      <family val="2"/>
      <scheme val="minor"/>
    </font>
    <font>
      <b/>
      <sz val="9"/>
      <color indexed="25"/>
      <name val="Calibri"/>
      <family val="2"/>
      <scheme val="minor"/>
    </font>
    <font>
      <b/>
      <sz val="14"/>
      <color indexed="40"/>
      <name val="Calibri"/>
      <family val="2"/>
      <scheme val="minor"/>
    </font>
    <font>
      <sz val="11"/>
      <color indexed="36"/>
      <name val="Calibri"/>
      <family val="2"/>
      <scheme val="minor"/>
    </font>
    <font>
      <b/>
      <i/>
      <sz val="11"/>
      <name val="Calibri"/>
      <family val="2"/>
      <scheme val="minor"/>
    </font>
    <font>
      <b/>
      <i/>
      <sz val="12"/>
      <name val="Calibri"/>
      <family val="2"/>
      <scheme val="minor"/>
    </font>
    <font>
      <b/>
      <sz val="12"/>
      <color indexed="53"/>
      <name val="Calibri"/>
      <family val="2"/>
      <scheme val="minor"/>
    </font>
    <font>
      <sz val="10"/>
      <color indexed="19"/>
      <name val="Calibri"/>
      <family val="2"/>
      <scheme val="minor"/>
    </font>
    <font>
      <sz val="12"/>
      <color indexed="50"/>
      <name val="Calibri"/>
      <family val="2"/>
      <scheme val="minor"/>
    </font>
    <font>
      <b/>
      <sz val="16"/>
      <color indexed="30"/>
      <name val="Calibri"/>
      <family val="2"/>
      <scheme val="minor"/>
    </font>
    <font>
      <sz val="12"/>
      <color indexed="22"/>
      <name val="Calibri"/>
      <family val="2"/>
      <scheme val="minor"/>
    </font>
    <font>
      <b/>
      <sz val="11"/>
      <color indexed="50"/>
      <name val="Calibri"/>
      <family val="2"/>
      <scheme val="minor"/>
    </font>
    <font>
      <b/>
      <sz val="9"/>
      <color indexed="60"/>
      <name val="Calibri"/>
      <family val="2"/>
      <scheme val="minor"/>
    </font>
    <font>
      <b/>
      <i/>
      <sz val="11"/>
      <color indexed="62"/>
      <name val="Calibri"/>
      <family val="2"/>
      <scheme val="minor"/>
    </font>
    <font>
      <b/>
      <sz val="9"/>
      <name val="Calibri"/>
      <family val="2"/>
      <scheme val="minor"/>
    </font>
    <font>
      <b/>
      <sz val="9"/>
      <color indexed="49"/>
      <name val="Calibri"/>
      <family val="2"/>
      <scheme val="minor"/>
    </font>
    <font>
      <b/>
      <sz val="11"/>
      <color indexed="19"/>
      <name val="Calibri"/>
      <family val="2"/>
      <scheme val="minor"/>
    </font>
    <font>
      <b/>
      <sz val="11"/>
      <color indexed="57"/>
      <name val="Calibri"/>
      <family val="2"/>
      <scheme val="minor"/>
    </font>
    <font>
      <sz val="12"/>
      <color indexed="49"/>
      <name val="Calibri"/>
      <family val="2"/>
      <scheme val="minor"/>
    </font>
    <font>
      <b/>
      <i/>
      <sz val="9"/>
      <color indexed="63"/>
      <name val="Calibri"/>
      <family val="2"/>
      <scheme val="minor"/>
    </font>
    <font>
      <sz val="11"/>
      <color indexed="60"/>
      <name val="Calibri"/>
      <family val="2"/>
      <scheme val="minor"/>
    </font>
    <font>
      <sz val="9"/>
      <color indexed="49"/>
      <name val="Calibri"/>
      <family val="2"/>
      <scheme val="minor"/>
    </font>
    <font>
      <sz val="9"/>
      <color indexed="60"/>
      <name val="Calibri"/>
      <family val="2"/>
      <scheme val="minor"/>
    </font>
    <font>
      <b/>
      <sz val="10"/>
      <color indexed="36"/>
      <name val="Calibri"/>
      <family val="2"/>
      <scheme val="minor"/>
    </font>
    <font>
      <sz val="8"/>
      <color indexed="10"/>
      <name val="Calibri"/>
      <family val="2"/>
      <scheme val="minor"/>
    </font>
    <font>
      <b/>
      <i/>
      <sz val="8"/>
      <color indexed="63"/>
      <name val="Calibri"/>
      <family val="2"/>
      <scheme val="minor"/>
    </font>
    <font>
      <i/>
      <sz val="8"/>
      <color indexed="8"/>
      <name val="Calibri"/>
      <family val="2"/>
      <scheme val="minor"/>
    </font>
    <font>
      <i/>
      <sz val="9"/>
      <color indexed="8"/>
      <name val="Calibri"/>
      <family val="2"/>
      <scheme val="minor"/>
    </font>
    <font>
      <b/>
      <sz val="20"/>
      <color indexed="10"/>
      <name val="Calibri"/>
      <family val="2"/>
      <scheme val="minor"/>
    </font>
    <font>
      <sz val="11"/>
      <color indexed="62"/>
      <name val="Calibri"/>
      <family val="2"/>
      <scheme val="minor"/>
    </font>
    <font>
      <b/>
      <sz val="18"/>
      <color indexed="17"/>
      <name val="Calibri"/>
      <family val="2"/>
      <scheme val="minor"/>
    </font>
    <font>
      <i/>
      <sz val="11"/>
      <color indexed="30"/>
      <name val="Calibri"/>
      <family val="2"/>
      <scheme val="minor"/>
    </font>
    <font>
      <sz val="9"/>
      <color indexed="57"/>
      <name val="Calibri"/>
      <family val="2"/>
      <scheme val="minor"/>
    </font>
    <font>
      <sz val="9"/>
      <color indexed="62"/>
      <name val="Calibri"/>
      <family val="2"/>
      <scheme val="minor"/>
    </font>
    <font>
      <sz val="9"/>
      <color indexed="19"/>
      <name val="Calibri"/>
      <family val="2"/>
      <scheme val="minor"/>
    </font>
    <font>
      <sz val="11.5"/>
      <name val="Calibri"/>
      <family val="2"/>
      <scheme val="minor"/>
    </font>
    <font>
      <b/>
      <i/>
      <sz val="10"/>
      <color indexed="62"/>
      <name val="Calibri"/>
      <family val="2"/>
      <scheme val="minor"/>
    </font>
    <font>
      <b/>
      <i/>
      <sz val="10"/>
      <color indexed="60"/>
      <name val="Calibri"/>
      <family val="2"/>
      <scheme val="minor"/>
    </font>
    <font>
      <b/>
      <sz val="11"/>
      <color indexed="53"/>
      <name val="Calibri"/>
      <family val="2"/>
      <scheme val="minor"/>
    </font>
    <font>
      <sz val="9"/>
      <color indexed="36"/>
      <name val="Calibri"/>
      <family val="2"/>
      <scheme val="minor"/>
    </font>
    <font>
      <b/>
      <sz val="16"/>
      <color indexed="53"/>
      <name val="Calibri"/>
      <family val="2"/>
      <scheme val="minor"/>
    </font>
    <font>
      <b/>
      <i/>
      <sz val="11"/>
      <color indexed="36"/>
      <name val="Calibri"/>
      <family val="2"/>
      <scheme val="minor"/>
    </font>
    <font>
      <sz val="11"/>
      <color rgb="FFFFFF00"/>
      <name val="Calibri"/>
      <family val="2"/>
      <scheme val="minor"/>
    </font>
    <font>
      <b/>
      <sz val="20"/>
      <color rgb="FFFFFF00"/>
      <name val="Calibri"/>
      <family val="2"/>
      <scheme val="minor"/>
    </font>
    <font>
      <b/>
      <sz val="11"/>
      <color rgb="FFFFFF00"/>
      <name val="Calibri"/>
      <family val="2"/>
      <scheme val="minor"/>
    </font>
    <font>
      <b/>
      <sz val="18"/>
      <color rgb="FFFFFF00"/>
      <name val="Calibri"/>
      <family val="2"/>
      <scheme val="minor"/>
    </font>
    <font>
      <b/>
      <sz val="16"/>
      <color rgb="FFFFFF00"/>
      <name val="Calibri"/>
      <family val="2"/>
      <scheme val="minor"/>
    </font>
    <font>
      <sz val="10"/>
      <color rgb="FFFFFF00"/>
      <name val="Calibri"/>
      <family val="2"/>
      <scheme val="minor"/>
    </font>
    <font>
      <b/>
      <sz val="18"/>
      <color rgb="FFC00000"/>
      <name val="Calibri"/>
      <family val="2"/>
      <scheme val="minor"/>
    </font>
    <font>
      <sz val="14"/>
      <color indexed="12"/>
      <name val="Calibri"/>
      <family val="2"/>
      <scheme val="minor"/>
    </font>
    <font>
      <b/>
      <u/>
      <sz val="15.5"/>
      <name val="Arial"/>
      <family val="2"/>
    </font>
    <font>
      <sz val="16"/>
      <name val="Verdana"/>
      <family val="2"/>
    </font>
    <font>
      <b/>
      <sz val="22"/>
      <name val="Verdana"/>
      <family val="2"/>
    </font>
    <font>
      <b/>
      <sz val="10"/>
      <color indexed="17"/>
      <name val="Calibri"/>
      <family val="2"/>
      <scheme val="minor"/>
    </font>
    <font>
      <b/>
      <sz val="12"/>
      <name val="Wingdings 3"/>
      <family val="1"/>
      <charset val="2"/>
    </font>
    <font>
      <b/>
      <sz val="22"/>
      <color rgb="FFFFFF00"/>
      <name val="Arial"/>
      <family val="2"/>
    </font>
    <font>
      <sz val="18"/>
      <color indexed="12"/>
      <name val="Calibri"/>
      <family val="2"/>
      <scheme val="minor"/>
    </font>
    <font>
      <sz val="18"/>
      <name val="Arial"/>
      <family val="2"/>
    </font>
    <font>
      <b/>
      <sz val="20"/>
      <color rgb="FFFFFF00"/>
      <name val="Arial"/>
      <family val="2"/>
    </font>
    <font>
      <sz val="16"/>
      <color indexed="12"/>
      <name val="Calibri"/>
      <family val="2"/>
      <scheme val="minor"/>
    </font>
    <font>
      <sz val="16"/>
      <color indexed="22"/>
      <name val="Calibri"/>
      <family val="2"/>
      <scheme val="minor"/>
    </font>
    <font>
      <b/>
      <sz val="26"/>
      <color rgb="FF800080"/>
      <name val="Calibri"/>
      <family val="2"/>
      <scheme val="minor"/>
    </font>
    <font>
      <sz val="14"/>
      <color theme="0"/>
      <name val="Calibri"/>
      <family val="2"/>
      <scheme val="minor"/>
    </font>
    <font>
      <b/>
      <sz val="14"/>
      <color rgb="FF800080"/>
      <name val="Calibri"/>
      <family val="2"/>
      <scheme val="minor"/>
    </font>
    <font>
      <sz val="20"/>
      <color theme="4"/>
      <name val="Calibri"/>
      <family val="2"/>
      <scheme val="minor"/>
    </font>
    <font>
      <b/>
      <sz val="16"/>
      <color rgb="FF800080"/>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b/>
      <u/>
      <sz val="14"/>
      <color theme="10"/>
      <name val="Arial"/>
      <family val="2"/>
    </font>
    <font>
      <b/>
      <sz val="16"/>
      <color rgb="FF7030A0"/>
      <name val="Calibri"/>
      <family val="2"/>
      <scheme val="minor"/>
    </font>
    <font>
      <sz val="14"/>
      <color rgb="FF7030A0"/>
      <name val="Calibri"/>
      <family val="2"/>
      <scheme val="minor"/>
    </font>
    <font>
      <b/>
      <sz val="12"/>
      <color rgb="FF339966"/>
      <name val="Calibri"/>
      <family val="2"/>
    </font>
    <font>
      <b/>
      <sz val="12"/>
      <color theme="0"/>
      <name val="Calibri"/>
      <family val="2"/>
    </font>
    <font>
      <sz val="10"/>
      <color rgb="FF339966"/>
      <name val="Calibri"/>
      <family val="2"/>
    </font>
    <font>
      <b/>
      <sz val="14"/>
      <color theme="0"/>
      <name val="Calibri"/>
      <family val="2"/>
    </font>
    <font>
      <sz val="12"/>
      <color rgb="FF339966"/>
      <name val="Calibri"/>
      <family val="2"/>
      <scheme val="minor"/>
    </font>
    <font>
      <b/>
      <sz val="12"/>
      <color rgb="FF339966"/>
      <name val="Calibri"/>
      <family val="2"/>
      <scheme val="minor"/>
    </font>
    <font>
      <sz val="12"/>
      <color indexed="53"/>
      <name val="Calibri"/>
      <family val="2"/>
      <scheme val="minor"/>
    </font>
    <font>
      <sz val="12"/>
      <color indexed="63"/>
      <name val="Calibri"/>
      <family val="2"/>
      <scheme val="minor"/>
    </font>
    <font>
      <sz val="12"/>
      <color indexed="23"/>
      <name val="Calibri"/>
      <family val="2"/>
      <scheme val="minor"/>
    </font>
    <font>
      <b/>
      <sz val="13"/>
      <color indexed="60"/>
      <name val="Calibri"/>
      <family val="2"/>
      <scheme val="minor"/>
    </font>
    <font>
      <b/>
      <sz val="13"/>
      <color indexed="57"/>
      <name val="Calibri"/>
      <family val="2"/>
      <scheme val="minor"/>
    </font>
    <font>
      <b/>
      <sz val="13"/>
      <color indexed="63"/>
      <name val="Calibri"/>
      <family val="2"/>
      <scheme val="minor"/>
    </font>
    <font>
      <b/>
      <sz val="13"/>
      <color indexed="10"/>
      <name val="Calibri"/>
      <family val="2"/>
      <scheme val="minor"/>
    </font>
    <font>
      <b/>
      <sz val="13"/>
      <name val="Calibri"/>
      <family val="2"/>
      <scheme val="minor"/>
    </font>
    <font>
      <b/>
      <sz val="13"/>
      <color rgb="FF0070C0"/>
      <name val="Calibri"/>
      <family val="2"/>
      <scheme val="minor"/>
    </font>
    <font>
      <b/>
      <sz val="13"/>
      <color indexed="23"/>
      <name val="Calibri"/>
      <family val="2"/>
      <scheme val="minor"/>
    </font>
    <font>
      <b/>
      <sz val="13"/>
      <color rgb="FF993300"/>
      <name val="Calibri"/>
      <family val="2"/>
      <scheme val="minor"/>
    </font>
    <font>
      <b/>
      <sz val="12"/>
      <color rgb="FF993300"/>
      <name val="Calibri"/>
      <family val="2"/>
      <scheme val="minor"/>
    </font>
    <font>
      <sz val="12"/>
      <color indexed="12"/>
      <name val="Calibri"/>
      <family val="2"/>
      <scheme val="minor"/>
    </font>
    <font>
      <b/>
      <u/>
      <sz val="12"/>
      <color theme="10"/>
      <name val="Arial"/>
      <family val="2"/>
    </font>
    <font>
      <sz val="16"/>
      <color rgb="FFC00000"/>
      <name val="Calibri"/>
      <family val="2"/>
      <scheme val="minor"/>
    </font>
    <font>
      <b/>
      <sz val="14"/>
      <color rgb="FF0066CC"/>
      <name val="Calibri"/>
      <family val="2"/>
      <scheme val="minor"/>
    </font>
    <font>
      <sz val="8"/>
      <color theme="0" tint="-0.14999847407452621"/>
      <name val="Calibri"/>
      <family val="2"/>
    </font>
    <font>
      <b/>
      <i/>
      <sz val="12"/>
      <color rgb="FF808080"/>
      <name val="Calibri"/>
      <family val="2"/>
      <scheme val="minor"/>
    </font>
    <font>
      <sz val="11"/>
      <color theme="1"/>
      <name val="Calibri"/>
      <family val="2"/>
    </font>
    <font>
      <b/>
      <sz val="18"/>
      <color theme="1"/>
      <name val="Calibri"/>
      <family val="2"/>
      <scheme val="minor"/>
    </font>
    <font>
      <sz val="9"/>
      <name val="Times New Roman"/>
      <family val="1"/>
    </font>
    <font>
      <sz val="11"/>
      <color theme="5"/>
      <name val="Calibri"/>
      <family val="2"/>
      <scheme val="minor"/>
    </font>
    <font>
      <b/>
      <sz val="14"/>
      <color rgb="FF0000FF"/>
      <name val="Calibri"/>
      <family val="2"/>
      <scheme val="minor"/>
    </font>
    <font>
      <b/>
      <sz val="10"/>
      <color rgb="FF0000FF"/>
      <name val="Calibri"/>
      <family val="2"/>
      <scheme val="minor"/>
    </font>
    <font>
      <sz val="7"/>
      <name val="Calibri"/>
      <family val="2"/>
      <scheme val="minor"/>
    </font>
    <font>
      <sz val="10"/>
      <color indexed="17"/>
      <name val="Calibri"/>
      <family val="2"/>
      <scheme val="minor"/>
    </font>
    <font>
      <sz val="11"/>
      <color rgb="FF3366FF"/>
      <name val="Calibri"/>
      <family val="2"/>
      <scheme val="minor"/>
    </font>
    <font>
      <b/>
      <sz val="16"/>
      <color rgb="FF0066CC"/>
      <name val="Calibri"/>
      <family val="2"/>
      <scheme val="minor"/>
    </font>
    <font>
      <sz val="14"/>
      <color rgb="FFFF6600"/>
      <name val="Calibri"/>
      <family val="2"/>
      <scheme val="minor"/>
    </font>
    <font>
      <sz val="14"/>
      <color rgb="FF0000FF"/>
      <name val="Calibri"/>
      <family val="2"/>
      <scheme val="minor"/>
    </font>
    <font>
      <b/>
      <i/>
      <sz val="14"/>
      <color rgb="FFFF0000"/>
      <name val="Calibri"/>
      <family val="2"/>
      <scheme val="minor"/>
    </font>
    <font>
      <sz val="12"/>
      <color theme="0"/>
      <name val="Calibri"/>
      <family val="2"/>
      <scheme val="minor"/>
    </font>
    <font>
      <b/>
      <i/>
      <sz val="14"/>
      <color theme="0"/>
      <name val="Calibri"/>
      <family val="2"/>
      <scheme val="minor"/>
    </font>
    <font>
      <b/>
      <sz val="9"/>
      <color theme="0"/>
      <name val="Calibri"/>
      <family val="2"/>
      <scheme val="minor"/>
    </font>
    <font>
      <sz val="11"/>
      <color rgb="FF993300"/>
      <name val="Calibri"/>
      <family val="2"/>
      <scheme val="minor"/>
    </font>
    <font>
      <sz val="11"/>
      <color rgb="FF0070C0"/>
      <name val="Calibri"/>
      <family val="2"/>
      <scheme val="minor"/>
    </font>
    <font>
      <b/>
      <sz val="11"/>
      <color rgb="FF0070C0"/>
      <name val="Calibri"/>
      <family val="2"/>
      <scheme val="minor"/>
    </font>
    <font>
      <sz val="11"/>
      <color theme="9" tint="-0.249977111117893"/>
      <name val="Calibri"/>
      <family val="2"/>
      <scheme val="minor"/>
    </font>
    <font>
      <sz val="11"/>
      <color rgb="FF7030A0"/>
      <name val="Calibri"/>
      <family val="2"/>
      <scheme val="minor"/>
    </font>
    <font>
      <b/>
      <sz val="9"/>
      <color rgb="FF800080"/>
      <name val="Calibri"/>
      <family val="2"/>
      <scheme val="minor"/>
    </font>
    <font>
      <b/>
      <sz val="12"/>
      <color rgb="FF003366"/>
      <name val="Calibri"/>
      <family val="2"/>
      <scheme val="minor"/>
    </font>
    <font>
      <b/>
      <sz val="10"/>
      <color rgb="FF003366"/>
      <name val="Calibri"/>
      <family val="2"/>
      <scheme val="minor"/>
    </font>
    <font>
      <b/>
      <sz val="12"/>
      <color rgb="FF808000"/>
      <name val="Calibri"/>
      <family val="2"/>
      <scheme val="minor"/>
    </font>
    <font>
      <b/>
      <sz val="10"/>
      <color rgb="FF808000"/>
      <name val="Calibri"/>
      <family val="2"/>
      <scheme val="minor"/>
    </font>
    <font>
      <b/>
      <sz val="10"/>
      <color rgb="FF339966"/>
      <name val="Calibri"/>
      <family val="2"/>
      <scheme val="minor"/>
    </font>
    <font>
      <b/>
      <sz val="14"/>
      <color rgb="FF4472C4"/>
      <name val="Calibri"/>
      <family val="2"/>
      <scheme val="minor"/>
    </font>
    <font>
      <b/>
      <sz val="18"/>
      <color rgb="FF4472C4"/>
      <name val="Calibri"/>
      <family val="2"/>
      <scheme val="minor"/>
    </font>
    <font>
      <b/>
      <sz val="18"/>
      <color theme="0"/>
      <name val="Calibri"/>
      <family val="2"/>
      <scheme val="minor"/>
    </font>
    <font>
      <sz val="11"/>
      <color theme="4" tint="0.79998168889431442"/>
      <name val="Calibri"/>
      <family val="2"/>
      <scheme val="minor"/>
    </font>
    <font>
      <i/>
      <sz val="11"/>
      <color theme="5"/>
      <name val="Calibri"/>
      <family val="2"/>
      <scheme val="minor"/>
    </font>
    <font>
      <b/>
      <sz val="36"/>
      <color rgb="FFFFFF00"/>
      <name val="Calibri"/>
      <family val="2"/>
      <scheme val="minor"/>
    </font>
    <font>
      <sz val="20"/>
      <name val="Calibri"/>
      <family val="2"/>
      <scheme val="minor"/>
    </font>
    <font>
      <b/>
      <sz val="14"/>
      <color rgb="FF993300"/>
      <name val="Calibri"/>
      <family val="2"/>
      <scheme val="minor"/>
    </font>
    <font>
      <b/>
      <sz val="14"/>
      <color indexed="63"/>
      <name val="Calibri"/>
      <family val="2"/>
      <scheme val="minor"/>
    </font>
    <font>
      <b/>
      <sz val="14"/>
      <color indexed="23"/>
      <name val="Calibri"/>
      <family val="2"/>
      <scheme val="minor"/>
    </font>
    <font>
      <b/>
      <sz val="12"/>
      <color rgb="FF000000"/>
      <name val="Calibri"/>
      <family val="2"/>
      <scheme val="minor"/>
    </font>
    <font>
      <sz val="12"/>
      <color rgb="FF808080"/>
      <name val="Calibri"/>
      <family val="2"/>
      <scheme val="minor"/>
    </font>
    <font>
      <b/>
      <sz val="12"/>
      <color rgb="FF808080"/>
      <name val="Calibri"/>
      <family val="2"/>
      <scheme val="minor"/>
    </font>
    <font>
      <b/>
      <sz val="14"/>
      <color rgb="FF808080"/>
      <name val="Calibri"/>
      <family val="2"/>
      <scheme val="minor"/>
    </font>
    <font>
      <b/>
      <sz val="18"/>
      <color rgb="FFFF0000"/>
      <name val="Calibri"/>
      <family val="2"/>
    </font>
    <font>
      <sz val="9"/>
      <color rgb="FFFF6600"/>
      <name val="Calibri"/>
      <family val="2"/>
      <scheme val="minor"/>
    </font>
    <font>
      <sz val="12"/>
      <color rgb="FF333399"/>
      <name val="Calibri"/>
      <family val="2"/>
      <scheme val="minor"/>
    </font>
    <font>
      <b/>
      <sz val="14"/>
      <color rgb="FF333399"/>
      <name val="Calibri"/>
      <family val="2"/>
      <scheme val="minor"/>
    </font>
    <font>
      <sz val="14"/>
      <color rgb="FF333399"/>
      <name val="Calibri"/>
      <family val="2"/>
      <scheme val="minor"/>
    </font>
    <font>
      <b/>
      <sz val="14"/>
      <color rgb="FFFF6600"/>
      <name val="Calibri"/>
      <family val="2"/>
      <scheme val="minor"/>
    </font>
    <font>
      <b/>
      <sz val="12"/>
      <color rgb="FFFFFF00"/>
      <name val="Calibri"/>
      <family val="2"/>
      <scheme val="minor"/>
    </font>
    <font>
      <b/>
      <sz val="16"/>
      <color rgb="FF0000FF"/>
      <name val="Calibri"/>
      <family val="2"/>
      <scheme val="minor"/>
    </font>
    <font>
      <sz val="12"/>
      <color indexed="30"/>
      <name val="Arial"/>
      <family val="2"/>
    </font>
    <font>
      <i/>
      <sz val="14"/>
      <color indexed="9"/>
      <name val="Calibri"/>
      <family val="2"/>
      <scheme val="minor"/>
    </font>
    <font>
      <b/>
      <sz val="18"/>
      <color rgb="FFFFFF00"/>
      <name val="Arial"/>
      <family val="2"/>
    </font>
    <font>
      <sz val="24"/>
      <name val="Arial"/>
      <family val="2"/>
    </font>
    <font>
      <sz val="22"/>
      <color theme="1"/>
      <name val="Calibri"/>
      <family val="2"/>
      <scheme val="minor"/>
    </font>
    <font>
      <sz val="18"/>
      <color rgb="FF222222"/>
      <name val="Arial"/>
      <family val="2"/>
    </font>
    <font>
      <i/>
      <sz val="18"/>
      <color theme="0"/>
      <name val="Calibri"/>
      <family val="2"/>
      <scheme val="minor"/>
    </font>
    <font>
      <sz val="16"/>
      <color theme="0"/>
      <name val="Calibri"/>
      <family val="2"/>
      <scheme val="minor"/>
    </font>
    <font>
      <i/>
      <sz val="14"/>
      <color theme="0"/>
      <name val="Calibri"/>
      <family val="2"/>
      <scheme val="minor"/>
    </font>
    <font>
      <sz val="14"/>
      <color theme="0"/>
      <name val="Arial"/>
      <family val="2"/>
    </font>
    <font>
      <i/>
      <sz val="14"/>
      <name val="Calibri"/>
      <family val="2"/>
      <scheme val="minor"/>
    </font>
    <font>
      <b/>
      <u/>
      <sz val="28"/>
      <color theme="10"/>
      <name val="Calibri"/>
      <family val="2"/>
      <scheme val="minor"/>
    </font>
    <font>
      <i/>
      <sz val="22"/>
      <color theme="0"/>
      <name val="Verdana"/>
      <family val="2"/>
    </font>
    <font>
      <sz val="20"/>
      <color theme="0"/>
      <name val="Calibri"/>
      <family val="2"/>
      <scheme val="minor"/>
    </font>
    <font>
      <sz val="22"/>
      <color rgb="FFFFFF00"/>
      <name val="Verdana"/>
      <family val="2"/>
    </font>
    <font>
      <sz val="10"/>
      <color theme="0" tint="-4.9989318521683403E-2"/>
      <name val="Arial"/>
      <family val="2"/>
    </font>
    <font>
      <sz val="12"/>
      <color rgb="FFFFFF00"/>
      <name val="Calibri"/>
      <family val="2"/>
      <scheme val="minor"/>
    </font>
    <font>
      <b/>
      <sz val="16"/>
      <color theme="0" tint="-4.9989318521683403E-2"/>
      <name val="Calibri"/>
      <family val="2"/>
      <scheme val="minor"/>
    </font>
    <font>
      <sz val="20"/>
      <color theme="0" tint="-4.9989318521683403E-2"/>
      <name val="Arial"/>
      <family val="2"/>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sz val="20"/>
      <color rgb="FFFFFF00"/>
      <name val="Calibri"/>
      <family val="2"/>
      <scheme val="minor"/>
    </font>
    <font>
      <b/>
      <sz val="12"/>
      <color theme="4"/>
      <name val="Calibri"/>
      <family val="2"/>
    </font>
    <font>
      <b/>
      <sz val="14"/>
      <color theme="4"/>
      <name val="Calibri"/>
      <family val="2"/>
    </font>
    <font>
      <sz val="24"/>
      <color theme="9" tint="-0.249977111117893"/>
      <name val="Wingdings 3"/>
      <family val="1"/>
      <charset val="2"/>
    </font>
    <font>
      <b/>
      <sz val="18"/>
      <color indexed="9"/>
      <name val="Calibri"/>
      <family val="2"/>
    </font>
    <font>
      <b/>
      <sz val="18"/>
      <color indexed="8"/>
      <name val="Calibri"/>
      <family val="2"/>
    </font>
    <font>
      <b/>
      <sz val="26"/>
      <color theme="1"/>
      <name val="Calibri"/>
      <family val="2"/>
      <scheme val="minor"/>
    </font>
    <font>
      <b/>
      <sz val="20"/>
      <color rgb="FF0000FF"/>
      <name val="Calibri"/>
      <family val="2"/>
      <scheme val="minor"/>
    </font>
    <font>
      <b/>
      <sz val="28"/>
      <name val="Calibri"/>
      <family val="2"/>
      <scheme val="minor"/>
    </font>
    <font>
      <b/>
      <sz val="14"/>
      <color theme="9" tint="-0.499984740745262"/>
      <name val="Calibri"/>
      <family val="2"/>
      <scheme val="minor"/>
    </font>
    <font>
      <b/>
      <sz val="14"/>
      <color rgb="FF339966"/>
      <name val="Calibri"/>
      <family val="2"/>
    </font>
    <font>
      <sz val="14"/>
      <color rgb="FF339966"/>
      <name val="Calibri"/>
      <family val="2"/>
    </font>
    <font>
      <b/>
      <sz val="14"/>
      <color rgb="FF339966"/>
      <name val="Calibri"/>
      <family val="2"/>
      <scheme val="minor"/>
    </font>
    <font>
      <b/>
      <sz val="14"/>
      <color theme="9" tint="-0.499984740745262"/>
      <name val="Calibri"/>
      <family val="2"/>
    </font>
    <font>
      <sz val="14"/>
      <color theme="9" tint="-0.499984740745262"/>
      <name val="Calibri"/>
      <family val="2"/>
    </font>
    <font>
      <sz val="14"/>
      <color indexed="53"/>
      <name val="Calibri"/>
      <family val="2"/>
      <scheme val="minor"/>
    </font>
    <font>
      <b/>
      <sz val="18"/>
      <color theme="0" tint="-0.34998626667073579"/>
      <name val="Calibri"/>
      <family val="2"/>
    </font>
    <font>
      <b/>
      <sz val="16"/>
      <color rgb="FF0033CC"/>
      <name val="Calibri"/>
      <family val="2"/>
      <scheme val="minor"/>
    </font>
    <font>
      <b/>
      <sz val="14"/>
      <color theme="1" tint="0.499984740745262"/>
      <name val="Calibri"/>
      <family val="2"/>
      <scheme val="minor"/>
    </font>
    <font>
      <sz val="12"/>
      <color rgb="FF0033CC"/>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b/>
      <sz val="16"/>
      <color rgb="FFFFFF00"/>
      <name val="Arial"/>
      <family val="2"/>
    </font>
    <font>
      <sz val="10"/>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sz val="18"/>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14"/>
      <color theme="0" tint="-4.9989318521683403E-2"/>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14"/>
      <color rgb="FF92D050"/>
      <name val="Arial"/>
      <family val="2"/>
    </font>
    <font>
      <i/>
      <sz val="14"/>
      <color theme="0"/>
      <name val="Verdana"/>
      <family val="2"/>
    </font>
  </fonts>
  <fills count="20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63"/>
        <bgColor indexed="64"/>
      </patternFill>
    </fill>
    <fill>
      <patternFill patternType="solid">
        <fgColor indexed="36"/>
        <bgColor indexed="64"/>
      </patternFill>
    </fill>
    <fill>
      <patternFill patternType="solid">
        <fgColor indexed="13"/>
        <bgColor indexed="64"/>
      </patternFill>
    </fill>
    <fill>
      <patternFill patternType="solid">
        <fgColor indexed="23"/>
        <bgColor indexed="64"/>
      </patternFill>
    </fill>
    <fill>
      <patternFill patternType="solid">
        <fgColor indexed="27"/>
        <bgColor indexed="64"/>
      </patternFill>
    </fill>
    <fill>
      <patternFill patternType="solid">
        <fgColor indexed="31"/>
        <bgColor indexed="64"/>
      </patternFill>
    </fill>
    <fill>
      <patternFill patternType="solid">
        <fgColor indexed="43"/>
        <bgColor indexed="64"/>
      </patternFill>
    </fill>
    <fill>
      <patternFill patternType="solid">
        <fgColor indexed="26"/>
        <bgColor indexed="64"/>
      </patternFill>
    </fill>
    <fill>
      <patternFill patternType="solid">
        <fgColor indexed="57"/>
        <bgColor indexed="64"/>
      </patternFill>
    </fill>
    <fill>
      <patternFill patternType="solid">
        <fgColor indexed="65"/>
        <bgColor indexed="64"/>
      </patternFill>
    </fill>
    <fill>
      <patternFill patternType="solid">
        <fgColor indexed="53"/>
        <bgColor indexed="64"/>
      </patternFill>
    </fill>
    <fill>
      <patternFill patternType="solid">
        <fgColor indexed="55"/>
        <bgColor indexed="64"/>
      </patternFill>
    </fill>
    <fill>
      <patternFill patternType="solid">
        <fgColor indexed="36"/>
        <bgColor indexed="50"/>
      </patternFill>
    </fill>
    <fill>
      <patternFill patternType="lightUp">
        <fgColor indexed="9"/>
        <bgColor indexed="47"/>
      </patternFill>
    </fill>
    <fill>
      <patternFill patternType="lightUp">
        <fgColor indexed="9"/>
        <bgColor indexed="9"/>
      </patternFill>
    </fill>
    <fill>
      <patternFill patternType="solid">
        <fgColor indexed="47"/>
        <bgColor indexed="64"/>
      </patternFill>
    </fill>
    <fill>
      <patternFill patternType="solid">
        <fgColor indexed="51"/>
        <bgColor indexed="64"/>
      </patternFill>
    </fill>
    <fill>
      <patternFill patternType="solid">
        <fgColor indexed="50"/>
        <bgColor indexed="64"/>
      </patternFill>
    </fill>
    <fill>
      <patternFill patternType="solid">
        <fgColor indexed="42"/>
        <bgColor indexed="64"/>
      </patternFill>
    </fill>
    <fill>
      <patternFill patternType="lightUp">
        <fgColor indexed="9"/>
        <bgColor indexed="43"/>
      </patternFill>
    </fill>
    <fill>
      <patternFill patternType="solid">
        <fgColor indexed="47"/>
        <bgColor indexed="9"/>
      </patternFill>
    </fill>
    <fill>
      <patternFill patternType="solid">
        <fgColor indexed="53"/>
        <bgColor indexed="9"/>
      </patternFill>
    </fill>
    <fill>
      <patternFill patternType="solid">
        <fgColor indexed="55"/>
        <bgColor indexed="50"/>
      </patternFill>
    </fill>
    <fill>
      <patternFill patternType="solid">
        <fgColor indexed="9"/>
        <bgColor indexed="34"/>
      </patternFill>
    </fill>
    <fill>
      <patternFill patternType="solid">
        <fgColor indexed="47"/>
        <bgColor indexed="41"/>
      </patternFill>
    </fill>
    <fill>
      <patternFill patternType="solid">
        <fgColor indexed="43"/>
        <bgColor indexed="26"/>
      </patternFill>
    </fill>
    <fill>
      <patternFill patternType="lightUp">
        <fgColor indexed="9"/>
        <bgColor indexed="57"/>
      </patternFill>
    </fill>
    <fill>
      <patternFill patternType="solid">
        <fgColor indexed="60"/>
        <bgColor indexed="64"/>
      </patternFill>
    </fill>
    <fill>
      <patternFill patternType="solid">
        <fgColor indexed="36"/>
        <bgColor indexed="9"/>
      </patternFill>
    </fill>
    <fill>
      <patternFill patternType="lightUp">
        <fgColor indexed="9"/>
        <bgColor indexed="36"/>
      </patternFill>
    </fill>
    <fill>
      <patternFill patternType="lightUp">
        <fgColor indexed="9"/>
        <bgColor indexed="55"/>
      </patternFill>
    </fill>
    <fill>
      <patternFill patternType="lightUp">
        <fgColor indexed="9"/>
        <bgColor indexed="42"/>
      </patternFill>
    </fill>
    <fill>
      <patternFill patternType="solid">
        <fgColor indexed="31"/>
        <bgColor indexed="9"/>
      </patternFill>
    </fill>
    <fill>
      <patternFill patternType="solid">
        <fgColor theme="0"/>
        <bgColor indexed="64"/>
      </patternFill>
    </fill>
    <fill>
      <patternFill patternType="solid">
        <fgColor rgb="FF7030A0"/>
        <bgColor indexed="64"/>
      </patternFill>
    </fill>
    <fill>
      <patternFill patternType="solid">
        <fgColor theme="4" tint="0.79998168889431442"/>
        <bgColor indexed="64"/>
      </patternFill>
    </fill>
    <fill>
      <patternFill patternType="gray0625">
        <bgColor theme="0"/>
      </patternFill>
    </fill>
    <fill>
      <patternFill patternType="solid">
        <fgColor theme="0" tint="-0.249977111117893"/>
        <bgColor indexed="64"/>
      </patternFill>
    </fill>
    <fill>
      <patternFill patternType="lightGrid">
        <bgColor theme="0"/>
      </patternFill>
    </fill>
    <fill>
      <patternFill patternType="solid">
        <fgColor rgb="FFE6D5F3"/>
        <bgColor indexed="64"/>
      </patternFill>
    </fill>
    <fill>
      <patternFill patternType="solid">
        <fgColor rgb="FFFFCC99"/>
        <bgColor indexed="64"/>
      </patternFill>
    </fill>
    <fill>
      <patternFill patternType="solid">
        <fgColor rgb="FFFF6600"/>
        <bgColor indexed="9"/>
      </patternFill>
    </fill>
    <fill>
      <patternFill patternType="solid">
        <fgColor rgb="FFFF6600"/>
        <bgColor indexed="64"/>
      </patternFill>
    </fill>
    <fill>
      <patternFill patternType="solid">
        <fgColor rgb="FFFFFF99"/>
        <bgColor indexed="64"/>
      </patternFill>
    </fill>
    <fill>
      <patternFill patternType="lightUp">
        <fgColor indexed="9"/>
        <bgColor theme="0"/>
      </patternFill>
    </fill>
    <fill>
      <patternFill patternType="lightUp">
        <fgColor indexed="9"/>
        <bgColor rgb="FFFFFF99"/>
      </patternFill>
    </fill>
    <fill>
      <patternFill patternType="solid">
        <fgColor theme="9" tint="0.59999389629810485"/>
        <bgColor indexed="64"/>
      </patternFill>
    </fill>
    <fill>
      <patternFill patternType="solid">
        <fgColor rgb="FFD9E1F2"/>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4"/>
        <bgColor indexed="64"/>
      </patternFill>
    </fill>
    <fill>
      <patternFill patternType="solid">
        <fgColor theme="9" tint="-0.249977111117893"/>
        <bgColor indexed="64"/>
      </patternFill>
    </fill>
    <fill>
      <patternFill patternType="solid">
        <fgColor rgb="FFFFFFCC"/>
        <bgColor indexed="64"/>
      </patternFill>
    </fill>
    <fill>
      <patternFill patternType="solid">
        <fgColor theme="0" tint="-0.14996795556505021"/>
        <bgColor indexed="64"/>
      </patternFill>
    </fill>
    <fill>
      <patternFill patternType="solid">
        <fgColor theme="5" tint="-0.249977111117893"/>
        <bgColor indexed="64"/>
      </patternFill>
    </fill>
    <fill>
      <patternFill patternType="lightUp">
        <fgColor indexed="9"/>
        <bgColor rgb="FF92D050"/>
      </patternFill>
    </fill>
    <fill>
      <patternFill patternType="lightUp">
        <fgColor indexed="9"/>
        <bgColor indexed="50"/>
      </patternFill>
    </fill>
    <fill>
      <patternFill patternType="solid">
        <fgColor rgb="FFCC99FF"/>
        <bgColor indexed="64"/>
      </patternFill>
    </fill>
    <fill>
      <patternFill patternType="solid">
        <fgColor indexed="46"/>
        <bgColor indexed="64"/>
      </patternFill>
    </fill>
    <fill>
      <patternFill patternType="solid">
        <fgColor indexed="12"/>
        <bgColor indexed="64"/>
      </patternFill>
    </fill>
    <fill>
      <patternFill patternType="solid">
        <fgColor indexed="1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CC00FF"/>
        <bgColor indexed="64"/>
      </patternFill>
    </fill>
    <fill>
      <patternFill patternType="solid">
        <fgColor theme="1"/>
        <bgColor indexed="64"/>
      </patternFill>
    </fill>
    <fill>
      <patternFill patternType="solid">
        <fgColor indexed="8"/>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rgb="FF800080"/>
        <bgColor indexed="64"/>
      </patternFill>
    </fill>
    <fill>
      <patternFill patternType="gray0625"/>
    </fill>
    <fill>
      <patternFill patternType="solid">
        <fgColor theme="8"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indexed="44"/>
        <bgColor indexed="64"/>
      </patternFill>
    </fill>
    <fill>
      <patternFill patternType="solid">
        <fgColor indexed="9"/>
        <bgColor indexed="41"/>
      </patternFill>
    </fill>
    <fill>
      <patternFill patternType="solid">
        <fgColor indexed="9"/>
      </patternFill>
    </fill>
    <fill>
      <patternFill patternType="gray0625">
        <bgColor indexed="9"/>
      </patternFill>
    </fill>
    <fill>
      <patternFill patternType="solid">
        <fgColor indexed="10"/>
        <bgColor indexed="10"/>
      </patternFill>
    </fill>
    <fill>
      <patternFill patternType="solid">
        <fgColor indexed="49"/>
        <bgColor indexed="64"/>
      </patternFill>
    </fill>
    <fill>
      <patternFill patternType="solid">
        <fgColor indexed="10"/>
        <bgColor indexed="64"/>
      </patternFill>
    </fill>
    <fill>
      <patternFill patternType="solid">
        <fgColor rgb="FFFF99CC"/>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5"/>
        <bgColor indexed="64"/>
      </patternFill>
    </fill>
    <fill>
      <patternFill patternType="solid">
        <fgColor indexed="48"/>
        <bgColor indexed="64"/>
      </patternFill>
    </fill>
    <fill>
      <patternFill patternType="solid">
        <fgColor indexed="52"/>
        <bgColor indexed="64"/>
      </patternFill>
    </fill>
    <fill>
      <patternFill patternType="solid">
        <fgColor indexed="54"/>
        <bgColor indexed="64"/>
      </patternFill>
    </fill>
    <fill>
      <patternFill patternType="solid">
        <fgColor indexed="56"/>
        <bgColor indexed="64"/>
      </patternFill>
    </fill>
    <fill>
      <patternFill patternType="solid">
        <fgColor indexed="58"/>
        <bgColor indexed="64"/>
      </patternFill>
    </fill>
    <fill>
      <patternFill patternType="solid">
        <fgColor indexed="59"/>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1" tint="0.34998626667073579"/>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rgb="FFFFC000"/>
        <bgColor indexed="64"/>
      </patternFill>
    </fill>
    <fill>
      <patternFill patternType="solid">
        <fgColor rgb="FF808080"/>
        <bgColor indexed="64"/>
      </patternFill>
    </fill>
    <fill>
      <patternFill patternType="solid">
        <fgColor rgb="FF808080"/>
        <bgColor indexed="9"/>
      </patternFill>
    </fill>
    <fill>
      <patternFill patternType="solid">
        <fgColor rgb="FFCC6600"/>
        <bgColor indexed="64"/>
      </patternFill>
    </fill>
    <fill>
      <patternFill patternType="solid">
        <fgColor rgb="FF5B9BD5"/>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lightUp">
        <fgColor indexed="9"/>
        <bgColor theme="0" tint="-0.14999847407452621"/>
      </patternFill>
    </fill>
    <fill>
      <patternFill patternType="solid">
        <fgColor rgb="FF800080"/>
        <bgColor indexed="9"/>
      </patternFill>
    </fill>
    <fill>
      <patternFill patternType="solid">
        <fgColor rgb="FFCCFFFF"/>
        <bgColor indexed="64"/>
      </patternFill>
    </fill>
    <fill>
      <patternFill patternType="solid">
        <fgColor theme="9" tint="0.79998168889431442"/>
        <bgColor indexed="64"/>
      </patternFill>
    </fill>
    <fill>
      <patternFill patternType="lightUp">
        <fgColor indexed="9"/>
        <bgColor theme="9" tint="0.79998168889431442"/>
      </patternFill>
    </fill>
    <fill>
      <patternFill patternType="solid">
        <fgColor rgb="FFFFFFFF"/>
        <bgColor indexed="64"/>
      </patternFill>
    </fill>
    <fill>
      <patternFill patternType="solid">
        <fgColor theme="0" tint="-0.14999847407452621"/>
        <bgColor indexed="50"/>
      </patternFill>
    </fill>
    <fill>
      <patternFill patternType="solid">
        <fgColor indexed="26"/>
        <bgColor indexed="9"/>
      </patternFill>
    </fill>
    <fill>
      <patternFill patternType="solid">
        <fgColor rgb="FF339966"/>
        <bgColor indexed="15"/>
      </patternFill>
    </fill>
    <fill>
      <patternFill patternType="solid">
        <fgColor rgb="FF99CC00"/>
        <bgColor indexed="15"/>
      </patternFill>
    </fill>
    <fill>
      <patternFill patternType="solid">
        <fgColor indexed="42"/>
        <bgColor indexed="27"/>
      </patternFill>
    </fill>
    <fill>
      <patternFill patternType="solid">
        <fgColor rgb="FFFF0000"/>
        <bgColor indexed="15"/>
      </patternFill>
    </fill>
    <fill>
      <patternFill patternType="solid">
        <fgColor indexed="17"/>
        <bgColor indexed="21"/>
      </patternFill>
    </fill>
    <fill>
      <patternFill patternType="solid">
        <fgColor indexed="16"/>
        <bgColor indexed="37"/>
      </patternFill>
    </fill>
    <fill>
      <patternFill patternType="solid">
        <fgColor rgb="FFFFFFCC"/>
        <bgColor indexed="15"/>
      </patternFill>
    </fill>
    <fill>
      <patternFill patternType="solid">
        <fgColor indexed="40"/>
        <bgColor indexed="15"/>
      </patternFill>
    </fill>
    <fill>
      <patternFill patternType="solid">
        <fgColor rgb="FF008000"/>
        <bgColor indexed="15"/>
      </patternFill>
    </fill>
    <fill>
      <patternFill patternType="solid">
        <fgColor rgb="FF800000"/>
        <bgColor indexed="15"/>
      </patternFill>
    </fill>
    <fill>
      <patternFill patternType="solid">
        <fgColor rgb="FFFFCC00"/>
        <bgColor indexed="15"/>
      </patternFill>
    </fill>
    <fill>
      <patternFill patternType="solid">
        <fgColor rgb="FFFF6600"/>
        <bgColor indexed="15"/>
      </patternFill>
    </fill>
    <fill>
      <patternFill patternType="solid">
        <fgColor rgb="FF00FF00"/>
        <bgColor indexed="15"/>
      </patternFill>
    </fill>
    <fill>
      <patternFill patternType="solid">
        <fgColor rgb="FFFFCC99"/>
        <bgColor indexed="15"/>
      </patternFill>
    </fill>
    <fill>
      <patternFill patternType="solid">
        <fgColor rgb="FFFF99CC"/>
        <bgColor indexed="15"/>
      </patternFill>
    </fill>
    <fill>
      <patternFill patternType="solid">
        <fgColor rgb="FFFF00FF"/>
        <bgColor indexed="15"/>
      </patternFill>
    </fill>
    <fill>
      <patternFill patternType="solid">
        <fgColor rgb="FF993300"/>
        <bgColor indexed="15"/>
      </patternFill>
    </fill>
    <fill>
      <patternFill patternType="solid">
        <fgColor rgb="FF0000FF"/>
        <bgColor indexed="15"/>
      </patternFill>
    </fill>
    <fill>
      <patternFill patternType="solid">
        <fgColor rgb="FF99CCFF"/>
        <bgColor indexed="15"/>
      </patternFill>
    </fill>
    <fill>
      <patternFill patternType="solid">
        <fgColor rgb="FF0066CC"/>
        <bgColor indexed="15"/>
      </patternFill>
    </fill>
    <fill>
      <patternFill patternType="solid">
        <fgColor rgb="FFCC99FF"/>
        <bgColor indexed="15"/>
      </patternFill>
    </fill>
    <fill>
      <patternFill patternType="lightUp">
        <fgColor indexed="9"/>
        <bgColor theme="0" tint="-4.9989318521683403E-2"/>
      </patternFill>
    </fill>
    <fill>
      <patternFill patternType="lightUp">
        <fgColor indexed="9"/>
        <bgColor rgb="FFCCFFCC"/>
      </patternFill>
    </fill>
    <fill>
      <patternFill patternType="solid">
        <fgColor theme="0" tint="-0.14999847407452621"/>
        <bgColor indexed="9"/>
      </patternFill>
    </fill>
    <fill>
      <patternFill patternType="solid">
        <fgColor theme="0" tint="-4.9989318521683403E-2"/>
        <bgColor indexed="9"/>
      </patternFill>
    </fill>
    <fill>
      <patternFill patternType="lightUp">
        <fgColor theme="0"/>
        <bgColor theme="0" tint="-4.9989318521683403E-2"/>
      </patternFill>
    </fill>
    <fill>
      <patternFill patternType="solid">
        <fgColor theme="7" tint="0.79998168889431442"/>
        <bgColor indexed="64"/>
      </patternFill>
    </fill>
    <fill>
      <patternFill patternType="lightUp">
        <fgColor indexed="9"/>
        <bgColor theme="7" tint="0.79998168889431442"/>
      </patternFill>
    </fill>
    <fill>
      <patternFill patternType="lightUp">
        <fgColor indexed="9"/>
        <bgColor theme="4" tint="0.79998168889431442"/>
      </patternFill>
    </fill>
    <fill>
      <patternFill patternType="solid">
        <fgColor rgb="FF7030A0"/>
        <bgColor indexed="9"/>
      </patternFill>
    </fill>
    <fill>
      <patternFill patternType="lightUp">
        <bgColor theme="4" tint="0.79995117038483843"/>
      </patternFill>
    </fill>
    <fill>
      <patternFill patternType="gray0625">
        <bgColor rgb="FFFFFF00"/>
      </patternFill>
    </fill>
    <fill>
      <patternFill patternType="lightUp">
        <fgColor theme="0"/>
        <bgColor theme="0" tint="-0.14993743705557422"/>
      </patternFill>
    </fill>
    <fill>
      <patternFill patternType="lightUp">
        <fgColor theme="0"/>
        <bgColor theme="0" tint="-0.14996795556505021"/>
      </patternFill>
    </fill>
    <fill>
      <patternFill patternType="solid">
        <fgColor theme="0"/>
        <bgColor indexed="9"/>
      </patternFill>
    </fill>
    <fill>
      <patternFill patternType="solid">
        <fgColor indexed="10"/>
        <bgColor indexed="60"/>
      </patternFill>
    </fill>
    <fill>
      <patternFill patternType="gray0625">
        <fgColor rgb="FFFFFF00"/>
        <bgColor theme="0"/>
      </patternFill>
    </fill>
    <fill>
      <patternFill patternType="solid">
        <fgColor rgb="FFA9D08E"/>
        <bgColor indexed="64"/>
      </patternFill>
    </fill>
    <fill>
      <patternFill patternType="solid">
        <fgColor rgb="FFED7D31"/>
        <bgColor indexed="64"/>
      </patternFill>
    </fill>
    <fill>
      <patternFill patternType="solid">
        <fgColor rgb="FF92D050"/>
        <bgColor indexed="9"/>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401">
    <border>
      <left/>
      <right/>
      <top/>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hair">
        <color indexed="12"/>
      </left>
      <right style="hair">
        <color indexed="12"/>
      </right>
      <top style="hair">
        <color indexed="12"/>
      </top>
      <bottom style="hair">
        <color indexed="12"/>
      </bottom>
      <diagonal/>
    </border>
    <border>
      <left/>
      <right/>
      <top/>
      <bottom style="hair">
        <color indexed="12"/>
      </bottom>
      <diagonal/>
    </border>
    <border>
      <left/>
      <right/>
      <top style="hair">
        <color indexed="12"/>
      </top>
      <bottom/>
      <diagonal/>
    </border>
    <border>
      <left style="hair">
        <color indexed="12"/>
      </left>
      <right style="hair">
        <color indexed="12"/>
      </right>
      <top/>
      <bottom/>
      <diagonal/>
    </border>
    <border>
      <left/>
      <right style="hair">
        <color indexed="12"/>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Dashed">
        <color indexed="64"/>
      </right>
      <top/>
      <bottom/>
      <diagonal/>
    </border>
    <border>
      <left style="mediumDashed">
        <color indexed="64"/>
      </left>
      <right/>
      <top/>
      <bottom/>
      <diagonal/>
    </border>
    <border>
      <left style="medium">
        <color indexed="64"/>
      </left>
      <right/>
      <top style="dashed">
        <color indexed="64"/>
      </top>
      <bottom/>
      <diagonal/>
    </border>
    <border>
      <left style="medium">
        <color indexed="64"/>
      </left>
      <right/>
      <top style="hair">
        <color indexed="64"/>
      </top>
      <bottom style="hair">
        <color indexed="64"/>
      </bottom>
      <diagonal/>
    </border>
    <border>
      <left style="medium">
        <color indexed="64"/>
      </left>
      <right/>
      <top/>
      <bottom style="dashDot">
        <color indexed="64"/>
      </bottom>
      <diagonal/>
    </border>
    <border>
      <left style="medium">
        <color indexed="64"/>
      </left>
      <right/>
      <top style="dashDot">
        <color indexed="64"/>
      </top>
      <bottom/>
      <diagonal/>
    </border>
    <border>
      <left style="medium">
        <color indexed="64"/>
      </left>
      <right/>
      <top style="dashDot">
        <color indexed="64"/>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ashed">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top/>
      <bottom/>
      <diagonal/>
    </border>
    <border>
      <left style="thin">
        <color indexed="64"/>
      </left>
      <right/>
      <top style="hair">
        <color indexed="64"/>
      </top>
      <bottom/>
      <diagonal/>
    </border>
    <border>
      <left/>
      <right/>
      <top style="hair">
        <color indexed="64"/>
      </top>
      <bottom/>
      <diagonal/>
    </border>
    <border>
      <left style="thin">
        <color indexed="64"/>
      </left>
      <right/>
      <top/>
      <bottom style="mediumDashed">
        <color indexed="64"/>
      </bottom>
      <diagonal/>
    </border>
    <border>
      <left/>
      <right/>
      <top/>
      <bottom style="mediumDashed">
        <color indexed="64"/>
      </bottom>
      <diagonal/>
    </border>
    <border>
      <left/>
      <right style="thin">
        <color indexed="64"/>
      </right>
      <top/>
      <bottom style="mediumDashed">
        <color indexed="64"/>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right style="thin">
        <color indexed="64"/>
      </right>
      <top style="mediumDashed">
        <color indexed="64"/>
      </top>
      <bottom/>
      <diagonal/>
    </border>
    <border>
      <left style="thin">
        <color indexed="64"/>
      </left>
      <right/>
      <top style="mediumDashed">
        <color indexed="64"/>
      </top>
      <bottom/>
      <diagonal/>
    </border>
    <border>
      <left/>
      <right style="hair">
        <color indexed="64"/>
      </right>
      <top/>
      <bottom/>
      <diagonal/>
    </border>
    <border>
      <left style="medium">
        <color indexed="64"/>
      </left>
      <right style="dashed">
        <color indexed="64"/>
      </right>
      <top/>
      <bottom/>
      <diagonal/>
    </border>
    <border>
      <left style="dashed">
        <color indexed="64"/>
      </left>
      <right style="dashed">
        <color indexed="64"/>
      </right>
      <top/>
      <bottom/>
      <diagonal/>
    </border>
    <border>
      <left style="medium">
        <color indexed="64"/>
      </left>
      <right style="hair">
        <color indexed="64"/>
      </right>
      <top style="hair">
        <color indexed="64"/>
      </top>
      <bottom style="hair">
        <color indexed="64"/>
      </bottom>
      <diagonal/>
    </border>
    <border>
      <left style="medium">
        <color indexed="64"/>
      </left>
      <right/>
      <top style="thin">
        <color indexed="64"/>
      </top>
      <bottom/>
      <diagonal/>
    </border>
    <border>
      <left/>
      <right/>
      <top style="dashed">
        <color indexed="64"/>
      </top>
      <bottom/>
      <diagonal/>
    </border>
    <border>
      <left/>
      <right style="medium">
        <color indexed="64"/>
      </right>
      <top style="dashed">
        <color indexed="64"/>
      </top>
      <bottom/>
      <diagonal/>
    </border>
    <border>
      <left/>
      <right style="mediumDashed">
        <color indexed="64"/>
      </right>
      <top style="mediumDashed">
        <color indexed="64"/>
      </top>
      <bottom/>
      <diagonal/>
    </border>
    <border>
      <left style="medium">
        <color indexed="64"/>
      </left>
      <right/>
      <top style="hair">
        <color indexed="64"/>
      </top>
      <bottom/>
      <diagonal/>
    </border>
    <border>
      <left style="hair">
        <color indexed="64"/>
      </left>
      <right style="hair">
        <color indexed="64"/>
      </right>
      <top style="hair">
        <color indexed="64"/>
      </top>
      <bottom/>
      <diagonal/>
    </border>
    <border>
      <left/>
      <right style="mediumDashed">
        <color indexed="64"/>
      </right>
      <top/>
      <bottom style="mediumDashed">
        <color indexed="64"/>
      </bottom>
      <diagonal/>
    </border>
    <border>
      <left/>
      <right style="thin">
        <color indexed="64"/>
      </right>
      <top style="hair">
        <color indexed="64"/>
      </top>
      <bottom/>
      <diagonal/>
    </border>
    <border>
      <left/>
      <right style="medium">
        <color indexed="64"/>
      </right>
      <top style="thin">
        <color indexed="64"/>
      </top>
      <bottom/>
      <diagonal/>
    </border>
    <border>
      <left style="medium">
        <color indexed="64"/>
      </left>
      <right style="hair">
        <color indexed="64"/>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diagonal/>
    </border>
    <border>
      <left style="medium">
        <color indexed="30"/>
      </left>
      <right/>
      <top style="medium">
        <color indexed="30"/>
      </top>
      <bottom/>
      <diagonal/>
    </border>
    <border>
      <left/>
      <right/>
      <top style="medium">
        <color indexed="3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right style="medium">
        <color indexed="64"/>
      </right>
      <top style="thin">
        <color indexed="64"/>
      </top>
      <bottom style="mediumDashed">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bottom style="mediumDashed">
        <color indexed="64"/>
      </bottom>
      <diagonal/>
    </border>
    <border>
      <left/>
      <right style="medium">
        <color indexed="64"/>
      </right>
      <top/>
      <bottom style="mediumDashed">
        <color indexed="64"/>
      </bottom>
      <diagonal/>
    </border>
    <border>
      <left style="medium">
        <color indexed="64"/>
      </left>
      <right style="mediumDashDotDot">
        <color indexed="64"/>
      </right>
      <top/>
      <bottom/>
      <diagonal/>
    </border>
    <border>
      <left style="mediumDashed">
        <color indexed="64"/>
      </left>
      <right/>
      <top style="mediumDashed">
        <color indexed="64"/>
      </top>
      <bottom/>
      <diagonal/>
    </border>
    <border>
      <left/>
      <right style="dashed">
        <color indexed="64"/>
      </right>
      <top/>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right/>
      <top style="medium">
        <color rgb="FF0070C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auto="1"/>
      </left>
      <right/>
      <top/>
      <bottom style="hair">
        <color indexed="64"/>
      </bottom>
      <diagonal/>
    </border>
    <border>
      <left style="thin">
        <color auto="1"/>
      </left>
      <right/>
      <top style="hair">
        <color indexed="64"/>
      </top>
      <bottom style="hair">
        <color indexed="64"/>
      </bottom>
      <diagonal/>
    </border>
    <border>
      <left/>
      <right/>
      <top style="thin">
        <color theme="0" tint="-0.499984740745262"/>
      </top>
      <bottom style="thin">
        <color theme="0" tint="-0.499984740745262"/>
      </bottom>
      <diagonal/>
    </border>
    <border>
      <left/>
      <right/>
      <top/>
      <bottom style="thick">
        <color indexed="64"/>
      </bottom>
      <diagonal/>
    </border>
    <border>
      <left/>
      <right/>
      <top style="thick">
        <color auto="1"/>
      </top>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right style="medium">
        <color auto="1"/>
      </right>
      <top style="thin">
        <color auto="1"/>
      </top>
      <bottom style="thin">
        <color auto="1"/>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right style="medium">
        <color indexed="64"/>
      </right>
      <top style="dashDot">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hair">
        <color auto="1"/>
      </left>
      <right style="hair">
        <color auto="1"/>
      </right>
      <top/>
      <bottom/>
      <diagonal/>
    </border>
    <border>
      <left style="medium">
        <color rgb="FF0070C0"/>
      </left>
      <right/>
      <top/>
      <bottom/>
      <diagonal/>
    </border>
    <border>
      <left style="medium">
        <color indexed="30"/>
      </left>
      <right/>
      <top/>
      <bottom style="medium">
        <color indexed="30"/>
      </bottom>
      <diagonal/>
    </border>
    <border>
      <left/>
      <right/>
      <top/>
      <bottom style="medium">
        <color indexed="3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mediumDashed">
        <color indexed="64"/>
      </left>
      <right/>
      <top/>
      <bottom style="mediumDashed">
        <color indexed="64"/>
      </bottom>
      <diagonal/>
    </border>
    <border>
      <left style="mediumDashed">
        <color indexed="64"/>
      </left>
      <right/>
      <top style="medium">
        <color indexed="64"/>
      </top>
      <bottom/>
      <diagonal/>
    </border>
    <border>
      <left style="hair">
        <color indexed="64"/>
      </left>
      <right/>
      <top style="thin">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dashDot">
        <color indexed="64"/>
      </left>
      <right/>
      <top style="dashDot">
        <color indexed="64"/>
      </top>
      <bottom style="dashDot">
        <color indexed="64"/>
      </bottom>
      <diagonal/>
    </border>
    <border>
      <left/>
      <right style="dashDot">
        <color indexed="64"/>
      </right>
      <top style="dashDot">
        <color indexed="64"/>
      </top>
      <bottom style="dashDot">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style="medium">
        <color indexed="64"/>
      </left>
      <right/>
      <top style="hair">
        <color indexed="64"/>
      </top>
      <bottom style="mediumDashed">
        <color indexed="64"/>
      </bottom>
      <diagonal/>
    </border>
    <border>
      <left/>
      <right/>
      <top style="hair">
        <color indexed="64"/>
      </top>
      <bottom style="mediumDashed">
        <color indexed="64"/>
      </bottom>
      <diagonal/>
    </border>
    <border>
      <left style="thin">
        <color indexed="64"/>
      </left>
      <right style="thin">
        <color indexed="64"/>
      </right>
      <top/>
      <bottom style="mediumDashed">
        <color indexed="64"/>
      </bottom>
      <diagonal/>
    </border>
    <border>
      <left style="thin">
        <color indexed="64"/>
      </left>
      <right style="medium">
        <color indexed="64"/>
      </right>
      <top/>
      <bottom style="mediumDashed">
        <color indexed="64"/>
      </bottom>
      <diagonal/>
    </border>
    <border>
      <left style="medium">
        <color indexed="64"/>
      </left>
      <right/>
      <top style="medium">
        <color indexed="30"/>
      </top>
      <bottom/>
      <diagonal/>
    </border>
    <border>
      <left/>
      <right style="medium">
        <color indexed="64"/>
      </right>
      <top style="medium">
        <color indexed="30"/>
      </top>
      <bottom/>
      <diagonal/>
    </border>
    <border>
      <left style="medium">
        <color indexed="64"/>
      </left>
      <right/>
      <top/>
      <bottom style="medium">
        <color indexed="30"/>
      </bottom>
      <diagonal/>
    </border>
    <border>
      <left/>
      <right style="medium">
        <color indexed="64"/>
      </right>
      <top/>
      <bottom style="medium">
        <color indexed="30"/>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64"/>
      </top>
      <bottom style="thin">
        <color indexed="64"/>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style="thin">
        <color indexed="8"/>
      </top>
      <bottom/>
      <diagonal/>
    </border>
    <border>
      <left/>
      <right style="hair">
        <color indexed="8"/>
      </right>
      <top style="thin">
        <color indexed="8"/>
      </top>
      <bottom/>
      <diagonal/>
    </border>
    <border>
      <left style="hair">
        <color indexed="8"/>
      </left>
      <right/>
      <top style="thin">
        <color indexed="8"/>
      </top>
      <bottom/>
      <diagonal/>
    </border>
    <border>
      <left style="hair">
        <color indexed="8"/>
      </left>
      <right style="hair">
        <color indexed="8"/>
      </right>
      <top style="thin">
        <color indexed="8"/>
      </top>
      <bottom/>
      <diagonal/>
    </border>
    <border>
      <left style="hair">
        <color indexed="8"/>
      </left>
      <right style="medium">
        <color indexed="8"/>
      </right>
      <top style="thin">
        <color indexed="8"/>
      </top>
      <bottom/>
      <diagonal/>
    </border>
    <border>
      <left style="thin">
        <color indexed="8"/>
      </left>
      <right/>
      <top/>
      <bottom/>
      <diagonal/>
    </border>
    <border>
      <left/>
      <right style="hair">
        <color indexed="8"/>
      </right>
      <top/>
      <bottom/>
      <diagonal/>
    </border>
    <border>
      <left style="hair">
        <color indexed="8"/>
      </left>
      <right style="hair">
        <color indexed="8"/>
      </right>
      <top/>
      <bottom/>
      <diagonal/>
    </border>
    <border>
      <left style="hair">
        <color indexed="8"/>
      </left>
      <right style="medium">
        <color indexed="8"/>
      </right>
      <top/>
      <bottom/>
      <diagonal/>
    </border>
    <border>
      <left style="thin">
        <color indexed="8"/>
      </left>
      <right/>
      <top/>
      <bottom style="thin">
        <color indexed="8"/>
      </bottom>
      <diagonal/>
    </border>
    <border>
      <left/>
      <right style="hair">
        <color indexed="8"/>
      </right>
      <top/>
      <bottom style="thin">
        <color indexed="8"/>
      </bottom>
      <diagonal/>
    </border>
    <border>
      <left/>
      <right/>
      <top/>
      <bottom style="thin">
        <color indexed="8"/>
      </bottom>
      <diagonal/>
    </border>
    <border>
      <left style="hair">
        <color indexed="8"/>
      </left>
      <right style="hair">
        <color indexed="8"/>
      </right>
      <top/>
      <bottom style="thin">
        <color indexed="8"/>
      </bottom>
      <diagonal/>
    </border>
    <border>
      <left style="hair">
        <color indexed="8"/>
      </left>
      <right style="medium">
        <color indexed="8"/>
      </right>
      <top/>
      <bottom style="thin">
        <color indexed="8"/>
      </bottom>
      <diagonal/>
    </border>
    <border>
      <left/>
      <right/>
      <top style="mediumDashed">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53"/>
      </bottom>
      <diagonal/>
    </border>
    <border>
      <left style="thin">
        <color indexed="64"/>
      </left>
      <right style="medium">
        <color indexed="64"/>
      </right>
      <top style="thin">
        <color indexed="53"/>
      </top>
      <bottom/>
      <diagonal/>
    </border>
    <border>
      <left/>
      <right style="thin">
        <color indexed="64"/>
      </right>
      <top style="thin">
        <color indexed="64"/>
      </top>
      <bottom style="medium">
        <color indexed="64"/>
      </bottom>
      <diagonal/>
    </border>
    <border>
      <left style="medium">
        <color indexed="30"/>
      </left>
      <right/>
      <top/>
      <bottom/>
      <diagonal/>
    </border>
    <border>
      <left style="medium">
        <color indexed="64"/>
      </left>
      <right/>
      <top/>
      <bottom/>
      <diagonal/>
    </border>
    <border>
      <left style="medium">
        <color indexed="64"/>
      </left>
      <right style="dashed">
        <color indexed="64"/>
      </right>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8"/>
      </right>
      <top/>
      <bottom/>
      <diagonal/>
    </border>
    <border>
      <left/>
      <right style="medium">
        <color indexed="8"/>
      </right>
      <top/>
      <bottom/>
      <diagonal/>
    </border>
    <border>
      <left style="medium">
        <color rgb="FF800000"/>
      </left>
      <right/>
      <top/>
      <bottom/>
      <diagonal/>
    </border>
    <border>
      <left style="medium">
        <color indexed="8"/>
      </left>
      <right/>
      <top/>
      <bottom style="medium">
        <color indexed="8"/>
      </bottom>
      <diagonal/>
    </border>
    <border>
      <left/>
      <right style="medium">
        <color indexed="8"/>
      </right>
      <top/>
      <bottom style="medium">
        <color indexed="8"/>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right style="medium">
        <color indexed="64"/>
      </right>
      <top/>
      <bottom style="thin">
        <color indexed="64"/>
      </bottom>
      <diagonal/>
    </border>
    <border>
      <left style="medium">
        <color indexed="64"/>
      </left>
      <right/>
      <top style="medium">
        <color indexed="64"/>
      </top>
      <bottom style="dashDot">
        <color indexed="64"/>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thin">
        <color auto="1"/>
      </left>
      <right style="medium">
        <color rgb="FF0070C0"/>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thin">
        <color auto="1"/>
      </top>
      <bottom/>
      <diagonal/>
    </border>
    <border>
      <left style="thin">
        <color theme="5"/>
      </left>
      <right style="thin">
        <color theme="5"/>
      </right>
      <top style="thin">
        <color theme="5"/>
      </top>
      <bottom style="thin">
        <color theme="5"/>
      </bottom>
      <diagonal/>
    </border>
    <border>
      <left style="medium">
        <color indexed="64"/>
      </left>
      <right style="medium">
        <color indexed="64"/>
      </right>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bottom style="thin">
        <color indexed="64"/>
      </bottom>
      <diagonal/>
    </border>
    <border>
      <left style="thin">
        <color auto="1"/>
      </left>
      <right style="thin">
        <color auto="1"/>
      </right>
      <top style="medium">
        <color auto="1"/>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right/>
      <top style="thin">
        <color indexed="16"/>
      </top>
      <bottom/>
      <diagonal/>
    </border>
    <border>
      <left/>
      <right style="thin">
        <color indexed="16"/>
      </right>
      <top style="thin">
        <color indexed="16"/>
      </top>
      <bottom/>
      <diagonal/>
    </border>
    <border>
      <left/>
      <right style="thin">
        <color indexed="16"/>
      </right>
      <top/>
      <bottom/>
      <diagonal/>
    </border>
    <border>
      <left style="thin">
        <color auto="1"/>
      </left>
      <right/>
      <top/>
      <bottom style="medium">
        <color auto="1"/>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auto="1"/>
      </left>
      <right/>
      <top/>
      <bottom style="thin">
        <color indexed="64"/>
      </bottom>
      <diagonal/>
    </border>
    <border>
      <left/>
      <right style="hair">
        <color auto="1"/>
      </right>
      <top/>
      <bottom/>
      <diagonal/>
    </border>
    <border>
      <left/>
      <right style="thin">
        <color indexed="64"/>
      </right>
      <top/>
      <bottom style="medium">
        <color auto="1"/>
      </bottom>
      <diagonal/>
    </border>
    <border>
      <left/>
      <right/>
      <top/>
      <bottom style="thin">
        <color indexed="64"/>
      </bottom>
      <diagonal/>
    </border>
    <border>
      <left style="medium">
        <color indexed="64"/>
      </left>
      <right style="medium">
        <color rgb="FF7030A0"/>
      </right>
      <top style="thin">
        <color indexed="64"/>
      </top>
      <bottom style="medium">
        <color indexed="64"/>
      </bottom>
      <diagonal/>
    </border>
    <border>
      <left style="medium">
        <color rgb="FF7030A0"/>
      </left>
      <right style="medium">
        <color indexed="64"/>
      </right>
      <top style="thin">
        <color indexed="64"/>
      </top>
      <bottom style="medium">
        <color indexed="64"/>
      </bottom>
      <diagonal/>
    </border>
    <border>
      <left/>
      <right style="thin">
        <color auto="1"/>
      </right>
      <top/>
      <bottom style="thin">
        <color auto="1"/>
      </bottom>
      <diagonal/>
    </border>
    <border>
      <left style="thin">
        <color indexed="64"/>
      </left>
      <right/>
      <top/>
      <bottom style="thin">
        <color indexed="64"/>
      </bottom>
      <diagonal/>
    </border>
    <border>
      <left/>
      <right style="medium">
        <color indexed="64"/>
      </right>
      <top/>
      <bottom style="thin">
        <color indexed="64"/>
      </bottom>
      <diagonal/>
    </border>
    <border>
      <left style="thin">
        <color theme="5"/>
      </left>
      <right/>
      <top/>
      <bottom/>
      <diagonal/>
    </border>
    <border>
      <left style="medium">
        <color auto="1"/>
      </left>
      <right style="medium">
        <color auto="1"/>
      </right>
      <top/>
      <bottom style="medium">
        <color auto="1"/>
      </bottom>
      <diagonal/>
    </border>
    <border>
      <left style="thin">
        <color theme="5"/>
      </left>
      <right style="thin">
        <color theme="5"/>
      </right>
      <top/>
      <bottom style="thin">
        <color theme="5"/>
      </bottom>
      <diagonal/>
    </border>
    <border>
      <left style="thin">
        <color indexed="64"/>
      </left>
      <right style="medium">
        <color auto="1"/>
      </right>
      <top/>
      <bottom style="thin">
        <color indexed="64"/>
      </bottom>
      <diagonal/>
    </border>
    <border>
      <left style="thin">
        <color auto="1"/>
      </left>
      <right/>
      <top style="medium">
        <color auto="1"/>
      </top>
      <bottom/>
      <diagonal/>
    </border>
    <border>
      <left style="medium">
        <color auto="1"/>
      </left>
      <right style="thin">
        <color auto="1"/>
      </right>
      <top/>
      <bottom/>
      <diagonal/>
    </border>
    <border>
      <left style="medium">
        <color auto="1"/>
      </left>
      <right style="thin">
        <color indexed="64"/>
      </right>
      <top/>
      <bottom style="hair">
        <color indexed="64"/>
      </bottom>
      <diagonal/>
    </border>
    <border>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indexed="64"/>
      </left>
      <right style="medium">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8"/>
      </left>
      <right/>
      <top/>
      <bottom/>
      <diagonal/>
    </border>
    <border>
      <left/>
      <right style="medium">
        <color indexed="64"/>
      </right>
      <top style="medium">
        <color indexed="64"/>
      </top>
      <bottom/>
      <diagonal/>
    </border>
    <border>
      <left/>
      <right style="medium">
        <color indexed="64"/>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right style="medium">
        <color indexed="64"/>
      </right>
      <top style="hair">
        <color indexed="64"/>
      </top>
      <bottom style="medium">
        <color indexed="64"/>
      </bottom>
      <diagonal/>
    </border>
    <border>
      <left style="medium">
        <color indexed="8"/>
      </left>
      <right style="medium">
        <color indexed="8"/>
      </right>
      <top style="medium">
        <color indexed="8"/>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thin">
        <color auto="1"/>
      </right>
      <top style="thin">
        <color auto="1"/>
      </top>
      <bottom style="thin">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medium">
        <color auto="1"/>
      </right>
      <top style="medium">
        <color auto="1"/>
      </top>
      <bottom/>
      <diagonal/>
    </border>
  </borders>
  <cellStyleXfs count="53">
    <xf numFmtId="0" fontId="0" fillId="0" borderId="0"/>
    <xf numFmtId="0" fontId="233"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44" fontId="231" fillId="0" borderId="0" applyFont="0" applyFill="0" applyBorder="0" applyAlignment="0" applyProtection="0"/>
    <xf numFmtId="0" fontId="231" fillId="0" borderId="0"/>
    <xf numFmtId="0" fontId="11" fillId="0" borderId="0"/>
    <xf numFmtId="0" fontId="11" fillId="0" borderId="0"/>
    <xf numFmtId="0" fontId="231" fillId="0" borderId="0"/>
    <xf numFmtId="0" fontId="231" fillId="0" borderId="0"/>
    <xf numFmtId="0" fontId="75" fillId="0" borderId="0"/>
    <xf numFmtId="0" fontId="11" fillId="0" borderId="0"/>
    <xf numFmtId="0" fontId="18" fillId="0" borderId="0"/>
    <xf numFmtId="0" fontId="11" fillId="0" borderId="0"/>
    <xf numFmtId="0" fontId="18" fillId="0" borderId="0"/>
    <xf numFmtId="0" fontId="233" fillId="0" borderId="0" applyNumberFormat="0" applyFill="0" applyBorder="0" applyAlignment="0" applyProtection="0"/>
    <xf numFmtId="0" fontId="293" fillId="0" borderId="0"/>
    <xf numFmtId="0" fontId="11" fillId="0" borderId="0"/>
    <xf numFmtId="0" fontId="75" fillId="0" borderId="0"/>
    <xf numFmtId="0" fontId="18" fillId="0" borderId="0"/>
    <xf numFmtId="0" fontId="231" fillId="0" borderId="0" applyNumberFormat="0" applyFill="0" applyBorder="0" applyAlignment="0" applyProtection="0"/>
    <xf numFmtId="44" fontId="129" fillId="0" borderId="0" applyFont="0" applyFill="0" applyBorder="0" applyAlignment="0" applyProtection="0"/>
    <xf numFmtId="0" fontId="11" fillId="0" borderId="0"/>
    <xf numFmtId="0" fontId="129" fillId="0" borderId="0"/>
    <xf numFmtId="0" fontId="67" fillId="0" borderId="0" applyNumberFormat="0" applyFill="0" applyBorder="0" applyAlignment="0" applyProtection="0">
      <alignment vertical="top"/>
      <protection locked="0"/>
    </xf>
    <xf numFmtId="0" fontId="11" fillId="0" borderId="0"/>
    <xf numFmtId="0" fontId="11" fillId="0" borderId="0"/>
    <xf numFmtId="0" fontId="233" fillId="0" borderId="0" applyNumberFormat="0" applyFill="0" applyBorder="0" applyAlignment="0" applyProtection="0"/>
    <xf numFmtId="0" fontId="8" fillId="0" borderId="0"/>
    <xf numFmtId="0" fontId="11" fillId="0" borderId="0"/>
    <xf numFmtId="0" fontId="611" fillId="0" borderId="0"/>
    <xf numFmtId="0" fontId="11" fillId="0" borderId="0"/>
    <xf numFmtId="0" fontId="11" fillId="0" borderId="0"/>
    <xf numFmtId="0" fontId="233" fillId="0" borderId="0" applyNumberFormat="0" applyFill="0" applyBorder="0" applyAlignment="0" applyProtection="0"/>
    <xf numFmtId="0" fontId="231" fillId="0" borderId="0"/>
    <xf numFmtId="0" fontId="11" fillId="0" borderId="0"/>
    <xf numFmtId="0" fontId="11" fillId="0" borderId="0"/>
    <xf numFmtId="0" fontId="348" fillId="0" borderId="0" applyNumberFormat="0" applyFill="0" applyBorder="0" applyAlignment="0" applyProtection="0"/>
    <xf numFmtId="0" fontId="67" fillId="0" borderId="0" applyNumberFormat="0" applyFill="0" applyBorder="0" applyAlignment="0" applyProtection="0">
      <alignment vertical="top"/>
      <protection locked="0"/>
    </xf>
    <xf numFmtId="0" fontId="837" fillId="0" borderId="0"/>
    <xf numFmtId="9" fontId="839" fillId="0" borderId="0" applyFont="0" applyFill="0" applyBorder="0" applyAlignment="0" applyProtection="0"/>
    <xf numFmtId="210" fontId="11" fillId="0" borderId="0" applyFont="0" applyFill="0" applyBorder="0" applyAlignment="0" applyProtection="0"/>
    <xf numFmtId="0" fontId="5" fillId="0" borderId="0"/>
    <xf numFmtId="0" fontId="4" fillId="0" borderId="0"/>
    <xf numFmtId="0" fontId="4" fillId="0" borderId="0"/>
    <xf numFmtId="0" fontId="231" fillId="0" borderId="0"/>
    <xf numFmtId="0" fontId="11" fillId="0" borderId="0"/>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348" fillId="0" borderId="0" applyNumberFormat="0" applyFill="0" applyBorder="0" applyAlignment="0" applyProtection="0"/>
    <xf numFmtId="0" fontId="611" fillId="0" borderId="0"/>
    <xf numFmtId="0" fontId="611" fillId="0" borderId="0"/>
    <xf numFmtId="0" fontId="67" fillId="0" borderId="0" applyNumberFormat="0" applyFill="0" applyBorder="0" applyAlignment="0" applyProtection="0"/>
  </cellStyleXfs>
  <cellXfs count="7181">
    <xf numFmtId="0" fontId="0" fillId="0" borderId="0" xfId="0"/>
    <xf numFmtId="0" fontId="231" fillId="0" borderId="0" xfId="8"/>
    <xf numFmtId="0" fontId="0" fillId="0" borderId="0" xfId="0" applyFill="1"/>
    <xf numFmtId="0" fontId="231" fillId="3" borderId="0" xfId="8" applyFill="1"/>
    <xf numFmtId="0" fontId="13" fillId="4" borderId="0" xfId="0" applyFont="1" applyFill="1"/>
    <xf numFmtId="0" fontId="0" fillId="4" borderId="0" xfId="0" applyFill="1"/>
    <xf numFmtId="0" fontId="0" fillId="3" borderId="0" xfId="0" applyFill="1"/>
    <xf numFmtId="0" fontId="231" fillId="3" borderId="0" xfId="8" applyFill="1" applyBorder="1"/>
    <xf numFmtId="0" fontId="11" fillId="3" borderId="0" xfId="6" applyFill="1" applyProtection="1">
      <protection hidden="1"/>
    </xf>
    <xf numFmtId="0" fontId="39" fillId="3" borderId="12" xfId="0" applyFont="1" applyFill="1" applyBorder="1" applyAlignment="1">
      <alignment horizontal="center"/>
    </xf>
    <xf numFmtId="0" fontId="11" fillId="1" borderId="0" xfId="6" applyFill="1" applyBorder="1" applyAlignment="1">
      <alignment vertical="center"/>
    </xf>
    <xf numFmtId="0" fontId="50" fillId="11" borderId="26" xfId="14" applyNumberFormat="1" applyFont="1" applyFill="1" applyBorder="1" applyAlignment="1">
      <alignment horizontal="center" vertical="center"/>
    </xf>
    <xf numFmtId="166" fontId="77" fillId="11" borderId="26" xfId="14" applyNumberFormat="1" applyFont="1" applyFill="1" applyBorder="1" applyAlignment="1">
      <alignment horizontal="center" vertical="center"/>
    </xf>
    <xf numFmtId="0" fontId="231" fillId="3" borderId="12" xfId="8" applyFill="1" applyBorder="1"/>
    <xf numFmtId="0" fontId="0" fillId="3" borderId="20" xfId="0" applyFill="1" applyBorder="1"/>
    <xf numFmtId="0" fontId="11" fillId="0" borderId="0" xfId="6" applyBorder="1" applyProtection="1">
      <protection hidden="1"/>
    </xf>
    <xf numFmtId="0" fontId="11" fillId="0" borderId="12" xfId="6" applyBorder="1" applyProtection="1">
      <protection hidden="1"/>
    </xf>
    <xf numFmtId="0" fontId="9" fillId="3" borderId="0" xfId="0" applyFont="1" applyFill="1"/>
    <xf numFmtId="0" fontId="0" fillId="0" borderId="0" xfId="0" applyBorder="1"/>
    <xf numFmtId="0" fontId="0" fillId="3" borderId="43" xfId="0" applyFill="1" applyBorder="1"/>
    <xf numFmtId="178" fontId="122" fillId="18" borderId="20" xfId="6" applyNumberFormat="1" applyFont="1" applyFill="1" applyBorder="1" applyAlignment="1">
      <alignment vertical="top"/>
    </xf>
    <xf numFmtId="164" fontId="101" fillId="18" borderId="20" xfId="6" applyNumberFormat="1" applyFont="1" applyFill="1" applyBorder="1" applyAlignment="1">
      <alignment vertical="center"/>
    </xf>
    <xf numFmtId="0" fontId="41" fillId="3" borderId="20" xfId="6" applyFont="1" applyFill="1" applyBorder="1" applyAlignment="1">
      <alignment vertical="center" wrapText="1"/>
    </xf>
    <xf numFmtId="0" fontId="89" fillId="14" borderId="0" xfId="6" applyFont="1" applyFill="1" applyBorder="1" applyAlignment="1" applyProtection="1">
      <alignment horizontal="center" vertical="center" wrapText="1"/>
      <protection hidden="1"/>
    </xf>
    <xf numFmtId="178" fontId="128" fillId="3" borderId="20" xfId="11" applyNumberFormat="1" applyFont="1" applyFill="1" applyBorder="1" applyAlignment="1">
      <alignment horizontal="right" vertical="center"/>
    </xf>
    <xf numFmtId="164" fontId="38" fillId="3" borderId="20" xfId="11" applyNumberFormat="1" applyFont="1" applyFill="1" applyBorder="1" applyAlignment="1">
      <alignment vertical="center"/>
    </xf>
    <xf numFmtId="10" fontId="54" fillId="3" borderId="20" xfId="6" applyNumberFormat="1" applyFont="1" applyFill="1" applyBorder="1" applyAlignment="1">
      <alignment horizontal="center" vertical="center"/>
    </xf>
    <xf numFmtId="164" fontId="101" fillId="19" borderId="45" xfId="11" applyNumberFormat="1" applyFont="1" applyFill="1" applyBorder="1" applyAlignment="1">
      <alignment vertical="center"/>
    </xf>
    <xf numFmtId="9" fontId="101" fillId="17" borderId="20" xfId="6" applyNumberFormat="1" applyFont="1" applyFill="1" applyBorder="1" applyAlignment="1">
      <alignment horizontal="center" vertical="center"/>
    </xf>
    <xf numFmtId="164" fontId="101" fillId="17" borderId="20" xfId="6" applyNumberFormat="1" applyFont="1" applyFill="1" applyBorder="1" applyAlignment="1">
      <alignment vertical="center"/>
    </xf>
    <xf numFmtId="0" fontId="131" fillId="10" borderId="20" xfId="8" applyFont="1" applyFill="1" applyBorder="1" applyAlignment="1">
      <alignment vertical="top" wrapText="1"/>
    </xf>
    <xf numFmtId="0" fontId="11" fillId="3" borderId="20" xfId="6" applyFill="1" applyBorder="1" applyAlignment="1">
      <alignment vertical="center"/>
    </xf>
    <xf numFmtId="0" fontId="11" fillId="0" borderId="20" xfId="6" applyBorder="1" applyAlignment="1">
      <alignment vertical="center"/>
    </xf>
    <xf numFmtId="0" fontId="39" fillId="3" borderId="20" xfId="0" applyFont="1" applyFill="1" applyBorder="1" applyAlignment="1">
      <alignment horizontal="center" vertical="center"/>
    </xf>
    <xf numFmtId="0" fontId="231" fillId="3" borderId="20" xfId="8" applyFill="1" applyBorder="1"/>
    <xf numFmtId="164" fontId="58" fillId="22" borderId="39" xfId="11" applyNumberFormat="1" applyFont="1" applyFill="1" applyBorder="1" applyAlignment="1">
      <alignment horizontal="center" vertical="center"/>
    </xf>
    <xf numFmtId="0" fontId="231" fillId="0" borderId="0" xfId="8" applyBorder="1"/>
    <xf numFmtId="0" fontId="165" fillId="11" borderId="53" xfId="0" applyFont="1" applyFill="1" applyBorder="1" applyAlignment="1" applyProtection="1">
      <alignment horizontal="center" vertical="center"/>
      <protection locked="0"/>
    </xf>
    <xf numFmtId="0" fontId="17" fillId="10" borderId="36" xfId="6" applyFont="1" applyFill="1" applyBorder="1" applyAlignment="1" applyProtection="1">
      <alignment horizontal="left" vertical="center"/>
      <protection hidden="1"/>
    </xf>
    <xf numFmtId="0" fontId="166" fillId="19" borderId="36" xfId="0" applyFont="1" applyFill="1" applyBorder="1" applyAlignment="1" applyProtection="1">
      <alignment horizontal="center" vertical="center"/>
      <protection locked="0"/>
    </xf>
    <xf numFmtId="0" fontId="17" fillId="19" borderId="54" xfId="6" applyFont="1" applyFill="1" applyBorder="1" applyAlignment="1" applyProtection="1">
      <alignment horizontal="left" vertical="center"/>
      <protection hidden="1"/>
    </xf>
    <xf numFmtId="0" fontId="165" fillId="11" borderId="46" xfId="0" applyFont="1" applyFill="1" applyBorder="1" applyAlignment="1" applyProtection="1">
      <alignment horizontal="center" vertical="center"/>
      <protection locked="0"/>
    </xf>
    <xf numFmtId="0" fontId="17" fillId="10" borderId="39" xfId="6" applyFont="1" applyFill="1" applyBorder="1" applyAlignment="1" applyProtection="1">
      <alignment horizontal="left" vertical="center"/>
      <protection hidden="1"/>
    </xf>
    <xf numFmtId="0" fontId="166" fillId="19" borderId="39" xfId="0" applyFont="1" applyFill="1" applyBorder="1" applyAlignment="1" applyProtection="1">
      <alignment horizontal="center" vertical="center"/>
      <protection locked="0"/>
    </xf>
    <xf numFmtId="0" fontId="17" fillId="19" borderId="42" xfId="6" applyFont="1" applyFill="1" applyBorder="1" applyAlignment="1" applyProtection="1">
      <alignment horizontal="left" vertical="center"/>
      <protection hidden="1"/>
    </xf>
    <xf numFmtId="0" fontId="39" fillId="3" borderId="12" xfId="0" applyFont="1" applyFill="1" applyBorder="1" applyAlignment="1">
      <alignment vertical="center"/>
    </xf>
    <xf numFmtId="0" fontId="39" fillId="3" borderId="13" xfId="0" applyFont="1" applyFill="1" applyBorder="1" applyAlignment="1">
      <alignment horizontal="center" vertical="center"/>
    </xf>
    <xf numFmtId="0" fontId="170" fillId="11" borderId="46" xfId="0" applyFont="1" applyFill="1" applyBorder="1" applyAlignment="1" applyProtection="1">
      <alignment horizontal="center" vertical="center"/>
      <protection locked="0"/>
    </xf>
    <xf numFmtId="0" fontId="38" fillId="10" borderId="39" xfId="6" applyFont="1" applyFill="1" applyBorder="1" applyAlignment="1" applyProtection="1">
      <alignment horizontal="left" vertical="center"/>
      <protection hidden="1"/>
    </xf>
    <xf numFmtId="0" fontId="170" fillId="19" borderId="39" xfId="0" applyFont="1" applyFill="1" applyBorder="1" applyAlignment="1" applyProtection="1">
      <alignment horizontal="center" vertical="center"/>
      <protection locked="0"/>
    </xf>
    <xf numFmtId="0" fontId="38" fillId="19" borderId="42" xfId="6" applyFont="1" applyFill="1" applyBorder="1" applyAlignment="1" applyProtection="1">
      <alignment horizontal="left" vertical="center"/>
      <protection hidden="1"/>
    </xf>
    <xf numFmtId="0" fontId="17" fillId="10" borderId="42" xfId="6" applyFont="1" applyFill="1" applyBorder="1" applyAlignment="1" applyProtection="1">
      <alignment horizontal="left" vertical="center"/>
      <protection hidden="1"/>
    </xf>
    <xf numFmtId="0" fontId="17" fillId="3" borderId="39" xfId="6" applyFont="1" applyFill="1" applyBorder="1" applyAlignment="1" applyProtection="1">
      <alignment horizontal="left" vertical="center"/>
      <protection hidden="1"/>
    </xf>
    <xf numFmtId="0" fontId="17" fillId="3" borderId="42" xfId="6" applyFont="1" applyFill="1" applyBorder="1" applyAlignment="1" applyProtection="1">
      <alignment horizontal="left" vertical="center"/>
      <protection hidden="1"/>
    </xf>
    <xf numFmtId="0" fontId="17" fillId="19" borderId="39" xfId="6" applyFont="1" applyFill="1" applyBorder="1" applyAlignment="1" applyProtection="1">
      <alignment horizontal="left" vertical="center"/>
      <protection hidden="1"/>
    </xf>
    <xf numFmtId="0" fontId="135" fillId="11" borderId="46" xfId="0" applyFont="1" applyFill="1" applyBorder="1" applyAlignment="1" applyProtection="1">
      <alignment horizontal="center" vertical="center"/>
      <protection locked="0"/>
    </xf>
    <xf numFmtId="0" fontId="165" fillId="19" borderId="39" xfId="0" applyFont="1" applyFill="1" applyBorder="1" applyAlignment="1" applyProtection="1">
      <alignment horizontal="center" vertical="center"/>
      <protection locked="0"/>
    </xf>
    <xf numFmtId="0" fontId="165" fillId="19" borderId="42" xfId="0" applyFont="1" applyFill="1" applyBorder="1" applyAlignment="1" applyProtection="1">
      <alignment horizontal="center" vertical="center"/>
      <protection locked="0"/>
    </xf>
    <xf numFmtId="0" fontId="120" fillId="0" borderId="56" xfId="6" applyFont="1" applyBorder="1" applyProtection="1">
      <protection hidden="1"/>
    </xf>
    <xf numFmtId="164" fontId="35" fillId="2" borderId="18" xfId="6" applyNumberFormat="1" applyFont="1" applyFill="1" applyBorder="1" applyAlignment="1">
      <alignment horizontal="center" vertical="center"/>
    </xf>
    <xf numFmtId="2" fontId="54" fillId="27" borderId="25" xfId="6" applyNumberFormat="1" applyFont="1" applyFill="1" applyBorder="1" applyAlignment="1" applyProtection="1">
      <alignment horizontal="center" vertical="center"/>
      <protection locked="0"/>
    </xf>
    <xf numFmtId="0" fontId="35" fillId="3" borderId="58" xfId="6" applyFont="1" applyFill="1" applyBorder="1" applyAlignment="1" applyProtection="1">
      <alignment vertical="center" wrapText="1"/>
      <protection hidden="1"/>
    </xf>
    <xf numFmtId="0" fontId="35" fillId="3" borderId="59" xfId="6" applyFont="1" applyFill="1" applyBorder="1" applyAlignment="1" applyProtection="1">
      <alignment vertical="center" wrapText="1"/>
      <protection hidden="1"/>
    </xf>
    <xf numFmtId="0" fontId="35" fillId="3" borderId="59" xfId="6" applyFont="1" applyFill="1" applyBorder="1" applyAlignment="1" applyProtection="1">
      <alignment wrapText="1"/>
      <protection hidden="1"/>
    </xf>
    <xf numFmtId="0" fontId="185" fillId="3" borderId="59" xfId="6" applyFont="1" applyFill="1" applyBorder="1" applyAlignment="1" applyProtection="1">
      <alignment horizontal="right"/>
      <protection hidden="1"/>
    </xf>
    <xf numFmtId="0" fontId="120" fillId="3" borderId="59" xfId="6" applyFont="1" applyFill="1" applyBorder="1" applyAlignment="1" applyProtection="1">
      <alignment vertical="center"/>
      <protection hidden="1"/>
    </xf>
    <xf numFmtId="185" fontId="29" fillId="3" borderId="59" xfId="0" applyNumberFormat="1" applyFont="1" applyFill="1" applyBorder="1" applyAlignment="1">
      <alignment vertical="center"/>
    </xf>
    <xf numFmtId="185" fontId="29" fillId="3" borderId="60" xfId="0" applyNumberFormat="1" applyFont="1" applyFill="1" applyBorder="1" applyAlignment="1">
      <alignment vertical="center"/>
    </xf>
    <xf numFmtId="0" fontId="120" fillId="3" borderId="61" xfId="6" applyFont="1" applyFill="1" applyBorder="1" applyAlignment="1">
      <alignment horizontal="center"/>
    </xf>
    <xf numFmtId="0" fontId="120" fillId="3" borderId="62" xfId="6" applyFont="1" applyFill="1" applyBorder="1" applyAlignment="1">
      <alignment horizontal="center"/>
    </xf>
    <xf numFmtId="0" fontId="120" fillId="3" borderId="63" xfId="6" applyFont="1" applyFill="1" applyBorder="1" applyAlignment="1">
      <alignment horizontal="center"/>
    </xf>
    <xf numFmtId="0" fontId="27" fillId="3" borderId="18" xfId="0" applyFont="1" applyFill="1" applyBorder="1" applyAlignment="1">
      <alignment vertical="center" wrapText="1"/>
    </xf>
    <xf numFmtId="0" fontId="0" fillId="3" borderId="62" xfId="0" applyFill="1" applyBorder="1"/>
    <xf numFmtId="0" fontId="0" fillId="3" borderId="64" xfId="0" applyFill="1" applyBorder="1"/>
    <xf numFmtId="0" fontId="117" fillId="2" borderId="18" xfId="6" applyFont="1" applyFill="1" applyBorder="1" applyAlignment="1">
      <alignment horizontal="center" vertical="center"/>
    </xf>
    <xf numFmtId="186" fontId="193" fillId="9" borderId="25" xfId="6" applyNumberFormat="1" applyFont="1" applyFill="1" applyBorder="1" applyAlignment="1" applyProtection="1">
      <alignment horizontal="center" vertical="center"/>
      <protection hidden="1"/>
    </xf>
    <xf numFmtId="166" fontId="201" fillId="2" borderId="18" xfId="6" applyNumberFormat="1" applyFont="1" applyFill="1" applyBorder="1" applyAlignment="1" applyProtection="1">
      <alignment horizontal="center" vertical="center"/>
      <protection hidden="1"/>
    </xf>
    <xf numFmtId="166" fontId="201" fillId="2" borderId="65" xfId="6" applyNumberFormat="1" applyFont="1" applyFill="1" applyBorder="1" applyAlignment="1" applyProtection="1">
      <alignment horizontal="center" vertical="center"/>
      <protection hidden="1"/>
    </xf>
    <xf numFmtId="186" fontId="197" fillId="2" borderId="62" xfId="6" applyNumberFormat="1" applyFont="1" applyFill="1" applyBorder="1" applyAlignment="1" applyProtection="1">
      <alignment horizontal="center" vertical="center"/>
      <protection hidden="1"/>
    </xf>
    <xf numFmtId="186" fontId="35" fillId="2" borderId="62" xfId="11" applyNumberFormat="1" applyFont="1" applyFill="1" applyBorder="1" applyAlignment="1" applyProtection="1">
      <alignment vertical="center"/>
      <protection locked="0"/>
    </xf>
    <xf numFmtId="164" fontId="203" fillId="2" borderId="62" xfId="11" applyNumberFormat="1" applyFont="1" applyFill="1" applyBorder="1" applyAlignment="1">
      <alignment horizontal="center" vertical="center"/>
    </xf>
    <xf numFmtId="3" fontId="180" fillId="2" borderId="62" xfId="11" applyNumberFormat="1" applyFont="1" applyFill="1" applyBorder="1" applyAlignment="1" applyProtection="1">
      <alignment horizontal="center" vertical="center"/>
      <protection locked="0"/>
    </xf>
    <xf numFmtId="164" fontId="193" fillId="2" borderId="62" xfId="11" applyNumberFormat="1" applyFont="1" applyFill="1" applyBorder="1" applyAlignment="1">
      <alignment horizontal="center" vertical="center"/>
    </xf>
    <xf numFmtId="164" fontId="180" fillId="2" borderId="62" xfId="11" applyNumberFormat="1" applyFont="1" applyFill="1" applyBorder="1" applyAlignment="1">
      <alignment horizontal="center" vertical="center"/>
    </xf>
    <xf numFmtId="164" fontId="145" fillId="2" borderId="62" xfId="11" applyNumberFormat="1" applyFont="1" applyFill="1" applyBorder="1" applyAlignment="1">
      <alignment horizontal="center" vertical="center"/>
    </xf>
    <xf numFmtId="164" fontId="132" fillId="2" borderId="62" xfId="11" applyNumberFormat="1" applyFont="1" applyFill="1" applyBorder="1" applyAlignment="1">
      <alignment horizontal="center" vertical="center"/>
    </xf>
    <xf numFmtId="186" fontId="143" fillId="2" borderId="62" xfId="11" applyNumberFormat="1" applyFont="1" applyFill="1" applyBorder="1" applyAlignment="1" applyProtection="1">
      <alignment horizontal="center" vertical="center"/>
      <protection locked="0"/>
    </xf>
    <xf numFmtId="186" fontId="193" fillId="2" borderId="64" xfId="6" applyNumberFormat="1" applyFont="1" applyFill="1" applyBorder="1" applyAlignment="1" applyProtection="1">
      <alignment horizontal="center" vertical="center"/>
      <protection hidden="1"/>
    </xf>
    <xf numFmtId="0" fontId="205" fillId="2" borderId="18" xfId="6" applyFont="1" applyFill="1" applyBorder="1" applyAlignment="1">
      <alignment horizontal="center"/>
    </xf>
    <xf numFmtId="186" fontId="202" fillId="2" borderId="59" xfId="11" applyNumberFormat="1" applyFont="1" applyFill="1" applyBorder="1" applyAlignment="1" applyProtection="1">
      <alignment horizontal="right" vertical="center"/>
      <protection locked="0"/>
    </xf>
    <xf numFmtId="186" fontId="202" fillId="2" borderId="60" xfId="11" applyNumberFormat="1" applyFont="1" applyFill="1" applyBorder="1" applyAlignment="1" applyProtection="1">
      <alignment horizontal="right" vertical="center"/>
      <protection locked="0"/>
    </xf>
    <xf numFmtId="164" fontId="131" fillId="2" borderId="18" xfId="0" applyNumberFormat="1" applyFont="1" applyFill="1" applyBorder="1" applyAlignment="1">
      <alignment horizontal="center"/>
    </xf>
    <xf numFmtId="186" fontId="29" fillId="2" borderId="25" xfId="0" applyNumberFormat="1" applyFont="1" applyFill="1" applyBorder="1" applyAlignment="1">
      <alignment horizontal="center"/>
    </xf>
    <xf numFmtId="164" fontId="106" fillId="2" borderId="18" xfId="0" applyNumberFormat="1" applyFont="1" applyFill="1" applyBorder="1" applyAlignment="1">
      <alignment horizontal="center"/>
    </xf>
    <xf numFmtId="0" fontId="103" fillId="3" borderId="65" xfId="0" applyFont="1" applyFill="1" applyBorder="1" applyAlignment="1">
      <alignment vertical="center"/>
    </xf>
    <xf numFmtId="0" fontId="40" fillId="3" borderId="62" xfId="6" applyFont="1" applyFill="1" applyBorder="1" applyAlignment="1">
      <alignment vertical="center"/>
    </xf>
    <xf numFmtId="0" fontId="40" fillId="3" borderId="64" xfId="6" applyFont="1" applyFill="1" applyBorder="1" applyAlignment="1">
      <alignment vertical="center"/>
    </xf>
    <xf numFmtId="0" fontId="106" fillId="3" borderId="25" xfId="0" applyFont="1" applyFill="1" applyBorder="1" applyAlignment="1" applyProtection="1">
      <alignment horizontal="left" vertical="center"/>
      <protection locked="0"/>
    </xf>
    <xf numFmtId="0" fontId="131" fillId="3" borderId="18" xfId="0" applyFont="1" applyFill="1" applyBorder="1" applyAlignment="1">
      <alignment vertical="center"/>
    </xf>
    <xf numFmtId="0" fontId="131" fillId="3" borderId="18" xfId="0" applyFont="1" applyFill="1" applyBorder="1" applyAlignment="1">
      <alignment vertical="center" wrapText="1"/>
    </xf>
    <xf numFmtId="0" fontId="158" fillId="3" borderId="25" xfId="11" applyFont="1" applyFill="1" applyBorder="1" applyAlignment="1" applyProtection="1">
      <alignment vertical="center"/>
      <protection locked="0"/>
    </xf>
    <xf numFmtId="164" fontId="101" fillId="12" borderId="45" xfId="11" applyNumberFormat="1" applyFont="1" applyFill="1" applyBorder="1" applyAlignment="1">
      <alignment vertical="center"/>
    </xf>
    <xf numFmtId="0" fontId="76" fillId="3" borderId="68" xfId="6" applyFont="1" applyFill="1" applyBorder="1" applyAlignment="1">
      <alignment horizontal="center"/>
    </xf>
    <xf numFmtId="164" fontId="101" fillId="3" borderId="68" xfId="11" applyNumberFormat="1" applyFont="1" applyFill="1" applyBorder="1" applyAlignment="1">
      <alignment horizontal="center" vertical="center"/>
    </xf>
    <xf numFmtId="178" fontId="65" fillId="2" borderId="20" xfId="11" applyNumberFormat="1" applyFont="1" applyFill="1" applyBorder="1" applyAlignment="1">
      <alignment horizontal="center" vertical="center"/>
    </xf>
    <xf numFmtId="0" fontId="47" fillId="30" borderId="20" xfId="6" applyFont="1" applyFill="1" applyBorder="1" applyAlignment="1">
      <alignment vertical="center"/>
    </xf>
    <xf numFmtId="178" fontId="65" fillId="9" borderId="69" xfId="11" applyNumberFormat="1" applyFont="1" applyFill="1" applyBorder="1" applyAlignment="1">
      <alignment horizontal="center" vertical="center"/>
    </xf>
    <xf numFmtId="178" fontId="65" fillId="9" borderId="40" xfId="11" applyNumberFormat="1" applyFont="1" applyFill="1" applyBorder="1" applyAlignment="1">
      <alignment horizontal="center" vertical="center"/>
    </xf>
    <xf numFmtId="164" fontId="96" fillId="3" borderId="39" xfId="11" applyNumberFormat="1" applyFont="1" applyFill="1" applyBorder="1" applyAlignment="1">
      <alignment horizontal="center" vertical="center"/>
    </xf>
    <xf numFmtId="164" fontId="153" fillId="22" borderId="20" xfId="11" applyNumberFormat="1" applyFont="1" applyFill="1" applyBorder="1" applyAlignment="1">
      <alignment vertical="center"/>
    </xf>
    <xf numFmtId="165" fontId="153" fillId="22" borderId="20" xfId="11" applyNumberFormat="1" applyFont="1" applyFill="1" applyBorder="1" applyAlignment="1">
      <alignment horizontal="center" vertical="center"/>
    </xf>
    <xf numFmtId="182" fontId="153" fillId="22" borderId="20" xfId="11" applyNumberFormat="1" applyFont="1" applyFill="1" applyBorder="1" applyAlignment="1">
      <alignment horizontal="center" vertical="center"/>
    </xf>
    <xf numFmtId="0" fontId="64" fillId="30" borderId="20" xfId="6" applyFont="1" applyFill="1" applyBorder="1" applyAlignment="1">
      <alignment vertical="center"/>
    </xf>
    <xf numFmtId="164" fontId="38" fillId="22" borderId="20" xfId="11" applyNumberFormat="1" applyFont="1" applyFill="1" applyBorder="1" applyAlignment="1">
      <alignment horizontal="center" vertical="center"/>
    </xf>
    <xf numFmtId="178" fontId="91" fillId="22" borderId="20" xfId="11" applyNumberFormat="1" applyFont="1" applyFill="1" applyBorder="1" applyAlignment="1">
      <alignment horizontal="center" vertical="center"/>
    </xf>
    <xf numFmtId="0" fontId="21" fillId="3" borderId="20" xfId="6" applyFont="1" applyFill="1" applyBorder="1" applyAlignment="1">
      <alignment horizontal="center" vertical="center"/>
    </xf>
    <xf numFmtId="0" fontId="219" fillId="3" borderId="36" xfId="6" applyFont="1" applyFill="1" applyBorder="1" applyAlignment="1" applyProtection="1">
      <alignment vertical="center"/>
      <protection hidden="1"/>
    </xf>
    <xf numFmtId="0" fontId="106" fillId="3" borderId="36" xfId="0" applyFont="1" applyFill="1" applyBorder="1" applyAlignment="1" applyProtection="1">
      <alignment horizontal="left" vertical="center"/>
      <protection locked="0"/>
    </xf>
    <xf numFmtId="0" fontId="219" fillId="3" borderId="54" xfId="6" applyFont="1" applyFill="1" applyBorder="1" applyAlignment="1" applyProtection="1">
      <alignment horizontal="right" vertical="center"/>
      <protection hidden="1"/>
    </xf>
    <xf numFmtId="0" fontId="217" fillId="3" borderId="61" xfId="6" applyFont="1" applyFill="1" applyBorder="1" applyAlignment="1">
      <alignment horizontal="center" vertical="center"/>
    </xf>
    <xf numFmtId="0" fontId="221" fillId="3" borderId="62" xfId="6" applyFont="1" applyFill="1" applyBorder="1" applyAlignment="1" applyProtection="1">
      <alignment horizontal="left"/>
      <protection hidden="1"/>
    </xf>
    <xf numFmtId="0" fontId="172" fillId="3" borderId="62" xfId="6" applyFont="1" applyFill="1" applyBorder="1" applyAlignment="1">
      <alignment vertical="center"/>
    </xf>
    <xf numFmtId="0" fontId="172" fillId="3" borderId="63" xfId="6" applyFont="1" applyFill="1" applyBorder="1" applyAlignment="1">
      <alignment vertical="center"/>
    </xf>
    <xf numFmtId="0" fontId="106" fillId="3" borderId="11" xfId="0" applyFont="1" applyFill="1" applyBorder="1" applyAlignment="1" applyProtection="1">
      <alignment horizontal="left" vertical="center"/>
      <protection locked="0"/>
    </xf>
    <xf numFmtId="0" fontId="106" fillId="3" borderId="12" xfId="0" applyFont="1" applyFill="1" applyBorder="1" applyAlignment="1" applyProtection="1">
      <alignment horizontal="left" vertical="center"/>
      <protection locked="0"/>
    </xf>
    <xf numFmtId="0" fontId="126" fillId="0" borderId="12" xfId="0" applyFont="1" applyBorder="1"/>
    <xf numFmtId="0" fontId="223" fillId="3" borderId="12" xfId="6" applyFont="1" applyFill="1" applyBorder="1" applyAlignment="1" applyProtection="1">
      <alignment horizontal="right" vertical="center"/>
      <protection hidden="1"/>
    </xf>
    <xf numFmtId="0" fontId="220" fillId="3" borderId="71" xfId="0" applyFont="1" applyFill="1" applyBorder="1" applyAlignment="1">
      <alignment vertical="center"/>
    </xf>
    <xf numFmtId="0" fontId="220" fillId="3" borderId="72" xfId="0" applyFont="1" applyFill="1" applyBorder="1" applyAlignment="1">
      <alignment vertical="center"/>
    </xf>
    <xf numFmtId="0" fontId="219" fillId="3" borderId="50" xfId="6" applyFont="1" applyFill="1" applyBorder="1" applyAlignment="1" applyProtection="1">
      <alignment vertical="center"/>
      <protection hidden="1"/>
    </xf>
    <xf numFmtId="0" fontId="219" fillId="3" borderId="51" xfId="6" applyFont="1" applyFill="1" applyBorder="1" applyAlignment="1" applyProtection="1">
      <alignment vertical="center"/>
      <protection hidden="1"/>
    </xf>
    <xf numFmtId="0" fontId="185" fillId="3" borderId="62" xfId="6" applyFont="1" applyFill="1" applyBorder="1" applyAlignment="1" applyProtection="1">
      <alignment horizontal="left"/>
      <protection hidden="1"/>
    </xf>
    <xf numFmtId="0" fontId="231" fillId="37" borderId="0" xfId="8" applyFill="1"/>
    <xf numFmtId="0" fontId="0" fillId="37" borderId="0" xfId="0" applyFill="1"/>
    <xf numFmtId="0" fontId="0" fillId="37" borderId="0" xfId="0" applyFill="1" applyBorder="1"/>
    <xf numFmtId="0" fontId="0" fillId="3" borderId="98" xfId="0" applyFill="1" applyBorder="1"/>
    <xf numFmtId="0" fontId="0" fillId="3" borderId="99" xfId="0" applyFill="1" applyBorder="1"/>
    <xf numFmtId="0" fontId="126" fillId="3" borderId="98" xfId="6" applyFont="1" applyFill="1" applyBorder="1" applyAlignment="1">
      <alignment horizontal="center" vertical="center"/>
    </xf>
    <xf numFmtId="0" fontId="138" fillId="3" borderId="98" xfId="6" applyFont="1" applyFill="1" applyBorder="1" applyAlignment="1">
      <alignment horizontal="center" vertical="center"/>
    </xf>
    <xf numFmtId="0" fontId="39" fillId="3" borderId="99" xfId="0" applyFont="1" applyFill="1" applyBorder="1" applyAlignment="1">
      <alignment horizontal="center" vertical="center"/>
    </xf>
    <xf numFmtId="0" fontId="141" fillId="3" borderId="98" xfId="6" applyFont="1" applyFill="1" applyBorder="1" applyAlignment="1">
      <alignment horizontal="center" vertical="center"/>
    </xf>
    <xf numFmtId="0" fontId="231" fillId="3" borderId="99" xfId="8" applyFill="1" applyBorder="1"/>
    <xf numFmtId="182" fontId="96" fillId="3" borderId="99" xfId="11" applyNumberFormat="1" applyFont="1" applyFill="1" applyBorder="1" applyAlignment="1">
      <alignment vertical="center"/>
    </xf>
    <xf numFmtId="0" fontId="231" fillId="3" borderId="98" xfId="8" applyFill="1" applyBorder="1"/>
    <xf numFmtId="0" fontId="231" fillId="37" borderId="0" xfId="8" applyFill="1" applyBorder="1"/>
    <xf numFmtId="164" fontId="47" fillId="10" borderId="99" xfId="11" applyNumberFormat="1" applyFont="1" applyFill="1" applyBorder="1" applyAlignment="1">
      <alignment horizontal="center" vertical="center"/>
    </xf>
    <xf numFmtId="164" fontId="65" fillId="9" borderId="98" xfId="11" applyNumberFormat="1" applyFont="1" applyFill="1" applyBorder="1" applyAlignment="1">
      <alignment horizontal="center" vertical="center"/>
    </xf>
    <xf numFmtId="0" fontId="71" fillId="17" borderId="99" xfId="6" applyFont="1" applyFill="1" applyBorder="1" applyAlignment="1">
      <alignment vertical="center"/>
    </xf>
    <xf numFmtId="0" fontId="157" fillId="3" borderId="98" xfId="6" applyFont="1" applyFill="1" applyBorder="1" applyAlignment="1">
      <alignment horizontal="center" vertical="center"/>
    </xf>
    <xf numFmtId="0" fontId="160" fillId="3" borderId="98" xfId="6" applyFont="1" applyFill="1" applyBorder="1" applyAlignment="1">
      <alignment horizontal="center" vertical="center"/>
    </xf>
    <xf numFmtId="0" fontId="38" fillId="3" borderId="98" xfId="6" applyFont="1" applyFill="1" applyBorder="1" applyAlignment="1" applyProtection="1">
      <alignment horizontal="center"/>
      <protection hidden="1"/>
    </xf>
    <xf numFmtId="0" fontId="47" fillId="17" borderId="99" xfId="6" applyFont="1" applyFill="1" applyBorder="1" applyAlignment="1">
      <alignment vertical="center"/>
    </xf>
    <xf numFmtId="186" fontId="195" fillId="22" borderId="99" xfId="6" applyNumberFormat="1" applyFont="1" applyFill="1" applyBorder="1" applyAlignment="1" applyProtection="1">
      <alignment horizontal="center" vertical="center"/>
      <protection hidden="1"/>
    </xf>
    <xf numFmtId="164" fontId="153" fillId="22" borderId="99" xfId="11" applyNumberFormat="1" applyFont="1" applyFill="1" applyBorder="1" applyAlignment="1">
      <alignment vertical="center"/>
    </xf>
    <xf numFmtId="0" fontId="0" fillId="0" borderId="98" xfId="0" applyBorder="1"/>
    <xf numFmtId="0" fontId="0" fillId="0" borderId="99" xfId="0" applyBorder="1"/>
    <xf numFmtId="0" fontId="231" fillId="0" borderId="0" xfId="8" applyAlignment="1">
      <alignment horizontal="center" vertical="center"/>
    </xf>
    <xf numFmtId="0" fontId="11" fillId="37" borderId="0" xfId="6" applyFill="1" applyProtection="1">
      <protection hidden="1"/>
    </xf>
    <xf numFmtId="0" fontId="64" fillId="37" borderId="0" xfId="6" applyFont="1" applyFill="1" applyAlignment="1" applyProtection="1">
      <alignment horizontal="left"/>
      <protection hidden="1"/>
    </xf>
    <xf numFmtId="0" fontId="47" fillId="37" borderId="0" xfId="6" applyFont="1" applyFill="1" applyAlignment="1" applyProtection="1">
      <alignment horizontal="left"/>
      <protection hidden="1"/>
    </xf>
    <xf numFmtId="0" fontId="240" fillId="37" borderId="0" xfId="6" applyFont="1" applyFill="1" applyProtection="1">
      <protection hidden="1"/>
    </xf>
    <xf numFmtId="0" fontId="47" fillId="37" borderId="0" xfId="6" applyFont="1" applyFill="1" applyProtection="1">
      <protection hidden="1"/>
    </xf>
    <xf numFmtId="0" fontId="46" fillId="37" borderId="0" xfId="6" applyFont="1" applyFill="1" applyProtection="1">
      <protection hidden="1"/>
    </xf>
    <xf numFmtId="0" fontId="241" fillId="39" borderId="98" xfId="8" applyFont="1" applyFill="1" applyBorder="1" applyAlignment="1" applyProtection="1">
      <alignment horizontal="center" vertical="center"/>
      <protection locked="0"/>
    </xf>
    <xf numFmtId="164" fontId="242" fillId="51" borderId="0" xfId="11" applyNumberFormat="1" applyFont="1" applyFill="1" applyBorder="1" applyAlignment="1">
      <alignment horizontal="center" vertical="center"/>
    </xf>
    <xf numFmtId="0" fontId="237" fillId="37" borderId="0" xfId="6" applyFont="1" applyFill="1" applyBorder="1" applyAlignment="1" applyProtection="1">
      <alignment vertical="center"/>
      <protection hidden="1"/>
    </xf>
    <xf numFmtId="0" fontId="46" fillId="37" borderId="0" xfId="6" applyFont="1" applyFill="1" applyAlignment="1" applyProtection="1">
      <alignment vertical="center"/>
      <protection hidden="1"/>
    </xf>
    <xf numFmtId="0" fontId="11" fillId="37" borderId="0" xfId="6" applyFill="1" applyAlignment="1" applyProtection="1">
      <alignment vertical="center"/>
      <protection hidden="1"/>
    </xf>
    <xf numFmtId="0" fontId="243" fillId="37" borderId="0" xfId="6" applyFont="1" applyFill="1" applyBorder="1" applyAlignment="1" applyProtection="1">
      <alignment vertical="center"/>
      <protection hidden="1"/>
    </xf>
    <xf numFmtId="0" fontId="47" fillId="37" borderId="0" xfId="6" applyFont="1" applyFill="1" applyAlignment="1" applyProtection="1">
      <alignment vertical="center"/>
      <protection hidden="1"/>
    </xf>
    <xf numFmtId="0" fontId="246" fillId="37" borderId="0" xfId="15" applyFont="1" applyFill="1" applyAlignment="1" applyProtection="1">
      <alignment vertical="center"/>
      <protection hidden="1"/>
    </xf>
    <xf numFmtId="49" fontId="243" fillId="37" borderId="5" xfId="8" applyNumberFormat="1" applyFont="1" applyFill="1" applyBorder="1" applyAlignment="1">
      <alignment horizontal="right" vertical="center"/>
    </xf>
    <xf numFmtId="49" fontId="231" fillId="37" borderId="6" xfId="8" applyNumberFormat="1" applyFont="1" applyFill="1" applyBorder="1" applyAlignment="1">
      <alignment horizontal="center" vertical="center"/>
    </xf>
    <xf numFmtId="49" fontId="231" fillId="37" borderId="7" xfId="8" applyNumberFormat="1" applyFont="1" applyFill="1" applyBorder="1" applyAlignment="1">
      <alignment horizontal="center" vertical="center"/>
    </xf>
    <xf numFmtId="0" fontId="73" fillId="37" borderId="0" xfId="6" applyFont="1" applyFill="1" applyBorder="1" applyAlignment="1">
      <alignment horizontal="centerContinuous" vertical="center"/>
    </xf>
    <xf numFmtId="0" fontId="11" fillId="1" borderId="99" xfId="6" applyFill="1" applyBorder="1" applyAlignment="1">
      <alignment vertical="center"/>
    </xf>
    <xf numFmtId="0" fontId="11" fillId="37" borderId="0" xfId="6" applyFill="1" applyBorder="1" applyAlignment="1">
      <alignment horizontal="centerContinuous" vertical="center"/>
    </xf>
    <xf numFmtId="0" fontId="11" fillId="37" borderId="99" xfId="6" applyFill="1" applyBorder="1" applyAlignment="1">
      <alignment horizontal="center" vertical="center"/>
    </xf>
    <xf numFmtId="0" fontId="11" fillId="37" borderId="104" xfId="6" applyFill="1" applyBorder="1" applyAlignment="1">
      <alignment horizontal="centerContinuous" vertical="center"/>
    </xf>
    <xf numFmtId="0" fontId="11" fillId="37" borderId="105" xfId="6" applyFill="1" applyBorder="1" applyAlignment="1">
      <alignment horizontal="center" vertical="center"/>
    </xf>
    <xf numFmtId="0" fontId="11" fillId="22" borderId="101" xfId="8" applyFont="1" applyFill="1" applyBorder="1" applyAlignment="1">
      <alignment horizontal="centerContinuous" vertical="center" wrapText="1"/>
    </xf>
    <xf numFmtId="0" fontId="11" fillId="22" borderId="102" xfId="8" applyFont="1" applyFill="1" applyBorder="1" applyAlignment="1">
      <alignment horizontal="centerContinuous" vertical="center" wrapText="1"/>
    </xf>
    <xf numFmtId="0" fontId="64" fillId="22" borderId="100" xfId="8" applyFont="1" applyFill="1" applyBorder="1" applyAlignment="1">
      <alignment horizontal="centerContinuous" vertical="center"/>
    </xf>
    <xf numFmtId="0" fontId="64" fillId="22" borderId="101" xfId="8" applyFont="1" applyFill="1" applyBorder="1" applyAlignment="1">
      <alignment horizontal="centerContinuous" vertical="center"/>
    </xf>
    <xf numFmtId="0" fontId="231" fillId="22" borderId="101" xfId="8" applyFill="1" applyBorder="1" applyAlignment="1">
      <alignment horizontal="centerContinuous" vertical="center"/>
    </xf>
    <xf numFmtId="0" fontId="231" fillId="22" borderId="102" xfId="8" applyFill="1" applyBorder="1" applyAlignment="1">
      <alignment horizontal="centerContinuous" vertical="center"/>
    </xf>
    <xf numFmtId="170" fontId="11" fillId="0" borderId="98" xfId="8" applyNumberFormat="1" applyFont="1" applyFill="1" applyBorder="1" applyAlignment="1" applyProtection="1">
      <alignment horizontal="center" vertical="center" wrapText="1"/>
      <protection locked="0"/>
    </xf>
    <xf numFmtId="170" fontId="11" fillId="0" borderId="0" xfId="8" applyNumberFormat="1" applyFont="1" applyFill="1" applyBorder="1" applyAlignment="1" applyProtection="1">
      <alignment horizontal="center" vertical="center" wrapText="1"/>
      <protection locked="0"/>
    </xf>
    <xf numFmtId="170" fontId="11" fillId="0" borderId="99" xfId="8" applyNumberFormat="1" applyFont="1" applyFill="1" applyBorder="1" applyAlignment="1" applyProtection="1">
      <alignment horizontal="center" vertical="center" wrapText="1"/>
      <protection locked="0"/>
    </xf>
    <xf numFmtId="174" fontId="11" fillId="0" borderId="98" xfId="14" applyNumberFormat="1" applyFont="1" applyFill="1" applyBorder="1" applyAlignment="1">
      <alignment horizontal="center" vertical="center"/>
    </xf>
    <xf numFmtId="174" fontId="11" fillId="0" borderId="0" xfId="14" applyNumberFormat="1" applyFont="1" applyFill="1" applyBorder="1" applyAlignment="1">
      <alignment horizontal="center" vertical="center"/>
    </xf>
    <xf numFmtId="174" fontId="11" fillId="0" borderId="99" xfId="14" applyNumberFormat="1" applyFont="1" applyFill="1" applyBorder="1" applyAlignment="1">
      <alignment horizontal="center" vertical="center"/>
    </xf>
    <xf numFmtId="0" fontId="11" fillId="37" borderId="23" xfId="6" applyFill="1" applyBorder="1" applyProtection="1">
      <protection hidden="1"/>
    </xf>
    <xf numFmtId="0" fontId="19" fillId="37" borderId="18" xfId="14" applyNumberFormat="1" applyFont="1" applyFill="1" applyBorder="1" applyAlignment="1" applyProtection="1">
      <alignment horizontal="center" vertical="center"/>
      <protection locked="0"/>
    </xf>
    <xf numFmtId="0" fontId="19" fillId="37" borderId="0" xfId="14" applyNumberFormat="1" applyFont="1" applyFill="1" applyBorder="1" applyAlignment="1" applyProtection="1">
      <alignment horizontal="center" vertical="center"/>
      <protection locked="0"/>
    </xf>
    <xf numFmtId="0" fontId="19" fillId="37" borderId="25" xfId="14" applyNumberFormat="1" applyFont="1" applyFill="1" applyBorder="1" applyAlignment="1" applyProtection="1">
      <alignment horizontal="center" vertical="center"/>
      <protection locked="0"/>
    </xf>
    <xf numFmtId="0" fontId="258" fillId="37" borderId="18" xfId="8" applyFont="1" applyFill="1" applyBorder="1" applyAlignment="1">
      <alignment horizontal="left" vertical="center"/>
    </xf>
    <xf numFmtId="0" fontId="258" fillId="37" borderId="0" xfId="8" applyFont="1" applyFill="1" applyBorder="1" applyAlignment="1">
      <alignment horizontal="left" vertical="center"/>
    </xf>
    <xf numFmtId="0" fontId="50" fillId="37" borderId="0" xfId="8" applyNumberFormat="1" applyFont="1" applyFill="1" applyBorder="1" applyAlignment="1">
      <alignment horizontal="right" vertical="center"/>
    </xf>
    <xf numFmtId="0" fontId="64" fillId="37" borderId="0" xfId="8" applyFont="1" applyFill="1" applyBorder="1" applyAlignment="1">
      <alignment horizontal="center" vertical="center"/>
    </xf>
    <xf numFmtId="2" fontId="49" fillId="37" borderId="0" xfId="8" applyNumberFormat="1" applyFont="1" applyFill="1" applyBorder="1" applyAlignment="1">
      <alignment horizontal="left" vertical="center"/>
    </xf>
    <xf numFmtId="0" fontId="231" fillId="0" borderId="122" xfId="8" applyBorder="1"/>
    <xf numFmtId="0" fontId="258" fillId="37" borderId="25" xfId="8" applyFont="1" applyFill="1" applyBorder="1" applyAlignment="1">
      <alignment horizontal="left" vertical="center"/>
    </xf>
    <xf numFmtId="0" fontId="77" fillId="37" borderId="0" xfId="8" applyNumberFormat="1" applyFont="1" applyFill="1" applyBorder="1" applyAlignment="1">
      <alignment horizontal="right" vertical="center"/>
    </xf>
    <xf numFmtId="166" fontId="259" fillId="11" borderId="26" xfId="14" applyNumberFormat="1" applyFont="1" applyFill="1" applyBorder="1" applyAlignment="1">
      <alignment horizontal="center" vertical="center"/>
    </xf>
    <xf numFmtId="0" fontId="260" fillId="37" borderId="0" xfId="8" applyFont="1" applyFill="1" applyBorder="1" applyAlignment="1">
      <alignment horizontal="center" vertical="center"/>
    </xf>
    <xf numFmtId="167" fontId="77" fillId="11" borderId="123" xfId="8" applyNumberFormat="1" applyFont="1" applyFill="1" applyBorder="1" applyAlignment="1" applyProtection="1">
      <alignment horizontal="center" vertical="center"/>
      <protection locked="0"/>
    </xf>
    <xf numFmtId="0" fontId="261" fillId="37" borderId="0" xfId="6" applyNumberFormat="1" applyFont="1" applyFill="1" applyBorder="1" applyAlignment="1">
      <alignment horizontal="left" vertical="center"/>
    </xf>
    <xf numFmtId="0" fontId="64" fillId="37" borderId="0" xfId="14" applyNumberFormat="1" applyFont="1" applyFill="1" applyBorder="1" applyAlignment="1">
      <alignment horizontal="right" vertical="center"/>
    </xf>
    <xf numFmtId="0" fontId="64" fillId="37" borderId="0" xfId="14" applyNumberFormat="1" applyFont="1" applyFill="1" applyBorder="1" applyAlignment="1">
      <alignment horizontal="center" vertical="center"/>
    </xf>
    <xf numFmtId="0" fontId="64" fillId="37" borderId="28" xfId="14" applyNumberFormat="1" applyFont="1" applyFill="1" applyBorder="1" applyAlignment="1">
      <alignment horizontal="center" vertical="center"/>
    </xf>
    <xf numFmtId="0" fontId="64" fillId="37" borderId="28" xfId="8" applyNumberFormat="1" applyFont="1" applyFill="1" applyBorder="1" applyAlignment="1" applyProtection="1">
      <alignment horizontal="center" vertical="center"/>
      <protection locked="0"/>
    </xf>
    <xf numFmtId="0" fontId="49" fillId="37" borderId="0" xfId="8" applyNumberFormat="1" applyFont="1" applyFill="1" applyBorder="1" applyAlignment="1">
      <alignment horizontal="right" vertical="center"/>
    </xf>
    <xf numFmtId="166" fontId="49" fillId="37" borderId="29" xfId="14" applyNumberFormat="1" applyFont="1" applyFill="1" applyBorder="1" applyAlignment="1">
      <alignment horizontal="center" vertical="center"/>
    </xf>
    <xf numFmtId="166" fontId="49" fillId="37" borderId="30" xfId="14" applyNumberFormat="1" applyFont="1" applyFill="1" applyBorder="1" applyAlignment="1">
      <alignment horizontal="center" vertical="center"/>
    </xf>
    <xf numFmtId="168" fontId="49" fillId="37" borderId="0" xfId="14" applyNumberFormat="1" applyFont="1" applyFill="1" applyBorder="1" applyAlignment="1">
      <alignment horizontal="centerContinuous" vertical="center"/>
    </xf>
    <xf numFmtId="0" fontId="49" fillId="37" borderId="0" xfId="8" applyNumberFormat="1" applyFont="1" applyFill="1" applyBorder="1" applyAlignment="1">
      <alignment horizontal="left" vertical="center"/>
    </xf>
    <xf numFmtId="0" fontId="231" fillId="37" borderId="25" xfId="8" applyFill="1" applyBorder="1"/>
    <xf numFmtId="0" fontId="64" fillId="37" borderId="0" xfId="8" applyNumberFormat="1" applyFont="1" applyFill="1" applyBorder="1" applyAlignment="1">
      <alignment horizontal="right" vertical="center"/>
    </xf>
    <xf numFmtId="166" fontId="64" fillId="37" borderId="29" xfId="14" applyNumberFormat="1" applyFont="1" applyFill="1" applyBorder="1" applyAlignment="1">
      <alignment horizontal="center" vertical="center"/>
    </xf>
    <xf numFmtId="166" fontId="64" fillId="37" borderId="30" xfId="14" applyNumberFormat="1" applyFont="1" applyFill="1" applyBorder="1" applyAlignment="1">
      <alignment horizontal="center" vertical="center"/>
    </xf>
    <xf numFmtId="168" fontId="79" fillId="37" borderId="0" xfId="14" applyNumberFormat="1" applyFont="1" applyFill="1" applyBorder="1" applyAlignment="1">
      <alignment horizontal="centerContinuous" vertical="center"/>
    </xf>
    <xf numFmtId="168" fontId="64" fillId="37" borderId="0" xfId="14" applyNumberFormat="1" applyFont="1" applyFill="1" applyBorder="1" applyAlignment="1">
      <alignment horizontal="centerContinuous" vertical="center"/>
    </xf>
    <xf numFmtId="0" fontId="64" fillId="37" borderId="0" xfId="8" applyNumberFormat="1" applyFont="1" applyFill="1" applyBorder="1" applyAlignment="1">
      <alignment horizontal="left" vertical="center"/>
    </xf>
    <xf numFmtId="168" fontId="80" fillId="37" borderId="0" xfId="14" applyNumberFormat="1" applyFont="1" applyFill="1" applyBorder="1" applyAlignment="1">
      <alignment horizontal="centerContinuous" vertical="center"/>
    </xf>
    <xf numFmtId="0" fontId="80" fillId="37" borderId="0" xfId="8" applyNumberFormat="1" applyFont="1" applyFill="1" applyBorder="1" applyAlignment="1">
      <alignment horizontal="left" vertical="center"/>
    </xf>
    <xf numFmtId="0" fontId="262" fillId="37" borderId="0" xfId="8" applyFont="1" applyFill="1" applyBorder="1" applyAlignment="1">
      <alignment horizontal="left" vertical="center"/>
    </xf>
    <xf numFmtId="169" fontId="80" fillId="37" borderId="0" xfId="14" applyNumberFormat="1" applyFont="1" applyFill="1" applyBorder="1" applyAlignment="1">
      <alignment horizontal="centerContinuous" vertical="center"/>
    </xf>
    <xf numFmtId="0" fontId="261" fillId="37" borderId="0" xfId="6" applyNumberFormat="1" applyFont="1" applyFill="1" applyBorder="1" applyAlignment="1">
      <alignment horizontal="center" vertical="center"/>
    </xf>
    <xf numFmtId="0" fontId="263" fillId="37" borderId="0" xfId="8" applyFont="1" applyFill="1" applyBorder="1" applyAlignment="1">
      <alignment horizontal="left" vertical="center"/>
    </xf>
    <xf numFmtId="0" fontId="264" fillId="37" borderId="0" xfId="8" applyFont="1" applyFill="1" applyBorder="1" applyAlignment="1">
      <alignment horizontal="left" vertical="center"/>
    </xf>
    <xf numFmtId="0" fontId="11" fillId="37" borderId="31" xfId="6" applyFill="1" applyBorder="1" applyProtection="1">
      <protection hidden="1"/>
    </xf>
    <xf numFmtId="0" fontId="11" fillId="37" borderId="12" xfId="6" applyFill="1" applyBorder="1" applyProtection="1">
      <protection hidden="1"/>
    </xf>
    <xf numFmtId="0" fontId="11" fillId="37" borderId="32" xfId="6" applyFill="1" applyBorder="1" applyProtection="1">
      <protection hidden="1"/>
    </xf>
    <xf numFmtId="170" fontId="81" fillId="10" borderId="0" xfId="8" applyNumberFormat="1" applyFont="1" applyFill="1" applyBorder="1" applyAlignment="1" applyProtection="1">
      <alignment horizontal="center" vertical="center"/>
      <protection locked="0"/>
    </xf>
    <xf numFmtId="170" fontId="82" fillId="37" borderId="0" xfId="8" applyNumberFormat="1" applyFont="1" applyFill="1" applyBorder="1" applyAlignment="1">
      <alignment vertical="center"/>
    </xf>
    <xf numFmtId="170" fontId="74" fillId="0" borderId="0" xfId="8" applyNumberFormat="1" applyFont="1" applyFill="1" applyBorder="1" applyAlignment="1" applyProtection="1">
      <alignment horizontal="center" vertical="center" wrapText="1"/>
      <protection locked="0"/>
    </xf>
    <xf numFmtId="171" fontId="83" fillId="11" borderId="0" xfId="8" applyNumberFormat="1" applyFont="1" applyFill="1" applyBorder="1" applyAlignment="1" applyProtection="1">
      <alignment horizontal="center" vertical="center"/>
      <protection locked="0"/>
    </xf>
    <xf numFmtId="171" fontId="78" fillId="11" borderId="0" xfId="8" applyNumberFormat="1" applyFont="1" applyFill="1" applyBorder="1" applyAlignment="1" applyProtection="1">
      <alignment horizontal="center" vertical="center"/>
      <protection locked="0"/>
    </xf>
    <xf numFmtId="171" fontId="84" fillId="37" borderId="0" xfId="8" applyNumberFormat="1" applyFont="1" applyFill="1" applyBorder="1" applyAlignment="1" applyProtection="1">
      <alignment horizontal="center" vertical="center"/>
      <protection locked="0"/>
    </xf>
    <xf numFmtId="0" fontId="75" fillId="37" borderId="0" xfId="8" applyFont="1" applyFill="1" applyBorder="1" applyAlignment="1">
      <alignment vertical="center"/>
    </xf>
    <xf numFmtId="0" fontId="231" fillId="37" borderId="0" xfId="8" applyFill="1" applyBorder="1" applyAlignment="1">
      <alignment vertical="center"/>
    </xf>
    <xf numFmtId="0" fontId="11" fillId="37" borderId="0" xfId="6" applyFill="1" applyBorder="1" applyProtection="1">
      <protection hidden="1"/>
    </xf>
    <xf numFmtId="0" fontId="11" fillId="37" borderId="25" xfId="6" applyFill="1" applyBorder="1" applyProtection="1">
      <protection hidden="1"/>
    </xf>
    <xf numFmtId="0" fontId="231" fillId="37" borderId="31" xfId="8" applyFill="1" applyBorder="1" applyAlignment="1">
      <alignment vertical="center"/>
    </xf>
    <xf numFmtId="0" fontId="231" fillId="37" borderId="12" xfId="8" applyFill="1" applyBorder="1"/>
    <xf numFmtId="9" fontId="231" fillId="37" borderId="12" xfId="8" applyNumberFormat="1" applyFill="1" applyBorder="1" applyAlignment="1">
      <alignment vertical="center"/>
    </xf>
    <xf numFmtId="0" fontId="231" fillId="37" borderId="12" xfId="8" applyFill="1" applyBorder="1" applyAlignment="1">
      <alignment vertical="center"/>
    </xf>
    <xf numFmtId="0" fontId="231" fillId="0" borderId="98" xfId="8" applyBorder="1"/>
    <xf numFmtId="0" fontId="73" fillId="37" borderId="0" xfId="13" applyFont="1" applyFill="1" applyBorder="1" applyAlignment="1">
      <alignment horizontal="right" vertical="center"/>
    </xf>
    <xf numFmtId="172" fontId="73" fillId="37" borderId="0" xfId="13" applyNumberFormat="1" applyFont="1" applyFill="1" applyBorder="1" applyAlignment="1">
      <alignment horizontal="centerContinuous" vertical="center"/>
    </xf>
    <xf numFmtId="172" fontId="88" fillId="37" borderId="0" xfId="13" applyNumberFormat="1" applyFont="1" applyFill="1" applyBorder="1" applyAlignment="1">
      <alignment horizontal="centerContinuous" vertical="center"/>
    </xf>
    <xf numFmtId="0" fontId="18" fillId="37" borderId="0" xfId="12" applyFill="1" applyBorder="1" applyAlignment="1">
      <alignment horizontal="centerContinuous" vertical="center"/>
    </xf>
    <xf numFmtId="173" fontId="73" fillId="37" borderId="0" xfId="13" applyNumberFormat="1" applyFont="1" applyFill="1" applyBorder="1" applyAlignment="1">
      <alignment horizontal="center" vertical="center"/>
    </xf>
    <xf numFmtId="0" fontId="87" fillId="37" borderId="99" xfId="12" applyFont="1" applyFill="1" applyBorder="1" applyAlignment="1">
      <alignment horizontal="center" vertical="center"/>
    </xf>
    <xf numFmtId="174" fontId="267" fillId="37" borderId="0" xfId="14" applyNumberFormat="1" applyFont="1" applyFill="1" applyBorder="1" applyAlignment="1">
      <alignment vertical="center"/>
    </xf>
    <xf numFmtId="174" fontId="64" fillId="37" borderId="0" xfId="14" applyNumberFormat="1" applyFont="1" applyFill="1" applyBorder="1" applyAlignment="1">
      <alignment vertical="center"/>
    </xf>
    <xf numFmtId="174" fontId="64" fillId="37" borderId="99" xfId="14" applyNumberFormat="1" applyFont="1" applyFill="1" applyBorder="1" applyAlignment="1">
      <alignment vertical="center"/>
    </xf>
    <xf numFmtId="174" fontId="73" fillId="37" borderId="0" xfId="14" applyNumberFormat="1" applyFont="1" applyFill="1" applyBorder="1" applyAlignment="1">
      <alignment vertical="center" wrapText="1"/>
    </xf>
    <xf numFmtId="2" fontId="73" fillId="37" borderId="0" xfId="14" applyNumberFormat="1" applyFont="1" applyFill="1" applyBorder="1" applyAlignment="1">
      <alignment horizontal="center" vertical="center"/>
    </xf>
    <xf numFmtId="170" fontId="73" fillId="37" borderId="0" xfId="14" applyNumberFormat="1" applyFont="1" applyFill="1" applyBorder="1" applyAlignment="1">
      <alignment horizontal="center" vertical="center"/>
    </xf>
    <xf numFmtId="167" fontId="73" fillId="37" borderId="99" xfId="12" applyNumberFormat="1" applyFont="1" applyFill="1" applyBorder="1" applyAlignment="1" applyProtection="1">
      <alignment horizontal="center" vertical="center"/>
      <protection locked="0"/>
    </xf>
    <xf numFmtId="0" fontId="64" fillId="37" borderId="0" xfId="12" applyFont="1" applyFill="1" applyBorder="1" applyAlignment="1">
      <alignment horizontal="center" vertical="center"/>
    </xf>
    <xf numFmtId="0" fontId="81" fillId="11" borderId="124" xfId="14" applyNumberFormat="1" applyFont="1" applyFill="1" applyBorder="1" applyAlignment="1">
      <alignment horizontal="center" vertical="center"/>
    </xf>
    <xf numFmtId="0" fontId="81" fillId="11" borderId="125" xfId="14" applyNumberFormat="1" applyFont="1" applyFill="1" applyBorder="1" applyAlignment="1">
      <alignment horizontal="center" vertical="center"/>
    </xf>
    <xf numFmtId="0" fontId="234" fillId="37" borderId="98" xfId="8" applyFont="1" applyFill="1" applyBorder="1" applyAlignment="1">
      <alignment horizontal="center" vertical="center"/>
    </xf>
    <xf numFmtId="0" fontId="81" fillId="37" borderId="0" xfId="14" applyNumberFormat="1" applyFont="1" applyFill="1" applyBorder="1" applyAlignment="1">
      <alignment horizontal="center" vertical="center"/>
    </xf>
    <xf numFmtId="0" fontId="81" fillId="37" borderId="99" xfId="14" applyNumberFormat="1" applyFont="1" applyFill="1" applyBorder="1" applyAlignment="1">
      <alignment horizontal="center" vertical="center"/>
    </xf>
    <xf numFmtId="0" fontId="231" fillId="37" borderId="99" xfId="8" applyFill="1" applyBorder="1"/>
    <xf numFmtId="0" fontId="47" fillId="37" borderId="0" xfId="8" applyFont="1" applyFill="1" applyBorder="1" applyAlignment="1">
      <alignment horizontal="center" vertical="center"/>
    </xf>
    <xf numFmtId="1" fontId="260" fillId="11" borderId="0" xfId="14" applyNumberFormat="1" applyFont="1" applyFill="1" applyBorder="1" applyAlignment="1">
      <alignment horizontal="center" vertical="center"/>
    </xf>
    <xf numFmtId="1" fontId="260" fillId="11" borderId="99" xfId="14" applyNumberFormat="1" applyFont="1" applyFill="1" applyBorder="1" applyAlignment="1">
      <alignment horizontal="center" vertical="center"/>
    </xf>
    <xf numFmtId="165" fontId="260" fillId="11" borderId="0" xfId="14" applyNumberFormat="1" applyFont="1" applyFill="1" applyBorder="1" applyAlignment="1">
      <alignment horizontal="center" vertical="center"/>
    </xf>
    <xf numFmtId="0" fontId="73" fillId="37" borderId="0" xfId="8" applyFont="1" applyFill="1" applyBorder="1" applyAlignment="1">
      <alignment horizontal="right" vertical="center"/>
    </xf>
    <xf numFmtId="0" fontId="64" fillId="37" borderId="0" xfId="8" applyFont="1" applyFill="1" applyBorder="1" applyAlignment="1">
      <alignment horizontal="right" vertical="center"/>
    </xf>
    <xf numFmtId="165" fontId="47" fillId="37" borderId="0" xfId="14" applyNumberFormat="1" applyFont="1" applyFill="1" applyBorder="1" applyAlignment="1">
      <alignment horizontal="center" vertical="center"/>
    </xf>
    <xf numFmtId="165" fontId="47" fillId="37" borderId="99" xfId="14" applyNumberFormat="1" applyFont="1" applyFill="1" applyBorder="1" applyAlignment="1">
      <alignment horizontal="center" vertical="center"/>
    </xf>
    <xf numFmtId="170" fontId="82" fillId="37" borderId="98" xfId="8" applyNumberFormat="1" applyFont="1" applyFill="1" applyBorder="1" applyAlignment="1">
      <alignment vertical="center"/>
    </xf>
    <xf numFmtId="165" fontId="260" fillId="37" borderId="0" xfId="14" applyNumberFormat="1" applyFont="1" applyFill="1" applyBorder="1" applyAlignment="1">
      <alignment horizontal="center" vertical="center"/>
    </xf>
    <xf numFmtId="165" fontId="260" fillId="37" borderId="99" xfId="14" applyNumberFormat="1" applyFont="1" applyFill="1" applyBorder="1" applyAlignment="1">
      <alignment horizontal="center" vertical="center"/>
    </xf>
    <xf numFmtId="175" fontId="47" fillId="37" borderId="0" xfId="14" applyNumberFormat="1" applyFont="1" applyFill="1" applyBorder="1" applyAlignment="1">
      <alignment horizontal="center" vertical="center"/>
    </xf>
    <xf numFmtId="170" fontId="260" fillId="11" borderId="0" xfId="14" applyNumberFormat="1" applyFont="1" applyFill="1" applyBorder="1" applyAlignment="1">
      <alignment horizontal="center" vertical="center"/>
    </xf>
    <xf numFmtId="170" fontId="260" fillId="11" borderId="99" xfId="14" applyNumberFormat="1" applyFont="1" applyFill="1" applyBorder="1" applyAlignment="1">
      <alignment horizontal="center" vertical="center"/>
    </xf>
    <xf numFmtId="0" fontId="269" fillId="37" borderId="0" xfId="8" applyFont="1" applyFill="1" applyBorder="1" applyAlignment="1">
      <alignment horizontal="right" vertical="center"/>
    </xf>
    <xf numFmtId="0" fontId="270" fillId="37" borderId="0" xfId="8" applyFont="1" applyFill="1" applyBorder="1"/>
    <xf numFmtId="0" fontId="271" fillId="37" borderId="0" xfId="6" applyFont="1" applyFill="1" applyBorder="1" applyProtection="1">
      <protection hidden="1"/>
    </xf>
    <xf numFmtId="170" fontId="82" fillId="37" borderId="103" xfId="8" applyNumberFormat="1" applyFont="1" applyFill="1" applyBorder="1" applyAlignment="1">
      <alignment vertical="center"/>
    </xf>
    <xf numFmtId="170" fontId="82" fillId="37" borderId="104" xfId="8" applyNumberFormat="1" applyFont="1" applyFill="1" applyBorder="1" applyAlignment="1">
      <alignment vertical="center"/>
    </xf>
    <xf numFmtId="0" fontId="231" fillId="37" borderId="104" xfId="8" applyFill="1" applyBorder="1"/>
    <xf numFmtId="0" fontId="11" fillId="37" borderId="104" xfId="6" applyFill="1" applyBorder="1" applyProtection="1">
      <protection hidden="1"/>
    </xf>
    <xf numFmtId="0" fontId="73" fillId="37" borderId="104" xfId="8" applyFont="1" applyFill="1" applyBorder="1" applyAlignment="1">
      <alignment horizontal="center" vertical="center"/>
    </xf>
    <xf numFmtId="170" fontId="75" fillId="37" borderId="104" xfId="8" applyNumberFormat="1" applyFont="1" applyFill="1" applyBorder="1" applyAlignment="1" applyProtection="1">
      <alignment horizontal="center" vertical="center" wrapText="1"/>
      <protection locked="0"/>
    </xf>
    <xf numFmtId="0" fontId="231" fillId="37" borderId="105" xfId="8" applyFill="1" applyBorder="1"/>
    <xf numFmtId="0" fontId="49" fillId="47" borderId="98" xfId="8" applyFont="1" applyFill="1" applyBorder="1" applyAlignment="1">
      <alignment horizontal="centerContinuous" vertical="center"/>
    </xf>
    <xf numFmtId="0" fontId="231" fillId="47" borderId="0" xfId="8" applyFill="1" applyBorder="1" applyAlignment="1">
      <alignment horizontal="centerContinuous" vertical="center"/>
    </xf>
    <xf numFmtId="0" fontId="231" fillId="47" borderId="0" xfId="8" applyFill="1" applyBorder="1" applyAlignment="1">
      <alignment vertical="center"/>
    </xf>
    <xf numFmtId="0" fontId="231" fillId="47" borderId="99" xfId="8" applyFill="1" applyBorder="1" applyAlignment="1">
      <alignment vertical="center"/>
    </xf>
    <xf numFmtId="174" fontId="61" fillId="37" borderId="98" xfId="14" applyNumberFormat="1" applyFont="1" applyFill="1" applyBorder="1" applyAlignment="1">
      <alignment horizontal="center" vertical="center" wrapText="1"/>
    </xf>
    <xf numFmtId="174" fontId="61" fillId="37" borderId="0" xfId="14" applyNumberFormat="1" applyFont="1" applyFill="1" applyBorder="1" applyAlignment="1">
      <alignment horizontal="center" vertical="center" wrapText="1"/>
    </xf>
    <xf numFmtId="170" fontId="77" fillId="37" borderId="0" xfId="14" applyNumberFormat="1" applyFont="1" applyFill="1" applyBorder="1" applyAlignment="1">
      <alignment horizontal="center" vertical="center"/>
    </xf>
    <xf numFmtId="170" fontId="50" fillId="37" borderId="99" xfId="14" applyNumberFormat="1" applyFont="1" applyFill="1" applyBorder="1" applyAlignment="1">
      <alignment horizontal="center" vertical="center"/>
    </xf>
    <xf numFmtId="0" fontId="49" fillId="59" borderId="0" xfId="8" applyFont="1" applyFill="1" applyBorder="1" applyAlignment="1">
      <alignment vertical="center"/>
    </xf>
    <xf numFmtId="0" fontId="11" fillId="59" borderId="99" xfId="8" applyFont="1" applyFill="1" applyBorder="1" applyAlignment="1">
      <alignment vertical="center"/>
    </xf>
    <xf numFmtId="0" fontId="11" fillId="37" borderId="98" xfId="8" applyFont="1" applyFill="1" applyBorder="1" applyAlignment="1">
      <alignment horizontal="center" vertical="center" wrapText="1"/>
    </xf>
    <xf numFmtId="0" fontId="11" fillId="37" borderId="0" xfId="8" applyFont="1" applyFill="1" applyBorder="1" applyAlignment="1">
      <alignment horizontal="center" vertical="center" wrapText="1"/>
    </xf>
    <xf numFmtId="2" fontId="64" fillId="37" borderId="0" xfId="8" applyNumberFormat="1" applyFont="1" applyFill="1" applyBorder="1" applyAlignment="1">
      <alignment horizontal="center" vertical="center"/>
    </xf>
    <xf numFmtId="0" fontId="64" fillId="37" borderId="0" xfId="8" applyFont="1" applyFill="1" applyBorder="1" applyAlignment="1">
      <alignment horizontal="left" vertical="center"/>
    </xf>
    <xf numFmtId="0" fontId="49" fillId="37" borderId="0" xfId="8" applyFont="1" applyFill="1" applyBorder="1" applyAlignment="1">
      <alignment vertical="center"/>
    </xf>
    <xf numFmtId="0" fontId="11" fillId="37" borderId="99" xfId="8" applyFont="1" applyFill="1" applyBorder="1" applyAlignment="1">
      <alignment vertical="center"/>
    </xf>
    <xf numFmtId="0" fontId="75" fillId="54" borderId="0" xfId="8" applyFont="1" applyFill="1" applyBorder="1" applyAlignment="1">
      <alignment horizontal="centerContinuous" vertical="center"/>
    </xf>
    <xf numFmtId="174" fontId="273" fillId="3" borderId="98" xfId="14" applyNumberFormat="1" applyFont="1" applyFill="1" applyBorder="1" applyAlignment="1">
      <alignment horizontal="center" vertical="center" wrapText="1"/>
    </xf>
    <xf numFmtId="174" fontId="273" fillId="3" borderId="0" xfId="14" applyNumberFormat="1" applyFont="1" applyFill="1" applyBorder="1" applyAlignment="1">
      <alignment horizontal="center" vertical="center" wrapText="1"/>
    </xf>
    <xf numFmtId="1" fontId="273" fillId="3" borderId="0" xfId="14" applyNumberFormat="1" applyFont="1" applyFill="1" applyBorder="1" applyAlignment="1">
      <alignment horizontal="centerContinuous" vertical="center"/>
    </xf>
    <xf numFmtId="0" fontId="273" fillId="3" borderId="0" xfId="8" applyFont="1" applyFill="1" applyBorder="1" applyAlignment="1">
      <alignment horizontal="center" vertical="center" wrapText="1"/>
    </xf>
    <xf numFmtId="0" fontId="273" fillId="3" borderId="0" xfId="8" applyFont="1" applyFill="1" applyBorder="1" applyAlignment="1">
      <alignment horizontal="centerContinuous" vertical="center"/>
    </xf>
    <xf numFmtId="0" fontId="273" fillId="3" borderId="0" xfId="8" applyFont="1" applyFill="1" applyBorder="1" applyAlignment="1">
      <alignment horizontal="center" vertical="center"/>
    </xf>
    <xf numFmtId="170" fontId="273" fillId="13" borderId="99" xfId="14" applyNumberFormat="1" applyFont="1" applyFill="1" applyBorder="1" applyAlignment="1">
      <alignment horizontal="center" vertical="center"/>
    </xf>
    <xf numFmtId="170" fontId="273" fillId="3" borderId="98" xfId="14" applyNumberFormat="1" applyFont="1" applyFill="1" applyBorder="1" applyAlignment="1">
      <alignment horizontal="center" vertical="center"/>
    </xf>
    <xf numFmtId="170" fontId="273" fillId="3" borderId="0" xfId="14" applyNumberFormat="1" applyFont="1" applyFill="1" applyBorder="1" applyAlignment="1">
      <alignment horizontal="center" vertical="center"/>
    </xf>
    <xf numFmtId="1" fontId="273" fillId="3" borderId="0" xfId="14" applyNumberFormat="1" applyFont="1" applyFill="1" applyBorder="1" applyAlignment="1">
      <alignment horizontal="center" vertical="center"/>
    </xf>
    <xf numFmtId="2" fontId="273" fillId="3" borderId="0" xfId="14" applyNumberFormat="1" applyFont="1" applyFill="1" applyBorder="1" applyAlignment="1">
      <alignment horizontal="center" vertical="center"/>
    </xf>
    <xf numFmtId="0" fontId="273" fillId="3" borderId="99" xfId="8" applyFont="1" applyFill="1" applyBorder="1" applyAlignment="1">
      <alignment horizontal="center" vertical="center"/>
    </xf>
    <xf numFmtId="170" fontId="273" fillId="3" borderId="103" xfId="14" applyNumberFormat="1" applyFont="1" applyFill="1" applyBorder="1" applyAlignment="1">
      <alignment horizontal="center" vertical="center"/>
    </xf>
    <xf numFmtId="170" fontId="273" fillId="3" borderId="104" xfId="14" applyNumberFormat="1" applyFont="1" applyFill="1" applyBorder="1" applyAlignment="1">
      <alignment horizontal="center" vertical="center"/>
    </xf>
    <xf numFmtId="1" fontId="273" fillId="3" borderId="104" xfId="14" applyNumberFormat="1" applyFont="1" applyFill="1" applyBorder="1" applyAlignment="1">
      <alignment horizontal="center" vertical="center"/>
    </xf>
    <xf numFmtId="0" fontId="273" fillId="3" borderId="104" xfId="8" applyFont="1" applyFill="1" applyBorder="1" applyAlignment="1">
      <alignment horizontal="center" vertical="center"/>
    </xf>
    <xf numFmtId="2" fontId="273" fillId="3" borderId="104" xfId="14" applyNumberFormat="1" applyFont="1" applyFill="1" applyBorder="1" applyAlignment="1">
      <alignment horizontal="center" vertical="center"/>
    </xf>
    <xf numFmtId="0" fontId="273" fillId="3" borderId="105" xfId="8" applyFont="1" applyFill="1" applyBorder="1" applyAlignment="1">
      <alignment horizontal="center" vertical="center"/>
    </xf>
    <xf numFmtId="0" fontId="11" fillId="57" borderId="0" xfId="6" applyFill="1" applyBorder="1" applyProtection="1">
      <protection hidden="1"/>
    </xf>
    <xf numFmtId="0" fontId="73" fillId="37" borderId="0" xfId="10" applyFont="1" applyFill="1" applyBorder="1" applyAlignment="1" applyProtection="1">
      <alignment horizontal="center" wrapText="1"/>
    </xf>
    <xf numFmtId="165" fontId="47" fillId="37" borderId="0" xfId="10" applyNumberFormat="1" applyFont="1" applyFill="1" applyBorder="1" applyAlignment="1" applyProtection="1">
      <alignment horizontal="left" vertical="center"/>
    </xf>
    <xf numFmtId="0" fontId="276" fillId="37" borderId="18" xfId="12" applyFont="1" applyFill="1" applyBorder="1"/>
    <xf numFmtId="0" fontId="276" fillId="37" borderId="0" xfId="12" applyFont="1" applyFill="1" applyBorder="1"/>
    <xf numFmtId="0" fontId="11" fillId="60" borderId="0" xfId="6" applyFill="1" applyBorder="1" applyProtection="1">
      <protection hidden="1"/>
    </xf>
    <xf numFmtId="0" fontId="47" fillId="37" borderId="0" xfId="10" applyFont="1" applyFill="1" applyBorder="1" applyAlignment="1" applyProtection="1">
      <alignment vertical="center"/>
    </xf>
    <xf numFmtId="164" fontId="47" fillId="37" borderId="0" xfId="10" applyNumberFormat="1" applyFont="1" applyFill="1" applyBorder="1" applyAlignment="1" applyProtection="1">
      <alignment horizontal="center" vertical="center"/>
    </xf>
    <xf numFmtId="0" fontId="47" fillId="37" borderId="0" xfId="8" applyFont="1" applyFill="1" applyBorder="1" applyAlignment="1">
      <alignment horizontal="left" vertical="center"/>
    </xf>
    <xf numFmtId="166" fontId="47" fillId="37" borderId="25" xfId="10" applyNumberFormat="1" applyFont="1" applyFill="1" applyBorder="1" applyAlignment="1" applyProtection="1">
      <alignment horizontal="center" vertical="center"/>
    </xf>
    <xf numFmtId="0" fontId="231" fillId="37" borderId="31" xfId="8" applyFill="1" applyBorder="1"/>
    <xf numFmtId="0" fontId="231" fillId="37" borderId="32" xfId="8" applyFill="1" applyBorder="1"/>
    <xf numFmtId="0" fontId="256" fillId="37" borderId="0" xfId="12" applyFont="1" applyFill="1" applyBorder="1" applyAlignment="1">
      <alignment horizontal="center" vertical="center"/>
    </xf>
    <xf numFmtId="0" fontId="256" fillId="37" borderId="99" xfId="12" applyFont="1" applyFill="1" applyBorder="1" applyAlignment="1">
      <alignment horizontal="center" vertical="center"/>
    </xf>
    <xf numFmtId="0" fontId="280" fillId="37" borderId="0" xfId="8" applyFont="1" applyFill="1" applyBorder="1"/>
    <xf numFmtId="0" fontId="11" fillId="37" borderId="0" xfId="8" applyFont="1" applyFill="1" applyBorder="1"/>
    <xf numFmtId="0" fontId="11" fillId="37" borderId="99" xfId="8" applyFont="1" applyFill="1" applyBorder="1"/>
    <xf numFmtId="176" fontId="279" fillId="37" borderId="98" xfId="10" applyNumberFormat="1" applyFont="1" applyFill="1" applyBorder="1" applyAlignment="1" applyProtection="1">
      <alignment horizontal="left" vertical="center"/>
    </xf>
    <xf numFmtId="0" fontId="231" fillId="3" borderId="98" xfId="8" applyFill="1" applyBorder="1" applyAlignment="1">
      <alignment vertical="center"/>
    </xf>
    <xf numFmtId="0" fontId="231" fillId="3" borderId="0" xfId="8" applyFill="1" applyBorder="1" applyAlignment="1">
      <alignment vertical="center"/>
    </xf>
    <xf numFmtId="0" fontId="231" fillId="3" borderId="99" xfId="8" applyFill="1" applyBorder="1" applyAlignment="1">
      <alignment vertical="center"/>
    </xf>
    <xf numFmtId="0" fontId="29" fillId="0" borderId="0" xfId="8" applyFont="1" applyAlignment="1">
      <alignment horizontal="right" vertical="center"/>
    </xf>
    <xf numFmtId="0" fontId="231" fillId="3" borderId="0" xfId="8" applyFill="1" applyBorder="1" applyAlignment="1">
      <alignment horizontal="left" vertical="center"/>
    </xf>
    <xf numFmtId="0" fontId="281" fillId="3" borderId="0" xfId="8" applyFont="1" applyFill="1" applyBorder="1" applyAlignment="1">
      <alignment horizontal="right" vertical="center"/>
    </xf>
    <xf numFmtId="0" fontId="49" fillId="3" borderId="0" xfId="14" applyNumberFormat="1" applyFont="1" applyFill="1" applyBorder="1" applyAlignment="1">
      <alignment horizontal="center" vertical="center"/>
    </xf>
    <xf numFmtId="0" fontId="49" fillId="3" borderId="28" xfId="14" applyNumberFormat="1" applyFont="1" applyFill="1" applyBorder="1" applyAlignment="1">
      <alignment horizontal="center" vertical="center"/>
    </xf>
    <xf numFmtId="0" fontId="49" fillId="3" borderId="28" xfId="8" applyNumberFormat="1" applyFont="1" applyFill="1" applyBorder="1" applyAlignment="1" applyProtection="1">
      <alignment horizontal="center" vertical="center"/>
      <protection locked="0"/>
    </xf>
    <xf numFmtId="0" fontId="282" fillId="3" borderId="0" xfId="8" applyNumberFormat="1" applyFont="1" applyFill="1" applyBorder="1" applyAlignment="1">
      <alignment horizontal="right" vertical="center"/>
    </xf>
    <xf numFmtId="0" fontId="109" fillId="11" borderId="40" xfId="14" applyNumberFormat="1" applyFont="1" applyFill="1" applyBorder="1" applyAlignment="1">
      <alignment horizontal="center" vertical="center"/>
    </xf>
    <xf numFmtId="0" fontId="24" fillId="3" borderId="0" xfId="8" applyNumberFormat="1" applyFont="1" applyFill="1" applyBorder="1" applyAlignment="1">
      <alignment horizontal="left" vertical="center"/>
    </xf>
    <xf numFmtId="0" fontId="283" fillId="3" borderId="0" xfId="8" applyNumberFormat="1" applyFont="1" applyFill="1" applyBorder="1" applyAlignment="1">
      <alignment horizontal="right" vertical="center"/>
    </xf>
    <xf numFmtId="166" fontId="284" fillId="11" borderId="40" xfId="11" applyNumberFormat="1" applyFont="1" applyFill="1" applyBorder="1" applyAlignment="1">
      <alignment horizontal="center" vertical="center"/>
    </xf>
    <xf numFmtId="166" fontId="231" fillId="3" borderId="0" xfId="8" applyNumberFormat="1" applyFill="1" applyBorder="1" applyAlignment="1">
      <alignment horizontal="center" vertical="center"/>
    </xf>
    <xf numFmtId="0" fontId="24" fillId="3" borderId="0" xfId="8" applyNumberFormat="1" applyFont="1" applyFill="1" applyBorder="1" applyAlignment="1">
      <alignment horizontal="right" vertical="center"/>
    </xf>
    <xf numFmtId="2" fontId="66" fillId="3" borderId="29" xfId="14" applyNumberFormat="1" applyFont="1" applyFill="1" applyBorder="1" applyAlignment="1">
      <alignment horizontal="center" vertical="center"/>
    </xf>
    <xf numFmtId="0" fontId="231" fillId="0" borderId="98" xfId="8" applyBorder="1" applyAlignment="1">
      <alignment vertical="center"/>
    </xf>
    <xf numFmtId="0" fontId="24" fillId="0" borderId="0" xfId="8" applyNumberFormat="1" applyFont="1" applyBorder="1" applyAlignment="1">
      <alignment horizontal="right" vertical="center"/>
    </xf>
    <xf numFmtId="167" fontId="77" fillId="11" borderId="0" xfId="8" applyNumberFormat="1" applyFont="1" applyFill="1" applyBorder="1" applyAlignment="1" applyProtection="1">
      <alignment horizontal="center" vertical="center"/>
      <protection locked="0"/>
    </xf>
    <xf numFmtId="0" fontId="141" fillId="3" borderId="0" xfId="6" applyFont="1" applyFill="1" applyBorder="1" applyAlignment="1">
      <alignment horizontal="left" vertical="center"/>
    </xf>
    <xf numFmtId="0" fontId="231" fillId="0" borderId="0" xfId="8" applyAlignment="1">
      <alignment vertical="center"/>
    </xf>
    <xf numFmtId="165" fontId="64" fillId="3" borderId="29" xfId="14" applyNumberFormat="1" applyFont="1" applyFill="1" applyBorder="1" applyAlignment="1">
      <alignment horizontal="center" vertical="center"/>
    </xf>
    <xf numFmtId="165" fontId="64" fillId="3" borderId="0" xfId="8" applyNumberFormat="1" applyFont="1" applyFill="1" applyBorder="1" applyAlignment="1">
      <alignment horizontal="center" vertical="center"/>
    </xf>
    <xf numFmtId="0" fontId="231" fillId="3" borderId="11" xfId="8" applyFill="1" applyBorder="1" applyAlignment="1">
      <alignment vertical="center"/>
    </xf>
    <xf numFmtId="0" fontId="231" fillId="3" borderId="12" xfId="8" applyFill="1" applyBorder="1" applyAlignment="1">
      <alignment vertical="center"/>
    </xf>
    <xf numFmtId="0" fontId="231" fillId="3" borderId="13" xfId="8" applyFill="1" applyBorder="1" applyAlignment="1">
      <alignment vertical="center"/>
    </xf>
    <xf numFmtId="0" fontId="99" fillId="3" borderId="0" xfId="6" applyFont="1" applyFill="1" applyBorder="1" applyAlignment="1">
      <alignment vertical="center"/>
    </xf>
    <xf numFmtId="0" fontId="99" fillId="3" borderId="99" xfId="6" applyFont="1" applyFill="1" applyBorder="1" applyAlignment="1">
      <alignment vertical="center"/>
    </xf>
    <xf numFmtId="0" fontId="19" fillId="37" borderId="98" xfId="14" applyNumberFormat="1" applyFont="1" applyFill="1" applyBorder="1" applyAlignment="1">
      <alignment horizontal="right" vertical="center"/>
    </xf>
    <xf numFmtId="182" fontId="66" fillId="3" borderId="0" xfId="11" applyNumberFormat="1" applyFont="1" applyFill="1" applyBorder="1" applyAlignment="1">
      <alignment horizontal="center" vertical="center"/>
    </xf>
    <xf numFmtId="182" fontId="66" fillId="3" borderId="0" xfId="11" applyNumberFormat="1" applyFont="1" applyFill="1" applyBorder="1" applyAlignment="1">
      <alignment horizontal="left" vertical="center"/>
    </xf>
    <xf numFmtId="164" fontId="101" fillId="52" borderId="45" xfId="11" applyNumberFormat="1" applyFont="1" applyFill="1" applyBorder="1" applyAlignment="1">
      <alignment vertical="center"/>
    </xf>
    <xf numFmtId="164" fontId="101" fillId="52" borderId="98" xfId="11" applyNumberFormat="1" applyFont="1" applyFill="1" applyBorder="1" applyAlignment="1">
      <alignment horizontal="left" vertical="center"/>
    </xf>
    <xf numFmtId="0" fontId="29" fillId="3" borderId="98" xfId="8" applyFont="1" applyFill="1" applyBorder="1" applyAlignment="1">
      <alignment vertical="center" wrapText="1"/>
    </xf>
    <xf numFmtId="0" fontId="29" fillId="3" borderId="0" xfId="8" applyFont="1" applyFill="1" applyBorder="1" applyAlignment="1">
      <alignment vertical="center" wrapText="1"/>
    </xf>
    <xf numFmtId="0" fontId="29" fillId="0" borderId="0" xfId="8" applyFont="1" applyBorder="1" applyAlignment="1">
      <alignment horizontal="right"/>
    </xf>
    <xf numFmtId="0" fontId="281" fillId="3" borderId="0" xfId="8" applyFont="1" applyFill="1" applyBorder="1" applyAlignment="1">
      <alignment horizontal="right"/>
    </xf>
    <xf numFmtId="0" fontId="49" fillId="3" borderId="75" xfId="14" applyNumberFormat="1" applyFont="1" applyFill="1" applyBorder="1" applyAlignment="1">
      <alignment horizontal="center" vertical="center"/>
    </xf>
    <xf numFmtId="0" fontId="49" fillId="3" borderId="75" xfId="8" applyNumberFormat="1" applyFont="1" applyFill="1" applyBorder="1" applyAlignment="1" applyProtection="1">
      <alignment horizontal="center" vertical="center"/>
      <protection locked="0"/>
    </xf>
    <xf numFmtId="164" fontId="57" fillId="11" borderId="37" xfId="11" applyNumberFormat="1" applyFont="1" applyFill="1" applyBorder="1" applyAlignment="1">
      <alignment horizontal="center" vertical="center"/>
    </xf>
    <xf numFmtId="0" fontId="44" fillId="3" borderId="98" xfId="6" applyFont="1" applyFill="1" applyBorder="1" applyAlignment="1">
      <alignment horizontal="center" vertical="center"/>
    </xf>
    <xf numFmtId="1" fontId="285" fillId="3" borderId="0" xfId="11" applyNumberFormat="1" applyFont="1" applyFill="1" applyBorder="1" applyAlignment="1">
      <alignment horizontal="center" vertical="center"/>
    </xf>
    <xf numFmtId="0" fontId="29" fillId="3" borderId="98" xfId="8" applyFont="1" applyFill="1" applyBorder="1" applyAlignment="1">
      <alignment vertical="center"/>
    </xf>
    <xf numFmtId="0" fontId="29" fillId="3" borderId="0" xfId="8" applyFont="1" applyFill="1" applyBorder="1" applyAlignment="1">
      <alignment vertical="center"/>
    </xf>
    <xf numFmtId="0" fontId="29" fillId="3" borderId="0" xfId="8" applyFont="1" applyFill="1" applyBorder="1" applyAlignment="1">
      <alignment horizontal="right" vertical="center"/>
    </xf>
    <xf numFmtId="2" fontId="96" fillId="3" borderId="75" xfId="11" applyNumberFormat="1" applyFont="1" applyFill="1" applyBorder="1" applyAlignment="1">
      <alignment horizontal="center" vertical="center"/>
    </xf>
    <xf numFmtId="0" fontId="231" fillId="3" borderId="0" xfId="8" applyFill="1" applyBorder="1" applyAlignment="1">
      <alignment horizontal="left"/>
    </xf>
    <xf numFmtId="0" fontId="141" fillId="3" borderId="11" xfId="6" applyFont="1" applyFill="1" applyBorder="1" applyAlignment="1">
      <alignment horizontal="center" vertical="center"/>
    </xf>
    <xf numFmtId="0" fontId="231" fillId="3" borderId="13" xfId="8" applyFill="1" applyBorder="1"/>
    <xf numFmtId="0" fontId="286" fillId="3" borderId="98" xfId="6" applyFont="1" applyFill="1" applyBorder="1" applyAlignment="1">
      <alignment horizontal="center" vertical="center"/>
    </xf>
    <xf numFmtId="0" fontId="287" fillId="3" borderId="129" xfId="6" applyFont="1" applyFill="1" applyBorder="1" applyAlignment="1">
      <alignment vertical="center"/>
    </xf>
    <xf numFmtId="0" fontId="64" fillId="37" borderId="0" xfId="8" applyFont="1" applyFill="1" applyBorder="1"/>
    <xf numFmtId="0" fontId="18" fillId="37" borderId="0" xfId="14" applyFill="1" applyAlignment="1">
      <alignment vertical="center"/>
    </xf>
    <xf numFmtId="0" fontId="64" fillId="22" borderId="130" xfId="14" applyFont="1" applyFill="1" applyBorder="1" applyAlignment="1" applyProtection="1">
      <alignment horizontal="centerContinuous" vertical="center"/>
      <protection locked="0"/>
    </xf>
    <xf numFmtId="0" fontId="64" fillId="22" borderId="131" xfId="14" applyFont="1" applyFill="1" applyBorder="1" applyAlignment="1" applyProtection="1">
      <alignment horizontal="centerContinuous" vertical="center"/>
      <protection locked="0"/>
    </xf>
    <xf numFmtId="0" fontId="64" fillId="22" borderId="132" xfId="14" applyFont="1" applyFill="1" applyBorder="1" applyAlignment="1" applyProtection="1">
      <alignment horizontal="right" vertical="center"/>
      <protection locked="0"/>
    </xf>
    <xf numFmtId="0" fontId="81" fillId="37" borderId="98" xfId="8" applyFont="1" applyFill="1" applyBorder="1" applyAlignment="1" applyProtection="1">
      <alignment horizontal="left" vertical="center"/>
      <protection locked="0"/>
    </xf>
    <xf numFmtId="186" fontId="255" fillId="11" borderId="25" xfId="8" applyNumberFormat="1" applyFont="1" applyFill="1" applyBorder="1" applyAlignment="1" applyProtection="1">
      <alignment horizontal="center" vertical="center"/>
      <protection locked="0"/>
    </xf>
    <xf numFmtId="0" fontId="81" fillId="37" borderId="0" xfId="8" applyFont="1" applyFill="1" applyBorder="1" applyAlignment="1" applyProtection="1">
      <alignment horizontal="right" vertical="center"/>
      <protection locked="0"/>
    </xf>
    <xf numFmtId="0" fontId="78" fillId="37" borderId="0" xfId="8" applyFont="1" applyFill="1" applyBorder="1" applyAlignment="1" applyProtection="1">
      <alignment horizontal="right" vertical="center"/>
      <protection locked="0"/>
    </xf>
    <xf numFmtId="186" fontId="288" fillId="11" borderId="99" xfId="8" applyNumberFormat="1" applyFont="1" applyFill="1" applyBorder="1" applyAlignment="1" applyProtection="1">
      <alignment horizontal="center" vertical="center"/>
      <protection locked="0"/>
    </xf>
    <xf numFmtId="0" fontId="289" fillId="37" borderId="0" xfId="8" applyFont="1" applyFill="1" applyBorder="1" applyAlignment="1" applyProtection="1">
      <alignment horizontal="right" vertical="center" wrapText="1"/>
      <protection locked="0"/>
    </xf>
    <xf numFmtId="187" fontId="288" fillId="11" borderId="25" xfId="8" applyNumberFormat="1" applyFont="1" applyFill="1" applyBorder="1" applyAlignment="1" applyProtection="1">
      <alignment horizontal="center" vertical="center"/>
      <protection locked="0"/>
    </xf>
    <xf numFmtId="186" fontId="288" fillId="11" borderId="25" xfId="8" applyNumberFormat="1" applyFont="1" applyFill="1" applyBorder="1" applyAlignment="1" applyProtection="1">
      <alignment horizontal="center" vertical="center"/>
      <protection locked="0"/>
    </xf>
    <xf numFmtId="186" fontId="255" fillId="11" borderId="99" xfId="8" applyNumberFormat="1" applyFont="1" applyFill="1" applyBorder="1" applyAlignment="1" applyProtection="1">
      <alignment horizontal="center" vertical="center"/>
      <protection locked="0"/>
    </xf>
    <xf numFmtId="0" fontId="49" fillId="37" borderId="98" xfId="8" applyFont="1" applyFill="1" applyBorder="1" applyAlignment="1" applyProtection="1">
      <alignment horizontal="left" vertical="center"/>
      <protection locked="0"/>
    </xf>
    <xf numFmtId="0" fontId="49" fillId="37" borderId="0" xfId="8" applyFont="1" applyFill="1" applyBorder="1" applyAlignment="1" applyProtection="1">
      <alignment horizontal="right" vertical="center"/>
      <protection locked="0"/>
    </xf>
    <xf numFmtId="186" fontId="46" fillId="37" borderId="25" xfId="8" applyNumberFormat="1" applyFont="1" applyFill="1" applyBorder="1" applyAlignment="1" applyProtection="1">
      <alignment horizontal="center" vertical="center"/>
      <protection locked="0"/>
    </xf>
    <xf numFmtId="0" fontId="11" fillId="37" borderId="0" xfId="8" applyFont="1" applyFill="1" applyBorder="1" applyAlignment="1" applyProtection="1">
      <alignment horizontal="right" vertical="center"/>
      <protection locked="0"/>
    </xf>
    <xf numFmtId="186" fontId="46" fillId="37" borderId="99" xfId="8" applyNumberFormat="1" applyFont="1" applyFill="1" applyBorder="1" applyAlignment="1" applyProtection="1">
      <alignment horizontal="center" vertical="center"/>
      <protection locked="0"/>
    </xf>
    <xf numFmtId="0" fontId="46" fillId="37" borderId="0" xfId="8" applyFont="1" applyFill="1" applyBorder="1" applyAlignment="1" applyProtection="1">
      <alignment horizontal="right" vertical="center"/>
      <protection locked="0"/>
    </xf>
    <xf numFmtId="187" fontId="46" fillId="37" borderId="25" xfId="8" applyNumberFormat="1" applyFont="1" applyFill="1" applyBorder="1" applyAlignment="1" applyProtection="1">
      <alignment horizontal="center" vertical="center"/>
      <protection locked="0"/>
    </xf>
    <xf numFmtId="187" fontId="46" fillId="37" borderId="99" xfId="8" applyNumberFormat="1" applyFont="1" applyFill="1" applyBorder="1" applyAlignment="1" applyProtection="1">
      <alignment horizontal="center" vertical="center"/>
      <protection locked="0"/>
    </xf>
    <xf numFmtId="0" fontId="11" fillId="54" borderId="46" xfId="8" applyFont="1" applyFill="1" applyBorder="1" applyAlignment="1" applyProtection="1">
      <alignment horizontal="left" vertical="center"/>
      <protection locked="0"/>
    </xf>
    <xf numFmtId="0" fontId="11" fillId="54" borderId="39" xfId="8" applyFont="1" applyFill="1" applyBorder="1" applyAlignment="1" applyProtection="1">
      <alignment horizontal="right" vertical="center"/>
      <protection locked="0"/>
    </xf>
    <xf numFmtId="186" fontId="46" fillId="54" borderId="39" xfId="8" applyNumberFormat="1" applyFont="1" applyFill="1" applyBorder="1" applyAlignment="1" applyProtection="1">
      <alignment horizontal="center" vertical="center"/>
      <protection locked="0"/>
    </xf>
    <xf numFmtId="0" fontId="11" fillId="54" borderId="39" xfId="6" applyFill="1" applyBorder="1" applyProtection="1">
      <protection hidden="1"/>
    </xf>
    <xf numFmtId="0" fontId="46" fillId="54" borderId="39" xfId="8" applyFont="1" applyFill="1" applyBorder="1" applyAlignment="1" applyProtection="1">
      <alignment horizontal="right" vertical="center"/>
      <protection locked="0"/>
    </xf>
    <xf numFmtId="187" fontId="46" fillId="54" borderId="39" xfId="8" applyNumberFormat="1" applyFont="1" applyFill="1" applyBorder="1" applyAlignment="1" applyProtection="1">
      <alignment horizontal="center" vertical="center"/>
      <protection locked="0"/>
    </xf>
    <xf numFmtId="187" fontId="46" fillId="54" borderId="42" xfId="8" applyNumberFormat="1" applyFont="1" applyFill="1" applyBorder="1" applyAlignment="1" applyProtection="1">
      <alignment horizontal="center" vertical="center"/>
      <protection locked="0"/>
    </xf>
    <xf numFmtId="0" fontId="78" fillId="37" borderId="98" xfId="8" applyFont="1" applyFill="1" applyBorder="1" applyAlignment="1" applyProtection="1">
      <alignment horizontal="left" vertical="center"/>
      <protection locked="0"/>
    </xf>
    <xf numFmtId="171" fontId="272" fillId="11" borderId="25" xfId="8" applyNumberFormat="1" applyFont="1" applyFill="1" applyBorder="1" applyAlignment="1" applyProtection="1">
      <alignment horizontal="center" vertical="center"/>
      <protection locked="0"/>
    </xf>
    <xf numFmtId="0" fontId="46" fillId="37" borderId="11" xfId="8" applyFont="1" applyFill="1" applyBorder="1" applyAlignment="1" applyProtection="1">
      <alignment horizontal="left" vertical="center"/>
      <protection locked="0"/>
    </xf>
    <xf numFmtId="0" fontId="46" fillId="37" borderId="12" xfId="8" applyFont="1" applyFill="1" applyBorder="1" applyAlignment="1" applyProtection="1">
      <alignment horizontal="right" vertical="center"/>
      <protection locked="0"/>
    </xf>
    <xf numFmtId="187" fontId="46" fillId="37" borderId="32" xfId="8" applyNumberFormat="1" applyFont="1" applyFill="1" applyBorder="1" applyAlignment="1" applyProtection="1">
      <alignment horizontal="center" vertical="center"/>
      <protection locked="0"/>
    </xf>
    <xf numFmtId="0" fontId="11" fillId="37" borderId="12" xfId="8" applyFont="1" applyFill="1" applyBorder="1" applyAlignment="1" applyProtection="1">
      <alignment horizontal="right" vertical="center"/>
      <protection locked="0"/>
    </xf>
    <xf numFmtId="186" fontId="46" fillId="37" borderId="32" xfId="8" applyNumberFormat="1" applyFont="1" applyFill="1" applyBorder="1" applyAlignment="1" applyProtection="1">
      <alignment horizontal="center" vertical="center"/>
      <protection locked="0"/>
    </xf>
    <xf numFmtId="187" fontId="46" fillId="37" borderId="13" xfId="8" applyNumberFormat="1" applyFont="1" applyFill="1" applyBorder="1" applyAlignment="1" applyProtection="1">
      <alignment horizontal="center" vertical="center"/>
      <protection locked="0"/>
    </xf>
    <xf numFmtId="0" fontId="291" fillId="37" borderId="0" xfId="8" applyFont="1" applyFill="1" applyAlignment="1">
      <alignment vertical="center"/>
    </xf>
    <xf numFmtId="0" fontId="236" fillId="37" borderId="0" xfId="8" applyFont="1" applyFill="1" applyAlignment="1">
      <alignment horizontal="left" vertical="center"/>
    </xf>
    <xf numFmtId="0" fontId="236" fillId="37" borderId="0" xfId="8" applyFont="1" applyFill="1" applyAlignment="1">
      <alignment horizontal="right" vertical="center"/>
    </xf>
    <xf numFmtId="0" fontId="292" fillId="37" borderId="0" xfId="8" applyFont="1" applyFill="1" applyAlignment="1">
      <alignment vertical="center"/>
    </xf>
    <xf numFmtId="0" fontId="235" fillId="37" borderId="0" xfId="8" applyFont="1" applyFill="1" applyAlignment="1">
      <alignment vertical="center"/>
    </xf>
    <xf numFmtId="0" fontId="0" fillId="53" borderId="0" xfId="0" applyFill="1" applyAlignment="1">
      <alignment horizontal="centerContinuous" vertical="center"/>
    </xf>
    <xf numFmtId="0" fontId="62" fillId="53" borderId="0" xfId="0" applyFont="1" applyFill="1" applyAlignment="1">
      <alignment horizontal="centerContinuous" vertical="center"/>
    </xf>
    <xf numFmtId="0" fontId="0" fillId="63" borderId="0" xfId="0" applyFill="1"/>
    <xf numFmtId="0" fontId="62" fillId="63" borderId="0" xfId="0" applyFont="1" applyFill="1" applyAlignment="1">
      <alignment horizontal="left" vertical="center"/>
    </xf>
    <xf numFmtId="164" fontId="101" fillId="19" borderId="98" xfId="11" applyNumberFormat="1" applyFont="1" applyFill="1" applyBorder="1" applyAlignment="1">
      <alignment horizontal="left" vertical="center"/>
    </xf>
    <xf numFmtId="178" fontId="58" fillId="22" borderId="36" xfId="11" applyNumberFormat="1" applyFont="1" applyFill="1" applyBorder="1" applyAlignment="1">
      <alignment horizontal="center" vertical="center"/>
    </xf>
    <xf numFmtId="178" fontId="58" fillId="22" borderId="39" xfId="11" applyNumberFormat="1" applyFont="1" applyFill="1" applyBorder="1" applyAlignment="1">
      <alignment horizontal="center" vertical="center"/>
    </xf>
    <xf numFmtId="166" fontId="154" fillId="24" borderId="99" xfId="6" applyNumberFormat="1" applyFont="1" applyFill="1" applyBorder="1" applyAlignment="1">
      <alignment horizontal="center" vertical="center"/>
    </xf>
    <xf numFmtId="0" fontId="297" fillId="46" borderId="136" xfId="6" applyFont="1" applyFill="1" applyBorder="1" applyAlignment="1" applyProtection="1">
      <alignment horizontal="center" vertical="center"/>
      <protection hidden="1"/>
    </xf>
    <xf numFmtId="0" fontId="297" fillId="46" borderId="36" xfId="6" applyFont="1" applyFill="1" applyBorder="1" applyAlignment="1" applyProtection="1">
      <alignment horizontal="center" vertical="center" wrapText="1"/>
      <protection hidden="1"/>
    </xf>
    <xf numFmtId="0" fontId="298" fillId="46" borderId="36" xfId="6" applyFont="1" applyFill="1" applyBorder="1" applyAlignment="1" applyProtection="1">
      <alignment horizontal="center" vertical="center"/>
      <protection hidden="1"/>
    </xf>
    <xf numFmtId="0" fontId="238" fillId="37" borderId="0" xfId="8" applyFont="1" applyFill="1"/>
    <xf numFmtId="0" fontId="299" fillId="37" borderId="0" xfId="0" applyFont="1" applyFill="1"/>
    <xf numFmtId="0" fontId="148" fillId="3" borderId="18" xfId="6" applyFont="1" applyFill="1" applyBorder="1" applyAlignment="1">
      <alignment horizontal="left" vertical="center"/>
    </xf>
    <xf numFmtId="0" fontId="58" fillId="22" borderId="137" xfId="8" applyFont="1" applyFill="1" applyBorder="1" applyAlignment="1" applyProtection="1">
      <alignment horizontal="center" vertical="center"/>
      <protection locked="0"/>
    </xf>
    <xf numFmtId="166" fontId="135" fillId="22" borderId="39" xfId="8" applyNumberFormat="1" applyFont="1" applyFill="1" applyBorder="1" applyAlignment="1">
      <alignment horizontal="center" vertical="center" wrapText="1"/>
    </xf>
    <xf numFmtId="0" fontId="155" fillId="37" borderId="0" xfId="8" applyFont="1" applyFill="1" applyBorder="1" applyAlignment="1">
      <alignment horizontal="left" vertical="center"/>
    </xf>
    <xf numFmtId="0" fontId="300" fillId="37" borderId="0" xfId="0" applyFont="1" applyFill="1"/>
    <xf numFmtId="166" fontId="135" fillId="69" borderId="39" xfId="8" applyNumberFormat="1" applyFont="1" applyFill="1" applyBorder="1" applyAlignment="1">
      <alignment horizontal="center" vertical="center" wrapText="1"/>
    </xf>
    <xf numFmtId="0" fontId="155" fillId="3" borderId="0" xfId="8" applyFont="1" applyFill="1" applyBorder="1" applyAlignment="1">
      <alignment horizontal="left" vertical="center"/>
    </xf>
    <xf numFmtId="0" fontId="58" fillId="22" borderId="136" xfId="8" applyFont="1" applyFill="1" applyBorder="1" applyAlignment="1" applyProtection="1">
      <alignment horizontal="center" vertical="center"/>
      <protection locked="0"/>
    </xf>
    <xf numFmtId="166" fontId="135" fillId="22" borderId="36" xfId="8" applyNumberFormat="1" applyFont="1" applyFill="1" applyBorder="1" applyAlignment="1">
      <alignment horizontal="center" vertical="center" wrapText="1"/>
    </xf>
    <xf numFmtId="2" fontId="301" fillId="37" borderId="0" xfId="8" applyNumberFormat="1" applyFont="1" applyFill="1" applyBorder="1" applyAlignment="1">
      <alignment horizontal="center" vertical="center"/>
    </xf>
    <xf numFmtId="0" fontId="139" fillId="3" borderId="98" xfId="6" applyFont="1" applyFill="1" applyBorder="1" applyAlignment="1">
      <alignment horizontal="center" vertical="center"/>
    </xf>
    <xf numFmtId="176" fontId="279" fillId="37" borderId="98" xfId="10" applyNumberFormat="1" applyFont="1" applyFill="1" applyBorder="1" applyAlignment="1" applyProtection="1">
      <alignment horizontal="center" vertical="center"/>
    </xf>
    <xf numFmtId="176" fontId="279" fillId="37" borderId="0" xfId="10" applyNumberFormat="1" applyFont="1" applyFill="1" applyBorder="1" applyAlignment="1" applyProtection="1">
      <alignment horizontal="center" vertical="center"/>
    </xf>
    <xf numFmtId="177" fontId="279" fillId="37" borderId="0" xfId="10" applyNumberFormat="1" applyFont="1" applyFill="1" applyBorder="1" applyAlignment="1" applyProtection="1">
      <alignment horizontal="center" vertical="center"/>
    </xf>
    <xf numFmtId="2" fontId="64" fillId="37" borderId="0" xfId="10" applyNumberFormat="1" applyFont="1" applyFill="1" applyBorder="1" applyAlignment="1" applyProtection="1">
      <alignment horizontal="center" vertical="center"/>
    </xf>
    <xf numFmtId="0" fontId="278" fillId="37" borderId="0" xfId="10" applyFont="1" applyFill="1" applyBorder="1" applyAlignment="1" applyProtection="1">
      <alignment horizontal="left" vertical="center"/>
    </xf>
    <xf numFmtId="0" fontId="47" fillId="37" borderId="0" xfId="10" applyFont="1" applyFill="1" applyBorder="1" applyAlignment="1" applyProtection="1">
      <alignment horizontal="right" vertical="center"/>
    </xf>
    <xf numFmtId="0" fontId="234" fillId="60" borderId="18" xfId="12" applyFont="1" applyFill="1" applyBorder="1" applyAlignment="1">
      <alignment horizontal="center" vertical="center"/>
    </xf>
    <xf numFmtId="0" fontId="234" fillId="57" borderId="18" xfId="12" applyFont="1" applyFill="1" applyBorder="1" applyAlignment="1">
      <alignment horizontal="center" vertical="center"/>
    </xf>
    <xf numFmtId="0" fontId="234" fillId="57" borderId="98" xfId="8" applyFont="1" applyFill="1" applyBorder="1" applyAlignment="1">
      <alignment horizontal="center" vertical="center"/>
    </xf>
    <xf numFmtId="174" fontId="272" fillId="37" borderId="0" xfId="14" applyNumberFormat="1" applyFont="1" applyFill="1" applyBorder="1" applyAlignment="1">
      <alignment horizontal="right" vertical="center" wrapText="1"/>
    </xf>
    <xf numFmtId="174" fontId="92" fillId="37" borderId="0" xfId="14" applyNumberFormat="1" applyFont="1" applyFill="1" applyBorder="1" applyAlignment="1">
      <alignment horizontal="right" vertical="center" wrapText="1"/>
    </xf>
    <xf numFmtId="174" fontId="73" fillId="37" borderId="0" xfId="14" applyNumberFormat="1" applyFont="1" applyFill="1" applyBorder="1" applyAlignment="1">
      <alignment horizontal="right" vertical="center" wrapText="1"/>
    </xf>
    <xf numFmtId="0" fontId="73" fillId="37" borderId="0" xfId="8" applyFont="1" applyFill="1" applyBorder="1" applyAlignment="1">
      <alignment horizontal="center" vertical="center"/>
    </xf>
    <xf numFmtId="0" fontId="11" fillId="37" borderId="18" xfId="6" applyFill="1" applyBorder="1" applyAlignment="1">
      <alignment horizontal="center" vertical="center" wrapText="1"/>
    </xf>
    <xf numFmtId="0" fontId="11" fillId="37" borderId="0" xfId="6" applyFill="1" applyBorder="1" applyAlignment="1">
      <alignment horizontal="center" vertical="center" wrapText="1"/>
    </xf>
    <xf numFmtId="0" fontId="11" fillId="37" borderId="0" xfId="6" applyFill="1" applyBorder="1" applyAlignment="1">
      <alignment horizontal="center" vertical="center"/>
    </xf>
    <xf numFmtId="0" fontId="11" fillId="37" borderId="104" xfId="6" applyFill="1" applyBorder="1" applyAlignment="1">
      <alignment horizontal="center" vertical="center"/>
    </xf>
    <xf numFmtId="0" fontId="16" fillId="3" borderId="0" xfId="0" applyFont="1" applyFill="1" applyAlignment="1">
      <alignment horizontal="center" vertical="center" wrapText="1"/>
    </xf>
    <xf numFmtId="0" fontId="114" fillId="3" borderId="98" xfId="6" applyFont="1" applyFill="1" applyBorder="1" applyAlignment="1">
      <alignment horizontal="center" vertical="center"/>
    </xf>
    <xf numFmtId="0" fontId="85" fillId="25" borderId="98" xfId="6" applyFont="1" applyFill="1" applyBorder="1" applyAlignment="1">
      <alignment horizontal="center" vertical="center"/>
    </xf>
    <xf numFmtId="0" fontId="139" fillId="3" borderId="98" xfId="6" applyFont="1" applyFill="1" applyBorder="1" applyAlignment="1">
      <alignment horizontal="center" vertical="center"/>
    </xf>
    <xf numFmtId="0" fontId="99" fillId="3" borderId="98" xfId="6" applyFont="1" applyFill="1" applyBorder="1" applyAlignment="1">
      <alignment horizontal="center" vertical="center"/>
    </xf>
    <xf numFmtId="0" fontId="99" fillId="3" borderId="99" xfId="6" applyFont="1" applyFill="1" applyBorder="1" applyAlignment="1">
      <alignment horizontal="center" vertical="center"/>
    </xf>
    <xf numFmtId="0" fontId="134" fillId="3" borderId="98" xfId="6" applyFont="1" applyFill="1" applyBorder="1" applyAlignment="1">
      <alignment horizontal="center" vertical="center"/>
    </xf>
    <xf numFmtId="0" fontId="302" fillId="70" borderId="103" xfId="7" applyFont="1" applyFill="1" applyBorder="1" applyAlignment="1" applyProtection="1">
      <alignment horizontal="center" vertical="center"/>
      <protection hidden="1"/>
    </xf>
    <xf numFmtId="0" fontId="0" fillId="37" borderId="0" xfId="8" applyFont="1" applyFill="1"/>
    <xf numFmtId="0" fontId="303" fillId="37" borderId="0" xfId="6" applyFont="1" applyFill="1" applyProtection="1">
      <protection hidden="1"/>
    </xf>
    <xf numFmtId="0" fontId="304" fillId="71" borderId="137" xfId="8" applyFont="1" applyFill="1" applyBorder="1" applyAlignment="1" applyProtection="1">
      <alignment horizontal="center" vertical="center"/>
      <protection locked="0"/>
    </xf>
    <xf numFmtId="166" fontId="305" fillId="71" borderId="39" xfId="8" applyNumberFormat="1" applyFont="1" applyFill="1" applyBorder="1" applyAlignment="1">
      <alignment horizontal="left" vertical="center" wrapText="1"/>
    </xf>
    <xf numFmtId="164" fontId="304" fillId="71" borderId="39" xfId="11" applyNumberFormat="1" applyFont="1" applyFill="1" applyBorder="1" applyAlignment="1">
      <alignment horizontal="center" vertical="center"/>
    </xf>
    <xf numFmtId="0" fontId="241" fillId="39" borderId="0" xfId="8" applyFont="1" applyFill="1" applyBorder="1" applyAlignment="1" applyProtection="1">
      <alignment horizontal="left" vertical="center"/>
      <protection locked="0"/>
    </xf>
    <xf numFmtId="2" fontId="301" fillId="37" borderId="0" xfId="8" applyNumberFormat="1" applyFont="1" applyFill="1" applyBorder="1" applyAlignment="1">
      <alignment horizontal="right" vertical="center"/>
    </xf>
    <xf numFmtId="0" fontId="306" fillId="37" borderId="0" xfId="6" applyFont="1" applyFill="1" applyAlignment="1" applyProtection="1">
      <alignment horizontal="center"/>
      <protection hidden="1"/>
    </xf>
    <xf numFmtId="0" fontId="306" fillId="37" borderId="0" xfId="8" applyFont="1" applyFill="1" applyAlignment="1">
      <alignment horizontal="center"/>
    </xf>
    <xf numFmtId="0" fontId="231" fillId="41" borderId="0" xfId="8" applyFill="1"/>
    <xf numFmtId="0" fontId="11" fillId="41" borderId="0" xfId="6" applyFill="1" applyProtection="1">
      <protection hidden="1"/>
    </xf>
    <xf numFmtId="0" fontId="46" fillId="41" borderId="0" xfId="6" applyFont="1" applyFill="1" applyAlignment="1" applyProtection="1">
      <alignment vertical="center"/>
      <protection hidden="1"/>
    </xf>
    <xf numFmtId="0" fontId="307" fillId="37" borderId="0" xfId="6" applyFont="1" applyFill="1" applyAlignment="1" applyProtection="1">
      <alignment vertical="center"/>
      <protection hidden="1"/>
    </xf>
    <xf numFmtId="0" fontId="308" fillId="37" borderId="0" xfId="6" applyFont="1" applyFill="1" applyAlignment="1" applyProtection="1">
      <alignment vertical="center"/>
      <protection hidden="1"/>
    </xf>
    <xf numFmtId="0" fontId="302" fillId="70" borderId="0" xfId="7" applyFont="1" applyFill="1" applyAlignment="1" applyProtection="1">
      <alignment horizontal="center" vertical="center"/>
      <protection hidden="1"/>
    </xf>
    <xf numFmtId="0" fontId="309" fillId="37" borderId="0" xfId="15" applyFont="1" applyFill="1" applyAlignment="1" applyProtection="1">
      <alignment vertical="center"/>
      <protection hidden="1"/>
    </xf>
    <xf numFmtId="0" fontId="311" fillId="37" borderId="0" xfId="15" applyFont="1" applyFill="1" applyAlignment="1" applyProtection="1">
      <alignment vertical="center"/>
      <protection hidden="1"/>
    </xf>
    <xf numFmtId="0" fontId="236" fillId="0" borderId="0" xfId="0" applyFont="1" applyAlignment="1"/>
    <xf numFmtId="0" fontId="236" fillId="37" borderId="0" xfId="6" applyFont="1" applyFill="1" applyBorder="1" applyAlignment="1" applyProtection="1">
      <alignment horizontal="left" vertical="center"/>
      <protection locked="0"/>
    </xf>
    <xf numFmtId="0" fontId="314" fillId="37" borderId="0" xfId="6" applyFont="1" applyFill="1" applyBorder="1" applyAlignment="1" applyProtection="1">
      <alignment horizontal="left" vertical="center"/>
      <protection locked="0"/>
    </xf>
    <xf numFmtId="0" fontId="68" fillId="0" borderId="0" xfId="6" applyFont="1" applyAlignment="1">
      <alignment vertical="center"/>
    </xf>
    <xf numFmtId="0" fontId="314" fillId="37" borderId="138" xfId="6" applyFont="1" applyFill="1" applyBorder="1" applyAlignment="1" applyProtection="1">
      <alignment horizontal="left" vertical="center"/>
      <protection locked="0"/>
    </xf>
    <xf numFmtId="0" fontId="315" fillId="37" borderId="98" xfId="6" applyFont="1" applyFill="1" applyBorder="1" applyAlignment="1">
      <alignment horizontal="center" vertical="center"/>
    </xf>
    <xf numFmtId="0" fontId="315" fillId="37" borderId="0" xfId="6" applyFont="1" applyFill="1" applyBorder="1" applyAlignment="1">
      <alignment horizontal="center" vertical="center"/>
    </xf>
    <xf numFmtId="0" fontId="315" fillId="37" borderId="99" xfId="6" applyFont="1" applyFill="1" applyBorder="1" applyAlignment="1">
      <alignment horizontal="center" vertical="center"/>
    </xf>
    <xf numFmtId="0" fontId="316" fillId="37" borderId="98" xfId="6" applyFont="1" applyFill="1" applyBorder="1" applyAlignment="1">
      <alignment vertical="center"/>
    </xf>
    <xf numFmtId="189" fontId="317" fillId="53" borderId="0" xfId="6" applyNumberFormat="1" applyFont="1" applyFill="1" applyBorder="1" applyAlignment="1">
      <alignment vertical="center"/>
    </xf>
    <xf numFmtId="0" fontId="11" fillId="37" borderId="0" xfId="6" applyFill="1" applyBorder="1"/>
    <xf numFmtId="189" fontId="317" fillId="37" borderId="0" xfId="6" applyNumberFormat="1" applyFont="1" applyFill="1" applyBorder="1" applyAlignment="1">
      <alignment vertical="center"/>
    </xf>
    <xf numFmtId="0" fontId="68" fillId="37" borderId="0" xfId="6" applyFont="1" applyFill="1" applyBorder="1"/>
    <xf numFmtId="0" fontId="318" fillId="37" borderId="0" xfId="6" applyFont="1" applyFill="1" applyBorder="1" applyAlignment="1">
      <alignment horizontal="center" vertical="center" wrapText="1"/>
    </xf>
    <xf numFmtId="0" fontId="318" fillId="37" borderId="99" xfId="6" applyFont="1" applyFill="1" applyBorder="1" applyAlignment="1">
      <alignment horizontal="center" vertical="center" wrapText="1"/>
    </xf>
    <xf numFmtId="0" fontId="319" fillId="37" borderId="98" xfId="6" applyFont="1" applyFill="1" applyBorder="1"/>
    <xf numFmtId="0" fontId="318" fillId="37" borderId="0" xfId="6" applyFont="1" applyFill="1" applyBorder="1" applyAlignment="1">
      <alignment vertical="center" wrapText="1"/>
    </xf>
    <xf numFmtId="0" fontId="316" fillId="37" borderId="0" xfId="6" applyFont="1" applyFill="1" applyBorder="1" applyAlignment="1">
      <alignment horizontal="right" vertical="center"/>
    </xf>
    <xf numFmtId="0" fontId="308" fillId="37" borderId="0" xfId="6" applyFont="1" applyFill="1" applyBorder="1" applyAlignment="1">
      <alignment horizontal="center" vertical="center"/>
    </xf>
    <xf numFmtId="0" fontId="308" fillId="37" borderId="99" xfId="6" applyFont="1" applyFill="1" applyBorder="1" applyAlignment="1">
      <alignment horizontal="center" vertical="center"/>
    </xf>
    <xf numFmtId="0" fontId="11" fillId="0" borderId="0" xfId="6" applyBorder="1"/>
    <xf numFmtId="0" fontId="320" fillId="37" borderId="0" xfId="6" applyFont="1" applyFill="1" applyBorder="1" applyAlignment="1">
      <alignment horizontal="center" vertical="center"/>
    </xf>
    <xf numFmtId="0" fontId="321" fillId="72" borderId="0" xfId="6" applyFont="1" applyFill="1" applyBorder="1" applyAlignment="1">
      <alignment horizontal="center" vertical="center"/>
    </xf>
    <xf numFmtId="0" fontId="322" fillId="52" borderId="99" xfId="6" applyFont="1" applyFill="1" applyBorder="1" applyAlignment="1">
      <alignment horizontal="center" vertical="center"/>
    </xf>
    <xf numFmtId="0" fontId="323" fillId="37" borderId="0" xfId="6" applyFont="1" applyFill="1" applyBorder="1" applyAlignment="1">
      <alignment horizontal="center" vertical="center"/>
    </xf>
    <xf numFmtId="0" fontId="321" fillId="37" borderId="0" xfId="6" applyFont="1" applyFill="1" applyBorder="1" applyAlignment="1">
      <alignment horizontal="center" vertical="center"/>
    </xf>
    <xf numFmtId="0" fontId="322" fillId="37" borderId="99" xfId="6" applyFont="1" applyFill="1" applyBorder="1" applyAlignment="1">
      <alignment horizontal="center" vertical="center"/>
    </xf>
    <xf numFmtId="0" fontId="320" fillId="37" borderId="98" xfId="6" applyFont="1" applyFill="1" applyBorder="1" applyAlignment="1">
      <alignment horizontal="center" vertical="center"/>
    </xf>
    <xf numFmtId="0" fontId="323" fillId="37" borderId="98" xfId="6" applyFont="1" applyFill="1" applyBorder="1" applyAlignment="1">
      <alignment horizontal="center" vertical="center"/>
    </xf>
    <xf numFmtId="0" fontId="11" fillId="37" borderId="98" xfId="6" applyFill="1" applyBorder="1"/>
    <xf numFmtId="0" fontId="19" fillId="37" borderId="0" xfId="6" applyFont="1" applyFill="1" applyBorder="1"/>
    <xf numFmtId="0" fontId="19" fillId="37" borderId="0" xfId="11" applyFont="1" applyFill="1" applyBorder="1" applyAlignment="1">
      <alignment horizontal="right" vertical="center"/>
    </xf>
    <xf numFmtId="190" fontId="274" fillId="73" borderId="0" xfId="11" applyNumberFormat="1" applyFont="1" applyFill="1" applyBorder="1" applyAlignment="1" applyProtection="1">
      <alignment horizontal="center" vertical="center"/>
    </xf>
    <xf numFmtId="0" fontId="265" fillId="74" borderId="0" xfId="0" applyFont="1" applyFill="1" applyAlignment="1">
      <alignment horizontal="center" vertical="center"/>
    </xf>
    <xf numFmtId="0" fontId="322" fillId="52" borderId="0" xfId="6" applyFont="1" applyFill="1" applyBorder="1" applyAlignment="1">
      <alignment horizontal="center" vertical="center"/>
    </xf>
    <xf numFmtId="190" fontId="274" fillId="37" borderId="0" xfId="11" applyNumberFormat="1" applyFont="1" applyFill="1" applyBorder="1" applyAlignment="1" applyProtection="1">
      <alignment horizontal="center" vertical="center"/>
    </xf>
    <xf numFmtId="0" fontId="322" fillId="37" borderId="0" xfId="6" applyFont="1" applyFill="1" applyBorder="1" applyAlignment="1">
      <alignment horizontal="center" vertical="center"/>
    </xf>
    <xf numFmtId="0" fontId="324" fillId="53" borderId="0" xfId="0" applyFont="1" applyFill="1" applyBorder="1" applyAlignment="1">
      <alignment horizontal="center" vertical="center"/>
    </xf>
    <xf numFmtId="0" fontId="265" fillId="70" borderId="0" xfId="0" applyFont="1" applyFill="1" applyAlignment="1">
      <alignment horizontal="center" vertical="center"/>
    </xf>
    <xf numFmtId="0" fontId="325" fillId="37" borderId="0" xfId="6" applyFont="1" applyFill="1" applyBorder="1" applyAlignment="1">
      <alignment vertical="center"/>
    </xf>
    <xf numFmtId="0" fontId="19" fillId="37" borderId="99" xfId="6" applyFont="1" applyFill="1" applyBorder="1"/>
    <xf numFmtId="0" fontId="313" fillId="37" borderId="0" xfId="6" applyFont="1" applyFill="1" applyBorder="1" applyAlignment="1">
      <alignment horizontal="right" vertical="center"/>
    </xf>
    <xf numFmtId="0" fontId="313" fillId="67" borderId="0" xfId="6" applyFont="1" applyFill="1" applyBorder="1" applyAlignment="1">
      <alignment horizontal="left" vertical="center"/>
    </xf>
    <xf numFmtId="0" fontId="11" fillId="37" borderId="103" xfId="6" applyFill="1" applyBorder="1"/>
    <xf numFmtId="0" fontId="11" fillId="37" borderId="104" xfId="6" applyFill="1" applyBorder="1"/>
    <xf numFmtId="0" fontId="11" fillId="37" borderId="105" xfId="6" applyFill="1" applyBorder="1"/>
    <xf numFmtId="0" fontId="326" fillId="52" borderId="100" xfId="6" applyFont="1" applyFill="1" applyBorder="1" applyAlignment="1">
      <alignment horizontal="center" vertical="center"/>
    </xf>
    <xf numFmtId="0" fontId="328" fillId="54" borderId="98" xfId="6" applyFont="1" applyFill="1" applyBorder="1" applyAlignment="1">
      <alignment horizontal="center" vertical="center"/>
    </xf>
    <xf numFmtId="0" fontId="330" fillId="54" borderId="98" xfId="6" applyFont="1" applyFill="1" applyBorder="1" applyAlignment="1">
      <alignment horizontal="center" vertical="center"/>
    </xf>
    <xf numFmtId="0" fontId="69" fillId="54" borderId="98" xfId="6" applyFont="1" applyFill="1" applyBorder="1" applyAlignment="1">
      <alignment horizontal="center" vertical="center"/>
    </xf>
    <xf numFmtId="0" fontId="68" fillId="37" borderId="0" xfId="6" applyFont="1" applyFill="1"/>
    <xf numFmtId="0" fontId="68" fillId="37" borderId="0" xfId="6" applyFont="1" applyFill="1" applyAlignment="1">
      <alignment vertical="center"/>
    </xf>
    <xf numFmtId="0" fontId="236" fillId="37" borderId="0" xfId="6" applyFont="1" applyFill="1" applyAlignment="1">
      <alignment vertical="center"/>
    </xf>
    <xf numFmtId="0" fontId="327" fillId="37" borderId="0" xfId="6" applyFont="1" applyFill="1" applyAlignment="1">
      <alignment vertical="center"/>
    </xf>
    <xf numFmtId="0" fontId="336" fillId="37" borderId="0" xfId="3" applyFont="1" applyFill="1" applyAlignment="1">
      <alignment horizontal="left" vertical="center"/>
    </xf>
    <xf numFmtId="0" fontId="337" fillId="70" borderId="0" xfId="7" applyFont="1" applyFill="1" applyAlignment="1" applyProtection="1">
      <alignment horizontal="center" vertical="center"/>
      <protection hidden="1"/>
    </xf>
    <xf numFmtId="0" fontId="338" fillId="37" borderId="0" xfId="6" applyFont="1" applyFill="1" applyAlignment="1">
      <alignment vertical="center"/>
    </xf>
    <xf numFmtId="0" fontId="11" fillId="37" borderId="0" xfId="6" applyFont="1" applyFill="1" applyAlignment="1">
      <alignment vertical="center"/>
    </xf>
    <xf numFmtId="0" fontId="324" fillId="37" borderId="0" xfId="0" applyFont="1" applyFill="1"/>
    <xf numFmtId="0" fontId="339" fillId="37" borderId="0" xfId="0" applyFont="1" applyFill="1"/>
    <xf numFmtId="0" fontId="340" fillId="0" borderId="0" xfId="1" applyFont="1"/>
    <xf numFmtId="0" fontId="79" fillId="37" borderId="0" xfId="6" applyFont="1" applyFill="1" applyBorder="1" applyAlignment="1">
      <alignment horizontal="center" vertical="center" wrapText="1"/>
    </xf>
    <xf numFmtId="0" fontId="340" fillId="37" borderId="0" xfId="1" applyFont="1" applyFill="1" applyBorder="1" applyAlignment="1">
      <alignment horizontal="left" vertical="center"/>
    </xf>
    <xf numFmtId="0" fontId="149" fillId="53" borderId="0" xfId="0" applyFont="1" applyFill="1" applyAlignment="1">
      <alignment horizontal="centerContinuous" vertical="center"/>
    </xf>
    <xf numFmtId="0" fontId="64" fillId="53" borderId="0" xfId="0" applyFont="1" applyFill="1" applyAlignment="1">
      <alignment horizontal="left" vertical="center"/>
    </xf>
    <xf numFmtId="0" fontId="239" fillId="53" borderId="0" xfId="0" applyFont="1" applyFill="1" applyAlignment="1">
      <alignment horizontal="left" vertical="center"/>
    </xf>
    <xf numFmtId="49" fontId="19" fillId="53" borderId="0" xfId="0" applyNumberFormat="1" applyFont="1" applyFill="1" applyBorder="1" applyAlignment="1">
      <alignment horizontal="left" vertical="center"/>
    </xf>
    <xf numFmtId="0" fontId="0" fillId="53" borderId="0" xfId="0" applyFill="1" applyBorder="1" applyAlignment="1">
      <alignment horizontal="centerContinuous" vertical="center"/>
    </xf>
    <xf numFmtId="0" fontId="79" fillId="53" borderId="0" xfId="0" applyFont="1" applyFill="1" applyAlignment="1">
      <alignment horizontal="left" vertical="center"/>
    </xf>
    <xf numFmtId="0" fontId="79" fillId="63" borderId="0" xfId="16" applyFont="1" applyFill="1" applyBorder="1" applyAlignment="1">
      <alignment vertical="top"/>
    </xf>
    <xf numFmtId="0" fontId="0" fillId="63" borderId="139" xfId="0" applyFill="1" applyBorder="1"/>
    <xf numFmtId="0" fontId="79" fillId="63" borderId="0" xfId="16" applyFont="1" applyFill="1" applyBorder="1" applyAlignment="1">
      <alignment horizontal="right" vertical="top"/>
    </xf>
    <xf numFmtId="0" fontId="341" fillId="65" borderId="0" xfId="17" applyFont="1" applyFill="1" applyAlignment="1">
      <alignment horizontal="right" vertical="center"/>
    </xf>
    <xf numFmtId="0" fontId="342" fillId="65" borderId="0" xfId="17" applyFont="1" applyFill="1" applyAlignment="1">
      <alignment horizontal="left" vertical="center" wrapText="1"/>
    </xf>
    <xf numFmtId="49" fontId="19" fillId="37" borderId="9" xfId="0" applyNumberFormat="1" applyFont="1" applyFill="1" applyBorder="1" applyAlignment="1">
      <alignment horizontal="left" vertical="center"/>
    </xf>
    <xf numFmtId="0" fontId="0" fillId="63" borderId="140" xfId="0" applyFill="1" applyBorder="1"/>
    <xf numFmtId="0" fontId="47" fillId="64" borderId="0" xfId="16" applyFont="1" applyFill="1" applyBorder="1" applyAlignment="1">
      <alignment vertical="center" wrapText="1"/>
    </xf>
    <xf numFmtId="0" fontId="343" fillId="66" borderId="0" xfId="0" applyFont="1" applyFill="1" applyAlignment="1">
      <alignment horizontal="left" vertical="center"/>
    </xf>
    <xf numFmtId="0" fontId="47" fillId="64" borderId="0" xfId="16" applyFont="1" applyFill="1" applyBorder="1" applyAlignment="1">
      <alignment vertical="center"/>
    </xf>
    <xf numFmtId="0" fontId="64" fillId="63" borderId="0" xfId="16" applyFont="1" applyFill="1" applyBorder="1" applyAlignment="1">
      <alignment horizontal="right" vertical="top"/>
    </xf>
    <xf numFmtId="0" fontId="64" fillId="63" borderId="0" xfId="16" applyFont="1" applyFill="1" applyBorder="1" applyAlignment="1">
      <alignment vertical="top"/>
    </xf>
    <xf numFmtId="0" fontId="324" fillId="0" borderId="0" xfId="0" applyFont="1"/>
    <xf numFmtId="0" fontId="324" fillId="37" borderId="0" xfId="8" applyFont="1" applyFill="1"/>
    <xf numFmtId="0" fontId="233" fillId="37" borderId="0" xfId="1" applyFill="1"/>
    <xf numFmtId="0" fontId="238" fillId="37" borderId="0" xfId="0" applyFont="1" applyFill="1" applyAlignment="1">
      <alignment horizontal="left" vertical="center"/>
    </xf>
    <xf numFmtId="0" fontId="238" fillId="0" borderId="0" xfId="0" applyFont="1" applyAlignment="1">
      <alignment horizontal="center" vertical="center"/>
    </xf>
    <xf numFmtId="0" fontId="233" fillId="37" borderId="0" xfId="1" applyFill="1" applyAlignment="1">
      <alignment horizontal="left" vertical="center"/>
    </xf>
    <xf numFmtId="14" fontId="0" fillId="37" borderId="0" xfId="0" applyNumberFormat="1" applyFill="1" applyAlignment="1">
      <alignment horizontal="center" vertical="center"/>
    </xf>
    <xf numFmtId="0" fontId="0" fillId="37" borderId="0" xfId="0" applyFill="1" applyAlignment="1">
      <alignment horizontal="right" vertical="center"/>
    </xf>
    <xf numFmtId="0" fontId="0" fillId="37" borderId="0" xfId="0" applyFill="1" applyAlignment="1">
      <alignment horizontal="left" vertical="center"/>
    </xf>
    <xf numFmtId="0" fontId="0" fillId="37" borderId="0" xfId="0" applyFill="1" applyAlignment="1"/>
    <xf numFmtId="0" fontId="324" fillId="37" borderId="0" xfId="0" applyFont="1" applyFill="1" applyAlignment="1">
      <alignment vertical="center"/>
    </xf>
    <xf numFmtId="1" fontId="344" fillId="77" borderId="0" xfId="6" applyNumberFormat="1" applyFont="1" applyFill="1" applyBorder="1" applyAlignment="1" applyProtection="1">
      <alignment horizontal="center" vertical="center"/>
      <protection locked="0"/>
    </xf>
    <xf numFmtId="0" fontId="11" fillId="0" borderId="0" xfId="6"/>
    <xf numFmtId="0" fontId="158" fillId="0" borderId="0" xfId="11" applyFont="1" applyFill="1" applyBorder="1" applyAlignment="1" applyProtection="1">
      <alignment vertical="center"/>
      <protection locked="0"/>
    </xf>
    <xf numFmtId="0" fontId="158" fillId="0" borderId="0" xfId="11" applyFont="1" applyAlignment="1" applyProtection="1">
      <alignment vertical="center"/>
      <protection locked="0"/>
    </xf>
    <xf numFmtId="0" fontId="158" fillId="0" borderId="0" xfId="11" applyFont="1" applyAlignment="1">
      <alignment vertical="center"/>
    </xf>
    <xf numFmtId="0" fontId="345" fillId="41" borderId="0" xfId="6" applyFont="1" applyFill="1"/>
    <xf numFmtId="0" fontId="347" fillId="54" borderId="0" xfId="6" applyFont="1" applyFill="1" applyAlignment="1">
      <alignment vertical="center"/>
    </xf>
    <xf numFmtId="0" fontId="346" fillId="54" borderId="0" xfId="15" applyFont="1" applyFill="1" applyAlignment="1">
      <alignment vertical="center"/>
    </xf>
    <xf numFmtId="0" fontId="46" fillId="37" borderId="0" xfId="11" applyFont="1" applyFill="1" applyAlignment="1">
      <alignment vertical="center"/>
    </xf>
    <xf numFmtId="0" fontId="337" fillId="37" borderId="0" xfId="0" applyFont="1" applyFill="1" applyBorder="1" applyAlignment="1">
      <alignment horizontal="center" vertical="center"/>
    </xf>
    <xf numFmtId="0" fontId="46" fillId="54" borderId="0" xfId="11" applyFont="1" applyFill="1" applyAlignment="1">
      <alignment vertical="center"/>
    </xf>
    <xf numFmtId="0" fontId="313" fillId="41" borderId="0" xfId="11" applyNumberFormat="1" applyFont="1" applyFill="1" applyBorder="1" applyAlignment="1">
      <alignment horizontal="center" vertical="center"/>
    </xf>
    <xf numFmtId="0" fontId="313" fillId="41" borderId="0" xfId="11" applyNumberFormat="1" applyFont="1" applyFill="1" applyBorder="1" applyAlignment="1">
      <alignment vertical="center" wrapText="1"/>
    </xf>
    <xf numFmtId="0" fontId="349" fillId="41" borderId="0" xfId="15" applyFont="1" applyFill="1" applyAlignment="1">
      <alignment vertical="center"/>
    </xf>
    <xf numFmtId="0" fontId="46" fillId="41" borderId="0" xfId="11" applyFont="1" applyFill="1" applyAlignment="1">
      <alignment vertical="center"/>
    </xf>
    <xf numFmtId="0" fontId="265" fillId="37" borderId="0" xfId="11" applyNumberFormat="1" applyFont="1" applyFill="1" applyBorder="1" applyAlignment="1">
      <alignment horizontal="center" vertical="center" wrapText="1"/>
    </xf>
    <xf numFmtId="0" fontId="346" fillId="37" borderId="0" xfId="15" applyFont="1" applyFill="1" applyAlignment="1">
      <alignment vertical="center"/>
    </xf>
    <xf numFmtId="0" fontId="351" fillId="37" borderId="0" xfId="0" applyFont="1" applyFill="1" applyAlignment="1">
      <alignment vertical="center" wrapText="1"/>
    </xf>
    <xf numFmtId="0" fontId="337" fillId="41" borderId="0" xfId="0" applyFont="1" applyFill="1" applyBorder="1" applyAlignment="1">
      <alignment horizontal="center" vertical="center"/>
    </xf>
    <xf numFmtId="0" fontId="340" fillId="37" borderId="0" xfId="1" applyFont="1" applyFill="1" applyAlignment="1">
      <alignment vertical="center"/>
    </xf>
    <xf numFmtId="0" fontId="243" fillId="37" borderId="0" xfId="0" applyFont="1" applyFill="1" applyAlignment="1">
      <alignment vertical="center"/>
    </xf>
    <xf numFmtId="0" fontId="243" fillId="37" borderId="0" xfId="0" applyFont="1" applyFill="1"/>
    <xf numFmtId="0" fontId="352" fillId="0" borderId="0" xfId="1" applyFont="1" applyAlignment="1">
      <alignment vertical="center"/>
    </xf>
    <xf numFmtId="0" fontId="256" fillId="38" borderId="23" xfId="6" applyFont="1" applyFill="1" applyBorder="1" applyAlignment="1">
      <alignment horizontal="center" vertical="center"/>
    </xf>
    <xf numFmtId="0" fontId="353" fillId="37" borderId="98" xfId="0" applyFont="1" applyFill="1" applyBorder="1"/>
    <xf numFmtId="0" fontId="353" fillId="37" borderId="0" xfId="0" applyFont="1" applyFill="1" applyBorder="1"/>
    <xf numFmtId="0" fontId="11" fillId="37" borderId="99" xfId="6" applyFill="1" applyBorder="1"/>
    <xf numFmtId="0" fontId="302" fillId="37" borderId="98" xfId="11" applyNumberFormat="1" applyFont="1" applyFill="1" applyBorder="1" applyAlignment="1">
      <alignment horizontal="center" vertical="center" wrapText="1"/>
    </xf>
    <xf numFmtId="0" fontId="302" fillId="37" borderId="0" xfId="11" applyNumberFormat="1" applyFont="1" applyFill="1" applyBorder="1" applyAlignment="1">
      <alignment horizontal="center" vertical="center" wrapText="1"/>
    </xf>
    <xf numFmtId="0" fontId="302" fillId="37" borderId="99" xfId="11" applyNumberFormat="1" applyFont="1" applyFill="1" applyBorder="1" applyAlignment="1">
      <alignment horizontal="center" vertical="center" wrapText="1"/>
    </xf>
    <xf numFmtId="0" fontId="354" fillId="37" borderId="98" xfId="11" applyFont="1" applyFill="1" applyBorder="1" applyAlignment="1">
      <alignment horizontal="center" vertical="center"/>
    </xf>
    <xf numFmtId="0" fontId="243" fillId="37" borderId="0" xfId="6" applyFont="1" applyFill="1" applyBorder="1" applyAlignment="1">
      <alignment vertical="center"/>
    </xf>
    <xf numFmtId="0" fontId="355" fillId="37" borderId="98" xfId="11" applyFont="1" applyFill="1" applyBorder="1" applyAlignment="1">
      <alignment horizontal="center" vertical="center"/>
    </xf>
    <xf numFmtId="0" fontId="356" fillId="37" borderId="98" xfId="6" applyFont="1" applyFill="1" applyBorder="1" applyAlignment="1">
      <alignment horizontal="center" vertical="center"/>
    </xf>
    <xf numFmtId="0" fontId="11" fillId="37" borderId="61" xfId="6" applyFill="1" applyBorder="1"/>
    <xf numFmtId="0" fontId="11" fillId="0" borderId="62" xfId="6" applyBorder="1"/>
    <xf numFmtId="0" fontId="11" fillId="37" borderId="62" xfId="6" applyFill="1" applyBorder="1"/>
    <xf numFmtId="0" fontId="11" fillId="37" borderId="63" xfId="6" applyFill="1" applyBorder="1"/>
    <xf numFmtId="0" fontId="0" fillId="37" borderId="0" xfId="0" applyFont="1" applyFill="1" applyBorder="1" applyAlignment="1">
      <alignment horizontal="right" vertical="center"/>
    </xf>
    <xf numFmtId="0" fontId="243" fillId="37" borderId="98" xfId="6" applyFont="1" applyFill="1" applyBorder="1" applyAlignment="1">
      <alignment vertical="center" wrapText="1"/>
    </xf>
    <xf numFmtId="0" fontId="243" fillId="37" borderId="0" xfId="6" applyFont="1" applyFill="1" applyBorder="1" applyAlignment="1">
      <alignment vertical="center" wrapText="1"/>
    </xf>
    <xf numFmtId="0" fontId="243" fillId="37" borderId="99" xfId="6" applyFont="1" applyFill="1" applyBorder="1" applyAlignment="1">
      <alignment vertical="center" wrapText="1"/>
    </xf>
    <xf numFmtId="191" fontId="357" fillId="41" borderId="0" xfId="6" applyNumberFormat="1" applyFont="1" applyFill="1" applyBorder="1" applyAlignment="1">
      <alignment horizontal="center" vertical="center"/>
    </xf>
    <xf numFmtId="191" fontId="357" fillId="54" borderId="0" xfId="6" applyNumberFormat="1" applyFont="1" applyFill="1" applyBorder="1" applyAlignment="1">
      <alignment horizontal="center" vertical="center"/>
    </xf>
    <xf numFmtId="189" fontId="357" fillId="41" borderId="0" xfId="6" applyNumberFormat="1" applyFont="1" applyFill="1" applyBorder="1" applyAlignment="1">
      <alignment vertical="center"/>
    </xf>
    <xf numFmtId="189" fontId="357" fillId="54" borderId="99" xfId="6" applyNumberFormat="1" applyFont="1" applyFill="1" applyBorder="1" applyAlignment="1">
      <alignment vertical="center"/>
    </xf>
    <xf numFmtId="0" fontId="359" fillId="37" borderId="70" xfId="6" applyFont="1" applyFill="1" applyBorder="1" applyAlignment="1">
      <alignment vertical="center"/>
    </xf>
    <xf numFmtId="0" fontId="11" fillId="0" borderId="17" xfId="6" applyBorder="1"/>
    <xf numFmtId="0" fontId="357" fillId="37" borderId="17" xfId="6" applyFont="1" applyFill="1" applyBorder="1" applyAlignment="1">
      <alignment vertical="center"/>
    </xf>
    <xf numFmtId="0" fontId="359" fillId="37" borderId="11" xfId="6" applyFont="1" applyFill="1" applyBorder="1" applyAlignment="1">
      <alignment vertical="center"/>
    </xf>
    <xf numFmtId="0" fontId="11" fillId="0" borderId="12" xfId="6" applyBorder="1"/>
    <xf numFmtId="0" fontId="357" fillId="37" borderId="12" xfId="6" applyFont="1" applyFill="1" applyBorder="1" applyAlignment="1">
      <alignment vertical="center"/>
    </xf>
    <xf numFmtId="0" fontId="11" fillId="0" borderId="70" xfId="6" applyBorder="1" applyAlignment="1"/>
    <xf numFmtId="0" fontId="359" fillId="37" borderId="0" xfId="11" applyNumberFormat="1" applyFont="1" applyFill="1" applyBorder="1" applyAlignment="1">
      <alignment horizontal="center" vertical="center" wrapText="1"/>
    </xf>
    <xf numFmtId="0" fontId="359" fillId="37" borderId="0" xfId="11" applyNumberFormat="1" applyFont="1" applyFill="1" applyBorder="1" applyAlignment="1">
      <alignment horizontal="center" vertical="center"/>
    </xf>
    <xf numFmtId="0" fontId="0" fillId="37" borderId="99" xfId="0" applyFill="1" applyBorder="1"/>
    <xf numFmtId="3" fontId="361" fillId="41" borderId="98" xfId="11" applyNumberFormat="1" applyFont="1" applyFill="1" applyBorder="1" applyAlignment="1">
      <alignment horizontal="center" vertical="center"/>
    </xf>
    <xf numFmtId="0" fontId="0" fillId="54" borderId="0" xfId="0" applyFill="1" applyBorder="1"/>
    <xf numFmtId="0" fontId="0" fillId="54" borderId="99" xfId="0" applyFill="1" applyBorder="1"/>
    <xf numFmtId="0" fontId="49" fillId="37" borderId="98" xfId="6" applyFont="1" applyFill="1" applyBorder="1"/>
    <xf numFmtId="192" fontId="252" fillId="37" borderId="0" xfId="6" applyNumberFormat="1" applyFont="1" applyFill="1" applyBorder="1" applyAlignment="1">
      <alignment horizontal="center" vertical="center"/>
    </xf>
    <xf numFmtId="0" fontId="237" fillId="37" borderId="0" xfId="6" applyFont="1" applyFill="1" applyBorder="1" applyAlignment="1">
      <alignment horizontal="center" vertical="center"/>
    </xf>
    <xf numFmtId="2" fontId="243" fillId="37" borderId="0" xfId="6" applyNumberFormat="1" applyFont="1" applyFill="1" applyBorder="1" applyAlignment="1">
      <alignment horizontal="center" vertical="center"/>
    </xf>
    <xf numFmtId="0" fontId="363" fillId="37" borderId="98" xfId="6" applyFont="1" applyFill="1" applyBorder="1" applyAlignment="1">
      <alignment horizontal="left" vertical="center"/>
    </xf>
    <xf numFmtId="0" fontId="364" fillId="37" borderId="0" xfId="0" applyFont="1" applyFill="1" applyBorder="1" applyAlignment="1">
      <alignment wrapText="1"/>
    </xf>
    <xf numFmtId="0" fontId="365" fillId="37" borderId="0" xfId="15" applyFont="1" applyFill="1" applyBorder="1" applyAlignment="1">
      <alignment horizontal="center" vertical="center" wrapText="1"/>
    </xf>
    <xf numFmtId="0" fontId="365" fillId="37" borderId="99" xfId="15" applyFont="1" applyFill="1" applyBorder="1" applyAlignment="1">
      <alignment horizontal="center" vertical="center" wrapText="1"/>
    </xf>
    <xf numFmtId="0" fontId="233" fillId="37" borderId="98" xfId="15" applyFill="1" applyBorder="1" applyAlignment="1">
      <alignment vertical="center" wrapText="1"/>
    </xf>
    <xf numFmtId="0" fontId="233" fillId="37" borderId="0" xfId="15" applyFill="1" applyBorder="1" applyAlignment="1">
      <alignment vertical="center" wrapText="1"/>
    </xf>
    <xf numFmtId="0" fontId="310" fillId="37" borderId="93" xfId="11" applyNumberFormat="1" applyFont="1" applyFill="1" applyBorder="1" applyAlignment="1">
      <alignment vertical="center"/>
    </xf>
    <xf numFmtId="0" fontId="310" fillId="37" borderId="59" xfId="11" applyNumberFormat="1" applyFont="1" applyFill="1" applyBorder="1" applyAlignment="1">
      <alignment vertical="center"/>
    </xf>
    <xf numFmtId="0" fontId="310" fillId="37" borderId="94" xfId="11" applyNumberFormat="1" applyFont="1" applyFill="1" applyBorder="1" applyAlignment="1">
      <alignment vertical="center"/>
    </xf>
    <xf numFmtId="0" fontId="368" fillId="37" borderId="74" xfId="6" applyFont="1" applyFill="1" applyBorder="1" applyAlignment="1">
      <alignment vertical="center"/>
    </xf>
    <xf numFmtId="0" fontId="346" fillId="37" borderId="0" xfId="15" applyFont="1" applyFill="1" applyBorder="1" applyAlignment="1">
      <alignment vertical="center"/>
    </xf>
    <xf numFmtId="0" fontId="369" fillId="37" borderId="62" xfId="6" applyFont="1" applyFill="1" applyBorder="1" applyAlignment="1">
      <alignment vertical="center"/>
    </xf>
    <xf numFmtId="0" fontId="369" fillId="37" borderId="63" xfId="6" applyFont="1" applyFill="1" applyBorder="1" applyAlignment="1">
      <alignment vertical="center"/>
    </xf>
    <xf numFmtId="0" fontId="0" fillId="37" borderId="105" xfId="0" applyFill="1" applyBorder="1"/>
    <xf numFmtId="0" fontId="369" fillId="37" borderId="98" xfId="6" applyFont="1" applyFill="1" applyBorder="1" applyAlignment="1">
      <alignment vertical="center"/>
    </xf>
    <xf numFmtId="0" fontId="369" fillId="37" borderId="0" xfId="6" applyFont="1" applyFill="1" applyBorder="1" applyAlignment="1">
      <alignment vertical="center"/>
    </xf>
    <xf numFmtId="0" fontId="369" fillId="37" borderId="99" xfId="6" applyFont="1" applyFill="1" applyBorder="1" applyAlignment="1">
      <alignment vertical="center"/>
    </xf>
    <xf numFmtId="0" fontId="369" fillId="37" borderId="103" xfId="6" applyFont="1" applyFill="1" applyBorder="1" applyAlignment="1">
      <alignment vertical="center"/>
    </xf>
    <xf numFmtId="0" fontId="369" fillId="37" borderId="104" xfId="6" applyFont="1" applyFill="1" applyBorder="1" applyAlignment="1">
      <alignment vertical="center"/>
    </xf>
    <xf numFmtId="0" fontId="369" fillId="37" borderId="105" xfId="6" applyFont="1" applyFill="1" applyBorder="1" applyAlignment="1">
      <alignment vertical="center"/>
    </xf>
    <xf numFmtId="0" fontId="360" fillId="37" borderId="99" xfId="11" applyNumberFormat="1" applyFont="1" applyFill="1" applyBorder="1" applyAlignment="1">
      <alignment horizontal="center" vertical="center" wrapText="1"/>
    </xf>
    <xf numFmtId="0" fontId="357" fillId="37" borderId="0" xfId="11" applyNumberFormat="1" applyFont="1" applyFill="1" applyBorder="1" applyAlignment="1">
      <alignment horizontal="center" vertical="center" wrapText="1"/>
    </xf>
    <xf numFmtId="0" fontId="360" fillId="37" borderId="0" xfId="11" applyNumberFormat="1" applyFont="1" applyFill="1" applyBorder="1" applyAlignment="1">
      <alignment horizontal="center" vertical="center" wrapText="1"/>
    </xf>
    <xf numFmtId="0" fontId="377" fillId="37" borderId="0" xfId="6" applyFont="1" applyFill="1" applyBorder="1" applyAlignment="1">
      <alignment horizontal="center" vertical="center" wrapText="1"/>
    </xf>
    <xf numFmtId="0" fontId="375" fillId="37" borderId="98" xfId="6" applyFont="1" applyFill="1" applyBorder="1" applyAlignment="1">
      <alignment horizontal="center" vertical="center"/>
    </xf>
    <xf numFmtId="0" fontId="49" fillId="37" borderId="71" xfId="6" applyFont="1" applyFill="1" applyBorder="1" applyAlignment="1">
      <alignment vertical="center"/>
    </xf>
    <xf numFmtId="0" fontId="291" fillId="37" borderId="71" xfId="0" applyFont="1" applyFill="1" applyBorder="1" applyAlignment="1">
      <alignment horizontal="center" vertical="center"/>
    </xf>
    <xf numFmtId="164" fontId="249" fillId="37" borderId="71" xfId="11" applyNumberFormat="1" applyFont="1" applyFill="1" applyBorder="1" applyAlignment="1">
      <alignment horizontal="center" vertical="center"/>
    </xf>
    <xf numFmtId="0" fontId="49" fillId="37" borderId="72" xfId="6" applyFont="1" applyFill="1" applyBorder="1" applyAlignment="1">
      <alignment vertical="center"/>
    </xf>
    <xf numFmtId="164" fontId="382" fillId="37" borderId="0" xfId="11" applyNumberFormat="1" applyFont="1" applyFill="1" applyBorder="1" applyAlignment="1">
      <alignment horizontal="left" vertical="center"/>
    </xf>
    <xf numFmtId="0" fontId="49" fillId="37" borderId="99" xfId="6" applyFont="1" applyFill="1" applyBorder="1" applyAlignment="1">
      <alignment vertical="center"/>
    </xf>
    <xf numFmtId="164" fontId="382" fillId="37" borderId="50" xfId="11" applyNumberFormat="1" applyFont="1" applyFill="1" applyBorder="1" applyAlignment="1">
      <alignment horizontal="left" vertical="center"/>
    </xf>
    <xf numFmtId="0" fontId="49" fillId="37" borderId="51" xfId="6" applyFont="1" applyFill="1" applyBorder="1" applyAlignment="1">
      <alignment vertical="center"/>
    </xf>
    <xf numFmtId="0" fontId="0" fillId="37" borderId="98" xfId="0" applyFill="1" applyBorder="1" applyAlignment="1">
      <alignment horizontal="center" vertical="center" textRotation="90"/>
    </xf>
    <xf numFmtId="0" fontId="375" fillId="37" borderId="62" xfId="6" applyFont="1" applyFill="1" applyBorder="1" applyAlignment="1">
      <alignment horizontal="center" vertical="center"/>
    </xf>
    <xf numFmtId="2" fontId="386" fillId="79" borderId="0" xfId="6" applyNumberFormat="1" applyFont="1" applyFill="1" applyBorder="1" applyAlignment="1" applyProtection="1">
      <alignment horizontal="center" vertical="center" wrapText="1"/>
      <protection locked="0"/>
    </xf>
    <xf numFmtId="0" fontId="387" fillId="37" borderId="0" xfId="6" applyFont="1" applyFill="1" applyBorder="1" applyAlignment="1" applyProtection="1">
      <alignment horizontal="center"/>
      <protection hidden="1"/>
    </xf>
    <xf numFmtId="0" fontId="357" fillId="37" borderId="0" xfId="11" applyFont="1" applyFill="1" applyBorder="1" applyAlignment="1">
      <alignment horizontal="center" vertical="center" wrapText="1"/>
    </xf>
    <xf numFmtId="0" fontId="388" fillId="37" borderId="0" xfId="11" applyFont="1" applyFill="1" applyBorder="1" applyAlignment="1">
      <alignment horizontal="center" vertical="center" wrapText="1"/>
    </xf>
    <xf numFmtId="194" fontId="310" fillId="54" borderId="0" xfId="6" applyNumberFormat="1" applyFont="1" applyFill="1" applyBorder="1" applyAlignment="1">
      <alignment horizontal="center" vertical="center"/>
    </xf>
    <xf numFmtId="0" fontId="389" fillId="54" borderId="0" xfId="6" applyFont="1" applyFill="1" applyBorder="1" applyAlignment="1">
      <alignment horizontal="center" vertical="center"/>
    </xf>
    <xf numFmtId="165" fontId="367" fillId="54" borderId="0" xfId="6" applyNumberFormat="1" applyFont="1" applyFill="1" applyBorder="1" applyAlignment="1">
      <alignment horizontal="center" vertical="center"/>
    </xf>
    <xf numFmtId="195" fontId="367" fillId="54" borderId="0" xfId="6" applyNumberFormat="1" applyFont="1" applyFill="1" applyBorder="1" applyAlignment="1">
      <alignment horizontal="center" vertical="center"/>
    </xf>
    <xf numFmtId="182" fontId="243" fillId="54" borderId="0" xfId="6" applyNumberFormat="1" applyFont="1" applyFill="1" applyBorder="1" applyAlignment="1">
      <alignment horizontal="left" vertical="center"/>
    </xf>
    <xf numFmtId="165" fontId="367" fillId="54" borderId="59" xfId="6" applyNumberFormat="1" applyFont="1" applyFill="1" applyBorder="1" applyAlignment="1">
      <alignment horizontal="center" vertical="center"/>
    </xf>
    <xf numFmtId="195" fontId="367" fillId="54" borderId="59" xfId="6" applyNumberFormat="1" applyFont="1" applyFill="1" applyBorder="1" applyAlignment="1">
      <alignment horizontal="center" vertical="center"/>
    </xf>
    <xf numFmtId="165" fontId="367" fillId="54" borderId="59" xfId="6" applyNumberFormat="1" applyFont="1" applyFill="1" applyBorder="1" applyAlignment="1">
      <alignment horizontal="right" vertical="center"/>
    </xf>
    <xf numFmtId="0" fontId="389" fillId="54" borderId="59" xfId="6" applyFont="1" applyFill="1" applyBorder="1" applyAlignment="1">
      <alignment horizontal="center" vertical="center"/>
    </xf>
    <xf numFmtId="189" fontId="237" fillId="54" borderId="59" xfId="6" applyNumberFormat="1" applyFont="1" applyFill="1" applyBorder="1" applyAlignment="1">
      <alignment horizontal="left" vertical="center"/>
    </xf>
    <xf numFmtId="0" fontId="391" fillId="52" borderId="0" xfId="6" applyFont="1" applyFill="1" applyBorder="1" applyAlignment="1">
      <alignment horizontal="center" vertical="center"/>
    </xf>
    <xf numFmtId="194" fontId="392" fillId="68" borderId="0" xfId="6" applyNumberFormat="1" applyFont="1" applyFill="1" applyBorder="1" applyAlignment="1">
      <alignment horizontal="center" vertical="center"/>
    </xf>
    <xf numFmtId="0" fontId="394" fillId="54" borderId="0" xfId="11" applyNumberFormat="1" applyFont="1" applyFill="1" applyBorder="1" applyAlignment="1" applyProtection="1">
      <alignment horizontal="center" vertical="center"/>
    </xf>
    <xf numFmtId="0" fontId="395" fillId="54" borderId="0" xfId="6" applyFont="1" applyFill="1" applyBorder="1" applyAlignment="1">
      <alignment horizontal="center" vertical="center"/>
    </xf>
    <xf numFmtId="0" fontId="241" fillId="54" borderId="0" xfId="0" applyFont="1" applyFill="1" applyBorder="1"/>
    <xf numFmtId="164" fontId="386" fillId="54" borderId="0" xfId="6" applyNumberFormat="1" applyFont="1" applyFill="1" applyBorder="1" applyAlignment="1">
      <alignment horizontal="center" vertical="center"/>
    </xf>
    <xf numFmtId="0" fontId="396" fillId="54" borderId="0" xfId="6" applyFont="1" applyFill="1" applyBorder="1" applyAlignment="1">
      <alignment horizontal="center" vertical="center"/>
    </xf>
    <xf numFmtId="165" fontId="367" fillId="54" borderId="0" xfId="6" applyNumberFormat="1" applyFont="1" applyFill="1" applyBorder="1" applyAlignment="1">
      <alignment horizontal="right" vertical="center"/>
    </xf>
    <xf numFmtId="189" fontId="237" fillId="54" borderId="0" xfId="6" applyNumberFormat="1" applyFont="1" applyFill="1" applyBorder="1" applyAlignment="1">
      <alignment horizontal="left" vertical="center"/>
    </xf>
    <xf numFmtId="0" fontId="0" fillId="37" borderId="62" xfId="0" applyFill="1" applyBorder="1"/>
    <xf numFmtId="165" fontId="397" fillId="37" borderId="62" xfId="6" applyNumberFormat="1" applyFont="1" applyFill="1" applyBorder="1" applyAlignment="1">
      <alignment horizontal="right" vertical="center"/>
    </xf>
    <xf numFmtId="0" fontId="398" fillId="37" borderId="62" xfId="6" applyFont="1" applyFill="1" applyBorder="1" applyAlignment="1">
      <alignment horizontal="center" vertical="center"/>
    </xf>
    <xf numFmtId="189" fontId="357" fillId="37" borderId="62" xfId="6" applyNumberFormat="1" applyFont="1" applyFill="1" applyBorder="1" applyAlignment="1">
      <alignment horizontal="left" vertical="center"/>
    </xf>
    <xf numFmtId="0" fontId="399" fillId="37" borderId="0" xfId="6" applyFont="1" applyFill="1" applyBorder="1" applyAlignment="1">
      <alignment horizontal="center" vertical="center"/>
    </xf>
    <xf numFmtId="2" fontId="237" fillId="79" borderId="0" xfId="6" applyNumberFormat="1" applyFont="1" applyFill="1" applyBorder="1" applyAlignment="1" applyProtection="1">
      <alignment vertical="center"/>
      <protection locked="0"/>
    </xf>
    <xf numFmtId="0" fontId="237" fillId="37" borderId="0" xfId="11" applyFont="1" applyFill="1" applyBorder="1" applyAlignment="1">
      <alignment vertical="center"/>
    </xf>
    <xf numFmtId="0" fontId="49" fillId="37" borderId="0" xfId="6" applyFont="1" applyFill="1" applyBorder="1"/>
    <xf numFmtId="0" fontId="49" fillId="0" borderId="0" xfId="6" applyFont="1" applyBorder="1"/>
    <xf numFmtId="189" fontId="237" fillId="37" borderId="0" xfId="6" applyNumberFormat="1" applyFont="1" applyFill="1" applyBorder="1" applyAlignment="1">
      <alignment horizontal="left" vertical="center"/>
    </xf>
    <xf numFmtId="165" fontId="367" fillId="37" borderId="0" xfId="6" applyNumberFormat="1" applyFont="1" applyFill="1" applyBorder="1" applyAlignment="1">
      <alignment horizontal="right" vertical="center"/>
    </xf>
    <xf numFmtId="0" fontId="324" fillId="37" borderId="0" xfId="6" applyFont="1" applyFill="1" applyBorder="1" applyAlignment="1">
      <alignment horizontal="center" vertical="center" wrapText="1"/>
    </xf>
    <xf numFmtId="0" fontId="324" fillId="37" borderId="141" xfId="6" applyFont="1" applyFill="1" applyBorder="1" applyAlignment="1">
      <alignment horizontal="right" vertical="center" wrapText="1"/>
    </xf>
    <xf numFmtId="164" fontId="324" fillId="37" borderId="0" xfId="6" applyNumberFormat="1" applyFont="1" applyFill="1" applyBorder="1" applyAlignment="1">
      <alignment horizontal="center" vertical="center" wrapText="1"/>
    </xf>
    <xf numFmtId="0" fontId="400" fillId="37" borderId="0" xfId="6" applyFont="1" applyFill="1" applyBorder="1" applyAlignment="1">
      <alignment horizontal="right" vertical="center"/>
    </xf>
    <xf numFmtId="164" fontId="380" fillId="37" borderId="0" xfId="6" applyNumberFormat="1" applyFont="1" applyFill="1" applyBorder="1" applyAlignment="1">
      <alignment vertical="center"/>
    </xf>
    <xf numFmtId="0" fontId="400" fillId="37" borderId="0" xfId="6" applyFont="1" applyFill="1" applyBorder="1" applyAlignment="1">
      <alignment horizontal="center" vertical="center" wrapText="1"/>
    </xf>
    <xf numFmtId="0" fontId="400" fillId="37" borderId="0" xfId="6" applyFont="1" applyFill="1" applyBorder="1" applyAlignment="1">
      <alignment horizontal="right" vertical="center" wrapText="1"/>
    </xf>
    <xf numFmtId="0" fontId="401" fillId="37" borderId="0" xfId="0" applyFont="1" applyFill="1" applyBorder="1" applyAlignment="1">
      <alignment vertical="center"/>
    </xf>
    <xf numFmtId="0" fontId="402" fillId="37" borderId="0" xfId="0" applyFont="1" applyFill="1" applyBorder="1" applyAlignment="1">
      <alignment vertical="center"/>
    </xf>
    <xf numFmtId="0" fontId="401" fillId="37" borderId="0" xfId="0" applyFont="1" applyFill="1" applyBorder="1" applyAlignment="1">
      <alignment horizontal="left" vertical="center"/>
    </xf>
    <xf numFmtId="0" fontId="403" fillId="37" borderId="0" xfId="15" applyFont="1" applyFill="1" applyBorder="1" applyAlignment="1">
      <alignment vertical="center"/>
    </xf>
    <xf numFmtId="0" fontId="0" fillId="37" borderId="103" xfId="0" applyFill="1" applyBorder="1" applyAlignment="1">
      <alignment horizontal="center" vertical="center" textRotation="90"/>
    </xf>
    <xf numFmtId="0" fontId="404" fillId="37" borderId="98" xfId="0" applyFont="1" applyFill="1" applyBorder="1"/>
    <xf numFmtId="0" fontId="46" fillId="37" borderId="0" xfId="6" applyFont="1" applyFill="1" applyBorder="1"/>
    <xf numFmtId="0" fontId="46" fillId="37" borderId="99" xfId="6" applyFont="1" applyFill="1" applyBorder="1"/>
    <xf numFmtId="0" fontId="405" fillId="53" borderId="0" xfId="0" applyFont="1" applyFill="1" applyBorder="1" applyAlignment="1">
      <alignment horizontal="center"/>
    </xf>
    <xf numFmtId="0" fontId="407" fillId="37" borderId="98" xfId="0" applyFont="1" applyFill="1" applyBorder="1"/>
    <xf numFmtId="0" fontId="407" fillId="37" borderId="0" xfId="0" applyFont="1" applyFill="1" applyBorder="1"/>
    <xf numFmtId="0" fontId="49" fillId="37" borderId="99" xfId="6" applyFont="1" applyFill="1" applyBorder="1"/>
    <xf numFmtId="0" fontId="241" fillId="37" borderId="98" xfId="0" applyFont="1" applyFill="1" applyBorder="1"/>
    <xf numFmtId="0" fontId="241" fillId="37" borderId="0" xfId="0" applyFont="1" applyFill="1" applyBorder="1"/>
    <xf numFmtId="0" fontId="408" fillId="37" borderId="98" xfId="15" applyFont="1" applyFill="1" applyBorder="1"/>
    <xf numFmtId="0" fontId="238" fillId="37" borderId="36" xfId="0" applyFont="1" applyFill="1" applyBorder="1" applyAlignment="1">
      <alignment horizontal="center"/>
    </xf>
    <xf numFmtId="0" fontId="46" fillId="37" borderId="36" xfId="6" applyFont="1" applyFill="1" applyBorder="1" applyAlignment="1" applyProtection="1">
      <alignment horizontal="center" vertical="center"/>
      <protection hidden="1"/>
    </xf>
    <xf numFmtId="0" fontId="238" fillId="37" borderId="0" xfId="0" applyFont="1" applyFill="1" applyBorder="1" applyAlignment="1">
      <alignment horizontal="left"/>
    </xf>
    <xf numFmtId="197" fontId="158" fillId="37" borderId="0" xfId="6" applyNumberFormat="1" applyFont="1" applyFill="1" applyBorder="1" applyAlignment="1" applyProtection="1">
      <alignment horizontal="center" vertical="center"/>
      <protection hidden="1"/>
    </xf>
    <xf numFmtId="198" fontId="47" fillId="37" borderId="0" xfId="6" applyNumberFormat="1" applyFont="1" applyFill="1" applyBorder="1" applyAlignment="1" applyProtection="1">
      <alignment horizontal="center" vertical="center"/>
      <protection hidden="1"/>
    </xf>
    <xf numFmtId="164" fontId="46" fillId="68" borderId="99" xfId="11" applyNumberFormat="1" applyFont="1" applyFill="1" applyBorder="1" applyAlignment="1">
      <alignment horizontal="center" vertical="center"/>
    </xf>
    <xf numFmtId="0" fontId="238" fillId="37" borderId="104" xfId="0" applyFont="1" applyFill="1" applyBorder="1" applyAlignment="1">
      <alignment horizontal="left"/>
    </xf>
    <xf numFmtId="197" fontId="158" fillId="37" borderId="104" xfId="6" applyNumberFormat="1" applyFont="1" applyFill="1" applyBorder="1" applyAlignment="1" applyProtection="1">
      <alignment horizontal="center" vertical="center"/>
      <protection hidden="1"/>
    </xf>
    <xf numFmtId="198" fontId="47" fillId="37" borderId="104" xfId="6" applyNumberFormat="1" applyFont="1" applyFill="1" applyBorder="1" applyAlignment="1" applyProtection="1">
      <alignment horizontal="center" vertical="center"/>
      <protection hidden="1"/>
    </xf>
    <xf numFmtId="164" fontId="46" fillId="68" borderId="105" xfId="11" applyNumberFormat="1" applyFont="1" applyFill="1" applyBorder="1" applyAlignment="1">
      <alignment horizontal="center" vertical="center"/>
    </xf>
    <xf numFmtId="0" fontId="249" fillId="37" borderId="142" xfId="6" applyFont="1" applyFill="1" applyBorder="1" applyAlignment="1">
      <alignment horizontal="center" vertical="center"/>
    </xf>
    <xf numFmtId="0" fontId="249" fillId="37" borderId="143" xfId="6" applyFont="1" applyFill="1" applyBorder="1" applyAlignment="1">
      <alignment horizontal="center" vertical="center"/>
    </xf>
    <xf numFmtId="0" fontId="249" fillId="37" borderId="144" xfId="6" applyFont="1" applyFill="1" applyBorder="1" applyAlignment="1">
      <alignment horizontal="center" vertical="center"/>
    </xf>
    <xf numFmtId="0" fontId="252" fillId="37" borderId="14" xfId="6" applyFont="1" applyFill="1" applyBorder="1" applyAlignment="1">
      <alignment horizontal="center" vertical="center"/>
    </xf>
    <xf numFmtId="0" fontId="239" fillId="37" borderId="15" xfId="6" applyFont="1" applyFill="1" applyBorder="1" applyAlignment="1">
      <alignment horizontal="center" vertical="center"/>
    </xf>
    <xf numFmtId="0" fontId="239" fillId="37" borderId="16" xfId="6" applyFont="1" applyFill="1" applyBorder="1" applyAlignment="1">
      <alignment horizontal="center" vertical="center"/>
    </xf>
    <xf numFmtId="0" fontId="252" fillId="53" borderId="148" xfId="6" applyFont="1" applyFill="1" applyBorder="1" applyAlignment="1">
      <alignment horizontal="center" vertical="center"/>
    </xf>
    <xf numFmtId="0" fontId="243" fillId="37" borderId="129" xfId="6" applyFont="1" applyFill="1" applyBorder="1" applyAlignment="1">
      <alignment horizontal="center" vertical="center"/>
    </xf>
    <xf numFmtId="0" fontId="243" fillId="37" borderId="149" xfId="6" applyFont="1" applyFill="1" applyBorder="1" applyAlignment="1">
      <alignment horizontal="center" vertical="center"/>
    </xf>
    <xf numFmtId="0" fontId="243" fillId="37" borderId="148" xfId="6" applyFont="1" applyFill="1" applyBorder="1" applyAlignment="1">
      <alignment horizontal="center" vertical="center"/>
    </xf>
    <xf numFmtId="0" fontId="252" fillId="53" borderId="129" xfId="6" applyFont="1" applyFill="1" applyBorder="1" applyAlignment="1">
      <alignment horizontal="center" vertical="center"/>
    </xf>
    <xf numFmtId="0" fontId="243" fillId="37" borderId="70" xfId="6" applyFont="1" applyFill="1" applyBorder="1" applyAlignment="1">
      <alignment horizontal="center" vertical="center"/>
    </xf>
    <xf numFmtId="0" fontId="243" fillId="37" borderId="17" xfId="6" applyFont="1" applyFill="1" applyBorder="1" applyAlignment="1">
      <alignment horizontal="center" vertical="center"/>
    </xf>
    <xf numFmtId="0" fontId="252" fillId="53" borderId="78" xfId="6" applyFont="1" applyFill="1" applyBorder="1" applyAlignment="1">
      <alignment horizontal="center" vertical="center"/>
    </xf>
    <xf numFmtId="49" fontId="243" fillId="37" borderId="98" xfId="8" applyNumberFormat="1" applyFont="1" applyFill="1" applyBorder="1" applyAlignment="1">
      <alignment horizontal="right" vertical="center"/>
    </xf>
    <xf numFmtId="49" fontId="231" fillId="37" borderId="0" xfId="8" applyNumberFormat="1" applyFont="1" applyFill="1" applyBorder="1" applyAlignment="1">
      <alignment horizontal="center" vertical="center"/>
    </xf>
    <xf numFmtId="49" fontId="231" fillId="37" borderId="99" xfId="8" applyNumberFormat="1" applyFont="1" applyFill="1" applyBorder="1" applyAlignment="1">
      <alignment horizontal="center" vertical="center"/>
    </xf>
    <xf numFmtId="0" fontId="309" fillId="37" borderId="0" xfId="2" applyFont="1" applyFill="1" applyAlignment="1" applyProtection="1">
      <alignment vertical="center"/>
      <protection hidden="1"/>
    </xf>
    <xf numFmtId="0" fontId="311" fillId="37" borderId="0" xfId="2" applyFont="1" applyFill="1" applyAlignment="1" applyProtection="1">
      <alignment vertical="center"/>
      <protection hidden="1"/>
    </xf>
    <xf numFmtId="0" fontId="411" fillId="10" borderId="23" xfId="18" applyFont="1" applyFill="1" applyBorder="1" applyAlignment="1">
      <alignment horizontal="center" vertical="center"/>
    </xf>
    <xf numFmtId="0" fontId="412" fillId="10" borderId="17" xfId="18" applyFont="1" applyFill="1" applyBorder="1" applyAlignment="1" applyProtection="1">
      <alignment horizontal="center" vertical="center"/>
      <protection locked="0"/>
    </xf>
    <xf numFmtId="0" fontId="412" fillId="10" borderId="24" xfId="18" applyFont="1" applyFill="1" applyBorder="1" applyAlignment="1" applyProtection="1">
      <alignment horizontal="center" vertical="center"/>
      <protection locked="0"/>
    </xf>
    <xf numFmtId="0" fontId="413" fillId="37" borderId="0" xfId="0" applyFont="1" applyFill="1"/>
    <xf numFmtId="200" fontId="414" fillId="81" borderId="18" xfId="18" applyNumberFormat="1" applyFont="1" applyFill="1" applyBorder="1" applyAlignment="1" applyProtection="1">
      <alignment horizontal="center" vertical="center"/>
      <protection locked="0"/>
    </xf>
    <xf numFmtId="0" fontId="414" fillId="81" borderId="0" xfId="18" applyFont="1" applyFill="1" applyBorder="1" applyAlignment="1" applyProtection="1">
      <alignment horizontal="center" vertical="center"/>
      <protection locked="0"/>
    </xf>
    <xf numFmtId="0" fontId="414" fillId="81" borderId="25" xfId="18" applyFont="1" applyFill="1" applyBorder="1" applyAlignment="1" applyProtection="1">
      <alignment horizontal="center" vertical="center"/>
      <protection locked="0"/>
    </xf>
    <xf numFmtId="200" fontId="61" fillId="10" borderId="18" xfId="18" applyNumberFormat="1" applyFont="1" applyFill="1" applyBorder="1" applyAlignment="1" applyProtection="1">
      <alignment horizontal="center" vertical="center"/>
      <protection locked="0"/>
    </xf>
    <xf numFmtId="0" fontId="64" fillId="0" borderId="0" xfId="18" applyFont="1" applyFill="1" applyBorder="1" applyAlignment="1">
      <alignment horizontal="center" vertical="center"/>
    </xf>
    <xf numFmtId="1" fontId="64" fillId="0" borderId="25" xfId="18" applyNumberFormat="1" applyFont="1" applyFill="1" applyBorder="1" applyAlignment="1">
      <alignment horizontal="center" vertical="center"/>
    </xf>
    <xf numFmtId="200" fontId="64" fillId="0" borderId="18" xfId="18" applyNumberFormat="1" applyFont="1" applyFill="1" applyBorder="1" applyAlignment="1" applyProtection="1">
      <alignment horizontal="center" vertical="center"/>
      <protection locked="0"/>
    </xf>
    <xf numFmtId="0" fontId="77" fillId="10" borderId="0" xfId="18" applyFont="1" applyFill="1" applyBorder="1" applyAlignment="1">
      <alignment horizontal="center" vertical="center"/>
    </xf>
    <xf numFmtId="0" fontId="64" fillId="0" borderId="25" xfId="18" applyFont="1" applyFill="1" applyBorder="1" applyAlignment="1">
      <alignment horizontal="center" vertical="center"/>
    </xf>
    <xf numFmtId="200" fontId="64" fillId="0" borderId="31" xfId="18" applyNumberFormat="1" applyFont="1" applyFill="1" applyBorder="1" applyAlignment="1" applyProtection="1">
      <alignment horizontal="center" vertical="center"/>
      <protection locked="0"/>
    </xf>
    <xf numFmtId="0" fontId="64" fillId="0" borderId="12" xfId="18" applyFont="1" applyFill="1" applyBorder="1" applyAlignment="1">
      <alignment horizontal="center" vertical="center"/>
    </xf>
    <xf numFmtId="0" fontId="77" fillId="10" borderId="32" xfId="18" applyFont="1" applyFill="1" applyBorder="1" applyAlignment="1">
      <alignment horizontal="center" vertical="center"/>
    </xf>
    <xf numFmtId="1" fontId="64" fillId="22" borderId="100" xfId="8" applyNumberFormat="1" applyFont="1" applyFill="1" applyBorder="1" applyAlignment="1">
      <alignment horizontal="centerContinuous" vertical="center" wrapText="1"/>
    </xf>
    <xf numFmtId="0" fontId="314" fillId="37" borderId="98" xfId="0" applyFont="1" applyFill="1" applyBorder="1" applyAlignment="1" applyProtection="1">
      <alignment horizontal="left" vertical="center"/>
      <protection locked="0"/>
    </xf>
    <xf numFmtId="0" fontId="314" fillId="37" borderId="0" xfId="0" applyFont="1" applyFill="1" applyBorder="1" applyAlignment="1" applyProtection="1">
      <alignment horizontal="left" vertical="center"/>
      <protection locked="0"/>
    </xf>
    <xf numFmtId="0" fontId="418" fillId="37" borderId="78" xfId="6" applyFont="1" applyFill="1" applyBorder="1" applyAlignment="1" applyProtection="1">
      <alignment horizontal="right" vertical="center"/>
      <protection hidden="1"/>
    </xf>
    <xf numFmtId="0" fontId="241" fillId="37" borderId="0" xfId="0" applyFont="1" applyFill="1" applyBorder="1" applyAlignment="1" applyProtection="1">
      <alignment horizontal="left" vertical="center"/>
      <protection locked="0"/>
    </xf>
    <xf numFmtId="0" fontId="314" fillId="37" borderId="99" xfId="0" applyFont="1" applyFill="1" applyBorder="1" applyAlignment="1" applyProtection="1">
      <alignment horizontal="left" vertical="center"/>
      <protection locked="0"/>
    </xf>
    <xf numFmtId="0" fontId="47" fillId="37" borderId="18" xfId="0" applyFont="1" applyFill="1" applyBorder="1" applyAlignment="1">
      <alignment horizontal="centerContinuous" vertical="center"/>
    </xf>
    <xf numFmtId="0" fontId="47" fillId="37" borderId="0" xfId="0" applyFont="1" applyFill="1" applyBorder="1" applyAlignment="1">
      <alignment horizontal="centerContinuous" vertical="center"/>
    </xf>
    <xf numFmtId="0" fontId="419" fillId="37" borderId="0" xfId="6" applyFont="1" applyFill="1" applyBorder="1" applyAlignment="1">
      <alignment horizontal="center" vertical="center"/>
    </xf>
    <xf numFmtId="0" fontId="420" fillId="37" borderId="18" xfId="6" applyFont="1" applyFill="1" applyBorder="1" applyAlignment="1">
      <alignment horizontal="center" vertical="center"/>
    </xf>
    <xf numFmtId="178" fontId="421" fillId="83" borderId="0" xfId="0" applyNumberFormat="1" applyFont="1" applyFill="1" applyBorder="1" applyAlignment="1">
      <alignment horizontal="center" vertical="center"/>
    </xf>
    <xf numFmtId="0" fontId="0" fillId="37" borderId="0" xfId="0" applyFill="1" applyBorder="1" applyAlignment="1">
      <alignment vertical="center"/>
    </xf>
    <xf numFmtId="0" fontId="245" fillId="37" borderId="0" xfId="1" applyFont="1" applyFill="1" applyBorder="1" applyAlignment="1" applyProtection="1"/>
    <xf numFmtId="0" fontId="252" fillId="37" borderId="0" xfId="0" applyFont="1" applyFill="1" applyBorder="1" applyAlignment="1">
      <alignment horizontal="center" vertical="center" wrapText="1"/>
    </xf>
    <xf numFmtId="0" fontId="252" fillId="37" borderId="25" xfId="0" applyFont="1" applyFill="1" applyBorder="1" applyAlignment="1">
      <alignment horizontal="center" vertical="center" wrapText="1"/>
    </xf>
    <xf numFmtId="0" fontId="252" fillId="53" borderId="18" xfId="0" applyFont="1" applyFill="1" applyBorder="1" applyAlignment="1">
      <alignment horizontal="center" vertical="center"/>
    </xf>
    <xf numFmtId="0" fontId="291" fillId="37" borderId="0" xfId="0" applyFont="1" applyFill="1" applyBorder="1" applyAlignment="1">
      <alignment horizontal="left" vertical="center"/>
    </xf>
    <xf numFmtId="178" fontId="243" fillId="37" borderId="0" xfId="0" applyNumberFormat="1" applyFont="1" applyFill="1" applyBorder="1" applyAlignment="1">
      <alignment horizontal="center" vertical="center"/>
    </xf>
    <xf numFmtId="0" fontId="0" fillId="37" borderId="0" xfId="0" applyFill="1" applyBorder="1" applyAlignment="1">
      <alignment horizontal="center" vertical="center"/>
    </xf>
    <xf numFmtId="0" fontId="245" fillId="37" borderId="0" xfId="1" applyFont="1" applyFill="1" applyBorder="1" applyAlignment="1" applyProtection="1">
      <alignment horizontal="left" vertical="center"/>
    </xf>
    <xf numFmtId="0" fontId="419" fillId="37" borderId="18" xfId="6" applyFont="1" applyFill="1" applyBorder="1" applyAlignment="1">
      <alignment horizontal="center" vertical="center"/>
    </xf>
    <xf numFmtId="0" fontId="422" fillId="37" borderId="0" xfId="6" applyFont="1" applyFill="1" applyBorder="1" applyAlignment="1" applyProtection="1">
      <alignment horizontal="left"/>
      <protection hidden="1"/>
    </xf>
    <xf numFmtId="0" fontId="0" fillId="37" borderId="0" xfId="0" applyFill="1" applyBorder="1" applyAlignment="1">
      <alignment horizontal="left" vertical="center"/>
    </xf>
    <xf numFmtId="0" fontId="423" fillId="37" borderId="0" xfId="6" applyFont="1" applyFill="1" applyBorder="1" applyAlignment="1" applyProtection="1">
      <alignment horizontal="left"/>
      <protection hidden="1"/>
    </xf>
    <xf numFmtId="0" fontId="419" fillId="37" borderId="152" xfId="6" applyFont="1" applyFill="1" applyBorder="1" applyAlignment="1">
      <alignment horizontal="center" vertical="center"/>
    </xf>
    <xf numFmtId="0" fontId="424" fillId="37" borderId="153" xfId="6" applyFont="1" applyFill="1" applyBorder="1" applyAlignment="1" applyProtection="1">
      <alignment horizontal="left"/>
      <protection hidden="1"/>
    </xf>
    <xf numFmtId="0" fontId="252" fillId="37" borderId="153" xfId="0" applyFont="1" applyFill="1" applyBorder="1" applyAlignment="1">
      <alignment horizontal="center" vertical="center" wrapText="1"/>
    </xf>
    <xf numFmtId="0" fontId="252" fillId="37" borderId="154" xfId="0" applyFont="1" applyFill="1" applyBorder="1" applyAlignment="1">
      <alignment horizontal="center" vertical="center" wrapText="1"/>
    </xf>
    <xf numFmtId="0" fontId="420" fillId="53" borderId="31" xfId="6" applyFont="1" applyFill="1" applyBorder="1" applyAlignment="1">
      <alignment horizontal="center" vertical="center"/>
    </xf>
    <xf numFmtId="0" fontId="425" fillId="37" borderId="12" xfId="6" applyFont="1" applyFill="1" applyBorder="1" applyAlignment="1" applyProtection="1">
      <alignment horizontal="left"/>
      <protection hidden="1"/>
    </xf>
    <xf numFmtId="0" fontId="252" fillId="37" borderId="12" xfId="0" applyFont="1" applyFill="1" applyBorder="1" applyAlignment="1">
      <alignment horizontal="center" vertical="center" wrapText="1"/>
    </xf>
    <xf numFmtId="0" fontId="252" fillId="37" borderId="32" xfId="0" applyFont="1" applyFill="1" applyBorder="1" applyAlignment="1">
      <alignment horizontal="center" vertical="center" wrapText="1"/>
    </xf>
    <xf numFmtId="0" fontId="258" fillId="0" borderId="0" xfId="0" applyFont="1" applyAlignment="1">
      <alignment vertical="top"/>
    </xf>
    <xf numFmtId="0" fontId="420" fillId="37" borderId="11" xfId="6" applyFont="1" applyFill="1" applyBorder="1" applyAlignment="1">
      <alignment horizontal="center" vertical="center"/>
    </xf>
    <xf numFmtId="0" fontId="47" fillId="37" borderId="12" xfId="0" applyFont="1" applyFill="1" applyBorder="1" applyAlignment="1">
      <alignment horizontal="center" vertical="center"/>
    </xf>
    <xf numFmtId="0" fontId="419" fillId="37" borderId="12" xfId="6" applyFont="1" applyFill="1" applyBorder="1" applyAlignment="1">
      <alignment horizontal="center" vertical="center"/>
    </xf>
    <xf numFmtId="0" fontId="420" fillId="37" borderId="12" xfId="6" applyFont="1" applyFill="1" applyBorder="1" applyAlignment="1">
      <alignment horizontal="center" vertical="center"/>
    </xf>
    <xf numFmtId="0" fontId="47" fillId="37" borderId="13" xfId="0" applyFont="1" applyFill="1" applyBorder="1" applyAlignment="1">
      <alignment horizontal="center" vertical="center"/>
    </xf>
    <xf numFmtId="178" fontId="426" fillId="83" borderId="17" xfId="0" applyNumberFormat="1" applyFont="1" applyFill="1" applyBorder="1" applyAlignment="1">
      <alignment horizontal="center" vertical="center"/>
    </xf>
    <xf numFmtId="9" fontId="0" fillId="37" borderId="17" xfId="0" applyNumberFormat="1" applyFill="1" applyBorder="1" applyAlignment="1">
      <alignment horizontal="center" vertical="center"/>
    </xf>
    <xf numFmtId="0" fontId="0" fillId="37" borderId="17" xfId="0" applyFill="1" applyBorder="1"/>
    <xf numFmtId="184" fontId="0" fillId="0" borderId="17" xfId="0" applyNumberFormat="1" applyBorder="1" applyAlignment="1">
      <alignment horizontal="center"/>
    </xf>
    <xf numFmtId="184" fontId="0" fillId="0" borderId="78" xfId="0" applyNumberFormat="1" applyBorder="1" applyAlignment="1">
      <alignment horizontal="center"/>
    </xf>
    <xf numFmtId="0" fontId="252" fillId="53" borderId="98" xfId="0" applyFont="1" applyFill="1" applyBorder="1" applyAlignment="1">
      <alignment horizontal="center" vertical="center"/>
    </xf>
    <xf numFmtId="0" fontId="291" fillId="37" borderId="0" xfId="0" applyFont="1" applyFill="1" applyBorder="1" applyAlignment="1">
      <alignment horizontal="center" vertical="center"/>
    </xf>
    <xf numFmtId="0" fontId="291" fillId="37" borderId="99" xfId="0" applyFont="1" applyFill="1" applyBorder="1" applyAlignment="1">
      <alignment horizontal="left" vertical="center"/>
    </xf>
    <xf numFmtId="0" fontId="427" fillId="37" borderId="98" xfId="0" applyFont="1" applyFill="1" applyBorder="1" applyAlignment="1">
      <alignment horizontal="center" vertical="center"/>
    </xf>
    <xf numFmtId="0" fontId="427" fillId="37" borderId="0" xfId="0" applyFont="1" applyFill="1" applyBorder="1" applyAlignment="1">
      <alignment horizontal="center" vertical="center"/>
    </xf>
    <xf numFmtId="0" fontId="427" fillId="37" borderId="99" xfId="0" applyFont="1" applyFill="1" applyBorder="1" applyAlignment="1">
      <alignment horizontal="center" vertical="center"/>
    </xf>
    <xf numFmtId="201" fontId="238" fillId="37" borderId="98" xfId="0" applyNumberFormat="1" applyFont="1" applyFill="1" applyBorder="1" applyAlignment="1">
      <alignment horizontal="center" vertical="center"/>
    </xf>
    <xf numFmtId="202" fontId="428" fillId="37" borderId="0" xfId="0" applyNumberFormat="1" applyFont="1" applyFill="1" applyBorder="1" applyAlignment="1">
      <alignment horizontal="center" vertical="center"/>
    </xf>
    <xf numFmtId="202" fontId="238" fillId="37" borderId="0" xfId="0" applyNumberFormat="1" applyFont="1" applyFill="1" applyBorder="1" applyAlignment="1">
      <alignment horizontal="center" vertical="center"/>
    </xf>
    <xf numFmtId="202" fontId="428" fillId="37" borderId="99" xfId="0" applyNumberFormat="1" applyFont="1" applyFill="1" applyBorder="1" applyAlignment="1">
      <alignment horizontal="center" vertical="center"/>
    </xf>
    <xf numFmtId="184" fontId="419" fillId="82" borderId="98" xfId="0" applyNumberFormat="1" applyFont="1" applyFill="1" applyBorder="1" applyAlignment="1">
      <alignment horizontal="center" vertical="center"/>
    </xf>
    <xf numFmtId="184" fontId="419" fillId="82" borderId="0" xfId="0" applyNumberFormat="1" applyFont="1" applyFill="1" applyBorder="1" applyAlignment="1">
      <alignment horizontal="center" vertical="center"/>
    </xf>
    <xf numFmtId="184" fontId="419" fillId="37" borderId="0" xfId="0" applyNumberFormat="1" applyFont="1" applyFill="1" applyBorder="1" applyAlignment="1">
      <alignment horizontal="center" vertical="center"/>
    </xf>
    <xf numFmtId="184" fontId="419" fillId="82" borderId="99" xfId="0" applyNumberFormat="1" applyFont="1" applyFill="1" applyBorder="1" applyAlignment="1">
      <alignment horizontal="center" vertical="center"/>
    </xf>
    <xf numFmtId="184" fontId="419" fillId="37" borderId="11" xfId="0" applyNumberFormat="1" applyFont="1" applyFill="1" applyBorder="1" applyAlignment="1">
      <alignment horizontal="center" vertical="center"/>
    </xf>
    <xf numFmtId="0" fontId="0" fillId="37" borderId="12" xfId="0" applyFill="1" applyBorder="1"/>
    <xf numFmtId="184" fontId="419" fillId="37" borderId="12" xfId="0" applyNumberFormat="1" applyFont="1" applyFill="1" applyBorder="1" applyAlignment="1">
      <alignment horizontal="center" vertical="center"/>
    </xf>
    <xf numFmtId="0" fontId="419" fillId="37" borderId="13" xfId="6" applyFont="1" applyFill="1" applyBorder="1" applyAlignment="1">
      <alignment horizontal="center" vertical="center"/>
    </xf>
    <xf numFmtId="0" fontId="419" fillId="37" borderId="98" xfId="6" applyFont="1" applyFill="1" applyBorder="1" applyAlignment="1">
      <alignment horizontal="center" vertical="center"/>
    </xf>
    <xf numFmtId="0" fontId="424" fillId="37" borderId="0" xfId="6" applyFont="1" applyFill="1" applyBorder="1" applyAlignment="1" applyProtection="1">
      <alignment horizontal="left"/>
      <protection hidden="1"/>
    </xf>
    <xf numFmtId="0" fontId="360" fillId="37" borderId="0" xfId="6" applyFont="1" applyFill="1" applyBorder="1" applyAlignment="1">
      <alignment vertical="center"/>
    </xf>
    <xf numFmtId="0" fontId="360" fillId="37" borderId="99" xfId="6" applyFont="1" applyFill="1" applyBorder="1" applyAlignment="1">
      <alignment vertical="center"/>
    </xf>
    <xf numFmtId="0" fontId="420" fillId="53" borderId="98" xfId="6" applyFont="1" applyFill="1" applyBorder="1" applyAlignment="1">
      <alignment horizontal="center" vertical="center"/>
    </xf>
    <xf numFmtId="0" fontId="425" fillId="37" borderId="0" xfId="6" applyFont="1" applyFill="1" applyBorder="1" applyAlignment="1" applyProtection="1">
      <alignment horizontal="left"/>
      <protection hidden="1"/>
    </xf>
    <xf numFmtId="0" fontId="418" fillId="37" borderId="99" xfId="6" applyFont="1" applyFill="1" applyBorder="1" applyAlignment="1" applyProtection="1">
      <alignment horizontal="right" vertical="center"/>
      <protection hidden="1"/>
    </xf>
    <xf numFmtId="184" fontId="419" fillId="37" borderId="98" xfId="0" applyNumberFormat="1" applyFont="1" applyFill="1" applyBorder="1" applyAlignment="1">
      <alignment horizontal="center" vertical="center"/>
    </xf>
    <xf numFmtId="0" fontId="0" fillId="0" borderId="0" xfId="0" applyAlignment="1">
      <alignment horizontal="right"/>
    </xf>
    <xf numFmtId="0" fontId="245" fillId="0" borderId="0" xfId="1" applyFont="1" applyAlignment="1" applyProtection="1"/>
    <xf numFmtId="0" fontId="81" fillId="37" borderId="141" xfId="8" applyFont="1" applyFill="1" applyBorder="1" applyAlignment="1" applyProtection="1">
      <alignment horizontal="right" vertical="center"/>
      <protection locked="0"/>
    </xf>
    <xf numFmtId="0" fontId="289" fillId="37" borderId="98" xfId="8" applyFont="1" applyFill="1" applyBorder="1" applyAlignment="1" applyProtection="1">
      <alignment horizontal="left" vertical="center"/>
      <protection locked="0"/>
    </xf>
    <xf numFmtId="0" fontId="289" fillId="37" borderId="0" xfId="8" applyFont="1" applyFill="1" applyBorder="1" applyAlignment="1" applyProtection="1">
      <alignment horizontal="right" vertical="center"/>
      <protection locked="0"/>
    </xf>
    <xf numFmtId="0" fontId="11" fillId="37" borderId="53" xfId="8" applyFont="1" applyFill="1" applyBorder="1" applyAlignment="1" applyProtection="1">
      <alignment horizontal="left" vertical="center"/>
      <protection locked="0"/>
    </xf>
    <xf numFmtId="0" fontId="429" fillId="0" borderId="0" xfId="0" applyFont="1" applyFill="1" applyAlignment="1">
      <alignment horizontal="center" vertical="center"/>
    </xf>
    <xf numFmtId="0" fontId="429" fillId="37" borderId="0" xfId="0" applyFont="1" applyFill="1" applyAlignment="1">
      <alignment vertical="center"/>
    </xf>
    <xf numFmtId="0" fontId="429" fillId="0" borderId="0" xfId="0" applyFont="1" applyFill="1" applyAlignment="1">
      <alignment vertical="center"/>
    </xf>
    <xf numFmtId="0" fontId="79" fillId="52" borderId="127" xfId="19" applyFont="1" applyFill="1" applyBorder="1" applyAlignment="1" applyProtection="1">
      <alignment horizontal="left" vertical="center"/>
      <protection locked="0"/>
    </xf>
    <xf numFmtId="0" fontId="64" fillId="52" borderId="129" xfId="19" applyFont="1" applyFill="1" applyBorder="1" applyAlignment="1" applyProtection="1">
      <alignment horizontal="centerContinuous" vertical="center"/>
      <protection locked="0"/>
    </xf>
    <xf numFmtId="0" fontId="64" fillId="52" borderId="128" xfId="19" applyFont="1" applyFill="1" applyBorder="1" applyAlignment="1" applyProtection="1">
      <alignment horizontal="right" vertical="center"/>
      <protection locked="0"/>
    </xf>
    <xf numFmtId="0" fontId="430" fillId="3" borderId="18" xfId="0" applyFont="1" applyFill="1" applyBorder="1" applyAlignment="1" applyProtection="1">
      <alignment horizontal="right" vertical="center"/>
      <protection locked="0"/>
    </xf>
    <xf numFmtId="178" fontId="50" fillId="58" borderId="25" xfId="0" applyNumberFormat="1" applyFont="1" applyFill="1" applyBorder="1" applyAlignment="1" applyProtection="1">
      <alignment horizontal="center" vertical="center"/>
      <protection locked="0"/>
    </xf>
    <xf numFmtId="0" fontId="430" fillId="37" borderId="0" xfId="0" applyFont="1" applyFill="1" applyBorder="1" applyAlignment="1" applyProtection="1">
      <alignment horizontal="right" vertical="center"/>
      <protection locked="0"/>
    </xf>
    <xf numFmtId="0" fontId="430" fillId="3" borderId="23" xfId="0" applyFont="1" applyFill="1" applyBorder="1" applyAlignment="1" applyProtection="1">
      <alignment horizontal="right" vertical="center"/>
      <protection locked="0"/>
    </xf>
    <xf numFmtId="168" fontId="50" fillId="11" borderId="25" xfId="0" applyNumberFormat="1" applyFont="1" applyFill="1" applyBorder="1" applyAlignment="1" applyProtection="1">
      <alignment horizontal="center" vertical="center"/>
      <protection locked="0"/>
    </xf>
    <xf numFmtId="0" fontId="431" fillId="3" borderId="18" xfId="0" applyFont="1" applyFill="1" applyBorder="1" applyAlignment="1" applyProtection="1">
      <alignment horizontal="right" vertical="center"/>
      <protection locked="0"/>
    </xf>
    <xf numFmtId="178" fontId="77" fillId="11" borderId="25" xfId="0" applyNumberFormat="1" applyFont="1" applyFill="1" applyBorder="1" applyAlignment="1" applyProtection="1">
      <alignment horizontal="center" vertical="center"/>
      <protection locked="0"/>
    </xf>
    <xf numFmtId="0" fontId="431" fillId="37" borderId="0" xfId="0" applyFont="1" applyFill="1" applyBorder="1" applyAlignment="1" applyProtection="1">
      <alignment horizontal="right" vertical="center"/>
      <protection locked="0"/>
    </xf>
    <xf numFmtId="171" fontId="77" fillId="11" borderId="25" xfId="0" applyNumberFormat="1" applyFont="1" applyFill="1" applyBorder="1" applyAlignment="1" applyProtection="1">
      <alignment horizontal="center" vertical="center"/>
      <protection locked="0"/>
    </xf>
    <xf numFmtId="168" fontId="77" fillId="11" borderId="25" xfId="0" applyNumberFormat="1" applyFont="1" applyFill="1" applyBorder="1" applyAlignment="1" applyProtection="1">
      <alignment horizontal="center" vertical="center"/>
      <protection locked="0"/>
    </xf>
    <xf numFmtId="0" fontId="237" fillId="3" borderId="18" xfId="0" applyFont="1" applyFill="1" applyBorder="1" applyAlignment="1" applyProtection="1">
      <alignment horizontal="right" vertical="center"/>
      <protection locked="0"/>
    </xf>
    <xf numFmtId="178" fontId="237" fillId="3" borderId="25" xfId="0" applyNumberFormat="1" applyFont="1" applyFill="1" applyBorder="1" applyAlignment="1" applyProtection="1">
      <alignment horizontal="center" vertical="center"/>
      <protection locked="0"/>
    </xf>
    <xf numFmtId="169" fontId="237" fillId="3" borderId="25" xfId="0" applyNumberFormat="1" applyFont="1" applyFill="1" applyBorder="1" applyAlignment="1" applyProtection="1">
      <alignment horizontal="center" vertical="center"/>
      <protection locked="0"/>
    </xf>
    <xf numFmtId="168" fontId="237" fillId="3" borderId="25" xfId="0" applyNumberFormat="1" applyFont="1" applyFill="1" applyBorder="1" applyAlignment="1" applyProtection="1">
      <alignment horizontal="center" vertical="center"/>
      <protection locked="0"/>
    </xf>
    <xf numFmtId="0" fontId="237" fillId="3" borderId="31" xfId="0" applyFont="1" applyFill="1" applyBorder="1" applyAlignment="1" applyProtection="1">
      <alignment horizontal="right" vertical="center"/>
      <protection locked="0"/>
    </xf>
    <xf numFmtId="184" fontId="237" fillId="3" borderId="32" xfId="0" applyNumberFormat="1" applyFont="1" applyFill="1" applyBorder="1" applyAlignment="1" applyProtection="1">
      <alignment horizontal="center" vertical="center"/>
      <protection locked="0"/>
    </xf>
    <xf numFmtId="170" fontId="237" fillId="3" borderId="32" xfId="0" applyNumberFormat="1" applyFont="1" applyFill="1" applyBorder="1" applyAlignment="1" applyProtection="1">
      <alignment horizontal="center" vertical="center"/>
      <protection locked="0"/>
    </xf>
    <xf numFmtId="0" fontId="432" fillId="3" borderId="18" xfId="0" applyFont="1" applyFill="1" applyBorder="1" applyAlignment="1" applyProtection="1">
      <alignment horizontal="right" vertical="center"/>
      <protection locked="0"/>
    </xf>
    <xf numFmtId="0" fontId="432" fillId="3" borderId="17" xfId="0" applyFont="1" applyFill="1" applyBorder="1" applyAlignment="1" applyProtection="1">
      <alignment horizontal="right" vertical="center"/>
      <protection locked="0"/>
    </xf>
    <xf numFmtId="0" fontId="432" fillId="3" borderId="23" xfId="0" applyFont="1" applyFill="1" applyBorder="1" applyAlignment="1" applyProtection="1">
      <alignment horizontal="right" vertical="center"/>
      <protection locked="0"/>
    </xf>
    <xf numFmtId="178" fontId="77" fillId="11" borderId="24" xfId="0" applyNumberFormat="1" applyFont="1" applyFill="1" applyBorder="1" applyAlignment="1" applyProtection="1">
      <alignment horizontal="center" vertical="center"/>
      <protection locked="0"/>
    </xf>
    <xf numFmtId="168" fontId="259" fillId="11" borderId="25" xfId="0" applyNumberFormat="1" applyFont="1" applyFill="1" applyBorder="1" applyAlignment="1" applyProtection="1">
      <alignment horizontal="center" vertical="center"/>
      <protection locked="0"/>
    </xf>
    <xf numFmtId="168" fontId="259" fillId="11" borderId="24" xfId="0" applyNumberFormat="1" applyFont="1" applyFill="1" applyBorder="1" applyAlignment="1" applyProtection="1">
      <alignment horizontal="center" vertical="center"/>
      <protection locked="0"/>
    </xf>
    <xf numFmtId="0" fontId="252" fillId="3" borderId="18" xfId="0" applyFont="1" applyFill="1" applyBorder="1" applyAlignment="1" applyProtection="1">
      <alignment horizontal="right" vertical="center"/>
      <protection locked="0"/>
    </xf>
    <xf numFmtId="0" fontId="252" fillId="3" borderId="0" xfId="0" applyFont="1" applyFill="1" applyBorder="1" applyAlignment="1" applyProtection="1">
      <alignment horizontal="right" vertical="center"/>
      <protection locked="0"/>
    </xf>
    <xf numFmtId="171" fontId="239" fillId="11" borderId="25" xfId="0" applyNumberFormat="1" applyFont="1" applyFill="1" applyBorder="1" applyAlignment="1" applyProtection="1">
      <alignment horizontal="center" vertical="center"/>
      <protection locked="0"/>
    </xf>
    <xf numFmtId="168" fontId="239" fillId="11" borderId="25" xfId="0" applyNumberFormat="1" applyFont="1" applyFill="1" applyBorder="1" applyAlignment="1" applyProtection="1">
      <alignment horizontal="center" vertical="center"/>
      <protection locked="0"/>
    </xf>
    <xf numFmtId="169" fontId="237" fillId="3" borderId="32" xfId="0" applyNumberFormat="1" applyFont="1" applyFill="1" applyBorder="1" applyAlignment="1" applyProtection="1">
      <alignment horizontal="center" vertical="center"/>
      <protection locked="0"/>
    </xf>
    <xf numFmtId="168" fontId="237" fillId="3" borderId="32" xfId="0" applyNumberFormat="1" applyFont="1" applyFill="1" applyBorder="1" applyAlignment="1" applyProtection="1">
      <alignment horizontal="center" vertical="center"/>
      <protection locked="0"/>
    </xf>
    <xf numFmtId="0" fontId="234" fillId="84" borderId="0" xfId="6" applyFont="1" applyFill="1" applyBorder="1" applyAlignment="1">
      <alignment horizontal="left" vertical="center"/>
    </xf>
    <xf numFmtId="0" fontId="345" fillId="84" borderId="0" xfId="6" applyFont="1" applyFill="1" applyBorder="1" applyAlignment="1">
      <alignment horizontal="centerContinuous" vertical="center"/>
    </xf>
    <xf numFmtId="0" fontId="345" fillId="84" borderId="0" xfId="6" applyFont="1" applyFill="1" applyBorder="1" applyAlignment="1">
      <alignment horizontal="center" vertical="center"/>
    </xf>
    <xf numFmtId="0" fontId="294" fillId="37" borderId="0" xfId="6" applyFont="1" applyFill="1" applyProtection="1">
      <protection hidden="1"/>
    </xf>
    <xf numFmtId="0" fontId="236" fillId="37" borderId="0" xfId="0" applyFont="1" applyFill="1"/>
    <xf numFmtId="0" fontId="309" fillId="37" borderId="0" xfId="1" applyFont="1" applyFill="1"/>
    <xf numFmtId="0" fontId="69" fillId="37" borderId="0" xfId="6" applyFont="1" applyFill="1" applyBorder="1" applyAlignment="1">
      <alignment horizontal="centerContinuous" vertical="center"/>
    </xf>
    <xf numFmtId="0" fontId="69" fillId="37" borderId="0" xfId="6" applyFont="1" applyFill="1" applyBorder="1" applyAlignment="1">
      <alignment horizontal="center" vertical="center"/>
    </xf>
    <xf numFmtId="0" fontId="408" fillId="37" borderId="0" xfId="1" applyFont="1" applyFill="1"/>
    <xf numFmtId="0" fontId="64" fillId="37" borderId="0" xfId="6" applyFont="1" applyFill="1" applyBorder="1" applyAlignment="1">
      <alignment horizontal="left" vertical="center"/>
    </xf>
    <xf numFmtId="0" fontId="233" fillId="37" borderId="0" xfId="1" applyFill="1" applyBorder="1" applyAlignment="1">
      <alignment horizontal="left" vertical="center"/>
    </xf>
    <xf numFmtId="0" fontId="241" fillId="37" borderId="0" xfId="0" applyFont="1" applyFill="1"/>
    <xf numFmtId="0" fontId="433" fillId="37" borderId="0" xfId="0" applyFont="1" applyFill="1"/>
    <xf numFmtId="0" fontId="239" fillId="37" borderId="0" xfId="0" applyFont="1" applyFill="1"/>
    <xf numFmtId="0" fontId="431" fillId="3" borderId="98" xfId="0" applyFont="1" applyFill="1" applyBorder="1" applyAlignment="1" applyProtection="1">
      <alignment horizontal="right" vertical="center"/>
      <protection locked="0"/>
    </xf>
    <xf numFmtId="188" fontId="77" fillId="11" borderId="99" xfId="0" applyNumberFormat="1" applyFont="1" applyFill="1" applyBorder="1" applyAlignment="1" applyProtection="1">
      <alignment horizontal="center" vertical="center"/>
      <protection locked="0"/>
    </xf>
    <xf numFmtId="0" fontId="434" fillId="3" borderId="98" xfId="0" applyFont="1" applyFill="1" applyBorder="1" applyAlignment="1" applyProtection="1">
      <alignment horizontal="right" vertical="center"/>
      <protection locked="0"/>
    </xf>
    <xf numFmtId="188" fontId="78" fillId="11" borderId="99" xfId="0" applyNumberFormat="1" applyFont="1" applyFill="1" applyBorder="1" applyAlignment="1" applyProtection="1">
      <alignment horizontal="center" vertical="center"/>
      <protection locked="0"/>
    </xf>
    <xf numFmtId="0" fontId="252" fillId="3" borderId="98" xfId="0" applyFont="1" applyFill="1" applyBorder="1" applyAlignment="1" applyProtection="1">
      <alignment horizontal="right" vertical="center"/>
      <protection locked="0"/>
    </xf>
    <xf numFmtId="171" fontId="239" fillId="11" borderId="99" xfId="0" applyNumberFormat="1" applyFont="1" applyFill="1" applyBorder="1" applyAlignment="1" applyProtection="1">
      <alignment horizontal="center" vertical="center"/>
      <protection locked="0"/>
    </xf>
    <xf numFmtId="0" fontId="372" fillId="3" borderId="98" xfId="0" applyFont="1" applyFill="1" applyBorder="1" applyAlignment="1" applyProtection="1">
      <alignment horizontal="right" vertical="center"/>
      <protection locked="0"/>
    </xf>
    <xf numFmtId="171" fontId="435" fillId="11" borderId="99" xfId="0" applyNumberFormat="1" applyFont="1" applyFill="1" applyBorder="1" applyAlignment="1" applyProtection="1">
      <alignment horizontal="center" vertical="center"/>
      <protection locked="0"/>
    </xf>
    <xf numFmtId="0" fontId="237" fillId="3" borderId="98" xfId="0" applyFont="1" applyFill="1" applyBorder="1" applyAlignment="1" applyProtection="1">
      <alignment horizontal="right" vertical="center"/>
      <protection locked="0"/>
    </xf>
    <xf numFmtId="203" fontId="237" fillId="37" borderId="99" xfId="0" applyNumberFormat="1" applyFont="1" applyFill="1" applyBorder="1" applyAlignment="1" applyProtection="1">
      <alignment horizontal="center" vertical="center"/>
      <protection locked="0"/>
    </xf>
    <xf numFmtId="0" fontId="243" fillId="3" borderId="98" xfId="0" applyFont="1" applyFill="1" applyBorder="1" applyAlignment="1" applyProtection="1">
      <alignment horizontal="right" vertical="center"/>
      <protection locked="0"/>
    </xf>
    <xf numFmtId="2" fontId="243" fillId="3" borderId="99" xfId="0" applyNumberFormat="1" applyFont="1" applyFill="1" applyBorder="1" applyAlignment="1" applyProtection="1">
      <alignment horizontal="center" vertical="center"/>
      <protection locked="0"/>
    </xf>
    <xf numFmtId="165" fontId="237" fillId="3" borderId="99" xfId="0" applyNumberFormat="1" applyFont="1" applyFill="1" applyBorder="1" applyAlignment="1" applyProtection="1">
      <alignment horizontal="center" vertical="center"/>
      <protection locked="0"/>
    </xf>
    <xf numFmtId="0" fontId="243" fillId="3" borderId="103" xfId="0" applyFont="1" applyFill="1" applyBorder="1" applyAlignment="1" applyProtection="1">
      <alignment horizontal="right" vertical="center"/>
      <protection locked="0"/>
    </xf>
    <xf numFmtId="204" fontId="243" fillId="37" borderId="105" xfId="0" applyNumberFormat="1" applyFont="1" applyFill="1" applyBorder="1" applyAlignment="1" applyProtection="1">
      <alignment horizontal="center" vertical="center"/>
      <protection locked="0"/>
    </xf>
    <xf numFmtId="203" fontId="243" fillId="37" borderId="99" xfId="0" applyNumberFormat="1" applyFont="1" applyFill="1" applyBorder="1" applyAlignment="1" applyProtection="1">
      <alignment horizontal="center" vertical="center"/>
      <protection locked="0"/>
    </xf>
    <xf numFmtId="165" fontId="243" fillId="3" borderId="47" xfId="0" applyNumberFormat="1" applyFont="1" applyFill="1" applyBorder="1" applyAlignment="1" applyProtection="1">
      <alignment horizontal="center" vertical="center"/>
      <protection locked="0"/>
    </xf>
    <xf numFmtId="203" fontId="243" fillId="37" borderId="92" xfId="0" applyNumberFormat="1" applyFont="1" applyFill="1" applyBorder="1" applyAlignment="1" applyProtection="1">
      <alignment horizontal="center" vertical="center"/>
      <protection locked="0"/>
    </xf>
    <xf numFmtId="0" fontId="0" fillId="37" borderId="0" xfId="0" applyFill="1" applyAlignment="1">
      <alignment horizontal="right"/>
    </xf>
    <xf numFmtId="188" fontId="260" fillId="11" borderId="99" xfId="0" applyNumberFormat="1" applyFont="1" applyFill="1" applyBorder="1" applyAlignment="1" applyProtection="1">
      <alignment horizontal="center" vertical="center"/>
      <protection locked="0"/>
    </xf>
    <xf numFmtId="0" fontId="0" fillId="37" borderId="98" xfId="0" applyFill="1" applyBorder="1"/>
    <xf numFmtId="0" fontId="436" fillId="3" borderId="98" xfId="0" applyFont="1" applyFill="1" applyBorder="1" applyAlignment="1" applyProtection="1">
      <alignment horizontal="right" vertical="center"/>
      <protection locked="0"/>
    </xf>
    <xf numFmtId="171" fontId="437" fillId="11" borderId="99" xfId="0" applyNumberFormat="1" applyFont="1" applyFill="1" applyBorder="1" applyAlignment="1" applyProtection="1">
      <alignment horizontal="center" vertical="center"/>
      <protection locked="0"/>
    </xf>
    <xf numFmtId="165" fontId="237" fillId="3" borderId="103" xfId="0" applyNumberFormat="1" applyFont="1" applyFill="1" applyBorder="1" applyAlignment="1" applyProtection="1">
      <alignment horizontal="center" vertical="center"/>
      <protection locked="0"/>
    </xf>
    <xf numFmtId="203" fontId="243" fillId="37" borderId="105" xfId="0" applyNumberFormat="1" applyFont="1" applyFill="1" applyBorder="1" applyAlignment="1" applyProtection="1">
      <alignment horizontal="center" vertical="center"/>
      <protection locked="0"/>
    </xf>
    <xf numFmtId="0" fontId="438" fillId="3" borderId="98" xfId="0" applyFont="1" applyFill="1" applyBorder="1" applyAlignment="1" applyProtection="1">
      <alignment horizontal="right" vertical="center"/>
      <protection locked="0"/>
    </xf>
    <xf numFmtId="188" fontId="288" fillId="11" borderId="99" xfId="0" applyNumberFormat="1" applyFont="1" applyFill="1" applyBorder="1" applyAlignment="1" applyProtection="1">
      <alignment horizontal="center" vertical="center"/>
      <protection locked="0"/>
    </xf>
    <xf numFmtId="2" fontId="243" fillId="3" borderId="103" xfId="0" applyNumberFormat="1" applyFont="1" applyFill="1" applyBorder="1" applyAlignment="1" applyProtection="1">
      <alignment horizontal="center" vertical="center"/>
      <protection locked="0"/>
    </xf>
    <xf numFmtId="0" fontId="433" fillId="37" borderId="0" xfId="0" applyFont="1" applyFill="1" applyAlignment="1">
      <alignment vertical="center"/>
    </xf>
    <xf numFmtId="0" fontId="69" fillId="52" borderId="100" xfId="14" applyFont="1" applyFill="1" applyBorder="1" applyAlignment="1" applyProtection="1">
      <alignment horizontal="left" vertical="center"/>
      <protection locked="0"/>
    </xf>
    <xf numFmtId="0" fontId="64" fillId="52" borderId="131" xfId="14" applyFont="1" applyFill="1" applyBorder="1" applyAlignment="1" applyProtection="1">
      <alignment horizontal="centerContinuous" vertical="center"/>
      <protection locked="0"/>
    </xf>
    <xf numFmtId="0" fontId="69" fillId="52" borderId="132" xfId="14" applyFont="1" applyFill="1" applyBorder="1" applyAlignment="1" applyProtection="1">
      <alignment horizontal="right" vertical="center"/>
      <protection locked="0"/>
    </xf>
    <xf numFmtId="2" fontId="46" fillId="85" borderId="82" xfId="0" applyNumberFormat="1" applyFont="1" applyFill="1" applyBorder="1" applyAlignment="1" applyProtection="1">
      <alignment horizontal="center" vertical="center" wrapText="1"/>
      <protection locked="0"/>
    </xf>
    <xf numFmtId="0" fontId="439" fillId="47" borderId="141" xfId="14" applyFont="1" applyFill="1" applyBorder="1" applyAlignment="1">
      <alignment horizontal="right" vertical="center"/>
    </xf>
    <xf numFmtId="0" fontId="440" fillId="47" borderId="141" xfId="14" applyFont="1" applyFill="1" applyBorder="1" applyAlignment="1">
      <alignment horizontal="right" vertical="center"/>
    </xf>
    <xf numFmtId="9" fontId="441" fillId="47" borderId="156" xfId="0" applyNumberFormat="1" applyFont="1" applyFill="1" applyBorder="1" applyAlignment="1">
      <alignment horizontal="left" vertical="center"/>
    </xf>
    <xf numFmtId="166" fontId="73" fillId="54" borderId="157" xfId="0" applyNumberFormat="1" applyFont="1" applyFill="1" applyBorder="1" applyAlignment="1" applyProtection="1">
      <alignment horizontal="center" vertical="center"/>
    </xf>
    <xf numFmtId="0" fontId="11" fillId="54" borderId="40" xfId="0" applyFont="1" applyFill="1" applyBorder="1" applyAlignment="1" applyProtection="1">
      <alignment horizontal="center" vertical="center"/>
    </xf>
    <xf numFmtId="2" fontId="73" fillId="54" borderId="158" xfId="0" applyNumberFormat="1" applyFont="1" applyFill="1" applyBorder="1" applyAlignment="1" applyProtection="1">
      <alignment horizontal="center" vertical="center"/>
    </xf>
    <xf numFmtId="9" fontId="73" fillId="59" borderId="113" xfId="0" applyNumberFormat="1" applyFont="1" applyFill="1" applyBorder="1" applyAlignment="1">
      <alignment horizontal="center" vertical="center"/>
    </xf>
    <xf numFmtId="0" fontId="64" fillId="59" borderId="0" xfId="14" applyFont="1" applyFill="1" applyBorder="1" applyAlignment="1">
      <alignment horizontal="centerContinuous" vertical="center"/>
    </xf>
    <xf numFmtId="0" fontId="0" fillId="59" borderId="0" xfId="0" applyFill="1" applyBorder="1" applyAlignment="1">
      <alignment horizontal="centerContinuous" vertical="center" wrapText="1"/>
    </xf>
    <xf numFmtId="0" fontId="73" fillId="59" borderId="0" xfId="14" applyFont="1" applyFill="1" applyBorder="1" applyAlignment="1">
      <alignment horizontal="right" vertical="center"/>
    </xf>
    <xf numFmtId="164" fontId="442" fillId="3" borderId="159" xfId="14" applyNumberFormat="1" applyFont="1" applyFill="1" applyBorder="1" applyAlignment="1">
      <alignment horizontal="center" vertical="center"/>
    </xf>
    <xf numFmtId="9" fontId="443" fillId="59" borderId="66" xfId="0" applyNumberFormat="1" applyFont="1" applyFill="1" applyBorder="1" applyAlignment="1">
      <alignment horizontal="center" vertical="center"/>
    </xf>
    <xf numFmtId="205" fontId="11" fillId="86" borderId="99" xfId="0" applyNumberFormat="1" applyFont="1" applyFill="1" applyBorder="1" applyAlignment="1">
      <alignment horizontal="centerContinuous" vertical="center" wrapText="1"/>
    </xf>
    <xf numFmtId="184" fontId="78" fillId="11" borderId="113" xfId="0" applyNumberFormat="1" applyFont="1" applyFill="1" applyBorder="1" applyAlignment="1">
      <alignment horizontal="center" vertical="center"/>
    </xf>
    <xf numFmtId="0" fontId="77" fillId="11" borderId="0" xfId="14" applyFont="1" applyFill="1" applyBorder="1" applyAlignment="1">
      <alignment horizontal="left" vertical="center"/>
    </xf>
    <xf numFmtId="204" fontId="243" fillId="54" borderId="160" xfId="0" applyNumberFormat="1" applyFont="1" applyFill="1" applyBorder="1" applyAlignment="1" applyProtection="1">
      <alignment horizontal="center" vertical="center"/>
      <protection locked="0"/>
    </xf>
    <xf numFmtId="171" fontId="260" fillId="11" borderId="0" xfId="0" applyNumberFormat="1" applyFont="1" applyFill="1" applyBorder="1" applyAlignment="1" applyProtection="1">
      <alignment horizontal="center" vertical="center"/>
      <protection locked="0"/>
    </xf>
    <xf numFmtId="204" fontId="243" fillId="54" borderId="99" xfId="0" applyNumberFormat="1" applyFont="1" applyFill="1" applyBorder="1" applyAlignment="1" applyProtection="1">
      <alignment horizontal="center" vertical="center"/>
      <protection locked="0"/>
    </xf>
    <xf numFmtId="204" fontId="243" fillId="54" borderId="0" xfId="0" applyNumberFormat="1" applyFont="1" applyFill="1" applyBorder="1" applyAlignment="1" applyProtection="1">
      <alignment horizontal="center" vertical="center"/>
      <protection locked="0"/>
    </xf>
    <xf numFmtId="184" fontId="78" fillId="11" borderId="161" xfId="0" applyNumberFormat="1" applyFont="1" applyFill="1" applyBorder="1" applyAlignment="1">
      <alignment horizontal="center" vertical="center"/>
    </xf>
    <xf numFmtId="0" fontId="77" fillId="11" borderId="104" xfId="14" applyFont="1" applyFill="1" applyBorder="1" applyAlignment="1">
      <alignment horizontal="left" vertical="center"/>
    </xf>
    <xf numFmtId="204" fontId="243" fillId="54" borderId="104" xfId="0" applyNumberFormat="1" applyFont="1" applyFill="1" applyBorder="1" applyAlignment="1" applyProtection="1">
      <alignment horizontal="center" vertical="center"/>
      <protection locked="0"/>
    </xf>
    <xf numFmtId="171" fontId="260" fillId="11" borderId="104" xfId="0" applyNumberFormat="1" applyFont="1" applyFill="1" applyBorder="1" applyAlignment="1" applyProtection="1">
      <alignment horizontal="center" vertical="center"/>
      <protection locked="0"/>
    </xf>
    <xf numFmtId="204" fontId="243" fillId="54" borderId="105" xfId="0" applyNumberFormat="1" applyFont="1" applyFill="1" applyBorder="1" applyAlignment="1" applyProtection="1">
      <alignment horizontal="center" vertical="center"/>
      <protection locked="0"/>
    </xf>
    <xf numFmtId="2" fontId="243" fillId="3" borderId="0" xfId="0" applyNumberFormat="1" applyFont="1" applyFill="1" applyBorder="1" applyAlignment="1" applyProtection="1">
      <alignment horizontal="center" vertical="center"/>
      <protection locked="0"/>
    </xf>
    <xf numFmtId="203" fontId="243" fillId="37" borderId="0" xfId="0" applyNumberFormat="1" applyFont="1" applyFill="1" applyBorder="1" applyAlignment="1" applyProtection="1">
      <alignment horizontal="center" vertical="center"/>
      <protection locked="0"/>
    </xf>
    <xf numFmtId="0" fontId="11" fillId="37" borderId="163" xfId="6" applyFill="1" applyBorder="1" applyProtection="1">
      <protection hidden="1"/>
    </xf>
    <xf numFmtId="0" fontId="11" fillId="37" borderId="164" xfId="6" applyFill="1" applyBorder="1" applyProtection="1">
      <protection hidden="1"/>
    </xf>
    <xf numFmtId="2" fontId="65" fillId="3" borderId="165" xfId="11" applyNumberFormat="1" applyFont="1" applyFill="1" applyBorder="1" applyAlignment="1">
      <alignment horizontal="center" vertical="center"/>
    </xf>
    <xf numFmtId="0" fontId="231" fillId="3" borderId="165" xfId="8" applyFill="1" applyBorder="1" applyAlignment="1">
      <alignment horizontal="center" vertical="center"/>
    </xf>
    <xf numFmtId="0" fontId="29" fillId="3" borderId="165" xfId="8" applyFont="1" applyFill="1" applyBorder="1" applyAlignment="1">
      <alignment horizontal="center" vertical="center"/>
    </xf>
    <xf numFmtId="0" fontId="444" fillId="3" borderId="129" xfId="6" applyFont="1" applyFill="1" applyBorder="1" applyAlignment="1">
      <alignment vertical="center"/>
    </xf>
    <xf numFmtId="1" fontId="285" fillId="3" borderId="165" xfId="11" applyNumberFormat="1" applyFont="1" applyFill="1" applyBorder="1" applyAlignment="1">
      <alignment horizontal="center" vertical="center"/>
    </xf>
    <xf numFmtId="0" fontId="445" fillId="3" borderId="0" xfId="6" applyFont="1" applyFill="1" applyBorder="1" applyAlignment="1" applyProtection="1">
      <alignment horizontal="left" vertical="center"/>
      <protection hidden="1"/>
    </xf>
    <xf numFmtId="0" fontId="79" fillId="37" borderId="0" xfId="6" applyFont="1" applyFill="1" applyAlignment="1" applyProtection="1">
      <alignment horizontal="left" vertical="center"/>
      <protection hidden="1"/>
    </xf>
    <xf numFmtId="0" fontId="139" fillId="3" borderId="98" xfId="6" applyFont="1" applyFill="1" applyBorder="1" applyAlignment="1">
      <alignment horizontal="center" vertical="center"/>
    </xf>
    <xf numFmtId="0" fontId="134" fillId="3" borderId="98" xfId="6" applyFont="1" applyFill="1" applyBorder="1" applyAlignment="1">
      <alignment horizontal="center" vertical="center"/>
    </xf>
    <xf numFmtId="0" fontId="47" fillId="17" borderId="20" xfId="6" applyFont="1" applyFill="1" applyBorder="1" applyAlignment="1">
      <alignment horizontal="center" vertical="center"/>
    </xf>
    <xf numFmtId="0" fontId="44" fillId="3" borderId="20" xfId="6" applyFont="1" applyFill="1" applyBorder="1" applyAlignment="1">
      <alignment horizontal="center" vertical="center"/>
    </xf>
    <xf numFmtId="1" fontId="231" fillId="0" borderId="0" xfId="8" applyNumberFormat="1" applyAlignment="1">
      <alignment horizontal="center"/>
    </xf>
    <xf numFmtId="0" fontId="11" fillId="0" borderId="0" xfId="6" applyAlignment="1">
      <alignment vertical="center"/>
    </xf>
    <xf numFmtId="0" fontId="10" fillId="2" borderId="0" xfId="8" applyFont="1" applyFill="1" applyAlignment="1">
      <alignment horizontal="center" vertical="center"/>
    </xf>
    <xf numFmtId="0" fontId="11" fillId="3" borderId="0" xfId="6" applyFill="1" applyAlignment="1">
      <alignment vertical="center"/>
    </xf>
    <xf numFmtId="0" fontId="133" fillId="3" borderId="0" xfId="6" applyFont="1" applyFill="1" applyAlignment="1" applyProtection="1">
      <alignment vertical="center"/>
      <protection hidden="1"/>
    </xf>
    <xf numFmtId="0" fontId="147" fillId="3" borderId="0" xfId="6" applyFont="1" applyFill="1" applyAlignment="1">
      <alignment horizontal="center" vertical="center"/>
    </xf>
    <xf numFmtId="0" fontId="135" fillId="3" borderId="0" xfId="6" applyFont="1" applyFill="1" applyAlignment="1">
      <alignment horizontal="center" vertical="center"/>
    </xf>
    <xf numFmtId="0" fontId="136" fillId="3" borderId="0" xfId="6" applyFont="1" applyFill="1" applyAlignment="1">
      <alignment horizontal="center" vertical="center" wrapText="1"/>
    </xf>
    <xf numFmtId="0" fontId="148" fillId="3" borderId="98" xfId="6" applyFont="1" applyFill="1" applyBorder="1" applyAlignment="1">
      <alignment horizontal="center" vertical="center"/>
    </xf>
    <xf numFmtId="0" fontId="19" fillId="3" borderId="0" xfId="14" applyFont="1" applyFill="1" applyAlignment="1">
      <alignment horizontal="left" vertical="center"/>
    </xf>
    <xf numFmtId="0" fontId="19" fillId="3" borderId="99" xfId="14" applyFont="1" applyFill="1" applyBorder="1" applyAlignment="1">
      <alignment horizontal="left" vertical="center"/>
    </xf>
    <xf numFmtId="0" fontId="48" fillId="3" borderId="0" xfId="14" applyFont="1" applyFill="1" applyAlignment="1">
      <alignment vertical="center"/>
    </xf>
    <xf numFmtId="0" fontId="52" fillId="3" borderId="0" xfId="14" applyFont="1" applyFill="1" applyAlignment="1">
      <alignment vertical="center"/>
    </xf>
    <xf numFmtId="0" fontId="146" fillId="3" borderId="0" xfId="14" applyFont="1" applyFill="1" applyAlignment="1">
      <alignment horizontal="right" vertical="center"/>
    </xf>
    <xf numFmtId="0" fontId="53" fillId="3" borderId="0" xfId="8" applyFont="1" applyFill="1" applyAlignment="1">
      <alignment vertical="center"/>
    </xf>
    <xf numFmtId="0" fontId="44" fillId="3" borderId="0" xfId="6" applyFont="1" applyFill="1" applyAlignment="1">
      <alignment horizontal="center" vertical="center"/>
    </xf>
    <xf numFmtId="0" fontId="125" fillId="3" borderId="0" xfId="6" applyFont="1" applyFill="1" applyAlignment="1" applyProtection="1">
      <alignment horizontal="left" vertical="center"/>
      <protection hidden="1"/>
    </xf>
    <xf numFmtId="0" fontId="19" fillId="3" borderId="0" xfId="14" applyFont="1" applyFill="1" applyAlignment="1">
      <alignment vertical="center"/>
    </xf>
    <xf numFmtId="0" fontId="47" fillId="23" borderId="0" xfId="6" applyFont="1" applyFill="1" applyAlignment="1">
      <alignment horizontal="center" vertical="center"/>
    </xf>
    <xf numFmtId="164" fontId="65" fillId="9" borderId="0" xfId="11" applyNumberFormat="1" applyFont="1" applyFill="1" applyAlignment="1">
      <alignment horizontal="center" vertical="center"/>
    </xf>
    <xf numFmtId="0" fontId="42" fillId="3" borderId="0" xfId="6" applyFont="1" applyFill="1" applyAlignment="1" applyProtection="1">
      <alignment vertical="center"/>
      <protection hidden="1"/>
    </xf>
    <xf numFmtId="0" fontId="79" fillId="3" borderId="0" xfId="6" applyFont="1" applyFill="1" applyAlignment="1" applyProtection="1">
      <alignment horizontal="right" vertical="center"/>
      <protection hidden="1"/>
    </xf>
    <xf numFmtId="164" fontId="96" fillId="3" borderId="0" xfId="11" applyNumberFormat="1" applyFont="1" applyFill="1" applyAlignment="1">
      <alignment vertical="center"/>
    </xf>
    <xf numFmtId="0" fontId="47" fillId="23" borderId="0" xfId="6" applyFont="1" applyFill="1" applyAlignment="1">
      <alignment vertical="center"/>
    </xf>
    <xf numFmtId="0" fontId="19" fillId="3" borderId="98" xfId="14" applyFont="1" applyFill="1" applyBorder="1" applyAlignment="1">
      <alignment horizontal="right" vertical="center"/>
    </xf>
    <xf numFmtId="164" fontId="38" fillId="3" borderId="0" xfId="11" applyNumberFormat="1" applyFont="1" applyFill="1" applyAlignment="1">
      <alignment vertical="center"/>
    </xf>
    <xf numFmtId="0" fontId="19" fillId="3" borderId="0" xfId="14" applyFont="1" applyFill="1" applyAlignment="1">
      <alignment horizontal="right" vertical="center"/>
    </xf>
    <xf numFmtId="164" fontId="101" fillId="10" borderId="98" xfId="11" applyNumberFormat="1" applyFont="1" applyFill="1" applyBorder="1" applyAlignment="1">
      <alignment horizontal="left" vertical="center"/>
    </xf>
    <xf numFmtId="0" fontId="54" fillId="3" borderId="170" xfId="14" applyFont="1" applyFill="1" applyBorder="1" applyAlignment="1">
      <alignment horizontal="center" vertical="center"/>
    </xf>
    <xf numFmtId="0" fontId="43" fillId="3" borderId="0" xfId="14" applyFont="1" applyFill="1" applyAlignment="1">
      <alignment horizontal="left" vertical="center"/>
    </xf>
    <xf numFmtId="0" fontId="112" fillId="3" borderId="0" xfId="14" applyFont="1" applyFill="1" applyAlignment="1">
      <alignment vertical="center"/>
    </xf>
    <xf numFmtId="0" fontId="43" fillId="3" borderId="0" xfId="14" applyFont="1" applyFill="1" applyAlignment="1">
      <alignment horizontal="right" vertical="center"/>
    </xf>
    <xf numFmtId="0" fontId="51" fillId="3" borderId="0" xfId="8" applyFont="1" applyFill="1" applyAlignment="1">
      <alignment vertical="center"/>
    </xf>
    <xf numFmtId="0" fontId="54" fillId="3" borderId="0" xfId="14" applyFont="1" applyFill="1" applyAlignment="1">
      <alignment horizontal="right" vertical="center"/>
    </xf>
    <xf numFmtId="0" fontId="47" fillId="23" borderId="98" xfId="6" applyFont="1" applyFill="1" applyBorder="1" applyAlignment="1">
      <alignment vertical="center"/>
    </xf>
    <xf numFmtId="0" fontId="112" fillId="10" borderId="98" xfId="14" applyFont="1" applyFill="1" applyBorder="1" applyAlignment="1">
      <alignment horizontal="center" vertical="center"/>
    </xf>
    <xf numFmtId="0" fontId="127" fillId="10" borderId="0" xfId="6" applyFont="1" applyFill="1" applyAlignment="1">
      <alignment horizontal="left" vertical="center"/>
    </xf>
    <xf numFmtId="0" fontId="96" fillId="10" borderId="0" xfId="6" applyFont="1" applyFill="1" applyAlignment="1" applyProtection="1">
      <alignment vertical="center"/>
      <protection hidden="1"/>
    </xf>
    <xf numFmtId="0" fontId="0" fillId="10" borderId="98" xfId="0" applyFill="1" applyBorder="1"/>
    <xf numFmtId="0" fontId="64" fillId="5" borderId="0" xfId="6" applyFont="1" applyFill="1" applyAlignment="1" applyProtection="1">
      <alignment horizontal="center" vertical="center" wrapText="1"/>
      <protection hidden="1"/>
    </xf>
    <xf numFmtId="0" fontId="127" fillId="10" borderId="0" xfId="6" applyFont="1" applyFill="1" applyAlignment="1">
      <alignment vertical="center"/>
    </xf>
    <xf numFmtId="0" fontId="0" fillId="10" borderId="0" xfId="0" applyFill="1" applyAlignment="1">
      <alignment horizontal="center"/>
    </xf>
    <xf numFmtId="0" fontId="130" fillId="10" borderId="0" xfId="6" applyFont="1" applyFill="1" applyAlignment="1" applyProtection="1">
      <alignment horizontal="center" vertical="center" wrapText="1"/>
      <protection hidden="1"/>
    </xf>
    <xf numFmtId="0" fontId="131" fillId="10" borderId="0" xfId="0" applyFont="1" applyFill="1" applyAlignment="1">
      <alignment vertical="top" wrapText="1"/>
    </xf>
    <xf numFmtId="0" fontId="131" fillId="10" borderId="99" xfId="0" applyFont="1" applyFill="1" applyBorder="1" applyAlignment="1">
      <alignment vertical="top" wrapText="1"/>
    </xf>
    <xf numFmtId="0" fontId="130" fillId="3" borderId="0" xfId="6" applyFont="1" applyFill="1" applyAlignment="1" applyProtection="1">
      <alignment horizontal="center" vertical="center" wrapText="1"/>
      <protection hidden="1"/>
    </xf>
    <xf numFmtId="0" fontId="127" fillId="3" borderId="0" xfId="6" applyFont="1" applyFill="1" applyAlignment="1">
      <alignment vertical="center"/>
    </xf>
    <xf numFmtId="0" fontId="0" fillId="3" borderId="0" xfId="0" applyFill="1" applyAlignment="1">
      <alignment horizontal="center"/>
    </xf>
    <xf numFmtId="0" fontId="127" fillId="3" borderId="0" xfId="6" applyFont="1" applyFill="1" applyAlignment="1">
      <alignment horizontal="left" vertical="center"/>
    </xf>
    <xf numFmtId="0" fontId="131" fillId="3" borderId="0" xfId="0" applyFont="1" applyFill="1" applyAlignment="1">
      <alignment vertical="top" wrapText="1"/>
    </xf>
    <xf numFmtId="0" fontId="131" fillId="3" borderId="99" xfId="0" applyFont="1" applyFill="1" applyBorder="1" applyAlignment="1">
      <alignment vertical="top" wrapText="1"/>
    </xf>
    <xf numFmtId="0" fontId="49" fillId="2" borderId="0" xfId="14" applyFont="1" applyFill="1" applyAlignment="1">
      <alignment vertical="center"/>
    </xf>
    <xf numFmtId="0" fontId="39" fillId="3" borderId="0" xfId="0" applyFont="1" applyFill="1"/>
    <xf numFmtId="0" fontId="37" fillId="3" borderId="99" xfId="0" applyFont="1" applyFill="1" applyBorder="1" applyAlignment="1">
      <alignment vertical="top" wrapText="1"/>
    </xf>
    <xf numFmtId="0" fontId="138" fillId="3" borderId="11" xfId="0" applyFont="1" applyFill="1" applyBorder="1"/>
    <xf numFmtId="0" fontId="157" fillId="10" borderId="0" xfId="6" applyFont="1" applyFill="1" applyAlignment="1">
      <alignment horizontal="center" vertical="center"/>
    </xf>
    <xf numFmtId="0" fontId="38" fillId="10" borderId="0" xfId="6" applyFont="1" applyFill="1" applyAlignment="1" applyProtection="1">
      <alignment vertical="center"/>
      <protection hidden="1"/>
    </xf>
    <xf numFmtId="0" fontId="126" fillId="10" borderId="0" xfId="6" applyFont="1" applyFill="1" applyAlignment="1">
      <alignment horizontal="center" vertical="center"/>
    </xf>
    <xf numFmtId="0" fontId="89" fillId="14" borderId="0" xfId="6" applyFont="1" applyFill="1" applyAlignment="1" applyProtection="1">
      <alignment horizontal="center" vertical="center" wrapText="1"/>
      <protection hidden="1"/>
    </xf>
    <xf numFmtId="166" fontId="152" fillId="23" borderId="0" xfId="6" applyNumberFormat="1" applyFont="1" applyFill="1" applyAlignment="1">
      <alignment horizontal="center" vertical="center"/>
    </xf>
    <xf numFmtId="0" fontId="41" fillId="2" borderId="0" xfId="0" applyFont="1" applyFill="1"/>
    <xf numFmtId="0" fontId="39" fillId="3" borderId="0" xfId="0" applyFont="1" applyFill="1" applyAlignment="1">
      <alignment horizontal="center"/>
    </xf>
    <xf numFmtId="0" fontId="39" fillId="3" borderId="0" xfId="0" applyFont="1" applyFill="1" applyAlignment="1">
      <alignment vertical="center"/>
    </xf>
    <xf numFmtId="0" fontId="40" fillId="2" borderId="0" xfId="0" applyFont="1" applyFill="1"/>
    <xf numFmtId="0" fontId="57" fillId="2" borderId="0" xfId="0" applyFont="1" applyFill="1"/>
    <xf numFmtId="0" fontId="0" fillId="3" borderId="0" xfId="0" applyFill="1" applyAlignment="1">
      <alignment vertical="center"/>
    </xf>
    <xf numFmtId="0" fontId="0" fillId="2" borderId="0" xfId="0" applyFill="1" applyAlignment="1">
      <alignment vertical="center"/>
    </xf>
    <xf numFmtId="0" fontId="0" fillId="2" borderId="0" xfId="0" applyFill="1"/>
    <xf numFmtId="0" fontId="47" fillId="23" borderId="0" xfId="6" applyFont="1" applyFill="1" applyAlignment="1">
      <alignment horizontal="right" vertical="center"/>
    </xf>
    <xf numFmtId="0" fontId="79" fillId="3" borderId="0" xfId="11" applyFont="1" applyFill="1" applyAlignment="1">
      <alignment vertical="center" wrapText="1"/>
    </xf>
    <xf numFmtId="164" fontId="122" fillId="3" borderId="0" xfId="11" applyNumberFormat="1" applyFont="1" applyFill="1" applyAlignment="1">
      <alignment horizontal="center" vertical="center"/>
    </xf>
    <xf numFmtId="0" fontId="159" fillId="3" borderId="0" xfId="6" applyFont="1" applyFill="1" applyAlignment="1" applyProtection="1">
      <alignment horizontal="center" vertical="center" wrapText="1"/>
      <protection hidden="1"/>
    </xf>
    <xf numFmtId="0" fontId="38" fillId="3" borderId="0" xfId="6" applyFont="1" applyFill="1" applyAlignment="1" applyProtection="1">
      <alignment vertical="center"/>
      <protection hidden="1"/>
    </xf>
    <xf numFmtId="0" fontId="38" fillId="3" borderId="0" xfId="6" applyFont="1" applyFill="1" applyAlignment="1" applyProtection="1">
      <alignment horizontal="left" vertical="center"/>
      <protection hidden="1"/>
    </xf>
    <xf numFmtId="164" fontId="96" fillId="3" borderId="0" xfId="11" applyNumberFormat="1" applyFont="1" applyFill="1" applyAlignment="1">
      <alignment horizontal="center" vertical="center"/>
    </xf>
    <xf numFmtId="0" fontId="38" fillId="3" borderId="0" xfId="6" applyFont="1" applyFill="1" applyAlignment="1" applyProtection="1">
      <alignment horizontal="center"/>
      <protection hidden="1"/>
    </xf>
    <xf numFmtId="0" fontId="79" fillId="3" borderId="0" xfId="6" applyFont="1" applyFill="1" applyAlignment="1" applyProtection="1">
      <alignment vertical="center"/>
      <protection hidden="1"/>
    </xf>
    <xf numFmtId="0" fontId="40" fillId="3" borderId="0" xfId="6" applyFont="1" applyFill="1" applyAlignment="1">
      <alignment vertical="center"/>
    </xf>
    <xf numFmtId="0" fontId="189" fillId="3" borderId="0" xfId="6" applyFont="1" applyFill="1" applyAlignment="1" applyProtection="1">
      <alignment horizontal="center"/>
      <protection hidden="1"/>
    </xf>
    <xf numFmtId="0" fontId="41" fillId="3" borderId="0" xfId="6" applyFont="1" applyFill="1" applyAlignment="1">
      <alignment horizontal="right" vertical="center"/>
    </xf>
    <xf numFmtId="0" fontId="447" fillId="3" borderId="0" xfId="6" applyFont="1" applyFill="1"/>
    <xf numFmtId="0" fontId="191" fillId="3" borderId="98" xfId="6" applyFont="1" applyFill="1" applyBorder="1" applyAlignment="1" applyProtection="1">
      <alignment horizontal="center"/>
      <protection hidden="1"/>
    </xf>
    <xf numFmtId="0" fontId="191" fillId="3" borderId="0" xfId="6" applyFont="1" applyFill="1" applyAlignment="1" applyProtection="1">
      <alignment horizontal="center"/>
      <protection hidden="1"/>
    </xf>
    <xf numFmtId="186" fontId="192" fillId="3" borderId="0" xfId="11" applyNumberFormat="1" applyFont="1" applyFill="1" applyAlignment="1" applyProtection="1">
      <alignment horizontal="right" vertical="center"/>
      <protection locked="0"/>
    </xf>
    <xf numFmtId="186" fontId="143" fillId="11" borderId="0" xfId="11" applyNumberFormat="1" applyFont="1" applyFill="1" applyAlignment="1" applyProtection="1">
      <alignment horizontal="center" vertical="center"/>
      <protection locked="0"/>
    </xf>
    <xf numFmtId="0" fontId="193" fillId="9" borderId="0" xfId="6" applyFont="1" applyFill="1" applyAlignment="1" applyProtection="1">
      <alignment horizontal="center" vertical="center"/>
      <protection hidden="1"/>
    </xf>
    <xf numFmtId="186" fontId="193" fillId="9" borderId="0" xfId="6" applyNumberFormat="1" applyFont="1" applyFill="1" applyAlignment="1" applyProtection="1">
      <alignment horizontal="center" vertical="center"/>
      <protection hidden="1"/>
    </xf>
    <xf numFmtId="0" fontId="194" fillId="10" borderId="0" xfId="6" applyFont="1" applyFill="1" applyAlignment="1" applyProtection="1">
      <alignment horizontal="center" vertical="center"/>
      <protection hidden="1"/>
    </xf>
    <xf numFmtId="186" fontId="194" fillId="10" borderId="0" xfId="6" applyNumberFormat="1" applyFont="1" applyFill="1" applyAlignment="1" applyProtection="1">
      <alignment horizontal="center" vertical="center"/>
      <protection hidden="1"/>
    </xf>
    <xf numFmtId="0" fontId="195" fillId="22" borderId="0" xfId="6" applyFont="1" applyFill="1" applyAlignment="1" applyProtection="1">
      <alignment horizontal="center" vertical="center"/>
      <protection hidden="1"/>
    </xf>
    <xf numFmtId="164" fontId="180" fillId="9" borderId="0" xfId="11" applyNumberFormat="1" applyFont="1" applyFill="1" applyAlignment="1">
      <alignment horizontal="center" vertical="center"/>
    </xf>
    <xf numFmtId="164" fontId="145" fillId="10" borderId="0" xfId="11" applyNumberFormat="1" applyFont="1" applyFill="1" applyAlignment="1">
      <alignment horizontal="center" vertical="center"/>
    </xf>
    <xf numFmtId="164" fontId="132" fillId="22" borderId="0" xfId="11" applyNumberFormat="1" applyFont="1" applyFill="1" applyAlignment="1">
      <alignment horizontal="center" vertical="center"/>
    </xf>
    <xf numFmtId="0" fontId="99" fillId="3" borderId="0" xfId="6" applyFont="1" applyFill="1" applyAlignment="1">
      <alignment horizontal="center" vertical="center"/>
    </xf>
    <xf numFmtId="164" fontId="196" fillId="3" borderId="0" xfId="11" applyNumberFormat="1" applyFont="1" applyFill="1" applyAlignment="1">
      <alignment horizontal="center" vertical="center"/>
    </xf>
    <xf numFmtId="0" fontId="128" fillId="3" borderId="0" xfId="6" applyFont="1" applyFill="1" applyAlignment="1" applyProtection="1">
      <alignment vertical="center"/>
      <protection hidden="1"/>
    </xf>
    <xf numFmtId="164" fontId="65" fillId="9" borderId="69" xfId="11" applyNumberFormat="1" applyFont="1" applyFill="1" applyBorder="1" applyAlignment="1">
      <alignment horizontal="center" vertical="center"/>
    </xf>
    <xf numFmtId="164" fontId="65" fillId="9" borderId="40" xfId="11" applyNumberFormat="1" applyFont="1" applyFill="1" applyBorder="1" applyAlignment="1">
      <alignment horizontal="center" vertical="center"/>
    </xf>
    <xf numFmtId="164" fontId="65" fillId="9" borderId="41" xfId="11" applyNumberFormat="1" applyFont="1" applyFill="1" applyBorder="1" applyAlignment="1">
      <alignment horizontal="center" vertical="center"/>
    </xf>
    <xf numFmtId="164" fontId="65" fillId="9" borderId="82" xfId="11" applyNumberFormat="1" applyFont="1" applyFill="1" applyBorder="1" applyAlignment="1">
      <alignment horizontal="center" vertical="center"/>
    </xf>
    <xf numFmtId="164" fontId="65" fillId="9" borderId="75" xfId="11" applyNumberFormat="1" applyFont="1" applyFill="1" applyBorder="1" applyAlignment="1">
      <alignment horizontal="center" vertical="center"/>
    </xf>
    <xf numFmtId="164" fontId="65" fillId="9" borderId="80" xfId="11" applyNumberFormat="1" applyFont="1" applyFill="1" applyBorder="1" applyAlignment="1">
      <alignment horizontal="center" vertical="center"/>
    </xf>
    <xf numFmtId="182" fontId="65" fillId="9" borderId="40" xfId="11" applyNumberFormat="1" applyFont="1" applyFill="1" applyBorder="1" applyAlignment="1">
      <alignment horizontal="center" vertical="center"/>
    </xf>
    <xf numFmtId="0" fontId="93" fillId="16" borderId="0" xfId="14" applyFont="1" applyFill="1" applyAlignment="1">
      <alignment horizontal="center" vertical="center"/>
    </xf>
    <xf numFmtId="0" fontId="93" fillId="26" borderId="0" xfId="14" applyFont="1" applyFill="1" applyAlignment="1">
      <alignment horizontal="center" vertical="center"/>
    </xf>
    <xf numFmtId="0" fontId="128" fillId="10" borderId="0" xfId="6" applyFont="1" applyFill="1" applyAlignment="1" applyProtection="1">
      <alignment horizontal="center" vertical="center"/>
      <protection hidden="1"/>
    </xf>
    <xf numFmtId="0" fontId="128" fillId="10" borderId="99" xfId="6" applyFont="1" applyFill="1" applyBorder="1" applyAlignment="1" applyProtection="1">
      <alignment horizontal="center" vertical="center"/>
      <protection hidden="1"/>
    </xf>
    <xf numFmtId="0" fontId="124" fillId="10" borderId="0" xfId="6" applyFont="1" applyFill="1" applyAlignment="1">
      <alignment horizontal="center" vertical="center"/>
    </xf>
    <xf numFmtId="0" fontId="47" fillId="17" borderId="0" xfId="6" applyFont="1" applyFill="1" applyAlignment="1">
      <alignment horizontal="center" vertical="center"/>
    </xf>
    <xf numFmtId="164" fontId="101" fillId="17" borderId="0" xfId="6" applyNumberFormat="1" applyFont="1" applyFill="1" applyAlignment="1">
      <alignment vertical="center"/>
    </xf>
    <xf numFmtId="0" fontId="47" fillId="17" borderId="0" xfId="6" applyFont="1" applyFill="1" applyAlignment="1">
      <alignment vertical="center"/>
    </xf>
    <xf numFmtId="0" fontId="80" fillId="3" borderId="0" xfId="14" applyFont="1" applyFill="1" applyAlignment="1">
      <alignment horizontal="right" vertical="center"/>
    </xf>
    <xf numFmtId="0" fontId="114" fillId="3" borderId="0" xfId="6" applyFont="1" applyFill="1" applyAlignment="1">
      <alignment horizontal="left" vertical="center"/>
    </xf>
    <xf numFmtId="0" fontId="118" fillId="3" borderId="0" xfId="6" applyFont="1" applyFill="1" applyAlignment="1">
      <alignment horizontal="left" vertical="center"/>
    </xf>
    <xf numFmtId="0" fontId="121" fillId="3" borderId="0" xfId="6" applyFont="1" applyFill="1" applyAlignment="1">
      <alignment horizontal="left" vertical="center"/>
    </xf>
    <xf numFmtId="164" fontId="101" fillId="3" borderId="98" xfId="11" applyNumberFormat="1" applyFont="1" applyFill="1" applyBorder="1" applyAlignment="1">
      <alignment horizontal="center" vertical="center"/>
    </xf>
    <xf numFmtId="0" fontId="120" fillId="3" borderId="0" xfId="6" applyFont="1" applyFill="1" applyAlignment="1">
      <alignment vertical="center" wrapText="1"/>
    </xf>
    <xf numFmtId="0" fontId="41" fillId="3" borderId="0" xfId="6" applyFont="1" applyFill="1" applyAlignment="1">
      <alignment vertical="center" wrapText="1"/>
    </xf>
    <xf numFmtId="0" fontId="126" fillId="3" borderId="0" xfId="6" applyFont="1" applyFill="1" applyAlignment="1">
      <alignment horizontal="center" vertical="center"/>
    </xf>
    <xf numFmtId="0" fontId="54" fillId="3" borderId="0" xfId="6" applyFont="1" applyFill="1" applyAlignment="1">
      <alignment horizontal="left" vertical="center"/>
    </xf>
    <xf numFmtId="165" fontId="59" fillId="3" borderId="0" xfId="8" applyNumberFormat="1" applyFont="1" applyFill="1" applyAlignment="1" applyProtection="1">
      <alignment horizontal="center" vertical="center"/>
      <protection locked="0"/>
    </xf>
    <xf numFmtId="0" fontId="138" fillId="19" borderId="98" xfId="6" applyFont="1" applyFill="1" applyBorder="1" applyAlignment="1">
      <alignment horizontal="center" vertical="center"/>
    </xf>
    <xf numFmtId="0" fontId="57" fillId="8" borderId="0" xfId="6" applyFont="1" applyFill="1" applyAlignment="1" applyProtection="1">
      <alignment vertical="center"/>
      <protection hidden="1"/>
    </xf>
    <xf numFmtId="178" fontId="17" fillId="8" borderId="0" xfId="11" applyNumberFormat="1" applyFont="1" applyFill="1" applyAlignment="1">
      <alignment horizontal="center" vertical="center"/>
    </xf>
    <xf numFmtId="178" fontId="117" fillId="6" borderId="0" xfId="11" applyNumberFormat="1" applyFont="1" applyFill="1" applyAlignment="1">
      <alignment horizontal="center" vertical="center"/>
    </xf>
    <xf numFmtId="0" fontId="0" fillId="3" borderId="0" xfId="0" applyFill="1" applyAlignment="1">
      <alignment horizontal="right" vertical="center"/>
    </xf>
    <xf numFmtId="178" fontId="65" fillId="9" borderId="0" xfId="11" applyNumberFormat="1" applyFont="1" applyFill="1" applyAlignment="1">
      <alignment horizontal="center" vertical="center"/>
    </xf>
    <xf numFmtId="178" fontId="96" fillId="3" borderId="0" xfId="11" applyNumberFormat="1" applyFont="1" applyFill="1" applyAlignment="1">
      <alignment vertical="center"/>
    </xf>
    <xf numFmtId="164" fontId="66" fillId="3" borderId="0" xfId="11" applyNumberFormat="1" applyFont="1" applyFill="1" applyAlignment="1">
      <alignment vertical="center"/>
    </xf>
    <xf numFmtId="0" fontId="122" fillId="17" borderId="0" xfId="6" applyFont="1" applyFill="1" applyAlignment="1">
      <alignment vertical="center"/>
    </xf>
    <xf numFmtId="178" fontId="122" fillId="17" borderId="0" xfId="6" applyNumberFormat="1" applyFont="1" applyFill="1" applyAlignment="1">
      <alignment vertical="center"/>
    </xf>
    <xf numFmtId="0" fontId="57" fillId="3" borderId="178" xfId="9" applyFont="1" applyFill="1" applyBorder="1" applyAlignment="1">
      <alignment horizontal="center" vertical="center"/>
    </xf>
    <xf numFmtId="0" fontId="64" fillId="19" borderId="0" xfId="6" applyFont="1" applyFill="1" applyAlignment="1">
      <alignment vertical="center"/>
    </xf>
    <xf numFmtId="0" fontId="64" fillId="19" borderId="0" xfId="6" applyFont="1" applyFill="1" applyAlignment="1">
      <alignment horizontal="left" vertical="center"/>
    </xf>
    <xf numFmtId="164" fontId="54" fillId="19" borderId="0" xfId="11" applyNumberFormat="1" applyFont="1" applyFill="1" applyAlignment="1">
      <alignment horizontal="center" vertical="center"/>
    </xf>
    <xf numFmtId="0" fontId="231" fillId="3" borderId="179" xfId="9" applyFill="1" applyBorder="1" applyAlignment="1">
      <alignment horizontal="center" vertical="center"/>
    </xf>
    <xf numFmtId="0" fontId="231" fillId="3" borderId="180" xfId="9" applyFill="1" applyBorder="1" applyAlignment="1">
      <alignment horizontal="center" vertical="center"/>
    </xf>
    <xf numFmtId="0" fontId="41" fillId="10" borderId="182" xfId="9" applyFont="1" applyFill="1" applyBorder="1" applyAlignment="1">
      <alignment horizontal="center" vertical="center"/>
    </xf>
    <xf numFmtId="0" fontId="41" fillId="10" borderId="183" xfId="9" applyFont="1" applyFill="1" applyBorder="1" applyAlignment="1">
      <alignment horizontal="center" vertical="center"/>
    </xf>
    <xf numFmtId="0" fontId="41" fillId="10" borderId="184" xfId="9" applyFont="1" applyFill="1" applyBorder="1" applyAlignment="1">
      <alignment horizontal="center" vertical="center"/>
    </xf>
    <xf numFmtId="0" fontId="49" fillId="19" borderId="0" xfId="6" applyFont="1" applyFill="1" applyAlignment="1">
      <alignment horizontal="center" vertical="center"/>
    </xf>
    <xf numFmtId="0" fontId="231" fillId="10" borderId="0" xfId="8" applyFill="1" applyAlignment="1">
      <alignment horizontal="center"/>
    </xf>
    <xf numFmtId="0" fontId="131" fillId="10" borderId="0" xfId="8" applyFont="1" applyFill="1" applyAlignment="1">
      <alignment vertical="top" wrapText="1"/>
    </xf>
    <xf numFmtId="164" fontId="101" fillId="19" borderId="0" xfId="11" applyNumberFormat="1" applyFont="1" applyFill="1" applyAlignment="1">
      <alignment horizontal="center" vertical="center"/>
    </xf>
    <xf numFmtId="164" fontId="38" fillId="19" borderId="0" xfId="11" applyNumberFormat="1" applyFont="1" applyFill="1" applyAlignment="1">
      <alignment vertical="center"/>
    </xf>
    <xf numFmtId="0" fontId="169" fillId="17" borderId="98" xfId="6" applyFont="1" applyFill="1" applyBorder="1" applyAlignment="1">
      <alignment horizontal="center" vertical="center"/>
    </xf>
    <xf numFmtId="0" fontId="64" fillId="30" borderId="98" xfId="6" applyFont="1" applyFill="1" applyBorder="1" applyAlignment="1">
      <alignment vertical="center"/>
    </xf>
    <xf numFmtId="0" fontId="64" fillId="30" borderId="0" xfId="6" applyFont="1" applyFill="1" applyAlignment="1">
      <alignment vertical="center"/>
    </xf>
    <xf numFmtId="0" fontId="64" fillId="30" borderId="99" xfId="6" applyFont="1" applyFill="1" applyBorder="1" applyAlignment="1">
      <alignment vertical="center"/>
    </xf>
    <xf numFmtId="0" fontId="144" fillId="22" borderId="0" xfId="6" applyFont="1" applyFill="1" applyAlignment="1" applyProtection="1">
      <alignment vertical="center"/>
      <protection hidden="1"/>
    </xf>
    <xf numFmtId="164" fontId="38" fillId="22" borderId="99" xfId="11" applyNumberFormat="1" applyFont="1" applyFill="1" applyBorder="1" applyAlignment="1">
      <alignment vertical="center"/>
    </xf>
    <xf numFmtId="0" fontId="79" fillId="18" borderId="98" xfId="6" applyFont="1" applyFill="1" applyBorder="1" applyAlignment="1">
      <alignment vertical="center"/>
    </xf>
    <xf numFmtId="0" fontId="79" fillId="3" borderId="0" xfId="14" applyFont="1" applyFill="1" applyAlignment="1">
      <alignment horizontal="left" vertical="center"/>
    </xf>
    <xf numFmtId="0" fontId="448" fillId="3" borderId="98" xfId="6" applyFont="1" applyFill="1" applyBorder="1" applyAlignment="1" applyProtection="1">
      <alignment vertical="center"/>
      <protection hidden="1"/>
    </xf>
    <xf numFmtId="0" fontId="448" fillId="3" borderId="0" xfId="6" applyFont="1" applyFill="1" applyAlignment="1" applyProtection="1">
      <alignment vertical="center"/>
      <protection hidden="1"/>
    </xf>
    <xf numFmtId="0" fontId="66" fillId="3" borderId="0" xfId="6" applyFont="1" applyFill="1" applyAlignment="1" applyProtection="1">
      <alignment vertical="center"/>
      <protection hidden="1"/>
    </xf>
    <xf numFmtId="0" fontId="122" fillId="3" borderId="0" xfId="6" applyFont="1" applyFill="1" applyAlignment="1" applyProtection="1">
      <alignment horizontal="left" vertical="center"/>
      <protection hidden="1"/>
    </xf>
    <xf numFmtId="0" fontId="66" fillId="3" borderId="0" xfId="14" applyFont="1" applyFill="1" applyAlignment="1">
      <alignment vertical="center"/>
    </xf>
    <xf numFmtId="0" fontId="66" fillId="3" borderId="99" xfId="14" applyFont="1" applyFill="1" applyBorder="1" applyAlignment="1">
      <alignment vertical="center"/>
    </xf>
    <xf numFmtId="0" fontId="65" fillId="9" borderId="185" xfId="11" applyFont="1" applyFill="1" applyBorder="1" applyAlignment="1">
      <alignment horizontal="center" vertical="center"/>
    </xf>
    <xf numFmtId="2" fontId="96" fillId="3" borderId="39" xfId="11" applyNumberFormat="1" applyFont="1" applyFill="1" applyBorder="1" applyAlignment="1">
      <alignment horizontal="center" vertical="center"/>
    </xf>
    <xf numFmtId="165" fontId="153" fillId="22" borderId="99" xfId="11" applyNumberFormat="1" applyFont="1" applyFill="1" applyBorder="1" applyAlignment="1">
      <alignment horizontal="center" vertical="center"/>
    </xf>
    <xf numFmtId="182" fontId="96" fillId="3" borderId="39" xfId="11" applyNumberFormat="1" applyFont="1" applyFill="1" applyBorder="1" applyAlignment="1">
      <alignment horizontal="center" vertical="center"/>
    </xf>
    <xf numFmtId="182" fontId="153" fillId="22" borderId="99" xfId="11" applyNumberFormat="1" applyFont="1" applyFill="1" applyBorder="1" applyAlignment="1">
      <alignment horizontal="center" vertical="center"/>
    </xf>
    <xf numFmtId="0" fontId="139" fillId="3" borderId="0" xfId="6" applyFont="1" applyFill="1" applyAlignment="1">
      <alignment horizontal="center" vertical="center"/>
    </xf>
    <xf numFmtId="0" fontId="139" fillId="3" borderId="99" xfId="6" applyFont="1" applyFill="1" applyBorder="1" applyAlignment="1">
      <alignment horizontal="center" vertical="center"/>
    </xf>
    <xf numFmtId="164" fontId="122" fillId="3" borderId="0" xfId="11" applyNumberFormat="1" applyFont="1" applyFill="1" applyAlignment="1">
      <alignment vertical="top"/>
    </xf>
    <xf numFmtId="164" fontId="122" fillId="3" borderId="99" xfId="11" applyNumberFormat="1" applyFont="1" applyFill="1" applyBorder="1" applyAlignment="1">
      <alignment vertical="top"/>
    </xf>
    <xf numFmtId="0" fontId="211" fillId="3" borderId="0" xfId="6" applyFont="1" applyFill="1" applyAlignment="1" applyProtection="1">
      <alignment horizontal="left" vertical="center"/>
      <protection hidden="1"/>
    </xf>
    <xf numFmtId="0" fontId="231" fillId="22" borderId="0" xfId="8" applyFill="1"/>
    <xf numFmtId="0" fontId="47" fillId="30" borderId="98" xfId="6" applyFont="1" applyFill="1" applyBorder="1" applyAlignment="1">
      <alignment vertical="center"/>
    </xf>
    <xf numFmtId="0" fontId="47" fillId="30" borderId="0" xfId="6" applyFont="1" applyFill="1" applyAlignment="1">
      <alignment vertical="center"/>
    </xf>
    <xf numFmtId="0" fontId="47" fillId="30" borderId="99" xfId="6" applyFont="1" applyFill="1" applyBorder="1" applyAlignment="1">
      <alignment vertical="center"/>
    </xf>
    <xf numFmtId="164" fontId="101" fillId="22" borderId="98" xfId="11" applyNumberFormat="1" applyFont="1" applyFill="1" applyBorder="1" applyAlignment="1">
      <alignment horizontal="center" vertical="center"/>
    </xf>
    <xf numFmtId="164" fontId="101" fillId="22" borderId="0" xfId="11" applyNumberFormat="1" applyFont="1" applyFill="1" applyAlignment="1">
      <alignment horizontal="center" vertical="center"/>
    </xf>
    <xf numFmtId="164" fontId="38" fillId="22" borderId="0" xfId="11" applyNumberFormat="1" applyFont="1" applyFill="1" applyAlignment="1">
      <alignment vertical="center"/>
    </xf>
    <xf numFmtId="0" fontId="160" fillId="10" borderId="98" xfId="6" applyFont="1" applyFill="1" applyBorder="1" applyAlignment="1">
      <alignment horizontal="center" vertical="center"/>
    </xf>
    <xf numFmtId="0" fontId="128" fillId="10" borderId="98" xfId="6" applyFont="1" applyFill="1" applyBorder="1" applyAlignment="1" applyProtection="1">
      <alignment horizontal="center" vertical="center"/>
      <protection hidden="1"/>
    </xf>
    <xf numFmtId="0" fontId="121" fillId="10" borderId="98" xfId="6" applyFont="1" applyFill="1" applyBorder="1" applyAlignment="1">
      <alignment horizontal="center" vertical="center"/>
    </xf>
    <xf numFmtId="164" fontId="163" fillId="10" borderId="98" xfId="8" applyNumberFormat="1" applyFont="1" applyFill="1" applyBorder="1" applyAlignment="1">
      <alignment horizontal="center" vertical="center"/>
    </xf>
    <xf numFmtId="0" fontId="125" fillId="10" borderId="0" xfId="6" applyFont="1" applyFill="1" applyAlignment="1" applyProtection="1">
      <alignment horizontal="left" vertical="center"/>
      <protection hidden="1"/>
    </xf>
    <xf numFmtId="0" fontId="139" fillId="10" borderId="0" xfId="6" applyFont="1" applyFill="1" applyAlignment="1">
      <alignment horizontal="right" vertical="center"/>
    </xf>
    <xf numFmtId="0" fontId="164" fillId="10" borderId="0" xfId="8" applyFont="1" applyFill="1" applyAlignment="1">
      <alignment vertical="center"/>
    </xf>
    <xf numFmtId="0" fontId="71" fillId="17" borderId="0" xfId="6" applyFont="1" applyFill="1" applyAlignment="1">
      <alignment horizontal="center" vertical="center"/>
    </xf>
    <xf numFmtId="0" fontId="71" fillId="17" borderId="0" xfId="6" applyFont="1" applyFill="1" applyAlignment="1">
      <alignment vertical="center"/>
    </xf>
    <xf numFmtId="0" fontId="157" fillId="10" borderId="98" xfId="6" applyFont="1" applyFill="1" applyBorder="1" applyAlignment="1">
      <alignment horizontal="center" vertical="center"/>
    </xf>
    <xf numFmtId="0" fontId="124" fillId="10" borderId="99" xfId="6" applyFont="1" applyFill="1" applyBorder="1" applyAlignment="1">
      <alignment horizontal="center" vertical="center"/>
    </xf>
    <xf numFmtId="0" fontId="0" fillId="10" borderId="0" xfId="0" applyFill="1"/>
    <xf numFmtId="0" fontId="54" fillId="25" borderId="0" xfId="6" applyFont="1" applyFill="1" applyAlignment="1">
      <alignment vertical="center"/>
    </xf>
    <xf numFmtId="166" fontId="165" fillId="11" borderId="0" xfId="11" applyNumberFormat="1" applyFont="1" applyFill="1" applyAlignment="1">
      <alignment horizontal="center" vertical="center"/>
    </xf>
    <xf numFmtId="166" fontId="96" fillId="2" borderId="0" xfId="11" applyNumberFormat="1" applyFont="1" applyFill="1" applyAlignment="1">
      <alignment horizontal="right" vertical="center"/>
    </xf>
    <xf numFmtId="0" fontId="66" fillId="2" borderId="0" xfId="8" applyFont="1" applyFill="1" applyAlignment="1">
      <alignment horizontal="left" vertical="center" wrapText="1"/>
    </xf>
    <xf numFmtId="166" fontId="165" fillId="19" borderId="0" xfId="11" applyNumberFormat="1" applyFont="1" applyFill="1" applyAlignment="1">
      <alignment horizontal="center" vertical="center"/>
    </xf>
    <xf numFmtId="0" fontId="150" fillId="3" borderId="0" xfId="6" applyFont="1" applyFill="1" applyAlignment="1" applyProtection="1">
      <alignment vertical="center"/>
      <protection hidden="1"/>
    </xf>
    <xf numFmtId="165" fontId="96" fillId="2" borderId="0" xfId="11" applyNumberFormat="1" applyFont="1" applyFill="1" applyAlignment="1">
      <alignment horizontal="right" vertical="center"/>
    </xf>
    <xf numFmtId="0" fontId="54" fillId="17" borderId="98" xfId="6" applyFont="1" applyFill="1" applyBorder="1" applyAlignment="1">
      <alignment vertical="center"/>
    </xf>
    <xf numFmtId="0" fontId="54" fillId="17" borderId="0" xfId="6" applyFont="1" applyFill="1" applyAlignment="1">
      <alignment vertical="center"/>
    </xf>
    <xf numFmtId="0" fontId="54" fillId="17" borderId="99" xfId="6" applyFont="1" applyFill="1" applyBorder="1" applyAlignment="1">
      <alignment vertical="center"/>
    </xf>
    <xf numFmtId="0" fontId="144" fillId="19" borderId="98" xfId="6" applyFont="1" applyFill="1" applyBorder="1" applyAlignment="1" applyProtection="1">
      <alignment vertical="center"/>
      <protection hidden="1"/>
    </xf>
    <xf numFmtId="0" fontId="144" fillId="19" borderId="0" xfId="6" applyFont="1" applyFill="1" applyAlignment="1" applyProtection="1">
      <alignment vertical="center"/>
      <protection hidden="1"/>
    </xf>
    <xf numFmtId="166" fontId="38" fillId="19" borderId="0" xfId="11" applyNumberFormat="1" applyFont="1" applyFill="1" applyAlignment="1">
      <alignment vertical="center"/>
    </xf>
    <xf numFmtId="0" fontId="144" fillId="19" borderId="99" xfId="6" applyFont="1" applyFill="1" applyBorder="1" applyAlignment="1" applyProtection="1">
      <alignment vertical="center"/>
      <protection hidden="1"/>
    </xf>
    <xf numFmtId="0" fontId="27" fillId="17" borderId="98" xfId="6" applyFont="1" applyFill="1" applyBorder="1" applyAlignment="1">
      <alignment horizontal="center" vertical="center"/>
    </xf>
    <xf numFmtId="0" fontId="103" fillId="19" borderId="0" xfId="0" applyFont="1" applyFill="1" applyAlignment="1">
      <alignment horizontal="right" vertical="center"/>
    </xf>
    <xf numFmtId="0" fontId="26" fillId="3" borderId="99" xfId="0" applyFont="1" applyFill="1" applyBorder="1" applyAlignment="1">
      <alignment vertical="center"/>
    </xf>
    <xf numFmtId="0" fontId="38" fillId="10" borderId="98" xfId="6" applyFont="1" applyFill="1" applyBorder="1" applyAlignment="1" applyProtection="1">
      <alignment vertical="center"/>
      <protection hidden="1"/>
    </xf>
    <xf numFmtId="0" fontId="38" fillId="3" borderId="98" xfId="6" applyFont="1" applyFill="1" applyBorder="1" applyAlignment="1" applyProtection="1">
      <alignment vertical="center"/>
      <protection hidden="1"/>
    </xf>
    <xf numFmtId="0" fontId="38" fillId="19" borderId="98" xfId="6" applyFont="1" applyFill="1" applyBorder="1" applyAlignment="1" applyProtection="1">
      <alignment vertical="center"/>
      <protection hidden="1"/>
    </xf>
    <xf numFmtId="0" fontId="17" fillId="3" borderId="0" xfId="6" applyFont="1" applyFill="1" applyAlignment="1" applyProtection="1">
      <alignment horizontal="left" vertical="center"/>
      <protection hidden="1"/>
    </xf>
    <xf numFmtId="0" fontId="17" fillId="3" borderId="99" xfId="6" applyFont="1" applyFill="1" applyBorder="1" applyAlignment="1" applyProtection="1">
      <alignment horizontal="left" vertical="center"/>
      <protection hidden="1"/>
    </xf>
    <xf numFmtId="0" fontId="38" fillId="11" borderId="98" xfId="6" applyFont="1" applyFill="1" applyBorder="1" applyAlignment="1" applyProtection="1">
      <alignment vertical="center"/>
      <protection hidden="1"/>
    </xf>
    <xf numFmtId="0" fontId="38" fillId="19" borderId="0" xfId="6" applyFont="1" applyFill="1" applyAlignment="1" applyProtection="1">
      <alignment vertical="center"/>
      <protection hidden="1"/>
    </xf>
    <xf numFmtId="1" fontId="96" fillId="2" borderId="98" xfId="11" applyNumberFormat="1" applyFont="1" applyFill="1" applyBorder="1" applyAlignment="1">
      <alignment vertical="center"/>
    </xf>
    <xf numFmtId="1" fontId="96" fillId="2" borderId="0" xfId="11" applyNumberFormat="1" applyFont="1" applyFill="1" applyAlignment="1">
      <alignment vertical="center"/>
    </xf>
    <xf numFmtId="2" fontId="96" fillId="2" borderId="0" xfId="11" applyNumberFormat="1" applyFont="1" applyFill="1" applyAlignment="1">
      <alignment vertical="center"/>
    </xf>
    <xf numFmtId="166" fontId="96" fillId="2" borderId="0" xfId="11" applyNumberFormat="1" applyFont="1" applyFill="1" applyAlignment="1">
      <alignment vertical="center"/>
    </xf>
    <xf numFmtId="165" fontId="96" fillId="2" borderId="0" xfId="11" applyNumberFormat="1" applyFont="1" applyFill="1" applyAlignment="1">
      <alignment vertical="center"/>
    </xf>
    <xf numFmtId="1" fontId="96" fillId="2" borderId="99" xfId="11" applyNumberFormat="1" applyFont="1" applyFill="1" applyBorder="1" applyAlignment="1">
      <alignment vertical="center"/>
    </xf>
    <xf numFmtId="0" fontId="40" fillId="2" borderId="0" xfId="0" applyFont="1" applyFill="1" applyAlignment="1">
      <alignment vertical="center"/>
    </xf>
    <xf numFmtId="0" fontId="60" fillId="2" borderId="0" xfId="0" applyFont="1" applyFill="1" applyAlignment="1">
      <alignment vertical="center"/>
    </xf>
    <xf numFmtId="0" fontId="39" fillId="3" borderId="0" xfId="0" applyFont="1" applyFill="1" applyAlignment="1">
      <alignment horizontal="center" vertical="center"/>
    </xf>
    <xf numFmtId="0" fontId="58" fillId="2" borderId="0" xfId="0" applyFont="1" applyFill="1" applyAlignment="1">
      <alignment horizontal="left" vertical="center" wrapText="1"/>
    </xf>
    <xf numFmtId="0" fontId="58" fillId="2" borderId="99" xfId="0" applyFont="1" applyFill="1" applyBorder="1" applyAlignment="1">
      <alignment horizontal="left" vertical="center" wrapText="1"/>
    </xf>
    <xf numFmtId="0" fontId="34" fillId="3" borderId="0" xfId="6" applyFont="1" applyFill="1" applyAlignment="1" applyProtection="1">
      <alignment horizontal="left" vertical="center"/>
      <protection hidden="1"/>
    </xf>
    <xf numFmtId="0" fontId="127" fillId="2" borderId="0" xfId="0" applyFont="1" applyFill="1" applyAlignment="1">
      <alignment horizontal="left" vertical="center"/>
    </xf>
    <xf numFmtId="0" fontId="35" fillId="2" borderId="0" xfId="0" applyFont="1" applyFill="1" applyAlignment="1">
      <alignment horizontal="left" vertical="center" wrapText="1"/>
    </xf>
    <xf numFmtId="0" fontId="35" fillId="2" borderId="99" xfId="0" applyFont="1" applyFill="1" applyBorder="1" applyAlignment="1">
      <alignment horizontal="left" vertical="center" wrapText="1"/>
    </xf>
    <xf numFmtId="0" fontId="212" fillId="3" borderId="0" xfId="6" applyFont="1" applyFill="1" applyAlignment="1" applyProtection="1">
      <alignment horizontal="right" vertical="center"/>
      <protection hidden="1"/>
    </xf>
    <xf numFmtId="0" fontId="79" fillId="3" borderId="98" xfId="11" applyFont="1" applyFill="1" applyBorder="1" applyAlignment="1">
      <alignment vertical="center" wrapText="1"/>
    </xf>
    <xf numFmtId="0" fontId="106" fillId="3" borderId="0" xfId="0" applyFont="1" applyFill="1" applyAlignment="1" applyProtection="1">
      <alignment horizontal="left" vertical="center"/>
      <protection locked="0"/>
    </xf>
    <xf numFmtId="0" fontId="53" fillId="3" borderId="0" xfId="0" applyFont="1" applyFill="1" applyAlignment="1">
      <alignment vertical="center"/>
    </xf>
    <xf numFmtId="0" fontId="173" fillId="3" borderId="0" xfId="6" applyFont="1" applyFill="1" applyAlignment="1">
      <alignment horizontal="center" vertical="center"/>
    </xf>
    <xf numFmtId="0" fontId="174" fillId="3" borderId="0" xfId="6" applyFont="1" applyFill="1" applyAlignment="1" applyProtection="1">
      <alignment horizontal="left" vertical="center"/>
      <protection hidden="1"/>
    </xf>
    <xf numFmtId="0" fontId="175" fillId="3" borderId="0" xfId="0" applyFont="1" applyFill="1"/>
    <xf numFmtId="0" fontId="111" fillId="3" borderId="0" xfId="0" applyFont="1" applyFill="1"/>
    <xf numFmtId="0" fontId="176" fillId="3" borderId="0" xfId="0" applyFont="1" applyFill="1" applyAlignment="1">
      <alignment horizontal="left" vertical="center"/>
    </xf>
    <xf numFmtId="0" fontId="177" fillId="3" borderId="0" xfId="6" applyFont="1" applyFill="1" applyAlignment="1" applyProtection="1">
      <alignment vertical="center"/>
      <protection hidden="1"/>
    </xf>
    <xf numFmtId="0" fontId="19" fillId="3" borderId="99" xfId="14" applyFont="1" applyFill="1" applyBorder="1" applyAlignment="1">
      <alignment vertical="center"/>
    </xf>
    <xf numFmtId="0" fontId="178" fillId="22" borderId="0" xfId="6" applyFont="1" applyFill="1" applyAlignment="1" applyProtection="1">
      <alignment horizontal="center" vertical="center"/>
      <protection hidden="1"/>
    </xf>
    <xf numFmtId="0" fontId="54" fillId="22" borderId="0" xfId="0" applyFont="1" applyFill="1"/>
    <xf numFmtId="0" fontId="96" fillId="22" borderId="0" xfId="6" applyFont="1" applyFill="1" applyAlignment="1" applyProtection="1">
      <alignment horizontal="center" vertical="center"/>
      <protection hidden="1"/>
    </xf>
    <xf numFmtId="0" fontId="79" fillId="3" borderId="0" xfId="6" applyFont="1" applyFill="1" applyAlignment="1" applyProtection="1">
      <alignment horizontal="left" vertical="center"/>
      <protection hidden="1"/>
    </xf>
    <xf numFmtId="0" fontId="106" fillId="22" borderId="0" xfId="0" applyFont="1" applyFill="1" applyAlignment="1" applyProtection="1">
      <alignment horizontal="left" vertical="center"/>
      <protection locked="0"/>
    </xf>
    <xf numFmtId="0" fontId="66" fillId="22" borderId="99" xfId="6" applyFont="1" applyFill="1" applyBorder="1" applyAlignment="1" applyProtection="1">
      <alignment horizontal="left" vertical="center"/>
      <protection hidden="1"/>
    </xf>
    <xf numFmtId="0" fontId="93" fillId="5" borderId="186" xfId="6" applyFont="1" applyFill="1" applyBorder="1" applyAlignment="1">
      <alignment horizontal="center" vertical="center"/>
    </xf>
    <xf numFmtId="0" fontId="0" fillId="10" borderId="0" xfId="0" applyFill="1" applyAlignment="1">
      <alignment horizontal="center"/>
    </xf>
    <xf numFmtId="0" fontId="106" fillId="3" borderId="44" xfId="0" applyFont="1" applyFill="1" applyBorder="1" applyAlignment="1" applyProtection="1">
      <alignment horizontal="center" vertical="center"/>
      <protection locked="0"/>
    </xf>
    <xf numFmtId="0" fontId="106" fillId="3" borderId="0" xfId="0" applyFont="1" applyFill="1" applyAlignment="1" applyProtection="1">
      <alignment horizontal="center" vertical="center"/>
      <protection locked="0"/>
    </xf>
    <xf numFmtId="0" fontId="106" fillId="3" borderId="43" xfId="0" applyFont="1" applyFill="1" applyBorder="1" applyAlignment="1" applyProtection="1">
      <alignment horizontal="center" vertical="center"/>
      <protection locked="0"/>
    </xf>
    <xf numFmtId="0" fontId="94" fillId="0" borderId="141" xfId="6" applyFont="1" applyBorder="1" applyProtection="1">
      <protection hidden="1"/>
    </xf>
    <xf numFmtId="0" fontId="96" fillId="3" borderId="141" xfId="11" applyFont="1" applyFill="1" applyBorder="1" applyAlignment="1">
      <alignment horizontal="center" vertical="center" wrapText="1"/>
    </xf>
    <xf numFmtId="0" fontId="91" fillId="3" borderId="44" xfId="6" applyFont="1" applyFill="1" applyBorder="1" applyAlignment="1">
      <alignment horizontal="center" vertical="center"/>
    </xf>
    <xf numFmtId="164" fontId="187" fillId="10" borderId="0" xfId="11" applyNumberFormat="1" applyFont="1" applyFill="1" applyAlignment="1">
      <alignment vertical="center"/>
    </xf>
    <xf numFmtId="0" fontId="0" fillId="3" borderId="0" xfId="0" applyFill="1" applyAlignment="1" applyProtection="1">
      <alignment horizontal="left" vertical="center"/>
      <protection locked="0"/>
    </xf>
    <xf numFmtId="0" fontId="29" fillId="3" borderId="0" xfId="0" applyFont="1" applyFill="1" applyAlignment="1" applyProtection="1">
      <alignment horizontal="right" vertical="center"/>
      <protection locked="0"/>
    </xf>
    <xf numFmtId="0" fontId="71" fillId="3" borderId="0" xfId="11" applyFont="1" applyFill="1" applyAlignment="1" applyProtection="1">
      <alignment horizontal="center"/>
      <protection locked="0"/>
    </xf>
    <xf numFmtId="2" fontId="54" fillId="27" borderId="0" xfId="6" applyNumberFormat="1" applyFont="1" applyFill="1" applyAlignment="1" applyProtection="1">
      <alignment horizontal="left" vertical="center"/>
      <protection locked="0"/>
    </xf>
    <xf numFmtId="2" fontId="54" fillId="27" borderId="0" xfId="6" applyNumberFormat="1" applyFont="1" applyFill="1" applyAlignment="1" applyProtection="1">
      <alignment horizontal="center" vertical="center"/>
      <protection locked="0"/>
    </xf>
    <xf numFmtId="164" fontId="180" fillId="2" borderId="0" xfId="11" applyNumberFormat="1" applyFont="1" applyFill="1" applyAlignment="1">
      <alignment horizontal="center" vertical="center"/>
    </xf>
    <xf numFmtId="2" fontId="143" fillId="27" borderId="0" xfId="6" applyNumberFormat="1" applyFont="1" applyFill="1" applyAlignment="1" applyProtection="1">
      <alignment horizontal="right" vertical="center"/>
      <protection locked="0"/>
    </xf>
    <xf numFmtId="164" fontId="181" fillId="10" borderId="0" xfId="11" applyNumberFormat="1" applyFont="1" applyFill="1" applyAlignment="1">
      <alignment horizontal="center" vertical="center"/>
    </xf>
    <xf numFmtId="1" fontId="35" fillId="27" borderId="0" xfId="6" applyNumberFormat="1" applyFont="1" applyFill="1" applyAlignment="1" applyProtection="1">
      <alignment horizontal="right" vertical="center"/>
      <protection locked="0"/>
    </xf>
    <xf numFmtId="2" fontId="35" fillId="27" borderId="0" xfId="6" applyNumberFormat="1" applyFont="1" applyFill="1" applyAlignment="1" applyProtection="1">
      <alignment horizontal="left" vertical="center"/>
      <protection locked="0"/>
    </xf>
    <xf numFmtId="0" fontId="0" fillId="3" borderId="44" xfId="0" applyFill="1" applyBorder="1"/>
    <xf numFmtId="0" fontId="451" fillId="3" borderId="44" xfId="6" applyFont="1" applyFill="1" applyBorder="1" applyAlignment="1">
      <alignment horizontal="center" vertical="center"/>
    </xf>
    <xf numFmtId="164" fontId="188" fillId="10" borderId="0" xfId="11" applyNumberFormat="1" applyFont="1" applyFill="1" applyAlignment="1">
      <alignment vertical="center"/>
    </xf>
    <xf numFmtId="164" fontId="131" fillId="3" borderId="59" xfId="0" applyNumberFormat="1" applyFont="1" applyFill="1" applyBorder="1"/>
    <xf numFmtId="0" fontId="124" fillId="3" borderId="44" xfId="6" applyFont="1" applyFill="1" applyBorder="1" applyAlignment="1">
      <alignment horizontal="center" vertical="center"/>
    </xf>
    <xf numFmtId="0" fontId="58" fillId="10" borderId="0" xfId="0" applyFont="1" applyFill="1" applyAlignment="1">
      <alignment horizontal="center" vertical="center"/>
    </xf>
    <xf numFmtId="0" fontId="138" fillId="3" borderId="44" xfId="6" applyFont="1" applyFill="1" applyBorder="1" applyAlignment="1">
      <alignment horizontal="center" vertical="center"/>
    </xf>
    <xf numFmtId="0" fontId="41" fillId="29" borderId="0" xfId="11" applyFont="1" applyFill="1" applyAlignment="1" applyProtection="1">
      <alignment horizontal="center" vertical="center"/>
      <protection locked="0"/>
    </xf>
    <xf numFmtId="0" fontId="181" fillId="3" borderId="0" xfId="6" applyFont="1" applyFill="1" applyAlignment="1" applyProtection="1">
      <alignment horizontal="right"/>
      <protection hidden="1"/>
    </xf>
    <xf numFmtId="186" fontId="143" fillId="3" borderId="0" xfId="11" applyNumberFormat="1" applyFont="1" applyFill="1" applyAlignment="1" applyProtection="1">
      <alignment horizontal="center" vertical="center"/>
      <protection locked="0"/>
    </xf>
    <xf numFmtId="0" fontId="27" fillId="3" borderId="0" xfId="0" applyFont="1" applyFill="1" applyAlignment="1">
      <alignment vertical="center" wrapText="1"/>
    </xf>
    <xf numFmtId="0" fontId="197" fillId="28" borderId="0" xfId="14" applyFont="1" applyFill="1" applyAlignment="1">
      <alignment horizontal="left" vertical="center"/>
    </xf>
    <xf numFmtId="0" fontId="34" fillId="3" borderId="0" xfId="6" applyFont="1" applyFill="1" applyAlignment="1">
      <alignment vertical="center"/>
    </xf>
    <xf numFmtId="0" fontId="193" fillId="3" borderId="0" xfId="0" applyFont="1" applyFill="1" applyAlignment="1">
      <alignment vertical="center" wrapText="1"/>
    </xf>
    <xf numFmtId="0" fontId="198" fillId="3" borderId="0" xfId="6" applyFont="1" applyFill="1" applyAlignment="1">
      <alignment horizontal="right" vertical="center"/>
    </xf>
    <xf numFmtId="0" fontId="198" fillId="3" borderId="0" xfId="6" applyFont="1" applyFill="1" applyAlignment="1" applyProtection="1">
      <alignment horizontal="center" vertical="center"/>
      <protection hidden="1"/>
    </xf>
    <xf numFmtId="0" fontId="192" fillId="3" borderId="0" xfId="6" applyFont="1" applyFill="1" applyAlignment="1" applyProtection="1">
      <alignment horizontal="center" vertical="center" wrapText="1"/>
      <protection hidden="1"/>
    </xf>
    <xf numFmtId="0" fontId="0" fillId="3" borderId="0" xfId="0" applyFill="1" applyAlignment="1">
      <alignment horizontal="center" vertical="center"/>
    </xf>
    <xf numFmtId="186" fontId="29" fillId="19" borderId="0" xfId="0" applyNumberFormat="1" applyFont="1" applyFill="1" applyAlignment="1">
      <alignment horizontal="center" vertical="center"/>
    </xf>
    <xf numFmtId="186" fontId="197" fillId="2" borderId="0" xfId="6" applyNumberFormat="1" applyFont="1" applyFill="1" applyAlignment="1" applyProtection="1">
      <alignment horizontal="center" vertical="center"/>
      <protection hidden="1"/>
    </xf>
    <xf numFmtId="0" fontId="71" fillId="2" borderId="0" xfId="6" applyFont="1" applyFill="1" applyAlignment="1" applyProtection="1">
      <alignment horizontal="right" vertical="center"/>
      <protection hidden="1"/>
    </xf>
    <xf numFmtId="164" fontId="106" fillId="2" borderId="0" xfId="0" applyNumberFormat="1" applyFont="1" applyFill="1" applyAlignment="1">
      <alignment horizontal="center" vertical="center"/>
    </xf>
    <xf numFmtId="186" fontId="202" fillId="3" borderId="0" xfId="11" applyNumberFormat="1" applyFont="1" applyFill="1" applyAlignment="1" applyProtection="1">
      <alignment horizontal="right" vertical="center"/>
      <protection locked="0"/>
    </xf>
    <xf numFmtId="0" fontId="71" fillId="0" borderId="0" xfId="11" applyFont="1" applyAlignment="1" applyProtection="1">
      <alignment horizontal="right" vertical="center"/>
      <protection locked="0"/>
    </xf>
    <xf numFmtId="3" fontId="192" fillId="11" borderId="0" xfId="11" applyNumberFormat="1" applyFont="1" applyFill="1" applyAlignment="1" applyProtection="1">
      <alignment horizontal="center" vertical="center"/>
      <protection locked="0"/>
    </xf>
    <xf numFmtId="164" fontId="198" fillId="11" borderId="0" xfId="11" applyNumberFormat="1" applyFont="1" applyFill="1" applyAlignment="1">
      <alignment horizontal="center" vertical="center"/>
    </xf>
    <xf numFmtId="0" fontId="0" fillId="3" borderId="0" xfId="0" applyFill="1" applyAlignment="1">
      <alignment horizontal="center" vertical="center"/>
    </xf>
    <xf numFmtId="0" fontId="106" fillId="3" borderId="0" xfId="0" applyFont="1" applyFill="1" applyAlignment="1">
      <alignment horizontal="center" vertical="center" wrapText="1"/>
    </xf>
    <xf numFmtId="186" fontId="202" fillId="0" borderId="0" xfId="11" applyNumberFormat="1" applyFont="1" applyAlignment="1" applyProtection="1">
      <alignment horizontal="right" vertical="center"/>
      <protection locked="0"/>
    </xf>
    <xf numFmtId="164" fontId="203" fillId="0" borderId="0" xfId="6" applyNumberFormat="1" applyFont="1" applyAlignment="1" applyProtection="1">
      <alignment horizontal="center" vertical="center"/>
      <protection hidden="1"/>
    </xf>
    <xf numFmtId="3" fontId="204" fillId="11" borderId="0" xfId="11" applyNumberFormat="1" applyFont="1" applyFill="1" applyAlignment="1" applyProtection="1">
      <alignment horizontal="center" vertical="center"/>
      <protection locked="0"/>
    </xf>
    <xf numFmtId="164" fontId="103" fillId="11" borderId="0" xfId="11" applyNumberFormat="1" applyFont="1" applyFill="1" applyAlignment="1">
      <alignment horizontal="center" vertical="center"/>
    </xf>
    <xf numFmtId="164" fontId="203" fillId="0" borderId="0" xfId="11" applyNumberFormat="1" applyFont="1" applyAlignment="1">
      <alignment horizontal="center" vertical="center"/>
    </xf>
    <xf numFmtId="186" fontId="131" fillId="2" borderId="0" xfId="0" applyNumberFormat="1" applyFont="1" applyFill="1" applyAlignment="1">
      <alignment horizontal="center"/>
    </xf>
    <xf numFmtId="164" fontId="37" fillId="2" borderId="0" xfId="0" applyNumberFormat="1" applyFont="1" applyFill="1" applyAlignment="1">
      <alignment horizontal="center" vertical="center"/>
    </xf>
    <xf numFmtId="164" fontId="131" fillId="2" borderId="0" xfId="0" applyNumberFormat="1" applyFont="1" applyFill="1" applyAlignment="1">
      <alignment horizontal="center"/>
    </xf>
    <xf numFmtId="186" fontId="106" fillId="2" borderId="0" xfId="0" applyNumberFormat="1" applyFont="1" applyFill="1" applyAlignment="1">
      <alignment horizontal="center"/>
    </xf>
    <xf numFmtId="164" fontId="106" fillId="2" borderId="0" xfId="0" applyNumberFormat="1" applyFont="1" applyFill="1" applyAlignment="1">
      <alignment horizontal="center"/>
    </xf>
    <xf numFmtId="164" fontId="0" fillId="2" borderId="18" xfId="0" applyNumberFormat="1" applyFill="1" applyBorder="1" applyAlignment="1">
      <alignment horizontal="center"/>
    </xf>
    <xf numFmtId="186" fontId="0" fillId="2" borderId="0" xfId="0" applyNumberFormat="1" applyFill="1" applyAlignment="1">
      <alignment horizontal="center"/>
    </xf>
    <xf numFmtId="164" fontId="37" fillId="2" borderId="0" xfId="0" applyNumberFormat="1" applyFont="1" applyFill="1" applyAlignment="1">
      <alignment horizontal="center"/>
    </xf>
    <xf numFmtId="164" fontId="0" fillId="2" borderId="0" xfId="0" applyNumberFormat="1" applyFill="1" applyAlignment="1">
      <alignment horizontal="center"/>
    </xf>
    <xf numFmtId="0" fontId="206" fillId="2" borderId="18" xfId="11" applyFont="1" applyFill="1" applyBorder="1" applyAlignment="1" applyProtection="1">
      <alignment horizontal="right"/>
      <protection locked="0"/>
    </xf>
    <xf numFmtId="0" fontId="207" fillId="2" borderId="0" xfId="0" applyFont="1" applyFill="1" applyAlignment="1">
      <alignment horizontal="left"/>
    </xf>
    <xf numFmtId="0" fontId="207" fillId="2" borderId="0" xfId="0" applyFont="1" applyFill="1" applyAlignment="1">
      <alignment horizontal="right"/>
    </xf>
    <xf numFmtId="0" fontId="208" fillId="2" borderId="0" xfId="0" applyFont="1" applyFill="1" applyAlignment="1">
      <alignment vertical="center"/>
    </xf>
    <xf numFmtId="0" fontId="0" fillId="2" borderId="0" xfId="0" applyFill="1" applyAlignment="1">
      <alignment horizontal="right"/>
    </xf>
    <xf numFmtId="186" fontId="29" fillId="2" borderId="0" xfId="0" applyNumberFormat="1" applyFont="1" applyFill="1" applyAlignment="1">
      <alignment horizontal="center"/>
    </xf>
    <xf numFmtId="0" fontId="206" fillId="2" borderId="25" xfId="11" applyFont="1" applyFill="1" applyBorder="1" applyAlignment="1" applyProtection="1">
      <alignment horizontal="right"/>
      <protection locked="0"/>
    </xf>
    <xf numFmtId="0" fontId="0" fillId="3" borderId="0" xfId="0" applyFill="1" applyAlignment="1">
      <alignment horizontal="right"/>
    </xf>
    <xf numFmtId="0" fontId="205" fillId="3" borderId="0" xfId="6" applyFont="1" applyFill="1" applyAlignment="1">
      <alignment horizontal="center" vertical="center"/>
    </xf>
    <xf numFmtId="164" fontId="35" fillId="3" borderId="0" xfId="11" applyNumberFormat="1" applyFont="1" applyFill="1" applyAlignment="1">
      <alignment horizontal="center" vertical="center"/>
    </xf>
    <xf numFmtId="1" fontId="71" fillId="3" borderId="0" xfId="11" applyNumberFormat="1" applyFont="1" applyFill="1" applyAlignment="1">
      <alignment horizontal="right" vertical="center"/>
    </xf>
    <xf numFmtId="1" fontId="71" fillId="3" borderId="0" xfId="11" applyNumberFormat="1" applyFont="1" applyFill="1" applyAlignment="1">
      <alignment horizontal="left" vertical="center"/>
    </xf>
    <xf numFmtId="0" fontId="199" fillId="3" borderId="44" xfId="0" applyFont="1" applyFill="1" applyBorder="1" applyAlignment="1">
      <alignment vertical="center"/>
    </xf>
    <xf numFmtId="0" fontId="199" fillId="3" borderId="0" xfId="0" applyFont="1" applyFill="1" applyAlignment="1">
      <alignment horizontal="right" vertical="center"/>
    </xf>
    <xf numFmtId="164" fontId="72" fillId="3" borderId="0" xfId="11" applyNumberFormat="1" applyFont="1" applyFill="1" applyAlignment="1">
      <alignment horizontal="center" vertical="center"/>
    </xf>
    <xf numFmtId="186" fontId="72" fillId="3" borderId="0" xfId="11" applyNumberFormat="1" applyFont="1" applyFill="1" applyAlignment="1" applyProtection="1">
      <alignment horizontal="right" vertical="center"/>
      <protection locked="0"/>
    </xf>
    <xf numFmtId="0" fontId="181" fillId="3" borderId="0" xfId="6" applyFont="1" applyFill="1" applyAlignment="1" applyProtection="1">
      <alignment horizontal="center" vertical="center"/>
      <protection hidden="1"/>
    </xf>
    <xf numFmtId="0" fontId="231" fillId="0" borderId="0" xfId="20" applyBorder="1"/>
    <xf numFmtId="0" fontId="131" fillId="3" borderId="0" xfId="0" applyFont="1" applyFill="1" applyAlignment="1">
      <alignment vertical="center" wrapText="1"/>
    </xf>
    <xf numFmtId="164" fontId="203" fillId="3" borderId="0" xfId="11" applyNumberFormat="1" applyFont="1" applyFill="1" applyAlignment="1">
      <alignment horizontal="center" vertical="center"/>
    </xf>
    <xf numFmtId="0" fontId="158" fillId="3" borderId="0" xfId="11" applyFont="1" applyFill="1" applyAlignment="1" applyProtection="1">
      <alignment vertical="center"/>
      <protection locked="0"/>
    </xf>
    <xf numFmtId="0" fontId="200" fillId="3" borderId="0" xfId="0" applyFont="1" applyFill="1" applyAlignment="1">
      <alignment horizontal="right" vertical="center"/>
    </xf>
    <xf numFmtId="1" fontId="57" fillId="3" borderId="0" xfId="11" applyNumberFormat="1" applyFont="1" applyFill="1" applyAlignment="1">
      <alignment horizontal="center" vertical="center"/>
    </xf>
    <xf numFmtId="0" fontId="0" fillId="3" borderId="0" xfId="0" applyFill="1" applyAlignment="1">
      <alignment wrapText="1"/>
    </xf>
    <xf numFmtId="0" fontId="0" fillId="3" borderId="188" xfId="0" applyFill="1" applyBorder="1"/>
    <xf numFmtId="0" fontId="200" fillId="3" borderId="59" xfId="0" applyFont="1" applyFill="1" applyBorder="1" applyAlignment="1">
      <alignment horizontal="right" vertical="center"/>
    </xf>
    <xf numFmtId="0" fontId="0" fillId="3" borderId="59" xfId="0" applyFill="1" applyBorder="1"/>
    <xf numFmtId="0" fontId="128" fillId="3" borderId="0" xfId="6" applyFont="1" applyFill="1" applyAlignment="1" applyProtection="1">
      <alignment vertical="center" wrapText="1"/>
      <protection hidden="1"/>
    </xf>
    <xf numFmtId="0" fontId="58" fillId="3" borderId="0" xfId="6" applyFont="1" applyFill="1" applyAlignment="1" applyProtection="1">
      <alignment vertical="center" wrapText="1"/>
      <protection hidden="1"/>
    </xf>
    <xf numFmtId="0" fontId="11" fillId="3" borderId="99" xfId="6" applyFill="1" applyBorder="1" applyAlignment="1" applyProtection="1">
      <alignment vertical="center"/>
      <protection hidden="1"/>
    </xf>
    <xf numFmtId="0" fontId="29" fillId="0" borderId="0" xfId="0" applyFont="1"/>
    <xf numFmtId="1" fontId="285" fillId="3" borderId="0" xfId="6" applyNumberFormat="1" applyFont="1" applyFill="1" applyAlignment="1" applyProtection="1">
      <alignment horizontal="center" vertical="center"/>
      <protection hidden="1"/>
    </xf>
    <xf numFmtId="0" fontId="454" fillId="3" borderId="0" xfId="6" applyFont="1" applyFill="1" applyAlignment="1">
      <alignment horizontal="right" vertical="center"/>
    </xf>
    <xf numFmtId="0" fontId="38" fillId="3" borderId="0" xfId="6" applyFont="1" applyFill="1" applyAlignment="1" applyProtection="1">
      <alignment horizontal="right" vertical="center"/>
      <protection hidden="1"/>
    </xf>
    <xf numFmtId="0" fontId="0" fillId="3" borderId="190" xfId="0" applyFill="1" applyBorder="1"/>
    <xf numFmtId="0" fontId="0" fillId="3" borderId="187" xfId="0" applyFill="1" applyBorder="1"/>
    <xf numFmtId="0" fontId="193" fillId="3" borderId="0" xfId="6" applyFont="1" applyFill="1" applyAlignment="1">
      <alignment horizontal="center" vertical="center"/>
    </xf>
    <xf numFmtId="166" fontId="66" fillId="3" borderId="0" xfId="6" applyNumberFormat="1" applyFont="1" applyFill="1" applyAlignment="1" applyProtection="1">
      <alignment horizontal="left" vertical="center"/>
      <protection hidden="1"/>
    </xf>
    <xf numFmtId="0" fontId="0" fillId="3" borderId="55" xfId="0" applyFill="1" applyBorder="1"/>
    <xf numFmtId="0" fontId="0" fillId="3" borderId="25" xfId="0" applyFill="1" applyBorder="1"/>
    <xf numFmtId="0" fontId="66" fillId="3" borderId="99" xfId="6" applyFont="1" applyFill="1" applyBorder="1" applyAlignment="1" applyProtection="1">
      <alignment horizontal="left" vertical="center"/>
      <protection hidden="1"/>
    </xf>
    <xf numFmtId="164" fontId="54" fillId="3" borderId="0" xfId="11" applyNumberFormat="1" applyFont="1" applyFill="1" applyAlignment="1">
      <alignment horizontal="center" vertical="center"/>
    </xf>
    <xf numFmtId="164" fontId="71" fillId="3" borderId="0" xfId="11" applyNumberFormat="1" applyFont="1" applyFill="1" applyAlignment="1">
      <alignment horizontal="center" vertical="center"/>
    </xf>
    <xf numFmtId="0" fontId="66" fillId="3" borderId="0" xfId="6" applyFont="1" applyFill="1" applyAlignment="1" applyProtection="1">
      <alignment horizontal="left" vertical="center"/>
      <protection hidden="1"/>
    </xf>
    <xf numFmtId="0" fontId="54" fillId="3" borderId="0" xfId="6" applyFont="1" applyFill="1" applyAlignment="1" applyProtection="1">
      <alignment horizontal="left" vertical="center"/>
      <protection hidden="1"/>
    </xf>
    <xf numFmtId="164" fontId="54" fillId="3" borderId="0" xfId="0" applyNumberFormat="1" applyFont="1" applyFill="1" applyAlignment="1">
      <alignment horizontal="center"/>
    </xf>
    <xf numFmtId="184" fontId="54" fillId="3" borderId="0" xfId="6" applyNumberFormat="1" applyFont="1" applyFill="1" applyAlignment="1" applyProtection="1">
      <alignment horizontal="left" vertical="center"/>
      <protection hidden="1"/>
    </xf>
    <xf numFmtId="166" fontId="455" fillId="3" borderId="98" xfId="6" applyNumberFormat="1" applyFont="1" applyFill="1" applyBorder="1" applyAlignment="1" applyProtection="1">
      <alignment horizontal="left" vertical="center"/>
      <protection hidden="1"/>
    </xf>
    <xf numFmtId="164" fontId="101" fillId="3" borderId="0" xfId="11" applyNumberFormat="1" applyFont="1" applyFill="1" applyAlignment="1">
      <alignment horizontal="center" vertical="center"/>
    </xf>
    <xf numFmtId="0" fontId="144" fillId="3" borderId="0" xfId="6" applyFont="1" applyFill="1" applyAlignment="1" applyProtection="1">
      <alignment vertical="center"/>
      <protection hidden="1"/>
    </xf>
    <xf numFmtId="164" fontId="38" fillId="3" borderId="0" xfId="11" applyNumberFormat="1" applyFont="1" applyFill="1" applyAlignment="1">
      <alignment horizontal="center" vertical="center"/>
    </xf>
    <xf numFmtId="0" fontId="0" fillId="10" borderId="191" xfId="0" applyFill="1" applyBorder="1"/>
    <xf numFmtId="0" fontId="0" fillId="10" borderId="192" xfId="0" applyFill="1" applyBorder="1"/>
    <xf numFmtId="0" fontId="193" fillId="3" borderId="0" xfId="6" applyFont="1" applyFill="1" applyAlignment="1">
      <alignment horizontal="right" vertical="center"/>
    </xf>
    <xf numFmtId="184" fontId="66" fillId="3" borderId="0" xfId="6" applyNumberFormat="1" applyFont="1" applyFill="1" applyAlignment="1" applyProtection="1">
      <alignment horizontal="left" vertical="center"/>
      <protection hidden="1"/>
    </xf>
    <xf numFmtId="0" fontId="218" fillId="3" borderId="174" xfId="6" applyFont="1" applyFill="1" applyBorder="1" applyAlignment="1">
      <alignment horizontal="center" vertical="center"/>
    </xf>
    <xf numFmtId="0" fontId="22" fillId="3" borderId="0" xfId="0" applyFont="1" applyFill="1"/>
    <xf numFmtId="164" fontId="456" fillId="3" borderId="0" xfId="11" applyNumberFormat="1" applyFont="1" applyFill="1" applyAlignment="1">
      <alignment horizontal="center" vertical="center"/>
    </xf>
    <xf numFmtId="0" fontId="456" fillId="3" borderId="0" xfId="6" applyFont="1" applyFill="1" applyAlignment="1" applyProtection="1">
      <alignment horizontal="left" vertical="center"/>
      <protection hidden="1"/>
    </xf>
    <xf numFmtId="0" fontId="457" fillId="3" borderId="0" xfId="6" applyFont="1" applyFill="1" applyAlignment="1">
      <alignment horizontal="center" vertical="center"/>
    </xf>
    <xf numFmtId="164" fontId="144" fillId="3" borderId="0" xfId="11" applyNumberFormat="1" applyFont="1" applyFill="1" applyAlignment="1">
      <alignment horizontal="left" vertical="center"/>
    </xf>
    <xf numFmtId="0" fontId="458" fillId="3" borderId="0" xfId="0" applyFont="1" applyFill="1" applyAlignment="1">
      <alignment vertical="center"/>
    </xf>
    <xf numFmtId="0" fontId="217" fillId="3" borderId="98" xfId="6" applyFont="1" applyFill="1" applyBorder="1" applyAlignment="1">
      <alignment horizontal="center" vertical="center"/>
    </xf>
    <xf numFmtId="0" fontId="221" fillId="3" borderId="0" xfId="6" applyFont="1" applyFill="1" applyAlignment="1" applyProtection="1">
      <alignment horizontal="left"/>
      <protection hidden="1"/>
    </xf>
    <xf numFmtId="0" fontId="172" fillId="3" borderId="0" xfId="6" applyFont="1" applyFill="1" applyAlignment="1">
      <alignment vertical="center"/>
    </xf>
    <xf numFmtId="0" fontId="172" fillId="3" borderId="99" xfId="6" applyFont="1" applyFill="1" applyBorder="1" applyAlignment="1">
      <alignment vertical="center"/>
    </xf>
    <xf numFmtId="0" fontId="218" fillId="3" borderId="98" xfId="6" applyFont="1" applyFill="1" applyBorder="1" applyAlignment="1">
      <alignment horizontal="center" vertical="center"/>
    </xf>
    <xf numFmtId="0" fontId="35" fillId="3" borderId="0" xfId="6" applyFont="1" applyFill="1" applyAlignment="1">
      <alignment horizontal="left" vertical="center"/>
    </xf>
    <xf numFmtId="0" fontId="172" fillId="3" borderId="0" xfId="6" applyFont="1" applyFill="1" applyAlignment="1">
      <alignment horizontal="left" vertical="center"/>
    </xf>
    <xf numFmtId="0" fontId="172" fillId="3" borderId="99" xfId="6" applyFont="1" applyFill="1" applyBorder="1" applyAlignment="1">
      <alignment horizontal="left" vertical="center"/>
    </xf>
    <xf numFmtId="0" fontId="197" fillId="3" borderId="0" xfId="6" applyFont="1" applyFill="1" applyAlignment="1">
      <alignment horizontal="left" vertical="center"/>
    </xf>
    <xf numFmtId="0" fontId="459" fillId="3" borderId="18" xfId="6" applyFont="1" applyFill="1" applyBorder="1" applyAlignment="1">
      <alignment horizontal="center" vertical="center"/>
    </xf>
    <xf numFmtId="0" fontId="54" fillId="3" borderId="0" xfId="6" applyFont="1" applyFill="1" applyAlignment="1" applyProtection="1">
      <alignment vertical="center"/>
      <protection hidden="1"/>
    </xf>
    <xf numFmtId="0" fontId="114" fillId="3" borderId="0" xfId="6" applyFont="1" applyFill="1" applyAlignment="1">
      <alignment horizontal="center" vertical="center"/>
    </xf>
    <xf numFmtId="0" fontId="0" fillId="3" borderId="25" xfId="0" applyFill="1" applyBorder="1" applyAlignment="1">
      <alignment horizontal="center" vertical="center"/>
    </xf>
    <xf numFmtId="0" fontId="71" fillId="3" borderId="0" xfId="6" applyFont="1" applyFill="1" applyAlignment="1" applyProtection="1">
      <alignment horizontal="right" vertical="center"/>
      <protection hidden="1"/>
    </xf>
    <xf numFmtId="0" fontId="446" fillId="3" borderId="0" xfId="6" applyFont="1" applyFill="1" applyAlignment="1" applyProtection="1">
      <alignment horizontal="right" vertical="center"/>
      <protection hidden="1"/>
    </xf>
    <xf numFmtId="164" fontId="180" fillId="10" borderId="0" xfId="0" applyNumberFormat="1" applyFont="1" applyFill="1" applyAlignment="1">
      <alignment horizontal="center"/>
    </xf>
    <xf numFmtId="0" fontId="192" fillId="3" borderId="0" xfId="6" applyFont="1" applyFill="1" applyAlignment="1">
      <alignment horizontal="left" vertical="center"/>
    </xf>
    <xf numFmtId="0" fontId="71" fillId="3" borderId="0" xfId="6" applyFont="1" applyFill="1" applyAlignment="1" applyProtection="1">
      <alignment horizontal="left" vertical="center"/>
      <protection hidden="1"/>
    </xf>
    <xf numFmtId="164" fontId="180" fillId="87" borderId="0" xfId="0" applyNumberFormat="1" applyFont="1" applyFill="1" applyAlignment="1">
      <alignment horizontal="center"/>
    </xf>
    <xf numFmtId="0" fontId="449" fillId="87" borderId="0" xfId="6" applyFont="1" applyFill="1" applyAlignment="1" applyProtection="1">
      <alignment horizontal="center" vertical="center"/>
      <protection hidden="1"/>
    </xf>
    <xf numFmtId="0" fontId="189" fillId="3" borderId="0" xfId="6" applyFont="1" applyFill="1" applyAlignment="1" applyProtection="1">
      <alignment horizontal="right"/>
      <protection hidden="1"/>
    </xf>
    <xf numFmtId="0" fontId="114" fillId="3" borderId="18" xfId="6" applyFont="1" applyFill="1" applyBorder="1" applyAlignment="1">
      <alignment horizontal="center" vertical="center"/>
    </xf>
    <xf numFmtId="0" fontId="460" fillId="3" borderId="0" xfId="0" applyFont="1" applyFill="1" applyAlignment="1">
      <alignment horizontal="center" vertical="center"/>
    </xf>
    <xf numFmtId="0" fontId="460" fillId="3" borderId="25" xfId="0" applyFont="1" applyFill="1" applyBorder="1" applyAlignment="1">
      <alignment horizontal="center" vertical="center"/>
    </xf>
    <xf numFmtId="0" fontId="118" fillId="3" borderId="18" xfId="6" applyFont="1" applyFill="1" applyBorder="1" applyAlignment="1">
      <alignment horizontal="center" vertical="center"/>
    </xf>
    <xf numFmtId="0" fontId="93" fillId="5" borderId="186" xfId="7" applyFont="1" applyFill="1" applyBorder="1" applyAlignment="1">
      <alignment horizontal="center" vertical="center"/>
    </xf>
    <xf numFmtId="0" fontId="96" fillId="3" borderId="98" xfId="11" applyFont="1" applyFill="1" applyBorder="1" applyAlignment="1">
      <alignment vertical="center"/>
    </xf>
    <xf numFmtId="0" fontId="285" fillId="3" borderId="0" xfId="11" applyFont="1" applyFill="1" applyAlignment="1">
      <alignment vertical="center"/>
    </xf>
    <xf numFmtId="0" fontId="96" fillId="3" borderId="0" xfId="11" applyFont="1" applyFill="1" applyAlignment="1">
      <alignment vertical="center" wrapText="1"/>
    </xf>
    <xf numFmtId="0" fontId="96" fillId="3" borderId="0" xfId="11" applyFont="1" applyFill="1" applyAlignment="1">
      <alignment vertical="center"/>
    </xf>
    <xf numFmtId="0" fontId="96" fillId="3" borderId="99" xfId="11" applyFont="1" applyFill="1" applyBorder="1" applyAlignment="1">
      <alignment vertical="center" wrapText="1"/>
    </xf>
    <xf numFmtId="0" fontId="184" fillId="3" borderId="0" xfId="11" applyFont="1" applyFill="1" applyAlignment="1">
      <alignment vertical="center"/>
    </xf>
    <xf numFmtId="0" fontId="96" fillId="3" borderId="98" xfId="11" applyFont="1" applyFill="1" applyBorder="1" applyAlignment="1">
      <alignment vertical="center" wrapText="1"/>
    </xf>
    <xf numFmtId="0" fontId="96" fillId="3" borderId="12" xfId="11" applyFont="1" applyFill="1" applyBorder="1" applyAlignment="1">
      <alignment vertical="center" wrapText="1"/>
    </xf>
    <xf numFmtId="0" fontId="96" fillId="3" borderId="13" xfId="11" applyFont="1" applyFill="1" applyBorder="1" applyAlignment="1">
      <alignment vertical="center" wrapText="1"/>
    </xf>
    <xf numFmtId="0" fontId="40" fillId="3" borderId="44" xfId="7" applyFont="1" applyFill="1" applyBorder="1" applyAlignment="1">
      <alignment vertical="center"/>
    </xf>
    <xf numFmtId="1" fontId="462" fillId="3" borderId="0" xfId="7" applyNumberFormat="1" applyFont="1" applyFill="1" applyAlignment="1" applyProtection="1">
      <alignment vertical="center"/>
      <protection hidden="1"/>
    </xf>
    <xf numFmtId="0" fontId="40" fillId="3" borderId="0" xfId="7" applyFont="1" applyFill="1" applyAlignment="1">
      <alignment vertical="center"/>
    </xf>
    <xf numFmtId="0" fontId="40" fillId="3" borderId="43" xfId="7" applyFont="1" applyFill="1" applyBorder="1" applyAlignment="1">
      <alignment vertical="center"/>
    </xf>
    <xf numFmtId="0" fontId="231" fillId="0" borderId="44" xfId="5" applyBorder="1"/>
    <xf numFmtId="0" fontId="231" fillId="3" borderId="0" xfId="5" applyFill="1"/>
    <xf numFmtId="0" fontId="231" fillId="3" borderId="43" xfId="5" applyFill="1" applyBorder="1"/>
    <xf numFmtId="0" fontId="35" fillId="3" borderId="44" xfId="7" applyFont="1" applyFill="1" applyBorder="1" applyAlignment="1" applyProtection="1">
      <alignment horizontal="center" vertical="center"/>
      <protection hidden="1"/>
    </xf>
    <xf numFmtId="1" fontId="462" fillId="3" borderId="43" xfId="7" applyNumberFormat="1" applyFont="1" applyFill="1" applyBorder="1" applyAlignment="1" applyProtection="1">
      <alignment vertical="center"/>
      <protection hidden="1"/>
    </xf>
    <xf numFmtId="1" fontId="462" fillId="3" borderId="188" xfId="7" applyNumberFormat="1" applyFont="1" applyFill="1" applyBorder="1" applyAlignment="1" applyProtection="1">
      <alignment vertical="center"/>
      <protection hidden="1"/>
    </xf>
    <xf numFmtId="0" fontId="231" fillId="0" borderId="59" xfId="5" applyBorder="1"/>
    <xf numFmtId="0" fontId="463" fillId="2" borderId="76" xfId="5" applyFont="1" applyFill="1" applyBorder="1"/>
    <xf numFmtId="164" fontId="464" fillId="2" borderId="98" xfId="11" applyNumberFormat="1" applyFont="1" applyFill="1" applyBorder="1" applyAlignment="1">
      <alignment horizontal="center" vertical="center"/>
    </xf>
    <xf numFmtId="164" fontId="464" fillId="2" borderId="0" xfId="11" applyNumberFormat="1" applyFont="1" applyFill="1" applyAlignment="1">
      <alignment horizontal="center" vertical="center"/>
    </xf>
    <xf numFmtId="164" fontId="464" fillId="2" borderId="18" xfId="11" applyNumberFormat="1" applyFont="1" applyFill="1" applyBorder="1" applyAlignment="1">
      <alignment horizontal="center" vertical="center"/>
    </xf>
    <xf numFmtId="0" fontId="128" fillId="3" borderId="98" xfId="7" applyFont="1" applyFill="1" applyBorder="1" applyAlignment="1" applyProtection="1">
      <alignment vertical="center" wrapText="1"/>
      <protection hidden="1"/>
    </xf>
    <xf numFmtId="0" fontId="128" fillId="3" borderId="0" xfId="7" applyFont="1" applyFill="1" applyAlignment="1" applyProtection="1">
      <alignment vertical="center" wrapText="1"/>
      <protection hidden="1"/>
    </xf>
    <xf numFmtId="0" fontId="128" fillId="3" borderId="18" xfId="7" applyFont="1" applyFill="1" applyBorder="1" applyAlignment="1" applyProtection="1">
      <alignment vertical="center" wrapText="1"/>
      <protection hidden="1"/>
    </xf>
    <xf numFmtId="0" fontId="217" fillId="3" borderId="44" xfId="7" applyFont="1" applyFill="1" applyBorder="1" applyAlignment="1">
      <alignment horizontal="center" vertical="center"/>
    </xf>
    <xf numFmtId="0" fontId="217" fillId="3" borderId="43" xfId="7" applyFont="1" applyFill="1" applyBorder="1" applyAlignment="1">
      <alignment horizontal="center" vertical="center"/>
    </xf>
    <xf numFmtId="164" fontId="462" fillId="3" borderId="44" xfId="11" applyNumberFormat="1" applyFont="1" applyFill="1" applyBorder="1" applyAlignment="1">
      <alignment horizontal="center" vertical="center"/>
    </xf>
    <xf numFmtId="164" fontId="200" fillId="3" borderId="98" xfId="11" applyNumberFormat="1" applyFont="1" applyFill="1" applyBorder="1" applyAlignment="1">
      <alignment horizontal="center" vertical="center"/>
    </xf>
    <xf numFmtId="164" fontId="200" fillId="3" borderId="0" xfId="11" applyNumberFormat="1" applyFont="1" applyFill="1" applyAlignment="1">
      <alignment horizontal="center" vertical="center"/>
    </xf>
    <xf numFmtId="164" fontId="27" fillId="3" borderId="18" xfId="11" applyNumberFormat="1" applyFont="1" applyFill="1" applyBorder="1" applyAlignment="1">
      <alignment horizontal="center" vertical="center"/>
    </xf>
    <xf numFmtId="164" fontId="27" fillId="3" borderId="0" xfId="11" applyNumberFormat="1" applyFont="1" applyFill="1" applyAlignment="1">
      <alignment horizontal="center" vertical="center"/>
    </xf>
    <xf numFmtId="0" fontId="71" fillId="3" borderId="44" xfId="7" applyFont="1" applyFill="1" applyBorder="1" applyAlignment="1" applyProtection="1">
      <alignment horizontal="left" vertical="center"/>
      <protection hidden="1"/>
    </xf>
    <xf numFmtId="0" fontId="96" fillId="3" borderId="0" xfId="7" applyFont="1" applyFill="1" applyAlignment="1" applyProtection="1">
      <alignment horizontal="left" vertical="center"/>
      <protection hidden="1"/>
    </xf>
    <xf numFmtId="0" fontId="151" fillId="0" borderId="0" xfId="5" applyFont="1"/>
    <xf numFmtId="0" fontId="71" fillId="3" borderId="43" xfId="7" applyFont="1" applyFill="1" applyBorder="1" applyAlignment="1" applyProtection="1">
      <alignment horizontal="left" vertical="center"/>
      <protection hidden="1"/>
    </xf>
    <xf numFmtId="164" fontId="120" fillId="3" borderId="0" xfId="11" applyNumberFormat="1" applyFont="1" applyFill="1" applyAlignment="1">
      <alignment horizontal="center" vertical="center"/>
    </xf>
    <xf numFmtId="164" fontId="120" fillId="3" borderId="18" xfId="11" applyNumberFormat="1" applyFont="1" applyFill="1" applyBorder="1" applyAlignment="1">
      <alignment vertical="center"/>
    </xf>
    <xf numFmtId="164" fontId="120" fillId="3" borderId="99" xfId="11" applyNumberFormat="1" applyFont="1" applyFill="1" applyBorder="1" applyAlignment="1">
      <alignment vertical="center"/>
    </xf>
    <xf numFmtId="0" fontId="38" fillId="3" borderId="0" xfId="7" applyFont="1" applyFill="1" applyAlignment="1" applyProtection="1">
      <alignment horizontal="left" vertical="center"/>
      <protection hidden="1"/>
    </xf>
    <xf numFmtId="164" fontId="200" fillId="3" borderId="43" xfId="11" applyNumberFormat="1" applyFont="1" applyFill="1" applyBorder="1" applyAlignment="1">
      <alignment horizontal="center" vertical="center"/>
    </xf>
    <xf numFmtId="164" fontId="462" fillId="9" borderId="0" xfId="11" applyNumberFormat="1" applyFont="1" applyFill="1" applyAlignment="1">
      <alignment vertical="center"/>
    </xf>
    <xf numFmtId="164" fontId="200" fillId="10" borderId="0" xfId="11" applyNumberFormat="1" applyFont="1" applyFill="1" applyAlignment="1">
      <alignment vertical="center"/>
    </xf>
    <xf numFmtId="164" fontId="462" fillId="9" borderId="18" xfId="11" applyNumberFormat="1" applyFont="1" applyFill="1" applyBorder="1" applyAlignment="1">
      <alignment vertical="center"/>
    </xf>
    <xf numFmtId="164" fontId="200" fillId="10" borderId="99" xfId="11" applyNumberFormat="1" applyFont="1" applyFill="1" applyBorder="1" applyAlignment="1">
      <alignment vertical="center"/>
    </xf>
    <xf numFmtId="164" fontId="71" fillId="3" borderId="188" xfId="11" applyNumberFormat="1" applyFont="1" applyFill="1" applyBorder="1" applyAlignment="1">
      <alignment horizontal="center" vertical="center"/>
    </xf>
    <xf numFmtId="0" fontId="38" fillId="3" borderId="59" xfId="7" applyFont="1" applyFill="1" applyBorder="1" applyAlignment="1" applyProtection="1">
      <alignment horizontal="left" vertical="center"/>
      <protection hidden="1"/>
    </xf>
    <xf numFmtId="0" fontId="231" fillId="3" borderId="59" xfId="5" applyFill="1" applyBorder="1"/>
    <xf numFmtId="164" fontId="71" fillId="3" borderId="76" xfId="11" applyNumberFormat="1" applyFont="1" applyFill="1" applyBorder="1" applyAlignment="1">
      <alignment horizontal="center" vertical="center"/>
    </xf>
    <xf numFmtId="164" fontId="120" fillId="3" borderId="0" xfId="11" applyNumberFormat="1" applyFont="1" applyFill="1" applyAlignment="1">
      <alignment vertical="center"/>
    </xf>
    <xf numFmtId="164" fontId="200" fillId="3" borderId="99" xfId="11" applyNumberFormat="1" applyFont="1" applyFill="1" applyBorder="1" applyAlignment="1">
      <alignment vertical="center"/>
    </xf>
    <xf numFmtId="0" fontId="180" fillId="9" borderId="61" xfId="7" applyFont="1" applyFill="1" applyBorder="1" applyAlignment="1" applyProtection="1">
      <alignment horizontal="center" vertical="center"/>
      <protection hidden="1"/>
    </xf>
    <xf numFmtId="0" fontId="132" fillId="10" borderId="62" xfId="7" applyFont="1" applyFill="1" applyBorder="1" applyAlignment="1" applyProtection="1">
      <alignment horizontal="center" vertical="center"/>
      <protection hidden="1"/>
    </xf>
    <xf numFmtId="0" fontId="180" fillId="9" borderId="62" xfId="7" applyFont="1" applyFill="1" applyBorder="1" applyAlignment="1" applyProtection="1">
      <alignment horizontal="center" vertical="center"/>
      <protection hidden="1"/>
    </xf>
    <xf numFmtId="0" fontId="180" fillId="9" borderId="0" xfId="7" applyFont="1" applyFill="1" applyAlignment="1" applyProtection="1">
      <alignment horizontal="center" vertical="center"/>
      <protection hidden="1"/>
    </xf>
    <xf numFmtId="0" fontId="132" fillId="10" borderId="0" xfId="7" applyFont="1" applyFill="1" applyAlignment="1" applyProtection="1">
      <alignment horizontal="center" vertical="center"/>
      <protection hidden="1"/>
    </xf>
    <xf numFmtId="0" fontId="132" fillId="10" borderId="63" xfId="7" applyFont="1" applyFill="1" applyBorder="1" applyAlignment="1" applyProtection="1">
      <alignment horizontal="center" vertical="center"/>
      <protection hidden="1"/>
    </xf>
    <xf numFmtId="164" fontId="185" fillId="9" borderId="98" xfId="11" applyNumberFormat="1" applyFont="1" applyFill="1" applyBorder="1" applyAlignment="1">
      <alignment horizontal="center" vertical="center"/>
    </xf>
    <xf numFmtId="164" fontId="465" fillId="10" borderId="0" xfId="11" applyNumberFormat="1" applyFont="1" applyFill="1" applyAlignment="1">
      <alignment horizontal="center" vertical="center"/>
    </xf>
    <xf numFmtId="164" fontId="185" fillId="9" borderId="0" xfId="11" applyNumberFormat="1" applyFont="1" applyFill="1" applyAlignment="1">
      <alignment horizontal="center" vertical="center"/>
    </xf>
    <xf numFmtId="164" fontId="466" fillId="9" borderId="0" xfId="11" applyNumberFormat="1" applyFont="1" applyFill="1" applyAlignment="1">
      <alignment horizontal="center" vertical="center"/>
    </xf>
    <xf numFmtId="164" fontId="467" fillId="10" borderId="0" xfId="11" applyNumberFormat="1" applyFont="1" applyFill="1" applyAlignment="1">
      <alignment horizontal="center" vertical="center"/>
    </xf>
    <xf numFmtId="164" fontId="465" fillId="10" borderId="99" xfId="11" applyNumberFormat="1" applyFont="1" applyFill="1" applyBorder="1" applyAlignment="1">
      <alignment horizontal="center" vertical="center"/>
    </xf>
    <xf numFmtId="0" fontId="462" fillId="3" borderId="98" xfId="5" applyFont="1" applyFill="1" applyBorder="1"/>
    <xf numFmtId="0" fontId="200" fillId="3" borderId="0" xfId="5" applyFont="1" applyFill="1"/>
    <xf numFmtId="0" fontId="462" fillId="3" borderId="0" xfId="5" applyFont="1" applyFill="1"/>
    <xf numFmtId="0" fontId="91" fillId="3" borderId="0" xfId="5" applyFont="1" applyFill="1"/>
    <xf numFmtId="0" fontId="231" fillId="0" borderId="0" xfId="5"/>
    <xf numFmtId="0" fontId="200" fillId="3" borderId="99" xfId="5" applyFont="1" applyFill="1" applyBorder="1"/>
    <xf numFmtId="164" fontId="462" fillId="9" borderId="98" xfId="11" applyNumberFormat="1" applyFont="1" applyFill="1" applyBorder="1" applyAlignment="1">
      <alignment horizontal="center" vertical="center"/>
    </xf>
    <xf numFmtId="164" fontId="200" fillId="10" borderId="0" xfId="11" applyNumberFormat="1" applyFont="1" applyFill="1" applyAlignment="1">
      <alignment horizontal="center" vertical="center"/>
    </xf>
    <xf numFmtId="164" fontId="462" fillId="9" borderId="0" xfId="11" applyNumberFormat="1" applyFont="1" applyFill="1" applyAlignment="1">
      <alignment horizontal="center" vertical="center"/>
    </xf>
    <xf numFmtId="164" fontId="200" fillId="10" borderId="99" xfId="11" applyNumberFormat="1" applyFont="1" applyFill="1" applyBorder="1" applyAlignment="1">
      <alignment horizontal="center" vertical="center"/>
    </xf>
    <xf numFmtId="0" fontId="132" fillId="3" borderId="98" xfId="7" applyFont="1" applyFill="1" applyBorder="1" applyAlignment="1" applyProtection="1">
      <alignment horizontal="center" vertical="center"/>
      <protection hidden="1"/>
    </xf>
    <xf numFmtId="0" fontId="132" fillId="3" borderId="0" xfId="7" applyFont="1" applyFill="1" applyAlignment="1" applyProtection="1">
      <alignment horizontal="center" vertical="center"/>
      <protection hidden="1"/>
    </xf>
    <xf numFmtId="0" fontId="204" fillId="3" borderId="0" xfId="7" applyFont="1" applyFill="1" applyAlignment="1" applyProtection="1">
      <alignment horizontal="center" vertical="center"/>
      <protection hidden="1"/>
    </xf>
    <xf numFmtId="0" fontId="35" fillId="3" borderId="0" xfId="7" applyFont="1" applyFill="1" applyAlignment="1" applyProtection="1">
      <alignment horizontal="center" vertical="center"/>
      <protection hidden="1"/>
    </xf>
    <xf numFmtId="0" fontId="180" fillId="3" borderId="0" xfId="7" applyFont="1" applyFill="1" applyAlignment="1" applyProtection="1">
      <alignment horizontal="center" vertical="center"/>
      <protection hidden="1"/>
    </xf>
    <xf numFmtId="0" fontId="143" fillId="3" borderId="0" xfId="7" applyFont="1" applyFill="1" applyAlignment="1" applyProtection="1">
      <alignment horizontal="center" vertical="center"/>
      <protection hidden="1"/>
    </xf>
    <xf numFmtId="0" fontId="143" fillId="3" borderId="99" xfId="7" applyFont="1" applyFill="1" applyBorder="1" applyAlignment="1" applyProtection="1">
      <alignment horizontal="center" vertical="center"/>
      <protection hidden="1"/>
    </xf>
    <xf numFmtId="0" fontId="38" fillId="3" borderId="174" xfId="7" applyFont="1" applyFill="1" applyBorder="1" applyAlignment="1" applyProtection="1">
      <alignment horizontal="center" vertical="center"/>
      <protection hidden="1"/>
    </xf>
    <xf numFmtId="0" fontId="38" fillId="3" borderId="187" xfId="7" applyFont="1" applyFill="1" applyBorder="1" applyAlignment="1" applyProtection="1">
      <alignment horizontal="center" vertical="center"/>
      <protection hidden="1"/>
    </xf>
    <xf numFmtId="0" fontId="38" fillId="3" borderId="36" xfId="7" applyFont="1" applyFill="1" applyBorder="1" applyAlignment="1" applyProtection="1">
      <alignment horizontal="center" vertical="center"/>
      <protection hidden="1"/>
    </xf>
    <xf numFmtId="0" fontId="38" fillId="3" borderId="193" xfId="7" applyFont="1" applyFill="1" applyBorder="1" applyAlignment="1" applyProtection="1">
      <alignment horizontal="center" vertical="center"/>
      <protection hidden="1"/>
    </xf>
    <xf numFmtId="0" fontId="38" fillId="3" borderId="141" xfId="7" applyFont="1" applyFill="1" applyBorder="1" applyAlignment="1" applyProtection="1">
      <alignment horizontal="center" vertical="center"/>
      <protection hidden="1"/>
    </xf>
    <xf numFmtId="0" fontId="38" fillId="3" borderId="77" xfId="7" applyFont="1" applyFill="1" applyBorder="1" applyAlignment="1" applyProtection="1">
      <alignment horizontal="center" vertical="center"/>
      <protection hidden="1"/>
    </xf>
    <xf numFmtId="0" fontId="180" fillId="9" borderId="200" xfId="7" applyFont="1" applyFill="1" applyBorder="1" applyAlignment="1" applyProtection="1">
      <alignment horizontal="center" vertical="center"/>
      <protection hidden="1"/>
    </xf>
    <xf numFmtId="0" fontId="132" fillId="10" borderId="201" xfId="7" applyFont="1" applyFill="1" applyBorder="1" applyAlignment="1" applyProtection="1">
      <alignment horizontal="center" vertical="center"/>
      <protection hidden="1"/>
    </xf>
    <xf numFmtId="0" fontId="180" fillId="9" borderId="201" xfId="7" applyFont="1" applyFill="1" applyBorder="1" applyAlignment="1" applyProtection="1">
      <alignment horizontal="center" vertical="center"/>
      <protection hidden="1"/>
    </xf>
    <xf numFmtId="0" fontId="35" fillId="3" borderId="201" xfId="7" applyFont="1" applyFill="1" applyBorder="1" applyAlignment="1" applyProtection="1">
      <alignment horizontal="center" vertical="center"/>
      <protection hidden="1"/>
    </xf>
    <xf numFmtId="0" fontId="180" fillId="9" borderId="202" xfId="7" applyFont="1" applyFill="1" applyBorder="1" applyAlignment="1" applyProtection="1">
      <alignment horizontal="center" vertical="center"/>
      <protection hidden="1"/>
    </xf>
    <xf numFmtId="0" fontId="132" fillId="10" borderId="202" xfId="7" applyFont="1" applyFill="1" applyBorder="1" applyAlignment="1" applyProtection="1">
      <alignment horizontal="center" vertical="center"/>
      <protection hidden="1"/>
    </xf>
    <xf numFmtId="0" fontId="132" fillId="10" borderId="203" xfId="7" applyFont="1" applyFill="1" applyBorder="1" applyAlignment="1" applyProtection="1">
      <alignment horizontal="center" vertical="center"/>
      <protection hidden="1"/>
    </xf>
    <xf numFmtId="166" fontId="455" fillId="3" borderId="98" xfId="7" applyNumberFormat="1" applyFont="1" applyFill="1" applyBorder="1" applyAlignment="1" applyProtection="1">
      <alignment horizontal="left" vertical="center"/>
      <protection hidden="1"/>
    </xf>
    <xf numFmtId="164" fontId="456" fillId="3" borderId="0" xfId="11" applyNumberFormat="1" applyFont="1" applyFill="1" applyAlignment="1">
      <alignment horizontal="left" vertical="center"/>
    </xf>
    <xf numFmtId="166" fontId="66" fillId="3" borderId="0" xfId="7" applyNumberFormat="1" applyFont="1" applyFill="1" applyAlignment="1" applyProtection="1">
      <alignment horizontal="left" vertical="center"/>
      <protection hidden="1"/>
    </xf>
    <xf numFmtId="0" fontId="17" fillId="3" borderId="0" xfId="7" applyFont="1" applyFill="1" applyAlignment="1" applyProtection="1">
      <alignment horizontal="left" vertical="center"/>
      <protection hidden="1"/>
    </xf>
    <xf numFmtId="184" fontId="66" fillId="3" borderId="0" xfId="7" applyNumberFormat="1" applyFont="1" applyFill="1" applyAlignment="1" applyProtection="1">
      <alignment horizontal="left" vertical="center"/>
      <protection hidden="1"/>
    </xf>
    <xf numFmtId="0" fontId="457" fillId="3" borderId="0" xfId="7" applyFont="1" applyFill="1" applyAlignment="1">
      <alignment horizontal="center" vertical="center"/>
    </xf>
    <xf numFmtId="0" fontId="106" fillId="3" borderId="0" xfId="5" applyFont="1" applyFill="1" applyAlignment="1" applyProtection="1">
      <alignment horizontal="left" vertical="center"/>
      <protection locked="0"/>
    </xf>
    <xf numFmtId="0" fontId="458" fillId="3" borderId="99" xfId="5" applyFont="1" applyFill="1" applyBorder="1" applyAlignment="1">
      <alignment vertical="center"/>
    </xf>
    <xf numFmtId="0" fontId="217" fillId="3" borderId="61" xfId="7" applyFont="1" applyFill="1" applyBorder="1" applyAlignment="1">
      <alignment horizontal="center" vertical="center"/>
    </xf>
    <xf numFmtId="0" fontId="221" fillId="3" borderId="62" xfId="7" applyFont="1" applyFill="1" applyBorder="1" applyAlignment="1" applyProtection="1">
      <alignment horizontal="left"/>
      <protection hidden="1"/>
    </xf>
    <xf numFmtId="0" fontId="172" fillId="3" borderId="62" xfId="7" applyFont="1" applyFill="1" applyBorder="1" applyAlignment="1">
      <alignment vertical="center"/>
    </xf>
    <xf numFmtId="0" fontId="172" fillId="3" borderId="63" xfId="7" applyFont="1" applyFill="1" applyBorder="1" applyAlignment="1">
      <alignment vertical="center"/>
    </xf>
    <xf numFmtId="0" fontId="216" fillId="3" borderId="98" xfId="7" applyFont="1" applyFill="1" applyBorder="1" applyAlignment="1">
      <alignment horizontal="center" vertical="center"/>
    </xf>
    <xf numFmtId="0" fontId="469" fillId="3" borderId="0" xfId="7" applyFont="1" applyFill="1" applyAlignment="1" applyProtection="1">
      <alignment horizontal="left"/>
      <protection hidden="1"/>
    </xf>
    <xf numFmtId="0" fontId="470" fillId="3" borderId="0" xfId="7" applyFont="1" applyFill="1" applyAlignment="1" applyProtection="1">
      <alignment horizontal="left"/>
      <protection hidden="1"/>
    </xf>
    <xf numFmtId="0" fontId="172" fillId="3" borderId="0" xfId="7" applyFont="1" applyFill="1" applyAlignment="1">
      <alignment vertical="center"/>
    </xf>
    <xf numFmtId="0" fontId="203" fillId="3" borderId="0" xfId="7" applyFont="1" applyFill="1" applyAlignment="1">
      <alignment horizontal="center" vertical="center"/>
    </xf>
    <xf numFmtId="0" fontId="222" fillId="3" borderId="0" xfId="7" applyFont="1" applyFill="1" applyAlignment="1" applyProtection="1">
      <alignment horizontal="left"/>
      <protection hidden="1"/>
    </xf>
    <xf numFmtId="0" fontId="172" fillId="3" borderId="99" xfId="7" applyFont="1" applyFill="1" applyBorder="1" applyAlignment="1">
      <alignment vertical="center"/>
    </xf>
    <xf numFmtId="0" fontId="225" fillId="3" borderId="98" xfId="7" applyFont="1" applyFill="1" applyBorder="1" applyAlignment="1">
      <alignment horizontal="center" vertical="center"/>
    </xf>
    <xf numFmtId="0" fontId="471" fillId="3" borderId="0" xfId="7" applyFont="1" applyFill="1" applyAlignment="1" applyProtection="1">
      <alignment horizontal="left"/>
      <protection hidden="1"/>
    </xf>
    <xf numFmtId="0" fontId="106" fillId="3" borderId="99" xfId="5" applyFont="1" applyFill="1" applyBorder="1" applyAlignment="1" applyProtection="1">
      <alignment horizontal="left" vertical="center"/>
      <protection locked="0"/>
    </xf>
    <xf numFmtId="0" fontId="135" fillId="3" borderId="98" xfId="7" applyFont="1" applyFill="1" applyBorder="1" applyAlignment="1">
      <alignment horizontal="center" vertical="center"/>
    </xf>
    <xf numFmtId="0" fontId="231" fillId="3" borderId="44" xfId="5" applyFill="1" applyBorder="1"/>
    <xf numFmtId="0" fontId="106" fillId="3" borderId="0" xfId="5" applyFont="1" applyFill="1" applyAlignment="1" applyProtection="1">
      <alignment horizontal="center" vertical="center"/>
      <protection locked="0"/>
    </xf>
    <xf numFmtId="0" fontId="106" fillId="3" borderId="43" xfId="5" applyFont="1" applyFill="1" applyBorder="1" applyAlignment="1" applyProtection="1">
      <alignment horizontal="center" vertical="center"/>
      <protection locked="0"/>
    </xf>
    <xf numFmtId="0" fontId="29" fillId="3" borderId="0" xfId="5" applyFont="1" applyFill="1" applyAlignment="1">
      <alignment horizontal="center" vertical="center"/>
    </xf>
    <xf numFmtId="0" fontId="231" fillId="3" borderId="0" xfId="5" applyFill="1" applyAlignment="1">
      <alignment vertical="center"/>
    </xf>
    <xf numFmtId="0" fontId="231" fillId="3" borderId="0" xfId="5" applyFill="1" applyAlignment="1">
      <alignment horizontal="center" vertical="center"/>
    </xf>
    <xf numFmtId="0" fontId="66" fillId="3" borderId="98" xfId="6" applyFont="1" applyFill="1" applyBorder="1" applyAlignment="1" applyProtection="1">
      <alignment vertical="center"/>
      <protection hidden="1"/>
    </xf>
    <xf numFmtId="166" fontId="474" fillId="3" borderId="11" xfId="6" applyNumberFormat="1" applyFont="1" applyFill="1" applyBorder="1" applyAlignment="1" applyProtection="1">
      <alignment horizontal="left" vertical="center"/>
      <protection hidden="1"/>
    </xf>
    <xf numFmtId="0" fontId="66" fillId="3" borderId="12" xfId="6" applyFont="1" applyFill="1" applyBorder="1" applyAlignment="1" applyProtection="1">
      <alignment vertical="center"/>
      <protection hidden="1"/>
    </xf>
    <xf numFmtId="166" fontId="154" fillId="3" borderId="12" xfId="6" applyNumberFormat="1" applyFont="1" applyFill="1" applyBorder="1" applyAlignment="1" applyProtection="1">
      <alignment horizontal="center" vertical="center"/>
      <protection hidden="1"/>
    </xf>
    <xf numFmtId="0" fontId="11" fillId="3" borderId="12" xfId="6" applyFill="1" applyBorder="1" applyAlignment="1" applyProtection="1">
      <alignment vertical="center"/>
      <protection hidden="1"/>
    </xf>
    <xf numFmtId="184" fontId="17" fillId="3" borderId="12" xfId="6" applyNumberFormat="1" applyFont="1" applyFill="1" applyBorder="1" applyAlignment="1" applyProtection="1">
      <alignment horizontal="left" vertical="center"/>
      <protection hidden="1"/>
    </xf>
    <xf numFmtId="166" fontId="474" fillId="3" borderId="98" xfId="6" applyNumberFormat="1" applyFont="1" applyFill="1" applyBorder="1" applyAlignment="1" applyProtection="1">
      <alignment horizontal="left" vertical="center"/>
      <protection hidden="1"/>
    </xf>
    <xf numFmtId="0" fontId="473" fillId="3" borderId="0" xfId="6" applyFont="1" applyFill="1" applyAlignment="1" applyProtection="1">
      <alignment horizontal="left" vertical="center"/>
      <protection hidden="1"/>
    </xf>
    <xf numFmtId="184" fontId="66" fillId="3" borderId="0" xfId="6" applyNumberFormat="1" applyFont="1" applyFill="1" applyAlignment="1" applyProtection="1">
      <alignment horizontal="center" vertical="center"/>
      <protection hidden="1"/>
    </xf>
    <xf numFmtId="0" fontId="458" fillId="3" borderId="99" xfId="0" applyFont="1" applyFill="1" applyBorder="1" applyAlignment="1">
      <alignment vertical="center"/>
    </xf>
    <xf numFmtId="0" fontId="475" fillId="3" borderId="0" xfId="0" applyFont="1" applyFill="1" applyAlignment="1">
      <alignment vertical="center"/>
    </xf>
    <xf numFmtId="164" fontId="38" fillId="3" borderId="0" xfId="0" applyNumberFormat="1" applyFont="1" applyFill="1" applyAlignment="1">
      <alignment vertical="center"/>
    </xf>
    <xf numFmtId="0" fontId="475" fillId="3" borderId="99" xfId="0" applyFont="1" applyFill="1" applyBorder="1" applyAlignment="1">
      <alignment vertical="center"/>
    </xf>
    <xf numFmtId="0" fontId="31" fillId="3" borderId="0" xfId="6" applyFont="1" applyFill="1" applyAlignment="1" applyProtection="1">
      <alignment horizontal="left" vertical="center"/>
      <protection hidden="1"/>
    </xf>
    <xf numFmtId="166" fontId="38" fillId="3" borderId="98" xfId="6" applyNumberFormat="1" applyFont="1" applyFill="1" applyBorder="1" applyAlignment="1" applyProtection="1">
      <alignment horizontal="center" vertical="center"/>
      <protection hidden="1"/>
    </xf>
    <xf numFmtId="0" fontId="37" fillId="3" borderId="172" xfId="0" applyFont="1" applyFill="1" applyBorder="1" applyAlignment="1">
      <alignment horizontal="center"/>
    </xf>
    <xf numFmtId="166" fontId="38" fillId="3" borderId="0" xfId="6" applyNumberFormat="1" applyFont="1" applyFill="1" applyAlignment="1" applyProtection="1">
      <alignment horizontal="center" vertical="center"/>
      <protection hidden="1"/>
    </xf>
    <xf numFmtId="0" fontId="37" fillId="3" borderId="0" xfId="0" applyFont="1" applyFill="1" applyAlignment="1">
      <alignment horizontal="center"/>
    </xf>
    <xf numFmtId="10" fontId="193" fillId="9" borderId="0" xfId="11" applyNumberFormat="1" applyFont="1" applyFill="1" applyAlignment="1">
      <alignment horizontal="center" vertical="center"/>
    </xf>
    <xf numFmtId="166" fontId="476" fillId="3" borderId="98" xfId="6" applyNumberFormat="1" applyFont="1" applyFill="1" applyBorder="1" applyAlignment="1" applyProtection="1">
      <alignment horizontal="right" vertical="center"/>
      <protection hidden="1"/>
    </xf>
    <xf numFmtId="164" fontId="477" fillId="9" borderId="0" xfId="11" applyNumberFormat="1" applyFont="1" applyFill="1" applyAlignment="1">
      <alignment horizontal="center" vertical="center"/>
    </xf>
    <xf numFmtId="0" fontId="58" fillId="3" borderId="0" xfId="0" applyFont="1" applyFill="1" applyAlignment="1">
      <alignment horizontal="left" vertical="center"/>
    </xf>
    <xf numFmtId="184" fontId="193" fillId="9" borderId="0" xfId="11" applyNumberFormat="1" applyFont="1" applyFill="1" applyAlignment="1">
      <alignment horizontal="center" vertical="center"/>
    </xf>
    <xf numFmtId="164" fontId="71" fillId="3" borderId="0" xfId="0" applyNumberFormat="1" applyFont="1" applyFill="1" applyAlignment="1">
      <alignment horizontal="center"/>
    </xf>
    <xf numFmtId="0" fontId="58" fillId="3" borderId="0" xfId="0" applyFont="1" applyFill="1" applyAlignment="1">
      <alignment horizontal="center" vertical="center"/>
    </xf>
    <xf numFmtId="0" fontId="37" fillId="3" borderId="98" xfId="0" applyFont="1" applyFill="1" applyBorder="1" applyAlignment="1">
      <alignment horizontal="center"/>
    </xf>
    <xf numFmtId="0" fontId="458" fillId="3" borderId="0" xfId="0" applyFont="1" applyFill="1" applyAlignment="1">
      <alignment horizontal="center" vertical="center"/>
    </xf>
    <xf numFmtId="0" fontId="66" fillId="3" borderId="0" xfId="6" applyFont="1" applyFill="1" applyAlignment="1" applyProtection="1">
      <alignment vertical="center" shrinkToFit="1"/>
      <protection hidden="1"/>
    </xf>
    <xf numFmtId="0" fontId="29" fillId="3" borderId="0" xfId="0" applyFont="1" applyFill="1" applyAlignment="1">
      <alignment vertical="center"/>
    </xf>
    <xf numFmtId="164" fontId="38" fillId="3" borderId="0" xfId="0" applyNumberFormat="1" applyFont="1" applyFill="1" applyAlignment="1">
      <alignment horizontal="center" vertical="center"/>
    </xf>
    <xf numFmtId="0" fontId="478" fillId="3" borderId="98" xfId="6" applyFont="1" applyFill="1" applyBorder="1" applyAlignment="1" applyProtection="1">
      <alignment horizontal="left" vertical="center"/>
      <protection hidden="1"/>
    </xf>
    <xf numFmtId="0" fontId="131" fillId="3" borderId="98" xfId="0" applyFont="1" applyFill="1" applyBorder="1" applyAlignment="1">
      <alignment vertical="center"/>
    </xf>
    <xf numFmtId="0" fontId="231" fillId="3" borderId="0" xfId="20" applyFill="1" applyBorder="1" applyAlignment="1" applyProtection="1">
      <alignment horizontal="left" vertical="center"/>
      <protection hidden="1"/>
    </xf>
    <xf numFmtId="166" fontId="476" fillId="3" borderId="98" xfId="6" applyNumberFormat="1" applyFont="1" applyFill="1" applyBorder="1" applyAlignment="1" applyProtection="1">
      <alignment horizontal="left" vertical="center"/>
      <protection hidden="1"/>
    </xf>
    <xf numFmtId="0" fontId="479" fillId="3" borderId="169" xfId="6" applyFont="1" applyFill="1" applyBorder="1" applyAlignment="1" applyProtection="1">
      <alignment horizontal="left" vertical="center"/>
      <protection hidden="1"/>
    </xf>
    <xf numFmtId="0" fontId="66" fillId="3" borderId="170" xfId="6" applyFont="1" applyFill="1" applyBorder="1" applyAlignment="1" applyProtection="1">
      <alignment horizontal="left" vertical="center"/>
      <protection hidden="1"/>
    </xf>
    <xf numFmtId="166" fontId="66" fillId="3" borderId="170" xfId="6" applyNumberFormat="1" applyFont="1" applyFill="1" applyBorder="1" applyAlignment="1" applyProtection="1">
      <alignment horizontal="left" vertical="center"/>
      <protection hidden="1"/>
    </xf>
    <xf numFmtId="0" fontId="17" fillId="3" borderId="170" xfId="6" applyFont="1" applyFill="1" applyBorder="1" applyAlignment="1" applyProtection="1">
      <alignment horizontal="left" vertical="center"/>
      <protection hidden="1"/>
    </xf>
    <xf numFmtId="184" fontId="66" fillId="3" borderId="170" xfId="6" applyNumberFormat="1" applyFont="1" applyFill="1" applyBorder="1" applyAlignment="1" applyProtection="1">
      <alignment horizontal="left" vertical="center"/>
      <protection hidden="1"/>
    </xf>
    <xf numFmtId="0" fontId="458" fillId="3" borderId="170" xfId="0" applyFont="1" applyFill="1" applyBorder="1" applyAlignment="1">
      <alignment vertical="center"/>
    </xf>
    <xf numFmtId="0" fontId="458" fillId="3" borderId="171" xfId="0" applyFont="1" applyFill="1" applyBorder="1" applyAlignment="1">
      <alignment vertical="center"/>
    </xf>
    <xf numFmtId="0" fontId="213" fillId="3" borderId="98" xfId="6" applyFont="1" applyFill="1" applyBorder="1" applyAlignment="1" applyProtection="1">
      <alignment horizontal="center" vertical="center"/>
      <protection hidden="1"/>
    </xf>
    <xf numFmtId="0" fontId="213" fillId="3" borderId="0" xfId="6" applyFont="1" applyFill="1" applyAlignment="1" applyProtection="1">
      <alignment horizontal="center" vertical="center"/>
      <protection hidden="1"/>
    </xf>
    <xf numFmtId="0" fontId="213" fillId="3" borderId="99" xfId="6" applyFont="1" applyFill="1" applyBorder="1" applyAlignment="1" applyProtection="1">
      <alignment horizontal="center" vertical="center"/>
      <protection hidden="1"/>
    </xf>
    <xf numFmtId="0" fontId="106" fillId="3" borderId="99" xfId="0" applyFont="1" applyFill="1" applyBorder="1" applyAlignment="1" applyProtection="1">
      <alignment horizontal="left" vertical="center"/>
      <protection locked="0"/>
    </xf>
    <xf numFmtId="0" fontId="106" fillId="3" borderId="98" xfId="0" applyFont="1" applyFill="1" applyBorder="1" applyAlignment="1" applyProtection="1">
      <alignment horizontal="left" vertical="center"/>
      <protection locked="0"/>
    </xf>
    <xf numFmtId="0" fontId="214" fillId="3" borderId="0" xfId="6" applyFont="1" applyFill="1" applyAlignment="1">
      <alignment horizontal="center" vertical="center"/>
    </xf>
    <xf numFmtId="1" fontId="186" fillId="10" borderId="0" xfId="11" applyNumberFormat="1" applyFont="1" applyFill="1" applyAlignment="1">
      <alignment horizontal="center" vertical="center"/>
    </xf>
    <xf numFmtId="0" fontId="203" fillId="3" borderId="0" xfId="6" applyFont="1" applyFill="1" applyAlignment="1">
      <alignment horizontal="center" vertical="center"/>
    </xf>
    <xf numFmtId="0" fontId="216" fillId="3" borderId="0" xfId="6" applyFont="1" applyFill="1" applyAlignment="1">
      <alignment horizontal="center" vertical="center"/>
    </xf>
    <xf numFmtId="0" fontId="96" fillId="3" borderId="0" xfId="6" applyFont="1" applyFill="1" applyAlignment="1" applyProtection="1">
      <alignment vertical="center" wrapText="1"/>
      <protection hidden="1"/>
    </xf>
    <xf numFmtId="0" fontId="217" fillId="3" borderId="0" xfId="6" applyFont="1" applyFill="1" applyAlignment="1">
      <alignment horizontal="center" vertical="center"/>
    </xf>
    <xf numFmtId="0" fontId="180" fillId="3" borderId="0" xfId="0" applyFont="1" applyFill="1" applyAlignment="1" applyProtection="1">
      <alignment horizontal="left" vertical="center"/>
      <protection locked="0"/>
    </xf>
    <xf numFmtId="0" fontId="218" fillId="3" borderId="0" xfId="6" applyFont="1" applyFill="1" applyAlignment="1">
      <alignment horizontal="center" vertical="center"/>
    </xf>
    <xf numFmtId="164" fontId="54" fillId="3" borderId="0" xfId="11" applyNumberFormat="1" applyFont="1" applyFill="1" applyAlignment="1">
      <alignment vertical="center"/>
    </xf>
    <xf numFmtId="0" fontId="220" fillId="3" borderId="99" xfId="0" applyFont="1" applyFill="1" applyBorder="1" applyAlignment="1">
      <alignment vertical="center" wrapText="1"/>
    </xf>
    <xf numFmtId="0" fontId="34" fillId="3" borderId="0" xfId="6" applyFont="1" applyFill="1" applyAlignment="1" applyProtection="1">
      <alignment vertical="center"/>
      <protection hidden="1"/>
    </xf>
    <xf numFmtId="0" fontId="220" fillId="3" borderId="99" xfId="0" applyFont="1" applyFill="1" applyBorder="1" applyAlignment="1">
      <alignment vertical="center"/>
    </xf>
    <xf numFmtId="0" fontId="144" fillId="3" borderId="0" xfId="6" applyFont="1" applyFill="1" applyAlignment="1" applyProtection="1">
      <alignment horizontal="right" vertical="center"/>
      <protection hidden="1"/>
    </xf>
    <xf numFmtId="164" fontId="71" fillId="3" borderId="0" xfId="11" applyNumberFormat="1" applyFont="1" applyFill="1" applyAlignment="1">
      <alignment vertical="center"/>
    </xf>
    <xf numFmtId="164" fontId="215" fillId="3" borderId="0" xfId="11" applyNumberFormat="1" applyFont="1" applyFill="1" applyAlignment="1">
      <alignment horizontal="left" vertical="center"/>
    </xf>
    <xf numFmtId="0" fontId="57" fillId="3" borderId="0" xfId="6" applyFont="1" applyFill="1" applyAlignment="1" applyProtection="1">
      <alignment horizontal="center" vertical="center"/>
      <protection hidden="1"/>
    </xf>
    <xf numFmtId="164" fontId="178" fillId="3" borderId="0" xfId="11" applyNumberFormat="1" applyFont="1" applyFill="1" applyAlignment="1">
      <alignment horizontal="left" vertical="center"/>
    </xf>
    <xf numFmtId="0" fontId="480" fillId="3" borderId="98" xfId="0" applyFont="1" applyFill="1" applyBorder="1" applyAlignment="1">
      <alignment vertical="center"/>
    </xf>
    <xf numFmtId="0" fontId="76" fillId="0" borderId="0" xfId="0" applyFont="1" applyAlignment="1">
      <alignment vertical="top"/>
    </xf>
    <xf numFmtId="0" fontId="106" fillId="3" borderId="61" xfId="0" applyFont="1" applyFill="1" applyBorder="1" applyAlignment="1" applyProtection="1">
      <alignment horizontal="left" vertical="center"/>
      <protection locked="0"/>
    </xf>
    <xf numFmtId="0" fontId="106" fillId="3" borderId="62" xfId="0" applyFont="1" applyFill="1" applyBorder="1" applyAlignment="1" applyProtection="1">
      <alignment horizontal="left" vertical="center"/>
      <protection locked="0"/>
    </xf>
    <xf numFmtId="0" fontId="203" fillId="3" borderId="98" xfId="6" applyFont="1" applyFill="1" applyBorder="1" applyAlignment="1">
      <alignment horizontal="center" vertical="center"/>
    </xf>
    <xf numFmtId="0" fontId="222" fillId="3" borderId="0" xfId="6" applyFont="1" applyFill="1" applyAlignment="1" applyProtection="1">
      <alignment horizontal="left"/>
      <protection hidden="1"/>
    </xf>
    <xf numFmtId="0" fontId="180" fillId="2" borderId="0" xfId="0" applyFont="1" applyFill="1" applyAlignment="1" applyProtection="1">
      <alignment vertical="center"/>
      <protection locked="0"/>
    </xf>
    <xf numFmtId="0" fontId="195" fillId="3" borderId="0" xfId="6" applyFont="1" applyFill="1" applyAlignment="1">
      <alignment vertical="center"/>
    </xf>
    <xf numFmtId="0" fontId="35" fillId="3" borderId="0" xfId="0" applyFont="1" applyFill="1" applyAlignment="1" applyProtection="1">
      <alignment vertical="center"/>
      <protection locked="0"/>
    </xf>
    <xf numFmtId="0" fontId="35" fillId="3" borderId="99" xfId="0" applyFont="1" applyFill="1" applyBorder="1" applyAlignment="1" applyProtection="1">
      <alignment vertical="center"/>
      <protection locked="0"/>
    </xf>
    <xf numFmtId="0" fontId="0" fillId="3" borderId="34" xfId="0" applyFill="1" applyBorder="1"/>
    <xf numFmtId="0" fontId="0" fillId="3" borderId="19" xfId="0" applyFill="1" applyBorder="1"/>
    <xf numFmtId="0" fontId="0" fillId="3" borderId="35" xfId="0" applyFill="1" applyBorder="1"/>
    <xf numFmtId="0" fontId="0" fillId="3" borderId="169" xfId="0" applyFill="1" applyBorder="1"/>
    <xf numFmtId="0" fontId="0" fillId="3" borderId="170" xfId="0" applyFill="1" applyBorder="1"/>
    <xf numFmtId="0" fontId="0" fillId="3" borderId="171" xfId="0" applyFill="1" applyBorder="1"/>
    <xf numFmtId="0" fontId="96" fillId="3" borderId="98" xfId="11" applyFont="1" applyFill="1" applyBorder="1" applyAlignment="1">
      <alignment horizontal="center" vertical="center" wrapText="1"/>
    </xf>
    <xf numFmtId="0" fontId="96" fillId="3" borderId="0" xfId="11" applyFont="1" applyFill="1" applyAlignment="1">
      <alignment horizontal="center" vertical="center" wrapText="1"/>
    </xf>
    <xf numFmtId="0" fontId="96" fillId="3" borderId="99" xfId="11" applyFont="1" applyFill="1" applyBorder="1" applyAlignment="1">
      <alignment horizontal="center" vertical="center" wrapText="1"/>
    </xf>
    <xf numFmtId="0" fontId="186" fillId="3" borderId="0" xfId="6" applyFont="1" applyFill="1" applyAlignment="1" applyProtection="1">
      <alignment horizontal="right" vertical="center"/>
      <protection hidden="1"/>
    </xf>
    <xf numFmtId="0" fontId="120" fillId="3" borderId="0" xfId="6" applyFont="1" applyFill="1" applyAlignment="1" applyProtection="1">
      <alignment horizontal="left" vertical="center"/>
      <protection hidden="1"/>
    </xf>
    <xf numFmtId="0" fontId="223" fillId="3" borderId="174" xfId="6" applyFont="1" applyFill="1" applyBorder="1" applyAlignment="1" applyProtection="1">
      <alignment horizontal="right" vertical="center"/>
      <protection hidden="1"/>
    </xf>
    <xf numFmtId="0" fontId="223" fillId="3" borderId="174" xfId="6" applyFont="1" applyFill="1" applyBorder="1" applyAlignment="1" applyProtection="1">
      <alignment horizontal="center" vertical="center"/>
      <protection hidden="1"/>
    </xf>
    <xf numFmtId="0" fontId="227" fillId="3" borderId="0" xfId="6" applyFont="1" applyFill="1" applyAlignment="1">
      <alignment horizontal="center" vertical="center"/>
    </xf>
    <xf numFmtId="10" fontId="223" fillId="3" borderId="0" xfId="0" applyNumberFormat="1" applyFont="1" applyFill="1" applyAlignment="1">
      <alignment horizontal="center" vertical="center"/>
    </xf>
    <xf numFmtId="0" fontId="170" fillId="3" borderId="0" xfId="6" applyFont="1" applyFill="1" applyAlignment="1" applyProtection="1">
      <alignment vertical="center"/>
      <protection hidden="1"/>
    </xf>
    <xf numFmtId="180" fontId="180" fillId="9" borderId="0" xfId="11" applyNumberFormat="1" applyFont="1" applyFill="1" applyAlignment="1">
      <alignment horizontal="center" vertical="center"/>
    </xf>
    <xf numFmtId="0" fontId="220" fillId="3" borderId="0" xfId="0" applyFont="1" applyFill="1" applyAlignment="1">
      <alignment vertical="center"/>
    </xf>
    <xf numFmtId="0" fontId="122" fillId="3" borderId="0" xfId="6" applyFont="1" applyFill="1" applyAlignment="1" applyProtection="1">
      <alignment horizontal="center" vertical="center"/>
      <protection hidden="1"/>
    </xf>
    <xf numFmtId="0" fontId="106" fillId="3" borderId="173" xfId="0" applyFont="1" applyFill="1" applyBorder="1" applyAlignment="1" applyProtection="1">
      <alignment horizontal="left" vertical="center"/>
      <protection locked="0"/>
    </xf>
    <xf numFmtId="0" fontId="106" fillId="3" borderId="174" xfId="0" applyFont="1" applyFill="1" applyBorder="1" applyAlignment="1" applyProtection="1">
      <alignment horizontal="left" vertical="center"/>
      <protection locked="0"/>
    </xf>
    <xf numFmtId="0" fontId="0" fillId="0" borderId="174" xfId="0" applyBorder="1"/>
    <xf numFmtId="164" fontId="38" fillId="3" borderId="174" xfId="11" applyNumberFormat="1" applyFont="1" applyFill="1" applyBorder="1" applyAlignment="1">
      <alignment vertical="center"/>
    </xf>
    <xf numFmtId="0" fontId="223" fillId="3" borderId="0" xfId="6" applyFont="1" applyFill="1" applyAlignment="1" applyProtection="1">
      <alignment horizontal="right" vertical="center"/>
      <protection hidden="1"/>
    </xf>
    <xf numFmtId="0" fontId="223" fillId="3" borderId="0" xfId="6" applyFont="1" applyFill="1" applyAlignment="1" applyProtection="1">
      <alignment horizontal="center" vertical="center"/>
      <protection hidden="1"/>
    </xf>
    <xf numFmtId="0" fontId="131" fillId="3" borderId="0" xfId="0" applyFont="1" applyFill="1" applyAlignment="1" applyProtection="1">
      <alignment horizontal="left" vertical="center"/>
      <protection locked="0"/>
    </xf>
    <xf numFmtId="0" fontId="228" fillId="3" borderId="0" xfId="6" applyFont="1" applyFill="1" applyAlignment="1" applyProtection="1">
      <alignment horizontal="center" vertical="center"/>
      <protection hidden="1"/>
    </xf>
    <xf numFmtId="164" fontId="180" fillId="3" borderId="0" xfId="11" applyNumberFormat="1" applyFont="1" applyFill="1" applyAlignment="1">
      <alignment horizontal="center" vertical="center"/>
    </xf>
    <xf numFmtId="0" fontId="170" fillId="3" borderId="0" xfId="6" applyFont="1" applyFill="1" applyAlignment="1" applyProtection="1">
      <alignment horizontal="center" vertical="center"/>
      <protection hidden="1"/>
    </xf>
    <xf numFmtId="0" fontId="144" fillId="3" borderId="0" xfId="6" applyFont="1" applyFill="1" applyAlignment="1" applyProtection="1">
      <alignment horizontal="center" vertical="center"/>
      <protection hidden="1"/>
    </xf>
    <xf numFmtId="0" fontId="54" fillId="0" borderId="0" xfId="0" applyFont="1"/>
    <xf numFmtId="0" fontId="211" fillId="3" borderId="0" xfId="6" applyFont="1" applyFill="1" applyAlignment="1" applyProtection="1">
      <alignment horizontal="left"/>
      <protection hidden="1"/>
    </xf>
    <xf numFmtId="0" fontId="225" fillId="3" borderId="0" xfId="6" applyFont="1" applyFill="1" applyAlignment="1">
      <alignment horizontal="center" vertical="center"/>
    </xf>
    <xf numFmtId="0" fontId="229" fillId="3" borderId="0" xfId="6" applyFont="1" applyFill="1" applyAlignment="1" applyProtection="1">
      <alignment horizontal="left"/>
      <protection hidden="1"/>
    </xf>
    <xf numFmtId="0" fontId="225" fillId="3" borderId="98" xfId="6" applyFont="1" applyFill="1" applyBorder="1" applyAlignment="1">
      <alignment horizontal="center" vertical="center"/>
    </xf>
    <xf numFmtId="0" fontId="96" fillId="3" borderId="0" xfId="6" applyFont="1" applyFill="1" applyAlignment="1" applyProtection="1">
      <alignment vertical="center"/>
      <protection hidden="1"/>
    </xf>
    <xf numFmtId="0" fontId="37" fillId="0" borderId="0" xfId="0" applyFont="1" applyAlignment="1">
      <alignment horizontal="center" vertical="center" wrapText="1"/>
    </xf>
    <xf numFmtId="164" fontId="54" fillId="2" borderId="0" xfId="11" applyNumberFormat="1" applyFont="1" applyFill="1" applyAlignment="1">
      <alignment horizontal="center" vertical="center"/>
    </xf>
    <xf numFmtId="166" fontId="29" fillId="2" borderId="99" xfId="0" applyNumberFormat="1" applyFont="1" applyFill="1" applyBorder="1" applyAlignment="1">
      <alignment horizontal="center"/>
    </xf>
    <xf numFmtId="164" fontId="101" fillId="2" borderId="0" xfId="11" applyNumberFormat="1" applyFont="1" applyFill="1" applyAlignment="1">
      <alignment horizontal="center" vertical="center"/>
    </xf>
    <xf numFmtId="166" fontId="450" fillId="2" borderId="99" xfId="0" applyNumberFormat="1" applyFont="1" applyFill="1" applyBorder="1" applyAlignment="1">
      <alignment horizontal="center"/>
    </xf>
    <xf numFmtId="164" fontId="120" fillId="10" borderId="221" xfId="11" applyNumberFormat="1" applyFont="1" applyFill="1" applyBorder="1" applyAlignment="1">
      <alignment horizontal="center" vertical="center"/>
    </xf>
    <xf numFmtId="166" fontId="29" fillId="3" borderId="99" xfId="0" applyNumberFormat="1" applyFont="1" applyFill="1" applyBorder="1" applyAlignment="1">
      <alignment horizontal="center"/>
    </xf>
    <xf numFmtId="164" fontId="120" fillId="10" borderId="174" xfId="11" applyNumberFormat="1" applyFont="1" applyFill="1" applyBorder="1" applyAlignment="1">
      <alignment horizontal="center" vertical="center"/>
    </xf>
    <xf numFmtId="0" fontId="120" fillId="3" borderId="0" xfId="0" applyFont="1" applyFill="1" applyAlignment="1">
      <alignment vertical="center"/>
    </xf>
    <xf numFmtId="0" fontId="120" fillId="3" borderId="0" xfId="6" applyFont="1" applyFill="1" applyAlignment="1" applyProtection="1">
      <alignment horizontal="right" vertical="center"/>
      <protection hidden="1"/>
    </xf>
    <xf numFmtId="0" fontId="462" fillId="3" borderId="0" xfId="0" applyFont="1" applyFill="1" applyAlignment="1" applyProtection="1">
      <alignment horizontal="left" vertical="center"/>
      <protection locked="0"/>
    </xf>
    <xf numFmtId="0" fontId="180" fillId="3" borderId="0" xfId="0" applyFont="1" applyFill="1" applyAlignment="1" applyProtection="1">
      <alignment horizontal="center" vertical="center"/>
      <protection locked="0"/>
    </xf>
    <xf numFmtId="0" fontId="38" fillId="3" borderId="0" xfId="6" applyFont="1" applyFill="1" applyAlignment="1" applyProtection="1">
      <alignment vertical="center" wrapText="1"/>
      <protection hidden="1"/>
    </xf>
    <xf numFmtId="0" fontId="54" fillId="3" borderId="71" xfId="0" applyFont="1" applyFill="1" applyBorder="1" applyAlignment="1">
      <alignment vertical="center"/>
    </xf>
    <xf numFmtId="0" fontId="54" fillId="3" borderId="72" xfId="0" applyFont="1" applyFill="1" applyBorder="1" applyAlignment="1">
      <alignment vertical="center"/>
    </xf>
    <xf numFmtId="0" fontId="54" fillId="3" borderId="0" xfId="0" applyFont="1" applyFill="1" applyAlignment="1">
      <alignment vertical="center"/>
    </xf>
    <xf numFmtId="0" fontId="54" fillId="3" borderId="99" xfId="0" applyFont="1" applyFill="1" applyBorder="1" applyAlignment="1">
      <alignment vertical="center"/>
    </xf>
    <xf numFmtId="1" fontId="180" fillId="9" borderId="0" xfId="11" applyNumberFormat="1" applyFont="1" applyFill="1" applyAlignment="1">
      <alignment horizontal="center" vertical="center"/>
    </xf>
    <xf numFmtId="2" fontId="35" fillId="89" borderId="0" xfId="6" applyNumberFormat="1" applyFont="1" applyFill="1" applyAlignment="1" applyProtection="1">
      <alignment vertical="center"/>
      <protection locked="0"/>
    </xf>
    <xf numFmtId="2" fontId="35" fillId="89" borderId="99" xfId="6" applyNumberFormat="1" applyFont="1" applyFill="1" applyBorder="1" applyAlignment="1" applyProtection="1">
      <alignment vertical="center"/>
      <protection locked="0"/>
    </xf>
    <xf numFmtId="0" fontId="38" fillId="3" borderId="61" xfId="6" applyFont="1" applyFill="1" applyBorder="1" applyAlignment="1">
      <alignment vertical="center"/>
    </xf>
    <xf numFmtId="0" fontId="38" fillId="3" borderId="62" xfId="6" applyFont="1" applyFill="1" applyBorder="1" applyAlignment="1">
      <alignment vertical="center"/>
    </xf>
    <xf numFmtId="0" fontId="38" fillId="3" borderId="73" xfId="6" applyFont="1" applyFill="1" applyBorder="1" applyAlignment="1">
      <alignment vertical="center"/>
    </xf>
    <xf numFmtId="0" fontId="38" fillId="3" borderId="98" xfId="6" applyFont="1" applyFill="1" applyBorder="1" applyAlignment="1">
      <alignment vertical="center"/>
    </xf>
    <xf numFmtId="0" fontId="38" fillId="3" borderId="0" xfId="6" applyFont="1" applyFill="1" applyAlignment="1">
      <alignment vertical="center"/>
    </xf>
    <xf numFmtId="0" fontId="38" fillId="3" borderId="43" xfId="6" applyFont="1" applyFill="1" applyBorder="1" applyAlignment="1">
      <alignment vertical="center"/>
    </xf>
    <xf numFmtId="0" fontId="11" fillId="3" borderId="0" xfId="6" applyFill="1"/>
    <xf numFmtId="0" fontId="197" fillId="3" borderId="0" xfId="6" applyFont="1" applyFill="1" applyAlignment="1">
      <alignment horizontal="right" vertical="center"/>
    </xf>
    <xf numFmtId="186" fontId="192" fillId="3" borderId="98" xfId="11" applyNumberFormat="1" applyFont="1" applyFill="1" applyBorder="1" applyAlignment="1" applyProtection="1">
      <alignment horizontal="right" vertical="center"/>
      <protection locked="0"/>
    </xf>
    <xf numFmtId="186" fontId="35" fillId="3" borderId="0" xfId="11" applyNumberFormat="1" applyFont="1" applyFill="1" applyAlignment="1" applyProtection="1">
      <alignment horizontal="right" vertical="center"/>
      <protection locked="0"/>
    </xf>
    <xf numFmtId="164" fontId="196" fillId="3" borderId="98" xfId="11" applyNumberFormat="1" applyFont="1" applyFill="1" applyBorder="1" applyAlignment="1">
      <alignment horizontal="center" vertical="center"/>
    </xf>
    <xf numFmtId="164" fontId="145" fillId="10" borderId="0" xfId="11" applyNumberFormat="1" applyFont="1" applyFill="1" applyAlignment="1">
      <alignment vertical="center"/>
    </xf>
    <xf numFmtId="164" fontId="132" fillId="22" borderId="0" xfId="11" applyNumberFormat="1" applyFont="1" applyFill="1" applyAlignment="1">
      <alignment vertical="center"/>
    </xf>
    <xf numFmtId="0" fontId="71" fillId="3" borderId="0" xfId="11" applyFont="1" applyFill="1" applyAlignment="1" applyProtection="1">
      <alignment horizontal="right" vertical="center"/>
      <protection locked="0"/>
    </xf>
    <xf numFmtId="0" fontId="11" fillId="3" borderId="99" xfId="6" applyFill="1" applyBorder="1"/>
    <xf numFmtId="164" fontId="192" fillId="3" borderId="98" xfId="11" applyNumberFormat="1" applyFont="1" applyFill="1" applyBorder="1" applyAlignment="1">
      <alignment horizontal="center" vertical="center"/>
    </xf>
    <xf numFmtId="164" fontId="192" fillId="3" borderId="0" xfId="11" applyNumberFormat="1" applyFont="1" applyFill="1" applyAlignment="1">
      <alignment horizontal="center" vertical="center"/>
    </xf>
    <xf numFmtId="0" fontId="73" fillId="3" borderId="0" xfId="6" applyFont="1" applyFill="1"/>
    <xf numFmtId="0" fontId="132" fillId="3" borderId="0" xfId="11" applyFont="1" applyFill="1" applyAlignment="1">
      <alignment horizontal="center" vertical="center"/>
    </xf>
    <xf numFmtId="164" fontId="132" fillId="3" borderId="0" xfId="11" applyNumberFormat="1" applyFont="1" applyFill="1" applyAlignment="1">
      <alignment horizontal="center" vertical="center"/>
    </xf>
    <xf numFmtId="186" fontId="143" fillId="3" borderId="59" xfId="11" applyNumberFormat="1" applyFont="1" applyFill="1" applyBorder="1" applyAlignment="1" applyProtection="1">
      <alignment horizontal="center" vertical="center"/>
      <protection locked="0"/>
    </xf>
    <xf numFmtId="186" fontId="193" fillId="3" borderId="94" xfId="6" applyNumberFormat="1" applyFont="1" applyFill="1" applyBorder="1" applyAlignment="1" applyProtection="1">
      <alignment horizontal="center" vertical="center"/>
      <protection hidden="1"/>
    </xf>
    <xf numFmtId="0" fontId="145" fillId="3" borderId="0" xfId="6" applyFont="1" applyFill="1" applyAlignment="1">
      <alignment horizontal="center" vertical="center" wrapText="1"/>
    </xf>
    <xf numFmtId="0" fontId="132" fillId="3" borderId="0" xfId="6" applyFont="1" applyFill="1" applyAlignment="1">
      <alignment horizontal="center" vertical="center" wrapText="1"/>
    </xf>
    <xf numFmtId="0" fontId="102" fillId="0" borderId="227" xfId="6" applyFont="1" applyBorder="1" applyAlignment="1">
      <alignment horizontal="center" vertical="center" wrapText="1"/>
    </xf>
    <xf numFmtId="0" fontId="172" fillId="0" borderId="226" xfId="6" applyFont="1" applyBorder="1" applyAlignment="1">
      <alignment horizontal="center" vertical="center"/>
    </xf>
    <xf numFmtId="0" fontId="482" fillId="0" borderId="228" xfId="6" applyFont="1" applyBorder="1" applyAlignment="1">
      <alignment horizontal="center" vertical="center" wrapText="1"/>
    </xf>
    <xf numFmtId="0" fontId="102" fillId="0" borderId="228" xfId="6" applyFont="1" applyBorder="1" applyAlignment="1">
      <alignment horizontal="center" vertical="center" wrapText="1"/>
    </xf>
    <xf numFmtId="0" fontId="102" fillId="0" borderId="229" xfId="6" applyFont="1" applyBorder="1" applyAlignment="1">
      <alignment horizontal="center" vertical="center" wrapText="1"/>
    </xf>
    <xf numFmtId="0" fontId="142" fillId="3" borderId="98" xfId="6" applyFont="1" applyFill="1" applyBorder="1" applyAlignment="1">
      <alignment horizontal="center" vertical="center"/>
    </xf>
    <xf numFmtId="0" fontId="482" fillId="0" borderId="232" xfId="6" applyFont="1" applyBorder="1" applyAlignment="1">
      <alignment horizontal="center" vertical="center" wrapText="1"/>
    </xf>
    <xf numFmtId="0" fontId="102" fillId="0" borderId="232" xfId="6" applyFont="1" applyBorder="1" applyAlignment="1">
      <alignment horizontal="center" vertical="center" wrapText="1"/>
    </xf>
    <xf numFmtId="0" fontId="102" fillId="0" borderId="233" xfId="6" applyFont="1" applyBorder="1" applyAlignment="1">
      <alignment horizontal="center" vertical="center" wrapText="1"/>
    </xf>
    <xf numFmtId="0" fontId="11" fillId="3" borderId="0" xfId="6" applyFill="1" applyAlignment="1">
      <alignment horizontal="center" vertical="center"/>
    </xf>
    <xf numFmtId="0" fontId="482" fillId="0" borderId="233" xfId="6" applyFont="1" applyBorder="1" applyAlignment="1">
      <alignment horizontal="center" vertical="center" wrapText="1"/>
    </xf>
    <xf numFmtId="0" fontId="482" fillId="0" borderId="237" xfId="6" applyFont="1" applyBorder="1" applyAlignment="1">
      <alignment horizontal="center" vertical="center" wrapText="1"/>
    </xf>
    <xf numFmtId="0" fontId="102" fillId="0" borderId="237" xfId="6" applyFont="1" applyBorder="1" applyAlignment="1">
      <alignment horizontal="center" vertical="center" wrapText="1"/>
    </xf>
    <xf numFmtId="0" fontId="102" fillId="0" borderId="238" xfId="6" applyFont="1" applyBorder="1" applyAlignment="1">
      <alignment horizontal="center" vertical="center" wrapText="1"/>
    </xf>
    <xf numFmtId="0" fontId="11" fillId="3" borderId="99" xfId="6" applyFill="1" applyBorder="1" applyAlignment="1">
      <alignment horizontal="center" vertical="center"/>
    </xf>
    <xf numFmtId="0" fontId="483" fillId="3" borderId="0" xfId="6" applyFont="1" applyFill="1" applyAlignment="1">
      <alignment horizontal="left" vertical="center"/>
    </xf>
    <xf numFmtId="0" fontId="11" fillId="3" borderId="0" xfId="6" applyFill="1" applyAlignment="1">
      <alignment horizontal="center" vertical="center" wrapText="1"/>
    </xf>
    <xf numFmtId="0" fontId="484" fillId="3" borderId="0" xfId="6" applyFont="1" applyFill="1" applyAlignment="1">
      <alignment horizontal="left" vertical="center"/>
    </xf>
    <xf numFmtId="0" fontId="483" fillId="3" borderId="0" xfId="6" applyFont="1" applyFill="1" applyAlignment="1">
      <alignment horizontal="left"/>
    </xf>
    <xf numFmtId="0" fontId="11" fillId="3" borderId="98" xfId="6" applyFill="1" applyBorder="1"/>
    <xf numFmtId="0" fontId="106" fillId="3" borderId="0" xfId="6" applyFont="1" applyFill="1" applyAlignment="1" applyProtection="1">
      <alignment horizontal="left" vertical="center"/>
      <protection locked="0"/>
    </xf>
    <xf numFmtId="0" fontId="106" fillId="3" borderId="99" xfId="6" applyFont="1" applyFill="1" applyBorder="1" applyAlignment="1" applyProtection="1">
      <alignment horizontal="left" vertical="center"/>
      <protection locked="0"/>
    </xf>
    <xf numFmtId="0" fontId="120" fillId="3" borderId="174" xfId="6" applyFont="1" applyFill="1" applyBorder="1" applyAlignment="1" applyProtection="1">
      <alignment vertical="center"/>
      <protection hidden="1"/>
    </xf>
    <xf numFmtId="0" fontId="106" fillId="3" borderId="175" xfId="0" applyFont="1" applyFill="1" applyBorder="1" applyAlignment="1" applyProtection="1">
      <alignment horizontal="left" vertical="center"/>
      <protection locked="0"/>
    </xf>
    <xf numFmtId="0" fontId="120" fillId="3" borderId="0" xfId="6" applyFont="1" applyFill="1" applyAlignment="1" applyProtection="1">
      <alignment vertical="center"/>
      <protection hidden="1"/>
    </xf>
    <xf numFmtId="0" fontId="180" fillId="3" borderId="98" xfId="6" applyFont="1" applyFill="1" applyBorder="1" applyAlignment="1" applyProtection="1">
      <alignment horizontal="center" vertical="center"/>
      <protection hidden="1"/>
    </xf>
    <xf numFmtId="0" fontId="180" fillId="3" borderId="0" xfId="6" applyFont="1" applyFill="1" applyAlignment="1" applyProtection="1">
      <alignment horizontal="center" vertical="center"/>
      <protection hidden="1"/>
    </xf>
    <xf numFmtId="164" fontId="180" fillId="9" borderId="98" xfId="11" applyNumberFormat="1" applyFont="1" applyFill="1" applyBorder="1" applyAlignment="1">
      <alignment horizontal="center" vertical="center"/>
    </xf>
    <xf numFmtId="1" fontId="180" fillId="9" borderId="98" xfId="11" applyNumberFormat="1" applyFont="1" applyFill="1" applyBorder="1" applyAlignment="1">
      <alignment horizontal="center" vertical="center"/>
    </xf>
    <xf numFmtId="164" fontId="180" fillId="9" borderId="74" xfId="11" applyNumberFormat="1" applyFont="1" applyFill="1" applyBorder="1" applyAlignment="1">
      <alignment horizontal="center" vertical="center"/>
    </xf>
    <xf numFmtId="164" fontId="180" fillId="9" borderId="141" xfId="11" applyNumberFormat="1" applyFont="1" applyFill="1" applyBorder="1" applyAlignment="1">
      <alignment horizontal="center" vertical="center"/>
    </xf>
    <xf numFmtId="1" fontId="180" fillId="9" borderId="53" xfId="11" applyNumberFormat="1" applyFont="1" applyFill="1" applyBorder="1" applyAlignment="1">
      <alignment horizontal="center" vertical="center"/>
    </xf>
    <xf numFmtId="1" fontId="180" fillId="9" borderId="36" xfId="11" applyNumberFormat="1" applyFont="1" applyFill="1" applyBorder="1" applyAlignment="1">
      <alignment horizontal="center" vertical="center"/>
    </xf>
    <xf numFmtId="164" fontId="180" fillId="9" borderId="53" xfId="11" applyNumberFormat="1" applyFont="1" applyFill="1" applyBorder="1" applyAlignment="1">
      <alignment horizontal="center" vertical="center"/>
    </xf>
    <xf numFmtId="0" fontId="93" fillId="5" borderId="0" xfId="6" applyFont="1" applyFill="1" applyAlignment="1" applyProtection="1">
      <alignment horizontal="center" vertical="center" textRotation="90"/>
      <protection locked="0"/>
    </xf>
    <xf numFmtId="0" fontId="446" fillId="3" borderId="0" xfId="6" applyFont="1" applyFill="1" applyAlignment="1">
      <alignment vertical="center"/>
    </xf>
    <xf numFmtId="0" fontId="489" fillId="3" borderId="0" xfId="6" applyFont="1" applyFill="1" applyAlignment="1" applyProtection="1">
      <alignment horizontal="center"/>
      <protection hidden="1"/>
    </xf>
    <xf numFmtId="0" fontId="489" fillId="3" borderId="174" xfId="6" applyFont="1" applyFill="1" applyBorder="1" applyProtection="1">
      <protection hidden="1"/>
    </xf>
    <xf numFmtId="0" fontId="41" fillId="3" borderId="0" xfId="6" applyFont="1" applyFill="1" applyAlignment="1">
      <alignment vertical="center"/>
    </xf>
    <xf numFmtId="0" fontId="489" fillId="3" borderId="0" xfId="6" applyFont="1" applyFill="1" applyProtection="1">
      <protection hidden="1"/>
    </xf>
    <xf numFmtId="166" fontId="490" fillId="3" borderId="0" xfId="6" applyNumberFormat="1" applyFont="1" applyFill="1" applyAlignment="1" applyProtection="1">
      <alignment horizontal="center" vertical="center"/>
      <protection hidden="1"/>
    </xf>
    <xf numFmtId="186" fontId="180" fillId="9" borderId="0" xfId="6" applyNumberFormat="1" applyFont="1" applyFill="1" applyAlignment="1" applyProtection="1">
      <alignment horizontal="center" vertical="center"/>
      <protection hidden="1"/>
    </xf>
    <xf numFmtId="166" fontId="491" fillId="3" borderId="0" xfId="6" applyNumberFormat="1" applyFont="1" applyFill="1" applyAlignment="1" applyProtection="1">
      <alignment horizontal="center" vertical="center"/>
      <protection hidden="1"/>
    </xf>
    <xf numFmtId="186" fontId="493" fillId="2" borderId="0" xfId="11" applyNumberFormat="1" applyFont="1" applyFill="1" applyAlignment="1" applyProtection="1">
      <alignment horizontal="center" vertical="center"/>
      <protection locked="0"/>
    </xf>
    <xf numFmtId="0" fontId="172" fillId="3" borderId="174" xfId="6" applyFont="1" applyFill="1" applyBorder="1" applyAlignment="1" applyProtection="1">
      <alignment horizontal="left" vertical="center"/>
      <protection locked="0"/>
    </xf>
    <xf numFmtId="0" fontId="285" fillId="3" borderId="174" xfId="6" applyFont="1" applyFill="1" applyBorder="1" applyAlignment="1" applyProtection="1">
      <alignment vertical="center"/>
      <protection locked="0"/>
    </xf>
    <xf numFmtId="0" fontId="496" fillId="3" borderId="174" xfId="6" applyFont="1" applyFill="1" applyBorder="1" applyAlignment="1">
      <alignment vertical="center"/>
    </xf>
    <xf numFmtId="0" fontId="172" fillId="3" borderId="0" xfId="6" applyFont="1" applyFill="1" applyAlignment="1" applyProtection="1">
      <alignment horizontal="left" vertical="center"/>
      <protection locked="0"/>
    </xf>
    <xf numFmtId="0" fontId="285" fillId="3" borderId="0" xfId="6" applyFont="1" applyFill="1" applyAlignment="1" applyProtection="1">
      <alignment vertical="center"/>
      <protection locked="0"/>
    </xf>
    <xf numFmtId="0" fontId="461" fillId="3" borderId="0" xfId="6" applyFont="1" applyFill="1" applyAlignment="1">
      <alignment vertical="center"/>
    </xf>
    <xf numFmtId="0" fontId="120" fillId="3" borderId="0" xfId="6" applyFont="1" applyFill="1" applyAlignment="1">
      <alignment horizontal="center"/>
    </xf>
    <xf numFmtId="166" fontId="88" fillId="3" borderId="239" xfId="6" applyNumberFormat="1" applyFont="1" applyFill="1" applyBorder="1" applyAlignment="1">
      <alignment horizontal="center" vertical="center"/>
    </xf>
    <xf numFmtId="0" fontId="11" fillId="3" borderId="239" xfId="6" applyFill="1" applyBorder="1" applyAlignment="1" applyProtection="1">
      <alignment vertical="center"/>
      <protection locked="0"/>
    </xf>
    <xf numFmtId="0" fontId="11" fillId="3" borderId="239" xfId="6" applyFill="1" applyBorder="1" applyProtection="1">
      <protection locked="0"/>
    </xf>
    <xf numFmtId="0" fontId="73" fillId="3" borderId="239" xfId="6" applyFont="1" applyFill="1" applyBorder="1" applyAlignment="1">
      <alignment horizontal="right" vertical="center"/>
    </xf>
    <xf numFmtId="186" fontId="47" fillId="3" borderId="239" xfId="6" applyNumberFormat="1" applyFont="1" applyFill="1" applyBorder="1" applyAlignment="1">
      <alignment horizontal="centerContinuous" vertical="center"/>
    </xf>
    <xf numFmtId="0" fontId="178" fillId="9" borderId="79" xfId="6" applyFont="1" applyFill="1" applyBorder="1" applyAlignment="1" applyProtection="1">
      <alignment horizontal="center" vertical="center"/>
      <protection hidden="1"/>
    </xf>
    <xf numFmtId="0" fontId="178" fillId="9" borderId="37" xfId="6" applyFont="1" applyFill="1" applyBorder="1" applyAlignment="1" applyProtection="1">
      <alignment horizontal="center" vertical="center"/>
      <protection hidden="1"/>
    </xf>
    <xf numFmtId="0" fontId="178" fillId="9" borderId="38" xfId="6" applyFont="1" applyFill="1" applyBorder="1" applyAlignment="1" applyProtection="1">
      <alignment horizontal="center" vertical="center"/>
      <protection hidden="1"/>
    </xf>
    <xf numFmtId="0" fontId="65" fillId="9" borderId="41" xfId="11" applyFont="1" applyFill="1" applyBorder="1" applyAlignment="1">
      <alignment horizontal="center" vertical="center"/>
    </xf>
    <xf numFmtId="0" fontId="65" fillId="9" borderId="69" xfId="11" applyFont="1" applyFill="1" applyBorder="1" applyAlignment="1">
      <alignment horizontal="center" vertical="center"/>
    </xf>
    <xf numFmtId="182" fontId="65" fillId="9" borderId="69" xfId="11" applyNumberFormat="1" applyFont="1" applyFill="1" applyBorder="1" applyAlignment="1">
      <alignment horizontal="center" vertical="center"/>
    </xf>
    <xf numFmtId="0" fontId="212" fillId="3" borderId="0" xfId="6" applyFont="1" applyFill="1" applyAlignment="1" applyProtection="1">
      <alignment vertical="center"/>
      <protection hidden="1"/>
    </xf>
    <xf numFmtId="0" fontId="19" fillId="3" borderId="99" xfId="14" applyFont="1" applyFill="1" applyBorder="1" applyAlignment="1">
      <alignment horizontal="right" vertical="center"/>
    </xf>
    <xf numFmtId="0" fontId="160" fillId="10" borderId="0" xfId="6" applyFont="1" applyFill="1" applyAlignment="1">
      <alignment horizontal="center" vertical="center"/>
    </xf>
    <xf numFmtId="0" fontId="121" fillId="10" borderId="0" xfId="6" applyFont="1" applyFill="1" applyAlignment="1">
      <alignment horizontal="center" vertical="center"/>
    </xf>
    <xf numFmtId="164" fontId="163" fillId="10" borderId="0" xfId="8" applyNumberFormat="1" applyFont="1" applyFill="1" applyAlignment="1">
      <alignment horizontal="center" vertical="center"/>
    </xf>
    <xf numFmtId="0" fontId="168" fillId="3" borderId="0" xfId="6" applyFont="1" applyFill="1" applyAlignment="1" applyProtection="1">
      <alignment vertical="center"/>
      <protection hidden="1"/>
    </xf>
    <xf numFmtId="0" fontId="107" fillId="3" borderId="0" xfId="6" applyFont="1" applyFill="1" applyAlignment="1" applyProtection="1">
      <alignment vertical="center"/>
      <protection hidden="1"/>
    </xf>
    <xf numFmtId="0" fontId="33" fillId="3" borderId="0" xfId="6" applyFont="1" applyFill="1" applyAlignment="1" applyProtection="1">
      <alignment vertical="center"/>
      <protection hidden="1"/>
    </xf>
    <xf numFmtId="2" fontId="96" fillId="2" borderId="0" xfId="11" applyNumberFormat="1" applyFont="1" applyFill="1" applyAlignment="1">
      <alignment horizontal="right" vertical="center"/>
    </xf>
    <xf numFmtId="0" fontId="109" fillId="3" borderId="0" xfId="6" applyFont="1" applyFill="1" applyAlignment="1" applyProtection="1">
      <alignment vertical="center"/>
      <protection hidden="1"/>
    </xf>
    <xf numFmtId="0" fontId="59" fillId="3" borderId="0" xfId="6" applyFont="1" applyFill="1" applyAlignment="1" applyProtection="1">
      <alignment vertical="center"/>
      <protection hidden="1"/>
    </xf>
    <xf numFmtId="0" fontId="165" fillId="11" borderId="98" xfId="0" applyFont="1" applyFill="1" applyBorder="1" applyAlignment="1" applyProtection="1">
      <alignment horizontal="center" vertical="center"/>
      <protection locked="0"/>
    </xf>
    <xf numFmtId="0" fontId="17" fillId="10" borderId="0" xfId="6" applyFont="1" applyFill="1" applyAlignment="1" applyProtection="1">
      <alignment horizontal="left" vertical="center"/>
      <protection hidden="1"/>
    </xf>
    <xf numFmtId="0" fontId="166" fillId="19" borderId="0" xfId="0" applyFont="1" applyFill="1" applyAlignment="1" applyProtection="1">
      <alignment horizontal="center" vertical="center"/>
      <protection locked="0"/>
    </xf>
    <xf numFmtId="0" fontId="17" fillId="19" borderId="99" xfId="6" applyFont="1" applyFill="1" applyBorder="1" applyAlignment="1" applyProtection="1">
      <alignment horizontal="left" vertical="center"/>
      <protection hidden="1"/>
    </xf>
    <xf numFmtId="0" fontId="85" fillId="25" borderId="0" xfId="6" applyFont="1" applyFill="1" applyAlignment="1">
      <alignment horizontal="center" vertical="center"/>
    </xf>
    <xf numFmtId="0" fontId="85" fillId="25" borderId="0" xfId="6" applyFont="1" applyFill="1" applyAlignment="1">
      <alignment horizontal="left" vertical="center" wrapText="1"/>
    </xf>
    <xf numFmtId="0" fontId="85" fillId="25" borderId="99" xfId="6" applyFont="1" applyFill="1" applyBorder="1" applyAlignment="1">
      <alignment horizontal="left" vertical="center" wrapText="1"/>
    </xf>
    <xf numFmtId="166" fontId="170" fillId="11" borderId="0" xfId="11" applyNumberFormat="1" applyFont="1" applyFill="1" applyAlignment="1">
      <alignment horizontal="center" vertical="center"/>
    </xf>
    <xf numFmtId="1" fontId="96" fillId="2" borderId="0" xfId="11" applyNumberFormat="1" applyFont="1" applyFill="1" applyAlignment="1">
      <alignment horizontal="right" vertical="center"/>
    </xf>
    <xf numFmtId="166" fontId="170" fillId="19" borderId="0" xfId="11" applyNumberFormat="1" applyFont="1" applyFill="1" applyAlignment="1">
      <alignment horizontal="center" vertical="center"/>
    </xf>
    <xf numFmtId="166" fontId="153" fillId="2" borderId="0" xfId="11" applyNumberFormat="1" applyFont="1" applyFill="1" applyAlignment="1">
      <alignment horizontal="right" vertical="center"/>
    </xf>
    <xf numFmtId="166" fontId="96" fillId="2" borderId="0" xfId="11" applyNumberFormat="1" applyFont="1" applyFill="1" applyAlignment="1">
      <alignment horizontal="left" vertical="center"/>
    </xf>
    <xf numFmtId="0" fontId="37" fillId="3" borderId="0" xfId="0" applyFont="1" applyFill="1" applyAlignment="1">
      <alignment vertical="center"/>
    </xf>
    <xf numFmtId="0" fontId="37" fillId="3" borderId="96" xfId="0" applyFont="1" applyFill="1" applyBorder="1" applyAlignment="1">
      <alignment vertical="center"/>
    </xf>
    <xf numFmtId="0" fontId="0" fillId="3" borderId="73" xfId="0" applyFill="1" applyBorder="1"/>
    <xf numFmtId="0" fontId="37" fillId="3" borderId="188" xfId="0" applyFont="1" applyFill="1" applyBorder="1" applyAlignment="1">
      <alignment horizontal="right" vertical="center"/>
    </xf>
    <xf numFmtId="0" fontId="497" fillId="3" borderId="59" xfId="1" applyFont="1" applyFill="1" applyBorder="1" applyAlignment="1">
      <alignment vertical="center"/>
    </xf>
    <xf numFmtId="0" fontId="37" fillId="3" borderId="59" xfId="0" applyFont="1" applyFill="1" applyBorder="1"/>
    <xf numFmtId="0" fontId="0" fillId="3" borderId="76" xfId="0" applyFill="1" applyBorder="1"/>
    <xf numFmtId="0" fontId="62" fillId="3" borderId="0" xfId="0" applyFont="1" applyFill="1" applyAlignment="1">
      <alignment horizontal="left" vertical="center"/>
    </xf>
    <xf numFmtId="0" fontId="62" fillId="3" borderId="0" xfId="0" applyFont="1" applyFill="1" applyAlignment="1">
      <alignment horizontal="right" vertical="center"/>
    </xf>
    <xf numFmtId="0" fontId="200" fillId="3" borderId="0" xfId="0" applyFont="1" applyFill="1" applyAlignment="1">
      <alignment vertical="center"/>
    </xf>
    <xf numFmtId="0" fontId="462" fillId="3" borderId="0" xfId="0" applyFont="1" applyFill="1" applyAlignment="1">
      <alignment vertical="center"/>
    </xf>
    <xf numFmtId="0" fontId="62" fillId="0" borderId="0" xfId="0" applyFont="1" applyAlignment="1">
      <alignment horizontal="left" vertical="center"/>
    </xf>
    <xf numFmtId="1" fontId="0" fillId="0" borderId="0" xfId="0" applyNumberFormat="1" applyAlignment="1">
      <alignment horizontal="center"/>
    </xf>
    <xf numFmtId="0" fontId="17" fillId="15" borderId="99" xfId="6" applyFont="1" applyFill="1" applyBorder="1" applyAlignment="1">
      <alignment vertical="center" textRotation="90"/>
    </xf>
    <xf numFmtId="0" fontId="112" fillId="3" borderId="98" xfId="6" applyFont="1" applyFill="1" applyBorder="1" applyAlignment="1">
      <alignment horizontal="center" vertical="center"/>
    </xf>
    <xf numFmtId="0" fontId="149" fillId="3" borderId="0" xfId="6" applyFont="1" applyFill="1" applyAlignment="1">
      <alignment vertical="center"/>
    </xf>
    <xf numFmtId="0" fontId="112" fillId="3" borderId="0" xfId="6" applyFont="1" applyFill="1" applyAlignment="1">
      <alignment horizontal="center" vertical="center"/>
    </xf>
    <xf numFmtId="0" fontId="149" fillId="3" borderId="25" xfId="6" applyFont="1" applyFill="1" applyBorder="1" applyAlignment="1">
      <alignment vertical="center"/>
    </xf>
    <xf numFmtId="0" fontId="79" fillId="3" borderId="0" xfId="6" applyFont="1" applyFill="1" applyAlignment="1">
      <alignment vertical="center"/>
    </xf>
    <xf numFmtId="0" fontId="149" fillId="3" borderId="98" xfId="6" applyFont="1" applyFill="1" applyBorder="1" applyAlignment="1">
      <alignment vertical="center"/>
    </xf>
    <xf numFmtId="0" fontId="42" fillId="3" borderId="173" xfId="6" applyFont="1" applyFill="1" applyBorder="1" applyAlignment="1">
      <alignment vertical="center"/>
    </xf>
    <xf numFmtId="0" fontId="42" fillId="3" borderId="174" xfId="6" applyFont="1" applyFill="1" applyBorder="1" applyAlignment="1">
      <alignment vertical="center"/>
    </xf>
    <xf numFmtId="0" fontId="149" fillId="3" borderId="174" xfId="6" applyFont="1" applyFill="1" applyBorder="1" applyAlignment="1">
      <alignment vertical="center"/>
    </xf>
    <xf numFmtId="0" fontId="149" fillId="3" borderId="174" xfId="6" applyFont="1" applyFill="1" applyBorder="1" applyAlignment="1">
      <alignment vertical="center" wrapText="1"/>
    </xf>
    <xf numFmtId="0" fontId="11" fillId="3" borderId="174" xfId="6" applyFill="1" applyBorder="1"/>
    <xf numFmtId="0" fontId="11" fillId="3" borderId="187" xfId="6" applyFill="1" applyBorder="1"/>
    <xf numFmtId="0" fontId="42" fillId="3" borderId="98" xfId="6" applyFont="1" applyFill="1" applyBorder="1" applyAlignment="1" applyProtection="1">
      <alignment vertical="center"/>
      <protection hidden="1"/>
    </xf>
    <xf numFmtId="0" fontId="209" fillId="3" borderId="0" xfId="6" applyFont="1" applyFill="1" applyAlignment="1">
      <alignment vertical="center" wrapText="1"/>
    </xf>
    <xf numFmtId="0" fontId="501" fillId="3" borderId="0" xfId="6" applyFont="1" applyFill="1" applyAlignment="1">
      <alignment vertical="center"/>
    </xf>
    <xf numFmtId="0" fontId="502" fillId="3" borderId="0" xfId="14" applyFont="1" applyFill="1" applyAlignment="1">
      <alignment vertical="center" wrapText="1"/>
    </xf>
    <xf numFmtId="0" fontId="11" fillId="3" borderId="25" xfId="6" applyFill="1" applyBorder="1"/>
    <xf numFmtId="0" fontId="66" fillId="3" borderId="98" xfId="6" applyFont="1" applyFill="1" applyBorder="1" applyAlignment="1">
      <alignment vertical="center"/>
    </xf>
    <xf numFmtId="0" fontId="66" fillId="3" borderId="0" xfId="6" applyFont="1" applyFill="1" applyAlignment="1">
      <alignment vertical="center"/>
    </xf>
    <xf numFmtId="0" fontId="209" fillId="3" borderId="0" xfId="6" applyFont="1" applyFill="1" applyAlignment="1">
      <alignment vertical="center"/>
    </xf>
    <xf numFmtId="0" fontId="39" fillId="0" borderId="0" xfId="0" applyFont="1" applyAlignment="1">
      <alignment horizontal="center"/>
    </xf>
    <xf numFmtId="164" fontId="184" fillId="6" borderId="0" xfId="11" applyNumberFormat="1" applyFont="1" applyFill="1" applyAlignment="1">
      <alignment horizontal="center" vertical="center"/>
    </xf>
    <xf numFmtId="0" fontId="123" fillId="20" borderId="98" xfId="6" applyFont="1" applyFill="1" applyBorder="1" applyAlignment="1" applyProtection="1">
      <alignment vertical="center" wrapText="1"/>
      <protection hidden="1"/>
    </xf>
    <xf numFmtId="0" fontId="123" fillId="20" borderId="0" xfId="6" applyFont="1" applyFill="1" applyAlignment="1" applyProtection="1">
      <alignment vertical="center" wrapText="1"/>
      <protection hidden="1"/>
    </xf>
    <xf numFmtId="0" fontId="56" fillId="20" borderId="0" xfId="6" applyFont="1" applyFill="1" applyAlignment="1" applyProtection="1">
      <alignment vertical="center"/>
      <protection hidden="1"/>
    </xf>
    <xf numFmtId="0" fontId="56" fillId="20" borderId="25" xfId="6" applyFont="1" applyFill="1" applyBorder="1" applyAlignment="1" applyProtection="1">
      <alignment vertical="center"/>
      <protection hidden="1"/>
    </xf>
    <xf numFmtId="0" fontId="123" fillId="11" borderId="98" xfId="6" applyFont="1" applyFill="1" applyBorder="1" applyAlignment="1" applyProtection="1">
      <alignment vertical="center" wrapText="1"/>
      <protection hidden="1"/>
    </xf>
    <xf numFmtId="0" fontId="123" fillId="11" borderId="0" xfId="6" applyFont="1" applyFill="1" applyAlignment="1" applyProtection="1">
      <alignment vertical="center" wrapText="1"/>
      <protection hidden="1"/>
    </xf>
    <xf numFmtId="0" fontId="56" fillId="11" borderId="0" xfId="6" applyFont="1" applyFill="1" applyAlignment="1" applyProtection="1">
      <alignment vertical="center"/>
      <protection hidden="1"/>
    </xf>
    <xf numFmtId="0" fontId="56" fillId="11" borderId="25" xfId="6" applyFont="1" applyFill="1" applyBorder="1" applyAlignment="1" applyProtection="1">
      <alignment vertical="center"/>
      <protection hidden="1"/>
    </xf>
    <xf numFmtId="0" fontId="49" fillId="19" borderId="0" xfId="6" applyFont="1" applyFill="1" applyAlignment="1">
      <alignment vertical="center"/>
    </xf>
    <xf numFmtId="0" fontId="49" fillId="19" borderId="99" xfId="6" applyFont="1" applyFill="1" applyBorder="1" applyAlignment="1">
      <alignment vertical="center"/>
    </xf>
    <xf numFmtId="0" fontId="47" fillId="23" borderId="25" xfId="6" applyFont="1" applyFill="1" applyBorder="1" applyAlignment="1">
      <alignment horizontal="center" vertical="center"/>
    </xf>
    <xf numFmtId="0" fontId="58" fillId="22" borderId="53" xfId="0" applyFont="1" applyFill="1" applyBorder="1" applyAlignment="1" applyProtection="1">
      <alignment horizontal="center" vertical="center"/>
      <protection locked="0"/>
    </xf>
    <xf numFmtId="166" fontId="135" fillId="22" borderId="36" xfId="0" applyNumberFormat="1" applyFont="1" applyFill="1" applyBorder="1" applyAlignment="1">
      <alignment horizontal="left" vertical="center" wrapText="1"/>
    </xf>
    <xf numFmtId="164" fontId="58" fillId="22" borderId="36" xfId="11" applyNumberFormat="1" applyFont="1" applyFill="1" applyBorder="1" applyAlignment="1">
      <alignment horizontal="center" vertical="center"/>
    </xf>
    <xf numFmtId="2" fontId="37" fillId="10" borderId="0" xfId="0" applyNumberFormat="1" applyFont="1" applyFill="1" applyAlignment="1">
      <alignment horizontal="right" vertical="center"/>
    </xf>
    <xf numFmtId="0" fontId="39" fillId="10" borderId="0" xfId="0" applyFont="1" applyFill="1" applyAlignment="1">
      <alignment horizontal="left" vertical="center"/>
    </xf>
    <xf numFmtId="1" fontId="79" fillId="3" borderId="0" xfId="6" applyNumberFormat="1" applyFont="1" applyFill="1" applyAlignment="1" applyProtection="1">
      <alignment horizontal="right" vertical="center"/>
      <protection hidden="1"/>
    </xf>
    <xf numFmtId="2" fontId="59" fillId="3" borderId="0" xfId="0" applyNumberFormat="1" applyFont="1" applyFill="1" applyAlignment="1">
      <alignment horizontal="right" vertical="center"/>
    </xf>
    <xf numFmtId="166" fontId="151" fillId="3" borderId="0" xfId="0" applyNumberFormat="1" applyFont="1" applyFill="1" applyAlignment="1">
      <alignment horizontal="left" vertical="center"/>
    </xf>
    <xf numFmtId="164" fontId="96" fillId="3" borderId="25" xfId="11" applyNumberFormat="1" applyFont="1" applyFill="1" applyBorder="1" applyAlignment="1">
      <alignment horizontal="center" vertical="center"/>
    </xf>
    <xf numFmtId="0" fontId="58" fillId="22" borderId="46" xfId="0" applyFont="1" applyFill="1" applyBorder="1" applyAlignment="1" applyProtection="1">
      <alignment horizontal="center" vertical="center"/>
      <protection locked="0"/>
    </xf>
    <xf numFmtId="166" fontId="135" fillId="22" borderId="39" xfId="0" applyNumberFormat="1" applyFont="1" applyFill="1" applyBorder="1" applyAlignment="1">
      <alignment horizontal="left" vertical="center" wrapText="1"/>
    </xf>
    <xf numFmtId="0" fontId="58" fillId="22" borderId="74" xfId="0" applyFont="1" applyFill="1" applyBorder="1" applyAlignment="1" applyProtection="1">
      <alignment horizontal="center" vertical="center"/>
      <protection locked="0"/>
    </xf>
    <xf numFmtId="166" fontId="135" fillId="22" borderId="141" xfId="0" applyNumberFormat="1" applyFont="1" applyFill="1" applyBorder="1" applyAlignment="1">
      <alignment horizontal="left" vertical="center" wrapText="1"/>
    </xf>
    <xf numFmtId="164" fontId="58" fillId="22" borderId="141" xfId="11" applyNumberFormat="1" applyFont="1" applyFill="1" applyBorder="1" applyAlignment="1">
      <alignment horizontal="center" vertical="center"/>
    </xf>
    <xf numFmtId="0" fontId="54" fillId="19" borderId="98" xfId="0" applyFont="1" applyFill="1" applyBorder="1" applyAlignment="1" applyProtection="1">
      <alignment horizontal="center" vertical="center"/>
      <protection locked="0"/>
    </xf>
    <xf numFmtId="166" fontId="54" fillId="19" borderId="0" xfId="0" applyNumberFormat="1" applyFont="1" applyFill="1" applyAlignment="1">
      <alignment vertical="center" wrapText="1"/>
    </xf>
    <xf numFmtId="0" fontId="153" fillId="19" borderId="0" xfId="0" applyFont="1" applyFill="1" applyAlignment="1">
      <alignment horizontal="left"/>
    </xf>
    <xf numFmtId="166" fontId="154" fillId="24" borderId="0" xfId="6" applyNumberFormat="1" applyFont="1" applyFill="1" applyAlignment="1">
      <alignment horizontal="center" vertical="center"/>
    </xf>
    <xf numFmtId="0" fontId="38" fillId="19" borderId="0" xfId="0" applyFont="1" applyFill="1" applyAlignment="1">
      <alignment vertical="center" wrapText="1"/>
    </xf>
    <xf numFmtId="0" fontId="79" fillId="90" borderId="0" xfId="6" applyFont="1" applyFill="1" applyAlignment="1" applyProtection="1">
      <alignment horizontal="right" vertical="center"/>
      <protection hidden="1"/>
    </xf>
    <xf numFmtId="0" fontId="96" fillId="90" borderId="0" xfId="6" applyFont="1" applyFill="1" applyAlignment="1">
      <alignment horizontal="right" vertical="center"/>
    </xf>
    <xf numFmtId="0" fontId="47" fillId="90" borderId="0" xfId="0" applyFont="1" applyFill="1" applyAlignment="1">
      <alignment horizontal="center" vertical="center"/>
    </xf>
    <xf numFmtId="0" fontId="47" fillId="90" borderId="25" xfId="0" applyFont="1" applyFill="1" applyBorder="1" applyAlignment="1">
      <alignment horizontal="center" vertical="center"/>
    </xf>
    <xf numFmtId="0" fontId="57" fillId="3" borderId="0" xfId="0" applyFont="1" applyFill="1"/>
    <xf numFmtId="0" fontId="35" fillId="3" borderId="0" xfId="14" applyFont="1" applyFill="1" applyAlignment="1">
      <alignment horizontal="left" vertical="center"/>
    </xf>
    <xf numFmtId="0" fontId="47" fillId="2" borderId="0" xfId="14" applyFont="1" applyFill="1" applyAlignment="1">
      <alignment horizontal="left" vertical="center"/>
    </xf>
    <xf numFmtId="0" fontId="34" fillId="3" borderId="0" xfId="0" applyFont="1" applyFill="1" applyAlignment="1">
      <alignment vertical="center"/>
    </xf>
    <xf numFmtId="0" fontId="172" fillId="10" borderId="170" xfId="6" applyFont="1" applyFill="1" applyBorder="1" applyAlignment="1">
      <alignment vertical="center" textRotation="90"/>
    </xf>
    <xf numFmtId="164" fontId="65" fillId="10" borderId="170" xfId="11" applyNumberFormat="1" applyFont="1" applyFill="1" applyBorder="1" applyAlignment="1">
      <alignment horizontal="center" vertical="center"/>
    </xf>
    <xf numFmtId="0" fontId="79" fillId="10" borderId="170" xfId="6" applyFont="1" applyFill="1" applyBorder="1" applyAlignment="1" applyProtection="1">
      <alignment vertical="center"/>
      <protection hidden="1"/>
    </xf>
    <xf numFmtId="0" fontId="0" fillId="10" borderId="170" xfId="0" applyFill="1" applyBorder="1"/>
    <xf numFmtId="0" fontId="38" fillId="10" borderId="0" xfId="6" applyFont="1" applyFill="1" applyAlignment="1" applyProtection="1">
      <alignment horizontal="left" vertical="center"/>
      <protection hidden="1"/>
    </xf>
    <xf numFmtId="164" fontId="96" fillId="10" borderId="0" xfId="11" applyNumberFormat="1" applyFont="1" applyFill="1" applyAlignment="1">
      <alignment horizontal="center" vertical="center"/>
    </xf>
    <xf numFmtId="0" fontId="39" fillId="10" borderId="0" xfId="0" applyFont="1" applyFill="1" applyAlignment="1">
      <alignment horizontal="left"/>
    </xf>
    <xf numFmtId="0" fontId="79" fillId="10" borderId="0" xfId="6" applyFont="1" applyFill="1" applyAlignment="1" applyProtection="1">
      <alignment horizontal="right" vertical="center"/>
      <protection hidden="1"/>
    </xf>
    <xf numFmtId="0" fontId="38" fillId="21" borderId="0" xfId="6" applyFont="1" applyFill="1" applyAlignment="1">
      <alignment horizontal="center" vertical="center"/>
    </xf>
    <xf numFmtId="166" fontId="39" fillId="3" borderId="0" xfId="0" applyNumberFormat="1" applyFont="1" applyFill="1" applyAlignment="1">
      <alignment horizontal="left" vertical="center"/>
    </xf>
    <xf numFmtId="0" fontId="172" fillId="10" borderId="0" xfId="6" applyFont="1" applyFill="1" applyAlignment="1">
      <alignment vertical="center" textRotation="90"/>
    </xf>
    <xf numFmtId="164" fontId="65" fillId="10" borderId="0" xfId="11" applyNumberFormat="1" applyFont="1" applyFill="1" applyAlignment="1">
      <alignment horizontal="center" vertical="center"/>
    </xf>
    <xf numFmtId="0" fontId="79" fillId="10" borderId="0" xfId="6" applyFont="1" applyFill="1" applyAlignment="1" applyProtection="1">
      <alignment vertical="center"/>
      <protection hidden="1"/>
    </xf>
    <xf numFmtId="0" fontId="19" fillId="2" borderId="0" xfId="14" applyFont="1" applyFill="1" applyAlignment="1">
      <alignment vertical="center"/>
    </xf>
    <xf numFmtId="0" fontId="172" fillId="3" borderId="170" xfId="6" applyFont="1" applyFill="1" applyBorder="1" applyAlignment="1">
      <alignment horizontal="center" vertical="center" textRotation="90"/>
    </xf>
    <xf numFmtId="181" fontId="54" fillId="3" borderId="170" xfId="0" applyNumberFormat="1" applyFont="1" applyFill="1" applyBorder="1" applyAlignment="1">
      <alignment horizontal="center" vertical="center"/>
    </xf>
    <xf numFmtId="0" fontId="93" fillId="16" borderId="34" xfId="14" applyFont="1" applyFill="1" applyBorder="1" applyAlignment="1">
      <alignment horizontal="center" vertical="center"/>
    </xf>
    <xf numFmtId="0" fontId="37" fillId="3" borderId="98" xfId="0" applyFont="1" applyFill="1" applyBorder="1" applyAlignment="1">
      <alignment vertical="center"/>
    </xf>
    <xf numFmtId="0" fontId="19" fillId="3" borderId="0" xfId="14" applyFont="1" applyFill="1" applyAlignment="1">
      <alignment vertical="center" wrapText="1"/>
    </xf>
    <xf numFmtId="0" fontId="148" fillId="3" borderId="0" xfId="6" applyFont="1" applyFill="1" applyAlignment="1">
      <alignment horizontal="center" vertical="center"/>
    </xf>
    <xf numFmtId="186" fontId="442" fillId="91" borderId="34" xfId="6" applyNumberFormat="1" applyFont="1" applyFill="1" applyBorder="1" applyAlignment="1">
      <alignment vertical="center"/>
    </xf>
    <xf numFmtId="186" fontId="442" fillId="91" borderId="19" xfId="6" applyNumberFormat="1" applyFont="1" applyFill="1" applyBorder="1" applyAlignment="1">
      <alignment vertical="center"/>
    </xf>
    <xf numFmtId="0" fontId="61" fillId="3" borderId="98" xfId="14" applyFont="1" applyFill="1" applyBorder="1" applyAlignment="1">
      <alignment horizontal="center" vertical="center"/>
    </xf>
    <xf numFmtId="0" fontId="508" fillId="3" borderId="18" xfId="14" applyFont="1" applyFill="1" applyBorder="1" applyAlignment="1">
      <alignment horizontal="center" vertical="center"/>
    </xf>
    <xf numFmtId="0" fontId="138" fillId="14" borderId="98" xfId="6" applyFont="1" applyFill="1" applyBorder="1" applyAlignment="1">
      <alignment horizontal="center" vertical="center"/>
    </xf>
    <xf numFmtId="164" fontId="101" fillId="10" borderId="98" xfId="11" applyNumberFormat="1" applyFont="1" applyFill="1" applyBorder="1" applyAlignment="1">
      <alignment vertical="center"/>
    </xf>
    <xf numFmtId="0" fontId="19" fillId="3" borderId="170" xfId="14" applyFont="1" applyFill="1" applyBorder="1" applyAlignment="1">
      <alignment vertical="center"/>
    </xf>
    <xf numFmtId="0" fontId="148" fillId="3" borderId="0" xfId="6" applyFont="1" applyFill="1" applyAlignment="1">
      <alignment horizontal="center" vertical="center" wrapText="1"/>
    </xf>
    <xf numFmtId="0" fontId="19" fillId="3" borderId="99" xfId="14" applyFont="1" applyFill="1" applyBorder="1" applyAlignment="1">
      <alignment vertical="center" wrapText="1"/>
    </xf>
    <xf numFmtId="0" fontId="0" fillId="3" borderId="99" xfId="0" applyFill="1" applyBorder="1" applyAlignment="1">
      <alignment wrapText="1"/>
    </xf>
    <xf numFmtId="0" fontId="149" fillId="3" borderId="170" xfId="6" applyFont="1" applyFill="1" applyBorder="1" applyAlignment="1">
      <alignment vertical="center"/>
    </xf>
    <xf numFmtId="0" fontId="61" fillId="3" borderId="0" xfId="14" applyFont="1" applyFill="1" applyAlignment="1">
      <alignment vertical="center"/>
    </xf>
    <xf numFmtId="178" fontId="0" fillId="3" borderId="0" xfId="0" applyNumberFormat="1" applyFill="1" applyAlignment="1">
      <alignment horizontal="left" vertical="top"/>
    </xf>
    <xf numFmtId="178" fontId="66" fillId="3" borderId="0" xfId="11" applyNumberFormat="1" applyFont="1" applyFill="1" applyAlignment="1">
      <alignment horizontal="right" vertical="center"/>
    </xf>
    <xf numFmtId="0" fontId="71" fillId="3" borderId="0" xfId="6" applyFont="1" applyFill="1" applyAlignment="1" applyProtection="1">
      <alignment vertical="top" wrapText="1"/>
      <protection hidden="1"/>
    </xf>
    <xf numFmtId="164" fontId="38" fillId="3" borderId="0" xfId="11" applyNumberFormat="1" applyFont="1" applyFill="1" applyAlignment="1">
      <alignment horizontal="left" vertical="center"/>
    </xf>
    <xf numFmtId="0" fontId="71" fillId="3" borderId="0" xfId="6" applyFont="1" applyFill="1" applyAlignment="1" applyProtection="1">
      <alignment vertical="top"/>
      <protection hidden="1"/>
    </xf>
    <xf numFmtId="164" fontId="66" fillId="3" borderId="0" xfId="11" applyNumberFormat="1" applyFont="1" applyFill="1" applyAlignment="1">
      <alignment horizontal="right" vertical="center"/>
    </xf>
    <xf numFmtId="0" fontId="57" fillId="3" borderId="0" xfId="6" applyFont="1" applyFill="1" applyAlignment="1" applyProtection="1">
      <alignment vertical="center"/>
      <protection hidden="1"/>
    </xf>
    <xf numFmtId="2" fontId="96" fillId="3" borderId="0" xfId="6" applyNumberFormat="1" applyFont="1" applyFill="1" applyAlignment="1" applyProtection="1">
      <alignment horizontal="right" vertical="center"/>
      <protection hidden="1"/>
    </xf>
    <xf numFmtId="165" fontId="59" fillId="3" borderId="0" xfId="8" applyNumberFormat="1" applyFont="1" applyFill="1" applyAlignment="1" applyProtection="1">
      <alignment horizontal="left" vertical="center"/>
      <protection locked="0"/>
    </xf>
    <xf numFmtId="178" fontId="122" fillId="17" borderId="0" xfId="6" applyNumberFormat="1" applyFont="1" applyFill="1" applyAlignment="1">
      <alignment horizontal="center" vertical="center"/>
    </xf>
    <xf numFmtId="0" fontId="19" fillId="2" borderId="0" xfId="14" applyFont="1" applyFill="1" applyAlignment="1">
      <alignment horizontal="left" vertical="center"/>
    </xf>
    <xf numFmtId="0" fontId="19" fillId="3" borderId="20" xfId="14" applyFont="1" applyFill="1" applyBorder="1" applyAlignment="1">
      <alignment vertical="center"/>
    </xf>
    <xf numFmtId="0" fontId="137" fillId="2" borderId="0" xfId="14" applyFont="1" applyFill="1" applyAlignment="1">
      <alignment vertical="center"/>
    </xf>
    <xf numFmtId="0" fontId="137" fillId="3" borderId="0" xfId="14" applyFont="1" applyFill="1" applyAlignment="1">
      <alignment vertical="center"/>
    </xf>
    <xf numFmtId="0" fontId="137" fillId="3" borderId="20" xfId="14" applyFont="1" applyFill="1" applyBorder="1" applyAlignment="1">
      <alignment vertical="center"/>
    </xf>
    <xf numFmtId="0" fontId="19" fillId="3" borderId="20" xfId="14" applyFont="1" applyFill="1" applyBorder="1" applyAlignment="1">
      <alignment horizontal="left" vertical="center"/>
    </xf>
    <xf numFmtId="164" fontId="101" fillId="19" borderId="247" xfId="11" applyNumberFormat="1" applyFont="1" applyFill="1" applyBorder="1" applyAlignment="1">
      <alignment horizontal="left" vertical="center"/>
    </xf>
    <xf numFmtId="0" fontId="111" fillId="3" borderId="247" xfId="6" applyFont="1" applyFill="1" applyBorder="1" applyAlignment="1">
      <alignment horizontal="center" vertical="center"/>
    </xf>
    <xf numFmtId="0" fontId="39" fillId="3" borderId="247" xfId="8" applyFont="1" applyFill="1" applyBorder="1" applyAlignment="1" applyProtection="1">
      <alignment horizontal="center" vertical="center"/>
      <protection locked="0"/>
    </xf>
    <xf numFmtId="0" fontId="47" fillId="17" borderId="247" xfId="6" applyFont="1" applyFill="1" applyBorder="1" applyAlignment="1">
      <alignment vertical="center"/>
    </xf>
    <xf numFmtId="0" fontId="39" fillId="8" borderId="247" xfId="8" applyFont="1" applyFill="1" applyBorder="1" applyAlignment="1" applyProtection="1">
      <alignment horizontal="center" vertical="center"/>
      <protection locked="0"/>
    </xf>
    <xf numFmtId="0" fontId="112" fillId="10" borderId="247" xfId="14" applyFont="1" applyFill="1" applyBorder="1" applyAlignment="1">
      <alignment horizontal="center" vertical="center"/>
    </xf>
    <xf numFmtId="0" fontId="231" fillId="10" borderId="247" xfId="8" applyFill="1" applyBorder="1"/>
    <xf numFmtId="0" fontId="0" fillId="3" borderId="247" xfId="0" applyFill="1" applyBorder="1"/>
    <xf numFmtId="0" fontId="134" fillId="3" borderId="247" xfId="6" applyFont="1" applyFill="1" applyBorder="1" applyAlignment="1">
      <alignment horizontal="center" vertical="center"/>
    </xf>
    <xf numFmtId="0" fontId="138" fillId="19" borderId="247" xfId="6" applyFont="1" applyFill="1" applyBorder="1" applyAlignment="1">
      <alignment horizontal="center" vertical="center"/>
    </xf>
    <xf numFmtId="0" fontId="126" fillId="3" borderId="247" xfId="6" applyFont="1" applyFill="1" applyBorder="1" applyAlignment="1">
      <alignment horizontal="center" vertical="center"/>
    </xf>
    <xf numFmtId="0" fontId="138" fillId="3" borderId="247" xfId="6" applyFont="1" applyFill="1" applyBorder="1" applyAlignment="1">
      <alignment horizontal="center" vertical="center"/>
    </xf>
    <xf numFmtId="0" fontId="76" fillId="3" borderId="247" xfId="6" applyFont="1" applyFill="1" applyBorder="1" applyAlignment="1">
      <alignment horizontal="center"/>
    </xf>
    <xf numFmtId="0" fontId="139" fillId="3" borderId="247" xfId="6" applyFont="1" applyFill="1" applyBorder="1" applyAlignment="1">
      <alignment horizontal="center" vertical="center"/>
    </xf>
    <xf numFmtId="0" fontId="118" fillId="3" borderId="247" xfId="6" applyFont="1" applyFill="1" applyBorder="1" applyAlignment="1">
      <alignment horizontal="center" vertical="center"/>
    </xf>
    <xf numFmtId="0" fontId="121" fillId="3" borderId="247" xfId="6" applyFont="1" applyFill="1" applyBorder="1" applyAlignment="1">
      <alignment horizontal="center" vertical="center"/>
    </xf>
    <xf numFmtId="178" fontId="96" fillId="3" borderId="0" xfId="11" applyNumberFormat="1" applyFont="1" applyFill="1" applyAlignment="1">
      <alignment horizontal="center" vertical="center"/>
    </xf>
    <xf numFmtId="0" fontId="64" fillId="3" borderId="247" xfId="14" applyFont="1" applyFill="1" applyBorder="1" applyAlignment="1">
      <alignment horizontal="left" vertical="center"/>
    </xf>
    <xf numFmtId="0" fontId="11" fillId="3" borderId="247" xfId="6" applyFill="1" applyBorder="1" applyAlignment="1">
      <alignment vertical="center"/>
    </xf>
    <xf numFmtId="0" fontId="25" fillId="3" borderId="0" xfId="11" applyFont="1" applyFill="1" applyAlignment="1">
      <alignment vertical="center" wrapText="1"/>
    </xf>
    <xf numFmtId="0" fontId="76" fillId="3" borderId="248" xfId="6" applyFont="1" applyFill="1" applyBorder="1" applyAlignment="1">
      <alignment horizontal="center"/>
    </xf>
    <xf numFmtId="164" fontId="101" fillId="3" borderId="248" xfId="11" applyNumberFormat="1" applyFont="1" applyFill="1" applyBorder="1" applyAlignment="1">
      <alignment horizontal="center" vertical="center"/>
    </xf>
    <xf numFmtId="0" fontId="106" fillId="3" borderId="0" xfId="0" applyFont="1" applyFill="1" applyAlignment="1">
      <alignment horizontal="right" vertical="center"/>
    </xf>
    <xf numFmtId="178" fontId="65" fillId="2" borderId="0" xfId="11" applyNumberFormat="1" applyFont="1" applyFill="1" applyAlignment="1">
      <alignment horizontal="center" vertical="center"/>
    </xf>
    <xf numFmtId="0" fontId="73" fillId="30" borderId="247" xfId="6" applyFont="1" applyFill="1" applyBorder="1" applyAlignment="1">
      <alignment vertical="center"/>
    </xf>
    <xf numFmtId="178" fontId="65" fillId="9" borderId="250" xfId="11" applyNumberFormat="1" applyFont="1" applyFill="1" applyBorder="1" applyAlignment="1">
      <alignment horizontal="center" vertical="center"/>
    </xf>
    <xf numFmtId="164" fontId="96" fillId="3" borderId="250" xfId="11" applyNumberFormat="1" applyFont="1" applyFill="1" applyBorder="1" applyAlignment="1">
      <alignment horizontal="center" vertical="center"/>
    </xf>
    <xf numFmtId="164" fontId="96" fillId="3" borderId="190" xfId="11" applyNumberFormat="1" applyFont="1" applyFill="1" applyBorder="1" applyAlignment="1">
      <alignment horizontal="center" vertical="center"/>
    </xf>
    <xf numFmtId="178" fontId="65" fillId="9" borderId="252" xfId="11" applyNumberFormat="1" applyFont="1" applyFill="1" applyBorder="1" applyAlignment="1">
      <alignment horizontal="center" vertical="center"/>
    </xf>
    <xf numFmtId="164" fontId="96" fillId="3" borderId="252" xfId="11" applyNumberFormat="1" applyFont="1" applyFill="1" applyBorder="1" applyAlignment="1">
      <alignment horizontal="center" vertical="center"/>
    </xf>
    <xf numFmtId="164" fontId="96" fillId="3" borderId="253" xfId="11" applyNumberFormat="1" applyFont="1" applyFill="1" applyBorder="1" applyAlignment="1">
      <alignment horizontal="center" vertical="center"/>
    </xf>
    <xf numFmtId="178" fontId="65" fillId="9" borderId="249" xfId="11" applyNumberFormat="1" applyFont="1" applyFill="1" applyBorder="1" applyAlignment="1">
      <alignment horizontal="center" vertical="center"/>
    </xf>
    <xf numFmtId="178" fontId="65" fillId="9" borderId="251" xfId="11" applyNumberFormat="1" applyFont="1" applyFill="1" applyBorder="1" applyAlignment="1">
      <alignment horizontal="center" vertical="center"/>
    </xf>
    <xf numFmtId="9" fontId="128" fillId="11" borderId="249" xfId="11" applyNumberFormat="1" applyFont="1" applyFill="1" applyBorder="1" applyAlignment="1">
      <alignment horizontal="center" vertical="center"/>
    </xf>
    <xf numFmtId="178" fontId="65" fillId="2" borderId="251" xfId="11" applyNumberFormat="1" applyFont="1" applyFill="1" applyBorder="1" applyAlignment="1">
      <alignment horizontal="center" vertical="center"/>
    </xf>
    <xf numFmtId="9" fontId="128" fillId="11" borderId="250" xfId="11" applyNumberFormat="1" applyFont="1" applyFill="1" applyBorder="1" applyAlignment="1">
      <alignment horizontal="center" vertical="center"/>
    </xf>
    <xf numFmtId="164" fontId="153" fillId="22" borderId="175" xfId="11" applyNumberFormat="1" applyFont="1" applyFill="1" applyBorder="1" applyAlignment="1">
      <alignment vertical="center"/>
    </xf>
    <xf numFmtId="178" fontId="65" fillId="9" borderId="113" xfId="11" applyNumberFormat="1" applyFont="1" applyFill="1" applyBorder="1" applyAlignment="1">
      <alignment horizontal="center" vertical="center"/>
    </xf>
    <xf numFmtId="178" fontId="65" fillId="9" borderId="165" xfId="11" applyNumberFormat="1" applyFont="1" applyFill="1" applyBorder="1" applyAlignment="1">
      <alignment horizontal="center" vertical="center"/>
    </xf>
    <xf numFmtId="164" fontId="96" fillId="3" borderId="165" xfId="11" applyNumberFormat="1" applyFont="1" applyFill="1" applyBorder="1" applyAlignment="1">
      <alignment horizontal="center" vertical="center"/>
    </xf>
    <xf numFmtId="164" fontId="96" fillId="3" borderId="55" xfId="11" applyNumberFormat="1" applyFont="1" applyFill="1" applyBorder="1" applyAlignment="1">
      <alignment horizontal="center" vertical="center"/>
    </xf>
    <xf numFmtId="164" fontId="153" fillId="22" borderId="13" xfId="11" applyNumberFormat="1" applyFont="1" applyFill="1" applyBorder="1" applyAlignment="1">
      <alignment vertical="center"/>
    </xf>
    <xf numFmtId="178" fontId="65" fillId="2" borderId="252" xfId="11" applyNumberFormat="1" applyFont="1" applyFill="1" applyBorder="1" applyAlignment="1">
      <alignment horizontal="center" vertical="center"/>
    </xf>
    <xf numFmtId="178" fontId="65" fillId="9" borderId="79" xfId="11" applyNumberFormat="1" applyFont="1" applyFill="1" applyBorder="1" applyAlignment="1">
      <alignment horizontal="center" vertical="center"/>
    </xf>
    <xf numFmtId="164" fontId="153" fillId="3" borderId="37" xfId="11" applyNumberFormat="1" applyFont="1" applyFill="1" applyBorder="1" applyAlignment="1">
      <alignment horizontal="center" vertical="center"/>
    </xf>
    <xf numFmtId="164" fontId="96" fillId="3" borderId="37" xfId="11" applyNumberFormat="1" applyFont="1" applyFill="1" applyBorder="1" applyAlignment="1">
      <alignment horizontal="center" vertical="center"/>
    </xf>
    <xf numFmtId="164" fontId="96" fillId="3" borderId="38" xfId="11" applyNumberFormat="1" applyFont="1" applyFill="1" applyBorder="1" applyAlignment="1">
      <alignment horizontal="center" vertical="center"/>
    </xf>
    <xf numFmtId="164" fontId="153" fillId="3" borderId="40" xfId="11" applyNumberFormat="1" applyFont="1" applyFill="1" applyBorder="1" applyAlignment="1">
      <alignment horizontal="center" vertical="center"/>
    </xf>
    <xf numFmtId="164" fontId="96" fillId="3" borderId="40" xfId="11" applyNumberFormat="1" applyFont="1" applyFill="1" applyBorder="1" applyAlignment="1">
      <alignment horizontal="center" vertical="center"/>
    </xf>
    <xf numFmtId="164" fontId="96" fillId="3" borderId="41" xfId="11" applyNumberFormat="1" applyFont="1" applyFill="1" applyBorder="1" applyAlignment="1">
      <alignment horizontal="center" vertical="center"/>
    </xf>
    <xf numFmtId="164" fontId="96" fillId="3" borderId="75" xfId="11" applyNumberFormat="1" applyFont="1" applyFill="1" applyBorder="1" applyAlignment="1">
      <alignment horizontal="center" vertical="center"/>
    </xf>
    <xf numFmtId="164" fontId="153" fillId="3" borderId="75" xfId="11" applyNumberFormat="1" applyFont="1" applyFill="1" applyBorder="1" applyAlignment="1">
      <alignment horizontal="center" vertical="center"/>
    </xf>
    <xf numFmtId="164" fontId="96" fillId="3" borderId="80" xfId="11" applyNumberFormat="1" applyFont="1" applyFill="1" applyBorder="1" applyAlignment="1">
      <alignment horizontal="center" vertical="center"/>
    </xf>
    <xf numFmtId="164" fontId="96" fillId="3" borderId="176" xfId="11" applyNumberFormat="1" applyFont="1" applyFill="1" applyBorder="1" applyAlignment="1">
      <alignment horizontal="center" vertical="center"/>
    </xf>
    <xf numFmtId="164" fontId="153" fillId="3" borderId="176" xfId="11" applyNumberFormat="1" applyFont="1" applyFill="1" applyBorder="1" applyAlignment="1">
      <alignment horizontal="center" vertical="center"/>
    </xf>
    <xf numFmtId="164" fontId="96" fillId="3" borderId="177" xfId="11" applyNumberFormat="1" applyFont="1" applyFill="1" applyBorder="1" applyAlignment="1">
      <alignment horizontal="center" vertical="center"/>
    </xf>
    <xf numFmtId="178" fontId="65" fillId="9" borderId="37" xfId="11" applyNumberFormat="1" applyFont="1" applyFill="1" applyBorder="1" applyAlignment="1">
      <alignment horizontal="center" vertical="center"/>
    </xf>
    <xf numFmtId="164" fontId="153" fillId="3" borderId="38" xfId="11" applyNumberFormat="1" applyFont="1" applyFill="1" applyBorder="1" applyAlignment="1">
      <alignment horizontal="center" vertical="center"/>
    </xf>
    <xf numFmtId="164" fontId="153" fillId="3" borderId="41" xfId="11" applyNumberFormat="1" applyFont="1" applyFill="1" applyBorder="1" applyAlignment="1">
      <alignment horizontal="center" vertical="center"/>
    </xf>
    <xf numFmtId="164" fontId="153" fillId="3" borderId="80" xfId="11" applyNumberFormat="1" applyFont="1" applyFill="1" applyBorder="1" applyAlignment="1">
      <alignment horizontal="center" vertical="center"/>
    </xf>
    <xf numFmtId="0" fontId="64" fillId="30" borderId="247" xfId="6" applyFont="1" applyFill="1" applyBorder="1" applyAlignment="1">
      <alignment vertical="center"/>
    </xf>
    <xf numFmtId="164" fontId="101" fillId="22" borderId="247" xfId="11" applyNumberFormat="1" applyFont="1" applyFill="1" applyBorder="1" applyAlignment="1">
      <alignment horizontal="center" vertical="center"/>
    </xf>
    <xf numFmtId="164" fontId="38" fillId="22" borderId="0" xfId="11" applyNumberFormat="1" applyFont="1" applyFill="1" applyAlignment="1">
      <alignment horizontal="center" vertical="center"/>
    </xf>
    <xf numFmtId="178" fontId="91" fillId="22" borderId="247" xfId="11" applyNumberFormat="1" applyFont="1" applyFill="1" applyBorder="1" applyAlignment="1">
      <alignment horizontal="center" vertical="center"/>
    </xf>
    <xf numFmtId="178" fontId="91" fillId="22" borderId="0" xfId="11" applyNumberFormat="1" applyFont="1" applyFill="1" applyAlignment="1">
      <alignment horizontal="center" vertical="center"/>
    </xf>
    <xf numFmtId="0" fontId="101" fillId="22" borderId="0" xfId="6" applyFont="1" applyFill="1" applyAlignment="1" applyProtection="1">
      <alignment vertical="center"/>
      <protection hidden="1"/>
    </xf>
    <xf numFmtId="0" fontId="170" fillId="23" borderId="247" xfId="6" applyFont="1" applyFill="1" applyBorder="1" applyAlignment="1">
      <alignment horizontal="center" vertical="center"/>
    </xf>
    <xf numFmtId="0" fontId="103" fillId="10" borderId="0" xfId="0" applyFont="1" applyFill="1" applyAlignment="1">
      <alignment horizontal="right" vertical="center"/>
    </xf>
    <xf numFmtId="0" fontId="21" fillId="3" borderId="247" xfId="6" applyFont="1" applyFill="1" applyBorder="1" applyAlignment="1">
      <alignment horizontal="center" vertical="center"/>
    </xf>
    <xf numFmtId="0" fontId="21" fillId="3" borderId="0" xfId="6" applyFont="1" applyFill="1" applyAlignment="1">
      <alignment horizontal="center" vertical="center"/>
    </xf>
    <xf numFmtId="0" fontId="64" fillId="3" borderId="0" xfId="6" applyFont="1" applyFill="1" applyAlignment="1" applyProtection="1">
      <alignment vertical="center"/>
      <protection hidden="1"/>
    </xf>
    <xf numFmtId="0" fontId="61" fillId="3" borderId="20" xfId="14" applyFont="1" applyFill="1" applyBorder="1" applyAlignment="1">
      <alignment vertical="center"/>
    </xf>
    <xf numFmtId="164" fontId="101" fillId="12" borderId="247" xfId="11" applyNumberFormat="1" applyFont="1" applyFill="1" applyBorder="1" applyAlignment="1">
      <alignment horizontal="left" vertical="center"/>
    </xf>
    <xf numFmtId="1" fontId="38" fillId="8" borderId="0" xfId="11" applyNumberFormat="1" applyFont="1" applyFill="1" applyAlignment="1">
      <alignment horizontal="center" vertical="center"/>
    </xf>
    <xf numFmtId="1" fontId="34" fillId="6" borderId="0" xfId="11" applyNumberFormat="1" applyFont="1" applyFill="1" applyAlignment="1">
      <alignment horizontal="center" vertical="center"/>
    </xf>
    <xf numFmtId="0" fontId="66" fillId="9" borderId="0" xfId="6" applyFont="1" applyFill="1" applyAlignment="1" applyProtection="1">
      <alignment horizontal="right" vertical="center"/>
      <protection hidden="1"/>
    </xf>
    <xf numFmtId="207" fontId="35" fillId="2" borderId="0" xfId="14" applyNumberFormat="1" applyFont="1" applyFill="1" applyAlignment="1">
      <alignment horizontal="center" vertical="center" wrapText="1"/>
    </xf>
    <xf numFmtId="0" fontId="26" fillId="3" borderId="0" xfId="14" applyFont="1" applyFill="1" applyAlignment="1">
      <alignment vertical="top" wrapText="1"/>
    </xf>
    <xf numFmtId="0" fontId="33" fillId="3" borderId="0" xfId="6" applyFont="1" applyFill="1" applyAlignment="1">
      <alignment horizontal="right" vertical="center"/>
    </xf>
    <xf numFmtId="0" fontId="188" fillId="11" borderId="247" xfId="8" applyFont="1" applyFill="1" applyBorder="1" applyAlignment="1" applyProtection="1">
      <alignment horizontal="center" vertical="center"/>
      <protection locked="0"/>
    </xf>
    <xf numFmtId="178" fontId="190" fillId="10" borderId="0" xfId="11" applyNumberFormat="1" applyFont="1" applyFill="1" applyAlignment="1">
      <alignment horizontal="center" vertical="center"/>
    </xf>
    <xf numFmtId="169" fontId="96" fillId="3" borderId="0" xfId="11" applyNumberFormat="1" applyFont="1" applyFill="1" applyAlignment="1">
      <alignment horizontal="right" vertical="center"/>
    </xf>
    <xf numFmtId="9" fontId="190" fillId="10" borderId="0" xfId="11" applyNumberFormat="1" applyFont="1" applyFill="1" applyAlignment="1">
      <alignment horizontal="center" vertical="center"/>
    </xf>
    <xf numFmtId="178" fontId="96" fillId="3" borderId="0" xfId="11" applyNumberFormat="1" applyFont="1" applyFill="1" applyAlignment="1">
      <alignment horizontal="right" vertical="center"/>
    </xf>
    <xf numFmtId="9" fontId="91" fillId="3" borderId="20" xfId="11" applyNumberFormat="1" applyFont="1" applyFill="1" applyBorder="1" applyAlignment="1">
      <alignment horizontal="center" vertical="center"/>
    </xf>
    <xf numFmtId="184" fontId="190" fillId="10" borderId="0" xfId="11" applyNumberFormat="1" applyFont="1" applyFill="1" applyAlignment="1">
      <alignment horizontal="center" vertical="center"/>
    </xf>
    <xf numFmtId="184" fontId="91" fillId="3" borderId="20" xfId="11" applyNumberFormat="1" applyFont="1" applyFill="1" applyBorder="1" applyAlignment="1">
      <alignment horizontal="center" vertical="center"/>
    </xf>
    <xf numFmtId="10" fontId="190" fillId="10" borderId="0" xfId="11" applyNumberFormat="1" applyFont="1" applyFill="1" applyAlignment="1">
      <alignment horizontal="center" vertical="center"/>
    </xf>
    <xf numFmtId="10" fontId="91" fillId="3" borderId="20" xfId="11" applyNumberFormat="1" applyFont="1" applyFill="1" applyBorder="1" applyAlignment="1">
      <alignment horizontal="center" vertical="center"/>
    </xf>
    <xf numFmtId="208" fontId="96" fillId="3" borderId="0" xfId="11" applyNumberFormat="1" applyFont="1" applyFill="1" applyAlignment="1">
      <alignment horizontal="right" vertical="center"/>
    </xf>
    <xf numFmtId="184" fontId="65" fillId="9" borderId="20" xfId="11" applyNumberFormat="1" applyFont="1" applyFill="1" applyBorder="1" applyAlignment="1">
      <alignment horizontal="center" vertical="center"/>
    </xf>
    <xf numFmtId="184" fontId="65" fillId="3" borderId="0" xfId="11" applyNumberFormat="1" applyFont="1" applyFill="1" applyAlignment="1">
      <alignment horizontal="center" vertical="center"/>
    </xf>
    <xf numFmtId="178" fontId="38" fillId="3" borderId="0" xfId="11" applyNumberFormat="1" applyFont="1" applyFill="1" applyAlignment="1">
      <alignment horizontal="center" vertical="center"/>
    </xf>
    <xf numFmtId="9" fontId="65" fillId="3" borderId="0" xfId="11" applyNumberFormat="1" applyFont="1" applyFill="1" applyAlignment="1">
      <alignment horizontal="center" vertical="center"/>
    </xf>
    <xf numFmtId="9" fontId="65" fillId="9" borderId="0" xfId="11" applyNumberFormat="1" applyFont="1" applyFill="1" applyAlignment="1">
      <alignment horizontal="center" vertical="center"/>
    </xf>
    <xf numFmtId="0" fontId="511" fillId="92" borderId="0" xfId="14" applyFont="1" applyFill="1" applyAlignment="1">
      <alignment horizontal="left" vertical="center"/>
    </xf>
    <xf numFmtId="0" fontId="341" fillId="92" borderId="0" xfId="6" applyFont="1" applyFill="1" applyAlignment="1" applyProtection="1">
      <alignment horizontal="right" vertical="center"/>
      <protection hidden="1"/>
    </xf>
    <xf numFmtId="165" fontId="85" fillId="92" borderId="0" xfId="8" applyNumberFormat="1" applyFont="1" applyFill="1" applyAlignment="1" applyProtection="1">
      <alignment horizontal="center" vertical="center"/>
      <protection locked="0"/>
    </xf>
    <xf numFmtId="178" fontId="30" fillId="92" borderId="0" xfId="11" applyNumberFormat="1" applyFont="1" applyFill="1" applyAlignment="1">
      <alignment horizontal="center" vertical="center"/>
    </xf>
    <xf numFmtId="164" fontId="85" fillId="92" borderId="0" xfId="11" applyNumberFormat="1" applyFont="1" applyFill="1" applyAlignment="1">
      <alignment horizontal="center" vertical="center"/>
    </xf>
    <xf numFmtId="0" fontId="150" fillId="3" borderId="0" xfId="6" applyFont="1" applyFill="1" applyAlignment="1" applyProtection="1">
      <alignment horizontal="right" vertical="center"/>
      <protection hidden="1"/>
    </xf>
    <xf numFmtId="164" fontId="66" fillId="3" borderId="0" xfId="11" applyNumberFormat="1" applyFont="1" applyFill="1" applyAlignment="1">
      <alignment horizontal="center" vertical="center"/>
    </xf>
    <xf numFmtId="165" fontId="19" fillId="3" borderId="0" xfId="14" applyNumberFormat="1" applyFont="1" applyFill="1" applyAlignment="1">
      <alignment horizontal="left" vertical="center"/>
    </xf>
    <xf numFmtId="0" fontId="100" fillId="92" borderId="247" xfId="8" applyFont="1" applyFill="1" applyBorder="1" applyAlignment="1" applyProtection="1">
      <alignment horizontal="center" vertical="center"/>
      <protection locked="0"/>
    </xf>
    <xf numFmtId="184" fontId="100" fillId="92" borderId="0" xfId="11" applyNumberFormat="1" applyFont="1" applyFill="1" applyAlignment="1">
      <alignment horizontal="center" vertical="center"/>
    </xf>
    <xf numFmtId="0" fontId="100" fillId="92" borderId="0" xfId="6" applyFont="1" applyFill="1" applyAlignment="1" applyProtection="1">
      <alignment vertical="center"/>
      <protection hidden="1"/>
    </xf>
    <xf numFmtId="0" fontId="100" fillId="92" borderId="0" xfId="14" applyFont="1" applyFill="1" applyAlignment="1">
      <alignment horizontal="left" vertical="center"/>
    </xf>
    <xf numFmtId="0" fontId="100" fillId="92" borderId="0" xfId="0" applyFont="1" applyFill="1"/>
    <xf numFmtId="0" fontId="85" fillId="92" borderId="0" xfId="6" applyFont="1" applyFill="1" applyAlignment="1" applyProtection="1">
      <alignment horizontal="right" vertical="center"/>
      <protection hidden="1"/>
    </xf>
    <xf numFmtId="10" fontId="22" fillId="92" borderId="20" xfId="6" applyNumberFormat="1" applyFont="1" applyFill="1" applyBorder="1" applyAlignment="1">
      <alignment horizontal="center" vertical="center"/>
    </xf>
    <xf numFmtId="9" fontId="101" fillId="17" borderId="0" xfId="6" applyNumberFormat="1" applyFont="1" applyFill="1" applyAlignment="1">
      <alignment horizontal="center" vertical="center"/>
    </xf>
    <xf numFmtId="164" fontId="54" fillId="17" borderId="0" xfId="6" applyNumberFormat="1" applyFont="1" applyFill="1" applyAlignment="1">
      <alignment horizontal="center" vertical="center"/>
    </xf>
    <xf numFmtId="0" fontId="129" fillId="76" borderId="0" xfId="23" applyFill="1" applyAlignment="1">
      <alignment horizontal="center" vertical="center"/>
    </xf>
    <xf numFmtId="0" fontId="129" fillId="3" borderId="0" xfId="23" applyFill="1" applyAlignment="1">
      <alignment horizontal="center" vertical="center"/>
    </xf>
    <xf numFmtId="0" fontId="129" fillId="93" borderId="0" xfId="23" applyFill="1" applyAlignment="1">
      <alignment horizontal="center" vertical="center"/>
    </xf>
    <xf numFmtId="0" fontId="129" fillId="66" borderId="0" xfId="23" applyFill="1" applyAlignment="1">
      <alignment horizontal="center" vertical="center"/>
    </xf>
    <xf numFmtId="0" fontId="129" fillId="65" borderId="0" xfId="23" applyFill="1" applyAlignment="1">
      <alignment horizontal="center" vertical="center"/>
    </xf>
    <xf numFmtId="0" fontId="129" fillId="6" borderId="0" xfId="23" applyFill="1" applyAlignment="1">
      <alignment horizontal="center" vertical="center"/>
    </xf>
    <xf numFmtId="0" fontId="129" fillId="95" borderId="0" xfId="23" applyFill="1" applyAlignment="1">
      <alignment horizontal="center" vertical="center"/>
    </xf>
    <xf numFmtId="0" fontId="129" fillId="96" borderId="0" xfId="23" applyFill="1" applyAlignment="1">
      <alignment horizontal="center" vertical="center"/>
    </xf>
    <xf numFmtId="0" fontId="129" fillId="97" borderId="0" xfId="23" applyFill="1" applyAlignment="1">
      <alignment horizontal="center" vertical="center"/>
    </xf>
    <xf numFmtId="0" fontId="129" fillId="98" borderId="0" xfId="23" applyFill="1" applyAlignment="1">
      <alignment horizontal="center" vertical="center"/>
    </xf>
    <xf numFmtId="0" fontId="129" fillId="99" borderId="0" xfId="23" applyFill="1" applyAlignment="1">
      <alignment horizontal="center" vertical="center"/>
    </xf>
    <xf numFmtId="0" fontId="129" fillId="100" borderId="0" xfId="23" applyFill="1" applyAlignment="1">
      <alignment horizontal="center" vertical="center"/>
    </xf>
    <xf numFmtId="0" fontId="129" fillId="101" borderId="0" xfId="23" applyFill="1" applyAlignment="1">
      <alignment horizontal="center" vertical="center"/>
    </xf>
    <xf numFmtId="0" fontId="129" fillId="102" borderId="0" xfId="23" applyFill="1" applyAlignment="1">
      <alignment horizontal="center" vertical="center"/>
    </xf>
    <xf numFmtId="0" fontId="129" fillId="2" borderId="0" xfId="23" applyFill="1" applyAlignment="1">
      <alignment horizontal="center" vertical="center"/>
    </xf>
    <xf numFmtId="0" fontId="129" fillId="7" borderId="0" xfId="23" applyFill="1" applyAlignment="1">
      <alignment horizontal="center" vertical="center"/>
    </xf>
    <xf numFmtId="0" fontId="11" fillId="0" borderId="0" xfId="22"/>
    <xf numFmtId="0" fontId="129" fillId="104" borderId="0" xfId="23" applyFill="1" applyAlignment="1">
      <alignment horizontal="center" vertical="center"/>
    </xf>
    <xf numFmtId="0" fontId="129" fillId="105" borderId="0" xfId="23" applyFill="1" applyAlignment="1">
      <alignment horizontal="center" vertical="center"/>
    </xf>
    <xf numFmtId="0" fontId="129" fillId="11" borderId="0" xfId="23" applyFill="1" applyAlignment="1">
      <alignment horizontal="center" vertical="center"/>
    </xf>
    <xf numFmtId="0" fontId="129" fillId="8" borderId="0" xfId="23" applyFill="1" applyAlignment="1">
      <alignment horizontal="center" vertical="center"/>
    </xf>
    <xf numFmtId="0" fontId="129" fillId="106" borderId="0" xfId="23" applyFill="1" applyAlignment="1">
      <alignment horizontal="center" vertical="center"/>
    </xf>
    <xf numFmtId="0" fontId="129" fillId="107" borderId="0" xfId="23" applyFill="1" applyAlignment="1">
      <alignment horizontal="center" vertical="center"/>
    </xf>
    <xf numFmtId="0" fontId="129" fillId="108" borderId="0" xfId="23" applyFill="1" applyAlignment="1">
      <alignment horizontal="center" vertical="center"/>
    </xf>
    <xf numFmtId="0" fontId="129" fillId="9" borderId="0" xfId="23" applyFill="1" applyAlignment="1">
      <alignment horizontal="center" vertical="center"/>
    </xf>
    <xf numFmtId="0" fontId="129" fillId="110" borderId="0" xfId="23" applyFill="1" applyAlignment="1">
      <alignment horizontal="center" vertical="center"/>
    </xf>
    <xf numFmtId="0" fontId="129" fillId="111" borderId="0" xfId="23" applyFill="1" applyAlignment="1">
      <alignment horizontal="center" vertical="center"/>
    </xf>
    <xf numFmtId="0" fontId="129" fillId="112" borderId="0" xfId="23" applyFill="1" applyAlignment="1">
      <alignment horizontal="center" vertical="center"/>
    </xf>
    <xf numFmtId="0" fontId="129" fillId="113" borderId="0" xfId="23" applyFill="1" applyAlignment="1">
      <alignment horizontal="center" vertical="center"/>
    </xf>
    <xf numFmtId="0" fontId="129" fillId="5" borderId="0" xfId="23" applyFill="1" applyAlignment="1">
      <alignment horizontal="center" vertical="center"/>
    </xf>
    <xf numFmtId="0" fontId="129" fillId="114" borderId="0" xfId="23" applyFill="1" applyAlignment="1">
      <alignment horizontal="center" vertical="center"/>
    </xf>
    <xf numFmtId="0" fontId="129" fillId="115" borderId="0" xfId="23" applyFill="1" applyAlignment="1">
      <alignment horizontal="center" vertical="center"/>
    </xf>
    <xf numFmtId="0" fontId="129" fillId="116" borderId="0" xfId="23" applyFill="1" applyAlignment="1">
      <alignment horizontal="center" vertical="center"/>
    </xf>
    <xf numFmtId="0" fontId="129" fillId="118" borderId="0" xfId="23" applyFill="1" applyAlignment="1">
      <alignment horizontal="center" vertical="center"/>
    </xf>
    <xf numFmtId="0" fontId="129" fillId="119" borderId="0" xfId="23" applyFill="1" applyAlignment="1">
      <alignment horizontal="center" vertical="center"/>
    </xf>
    <xf numFmtId="0" fontId="129" fillId="22" borderId="0" xfId="23" applyFill="1" applyAlignment="1">
      <alignment horizontal="center" vertical="center"/>
    </xf>
    <xf numFmtId="0" fontId="129" fillId="10" borderId="0" xfId="23" applyFill="1" applyAlignment="1">
      <alignment horizontal="center" vertical="center"/>
    </xf>
    <xf numFmtId="0" fontId="129" fillId="87" borderId="0" xfId="23" applyFill="1" applyAlignment="1">
      <alignment horizontal="center" vertical="center"/>
    </xf>
    <xf numFmtId="0" fontId="129" fillId="120" borderId="0" xfId="23" applyFill="1" applyAlignment="1">
      <alignment horizontal="center" vertical="center"/>
    </xf>
    <xf numFmtId="0" fontId="129" fillId="64" borderId="0" xfId="23" applyFill="1" applyAlignment="1">
      <alignment horizontal="center" vertical="center"/>
    </xf>
    <xf numFmtId="0" fontId="129" fillId="19" borderId="0" xfId="23" applyFill="1" applyAlignment="1">
      <alignment horizontal="center" vertical="center"/>
    </xf>
    <xf numFmtId="0" fontId="129" fillId="121" borderId="0" xfId="23" applyFill="1" applyAlignment="1">
      <alignment horizontal="center" vertical="center"/>
    </xf>
    <xf numFmtId="0" fontId="129" fillId="92" borderId="0" xfId="23" applyFill="1" applyAlignment="1">
      <alignment horizontal="center" vertical="center"/>
    </xf>
    <xf numFmtId="0" fontId="129" fillId="21" borderId="0" xfId="23" applyFill="1" applyAlignment="1">
      <alignment horizontal="center" vertical="center"/>
    </xf>
    <xf numFmtId="0" fontId="129" fillId="20" borderId="0" xfId="23" applyFill="1" applyAlignment="1">
      <alignment horizontal="center" vertical="center"/>
    </xf>
    <xf numFmtId="0" fontId="129" fillId="122" borderId="0" xfId="23" applyFill="1" applyAlignment="1">
      <alignment horizontal="center" vertical="center"/>
    </xf>
    <xf numFmtId="0" fontId="129" fillId="14" borderId="0" xfId="23" applyFill="1" applyAlignment="1">
      <alignment horizontal="center" vertical="center"/>
    </xf>
    <xf numFmtId="0" fontId="129" fillId="123" borderId="0" xfId="23" applyFill="1" applyAlignment="1">
      <alignment horizontal="center" vertical="center"/>
    </xf>
    <xf numFmtId="0" fontId="129" fillId="15" borderId="0" xfId="23" applyFill="1" applyAlignment="1">
      <alignment horizontal="center" vertical="center"/>
    </xf>
    <xf numFmtId="0" fontId="129" fillId="124" borderId="0" xfId="23" applyFill="1" applyAlignment="1">
      <alignment horizontal="center" vertical="center"/>
    </xf>
    <xf numFmtId="0" fontId="129" fillId="12" borderId="0" xfId="23" applyFill="1" applyAlignment="1">
      <alignment horizontal="center" vertical="center"/>
    </xf>
    <xf numFmtId="0" fontId="129" fillId="125" borderId="0" xfId="23" applyFill="1" applyAlignment="1">
      <alignment horizontal="center" vertical="center"/>
    </xf>
    <xf numFmtId="0" fontId="129" fillId="126" borderId="0" xfId="23" applyFill="1" applyAlignment="1">
      <alignment horizontal="center" vertical="center"/>
    </xf>
    <xf numFmtId="0" fontId="129" fillId="31" borderId="0" xfId="23" applyFill="1" applyAlignment="1">
      <alignment horizontal="center" vertical="center"/>
    </xf>
    <xf numFmtId="0" fontId="129" fillId="127" borderId="0" xfId="23" applyFill="1" applyAlignment="1">
      <alignment horizontal="center" vertical="center"/>
    </xf>
    <xf numFmtId="0" fontId="129" fillId="128" borderId="0" xfId="23" applyFill="1" applyAlignment="1">
      <alignment horizontal="center" vertical="center"/>
    </xf>
    <xf numFmtId="0" fontId="129" fillId="4" borderId="0" xfId="23" applyFill="1" applyAlignment="1">
      <alignment horizontal="center" vertical="center"/>
    </xf>
    <xf numFmtId="0" fontId="0" fillId="0" borderId="0" xfId="0" applyAlignment="1">
      <alignment horizontal="center"/>
    </xf>
    <xf numFmtId="0" fontId="303" fillId="68" borderId="0" xfId="6" applyFont="1" applyFill="1" applyAlignment="1">
      <alignment horizontal="right" vertical="center"/>
    </xf>
    <xf numFmtId="0" fontId="11" fillId="0" borderId="0" xfId="25" applyAlignment="1">
      <alignment vertical="center"/>
    </xf>
    <xf numFmtId="0" fontId="557" fillId="0" borderId="0" xfId="23" applyFont="1"/>
    <xf numFmtId="0" fontId="371" fillId="0" borderId="0" xfId="6" applyFont="1" applyAlignment="1">
      <alignment vertical="center"/>
    </xf>
    <xf numFmtId="0" fontId="371" fillId="37" borderId="0" xfId="6" applyFont="1" applyFill="1" applyAlignment="1">
      <alignment vertical="center"/>
    </xf>
    <xf numFmtId="0" fontId="560" fillId="0" borderId="261" xfId="6" applyFont="1" applyBorder="1" applyAlignment="1">
      <alignment vertical="center"/>
    </xf>
    <xf numFmtId="0" fontId="562" fillId="37" borderId="0" xfId="14" applyFont="1" applyFill="1" applyAlignment="1">
      <alignment horizontal="center" vertical="center"/>
    </xf>
    <xf numFmtId="0" fontId="563" fillId="37" borderId="0" xfId="14" applyFont="1" applyFill="1" applyAlignment="1">
      <alignment horizontal="center" vertical="center"/>
    </xf>
    <xf numFmtId="0" fontId="329" fillId="0" borderId="0" xfId="6" applyFont="1"/>
    <xf numFmtId="0" fontId="380" fillId="37" borderId="0" xfId="14" applyFont="1" applyFill="1" applyAlignment="1">
      <alignment vertical="center"/>
    </xf>
    <xf numFmtId="0" fontId="329" fillId="0" borderId="0" xfId="6" applyFont="1" applyAlignment="1">
      <alignment vertical="center"/>
    </xf>
    <xf numFmtId="0" fontId="371" fillId="0" borderId="0" xfId="6" applyFont="1"/>
    <xf numFmtId="0" fontId="310" fillId="37" borderId="0" xfId="14" applyFont="1" applyFill="1" applyAlignment="1">
      <alignment horizontal="center" vertical="center"/>
    </xf>
    <xf numFmtId="0" fontId="231" fillId="0" borderId="263" xfId="26" applyFont="1" applyBorder="1" applyAlignment="1">
      <alignment vertical="center"/>
    </xf>
    <xf numFmtId="0" fontId="231" fillId="0" borderId="208" xfId="26" applyFont="1" applyBorder="1" applyAlignment="1">
      <alignment vertical="center"/>
    </xf>
    <xf numFmtId="0" fontId="565" fillId="0" borderId="208" xfId="26" applyFont="1" applyBorder="1" applyAlignment="1">
      <alignment vertical="center"/>
    </xf>
    <xf numFmtId="0" fontId="231" fillId="0" borderId="264" xfId="26" applyFont="1" applyBorder="1" applyAlignment="1">
      <alignment vertical="center"/>
    </xf>
    <xf numFmtId="0" fontId="566" fillId="37" borderId="0" xfId="14" applyFont="1" applyFill="1" applyAlignment="1">
      <alignment horizontal="center" vertical="center"/>
    </xf>
    <xf numFmtId="0" fontId="313" fillId="0" borderId="0" xfId="6" applyFont="1" applyAlignment="1">
      <alignment horizontal="center" vertical="center"/>
    </xf>
    <xf numFmtId="0" fontId="371" fillId="0" borderId="263" xfId="6" applyFont="1" applyBorder="1" applyAlignment="1">
      <alignment vertical="center"/>
    </xf>
    <xf numFmtId="0" fontId="371" fillId="0" borderId="208" xfId="6" applyFont="1" applyBorder="1" applyAlignment="1">
      <alignment vertical="center"/>
    </xf>
    <xf numFmtId="0" fontId="560" fillId="0" borderId="208" xfId="6" applyFont="1" applyBorder="1" applyAlignment="1">
      <alignment vertical="center"/>
    </xf>
    <xf numFmtId="0" fontId="560" fillId="0" borderId="264" xfId="6" applyFont="1" applyBorder="1" applyAlignment="1">
      <alignment vertical="center"/>
    </xf>
    <xf numFmtId="0" fontId="11" fillId="137" borderId="0" xfId="6" applyFill="1" applyProtection="1">
      <protection hidden="1"/>
    </xf>
    <xf numFmtId="0" fontId="231" fillId="137" borderId="0" xfId="8" applyFill="1"/>
    <xf numFmtId="0" fontId="11" fillId="137" borderId="0" xfId="6" applyFill="1" applyAlignment="1">
      <alignment vertical="center"/>
    </xf>
    <xf numFmtId="0" fontId="567" fillId="137" borderId="0" xfId="6" applyFont="1" applyFill="1" applyAlignment="1">
      <alignment vertical="center"/>
    </xf>
    <xf numFmtId="0" fontId="568" fillId="137" borderId="0" xfId="6" applyFont="1" applyFill="1" applyAlignment="1">
      <alignment vertical="center"/>
    </xf>
    <xf numFmtId="0" fontId="569" fillId="137" borderId="0" xfId="6" applyFont="1" applyFill="1" applyAlignment="1">
      <alignment vertical="center"/>
    </xf>
    <xf numFmtId="0" fontId="571" fillId="137" borderId="0" xfId="6" applyFont="1" applyFill="1" applyAlignment="1">
      <alignment vertical="center"/>
    </xf>
    <xf numFmtId="0" fontId="575" fillId="137" borderId="0" xfId="16" applyFont="1" applyFill="1" applyAlignment="1">
      <alignment vertical="center"/>
    </xf>
    <xf numFmtId="0" fontId="576" fillId="137" borderId="0" xfId="6" applyFont="1" applyFill="1" applyAlignment="1">
      <alignment vertical="center"/>
    </xf>
    <xf numFmtId="0" fontId="577" fillId="137" borderId="0" xfId="6" applyFont="1" applyFill="1" applyAlignment="1">
      <alignment vertical="center"/>
    </xf>
    <xf numFmtId="0" fontId="578" fillId="137" borderId="0" xfId="28" applyFont="1" applyFill="1" applyAlignment="1">
      <alignment horizontal="left" vertical="center"/>
    </xf>
    <xf numFmtId="0" fontId="577" fillId="137" borderId="0" xfId="6" applyFont="1" applyFill="1" applyAlignment="1">
      <alignment horizontal="center" vertical="center"/>
    </xf>
    <xf numFmtId="0" fontId="345" fillId="137" borderId="0" xfId="6" applyFont="1" applyFill="1" applyAlignment="1">
      <alignment vertical="center"/>
    </xf>
    <xf numFmtId="164" fontId="579" fillId="137" borderId="39" xfId="11" applyNumberFormat="1" applyFont="1" applyFill="1" applyBorder="1" applyAlignment="1">
      <alignment horizontal="center" vertical="center"/>
    </xf>
    <xf numFmtId="187" fontId="580" fillId="138" borderId="265" xfId="0" applyNumberFormat="1" applyFont="1" applyFill="1" applyBorder="1" applyAlignment="1" applyProtection="1">
      <alignment horizontal="center" vertical="center"/>
      <protection locked="0"/>
    </xf>
    <xf numFmtId="186" fontId="581" fillId="139" borderId="266" xfId="6" applyNumberFormat="1" applyFont="1" applyFill="1" applyBorder="1" applyAlignment="1">
      <alignment horizontal="center" vertical="center"/>
    </xf>
    <xf numFmtId="0" fontId="582" fillId="137" borderId="0" xfId="6" applyFont="1" applyFill="1" applyAlignment="1">
      <alignment horizontal="right" vertical="center"/>
    </xf>
    <xf numFmtId="0" fontId="576" fillId="137" borderId="0" xfId="6" applyFont="1" applyFill="1" applyAlignment="1">
      <alignment horizontal="center" vertical="center"/>
    </xf>
    <xf numFmtId="0" fontId="583" fillId="137" borderId="0" xfId="0" applyFont="1" applyFill="1" applyAlignment="1">
      <alignment horizontal="left" vertical="center"/>
    </xf>
    <xf numFmtId="0" fontId="584" fillId="137" borderId="0" xfId="0" applyFont="1" applyFill="1" applyAlignment="1">
      <alignment horizontal="left" vertical="center"/>
    </xf>
    <xf numFmtId="0" fontId="585" fillId="137" borderId="0" xfId="0" applyFont="1" applyFill="1" applyAlignment="1">
      <alignment horizontal="left" vertical="center"/>
    </xf>
    <xf numFmtId="0" fontId="586" fillId="137" borderId="0" xfId="0" applyFont="1" applyFill="1" applyAlignment="1">
      <alignment horizontal="left" vertical="center"/>
    </xf>
    <xf numFmtId="0" fontId="587" fillId="137" borderId="0" xfId="0" applyFont="1" applyFill="1" applyAlignment="1">
      <alignment horizontal="left" vertical="center"/>
    </xf>
    <xf numFmtId="0" fontId="588" fillId="137" borderId="0" xfId="0" applyFont="1" applyFill="1" applyAlignment="1">
      <alignment horizontal="left" vertical="center"/>
    </xf>
    <xf numFmtId="0" fontId="589" fillId="137" borderId="0" xfId="0" applyFont="1" applyFill="1" applyAlignment="1">
      <alignment horizontal="left" vertical="center"/>
    </xf>
    <xf numFmtId="0" fontId="590" fillId="137" borderId="0" xfId="0" applyFont="1" applyFill="1" applyAlignment="1">
      <alignment horizontal="left" vertical="center"/>
    </xf>
    <xf numFmtId="0" fontId="591" fillId="137" borderId="0" xfId="0" applyFont="1" applyFill="1" applyAlignment="1">
      <alignment horizontal="left" vertical="center"/>
    </xf>
    <xf numFmtId="0" fontId="11" fillId="137" borderId="0" xfId="29" applyFill="1" applyProtection="1">
      <protection hidden="1"/>
    </xf>
    <xf numFmtId="0" fontId="11" fillId="137" borderId="0" xfId="29" applyFill="1" applyAlignment="1">
      <alignment vertical="center"/>
    </xf>
    <xf numFmtId="0" fontId="11" fillId="0" borderId="0" xfId="29"/>
    <xf numFmtId="0" fontId="11" fillId="0" borderId="0" xfId="29" applyAlignment="1">
      <alignment vertical="center"/>
    </xf>
    <xf numFmtId="0" fontId="571" fillId="137" borderId="0" xfId="29" applyFont="1" applyFill="1" applyAlignment="1">
      <alignment vertical="center"/>
    </xf>
    <xf numFmtId="0" fontId="592" fillId="3" borderId="0" xfId="29" applyFont="1" applyFill="1" applyAlignment="1">
      <alignment horizontal="center" vertical="center"/>
    </xf>
    <xf numFmtId="0" fontId="593" fillId="3" borderId="0" xfId="29" applyFont="1" applyFill="1" applyAlignment="1">
      <alignment horizontal="center" vertical="center"/>
    </xf>
    <xf numFmtId="0" fontId="594" fillId="3" borderId="0" xfId="29" applyFont="1" applyFill="1" applyAlignment="1">
      <alignment horizontal="center" vertical="center"/>
    </xf>
    <xf numFmtId="0" fontId="595" fillId="3" borderId="0" xfId="29" applyFont="1" applyFill="1" applyAlignment="1">
      <alignment horizontal="center" vertical="center"/>
    </xf>
    <xf numFmtId="0" fontId="596" fillId="3" borderId="0" xfId="29" applyFont="1" applyFill="1" applyAlignment="1">
      <alignment horizontal="center" vertical="center"/>
    </xf>
    <xf numFmtId="0" fontId="597" fillId="3" borderId="0" xfId="29" applyFont="1" applyFill="1" applyAlignment="1">
      <alignment horizontal="center" vertical="center"/>
    </xf>
    <xf numFmtId="0" fontId="598" fillId="3" borderId="0" xfId="29" applyFont="1" applyFill="1" applyAlignment="1">
      <alignment horizontal="center" vertical="center"/>
    </xf>
    <xf numFmtId="0" fontId="599" fillId="3" borderId="0" xfId="29" applyFont="1" applyFill="1" applyAlignment="1">
      <alignment horizontal="center" vertical="center"/>
    </xf>
    <xf numFmtId="0" fontId="600" fillId="3" borderId="0" xfId="29" applyFont="1" applyFill="1" applyAlignment="1">
      <alignment horizontal="center" vertical="center"/>
    </xf>
    <xf numFmtId="0" fontId="601" fillId="3" borderId="0" xfId="29" applyFont="1" applyFill="1" applyAlignment="1">
      <alignment horizontal="center" vertical="center"/>
    </xf>
    <xf numFmtId="0" fontId="602" fillId="3" borderId="0" xfId="29" applyFont="1" applyFill="1" applyAlignment="1">
      <alignment horizontal="center" vertical="center"/>
    </xf>
    <xf numFmtId="0" fontId="603" fillId="3" borderId="0" xfId="29" applyFont="1" applyFill="1" applyAlignment="1">
      <alignment horizontal="center" vertical="center"/>
    </xf>
    <xf numFmtId="0" fontId="604" fillId="3" borderId="0" xfId="29" applyFont="1" applyFill="1" applyAlignment="1">
      <alignment horizontal="center" vertical="center"/>
    </xf>
    <xf numFmtId="0" fontId="605" fillId="3" borderId="0" xfId="29" applyFont="1" applyFill="1" applyAlignment="1">
      <alignment horizontal="center" vertical="center"/>
    </xf>
    <xf numFmtId="0" fontId="606" fillId="3" borderId="0" xfId="29" applyFont="1" applyFill="1" applyAlignment="1">
      <alignment horizontal="center" vertical="center"/>
    </xf>
    <xf numFmtId="0" fontId="607" fillId="3" borderId="0" xfId="29" applyFont="1" applyFill="1" applyAlignment="1">
      <alignment horizontal="center" vertical="center"/>
    </xf>
    <xf numFmtId="0" fontId="608" fillId="3" borderId="0" xfId="29" applyFont="1" applyFill="1" applyAlignment="1">
      <alignment horizontal="center" vertical="center"/>
    </xf>
    <xf numFmtId="0" fontId="609" fillId="3" borderId="0" xfId="29" applyFont="1" applyFill="1" applyAlignment="1">
      <alignment horizontal="center" vertical="center"/>
    </xf>
    <xf numFmtId="0" fontId="612" fillId="0" borderId="113" xfId="30" applyFont="1" applyBorder="1" applyAlignment="1">
      <alignment horizontal="center" vertical="center"/>
    </xf>
    <xf numFmtId="0" fontId="613" fillId="137" borderId="0" xfId="6" applyFont="1" applyFill="1" applyAlignment="1">
      <alignment horizontal="center" vertical="center"/>
    </xf>
    <xf numFmtId="0" fontId="614" fillId="37" borderId="0" xfId="29" applyFont="1" applyFill="1" applyAlignment="1">
      <alignment vertical="center"/>
    </xf>
    <xf numFmtId="0" fontId="11" fillId="37" borderId="0" xfId="29" applyFill="1" applyProtection="1">
      <protection hidden="1"/>
    </xf>
    <xf numFmtId="0" fontId="11" fillId="37" borderId="0" xfId="29" applyFill="1" applyAlignment="1">
      <alignment vertical="center"/>
    </xf>
    <xf numFmtId="189" fontId="616" fillId="37" borderId="0" xfId="29" applyNumberFormat="1" applyFont="1" applyFill="1" applyAlignment="1">
      <alignment vertical="center"/>
    </xf>
    <xf numFmtId="0" fontId="564" fillId="37" borderId="0" xfId="31" applyFont="1" applyFill="1" applyAlignment="1">
      <alignment horizontal="right" vertical="center"/>
    </xf>
    <xf numFmtId="190" fontId="580" fillId="73" borderId="0" xfId="31" applyNumberFormat="1" applyFont="1" applyFill="1" applyAlignment="1">
      <alignment horizontal="center" vertical="center"/>
    </xf>
    <xf numFmtId="0" fontId="617" fillId="74" borderId="0" xfId="29" applyFont="1" applyFill="1" applyAlignment="1">
      <alignment horizontal="center" vertical="center"/>
    </xf>
    <xf numFmtId="0" fontId="615" fillId="37" borderId="0" xfId="29" applyFont="1" applyFill="1" applyAlignment="1">
      <alignment horizontal="left" vertical="center"/>
    </xf>
    <xf numFmtId="0" fontId="11" fillId="0" borderId="0" xfId="29" applyProtection="1">
      <protection hidden="1"/>
    </xf>
    <xf numFmtId="0" fontId="618" fillId="72" borderId="0" xfId="29" applyFont="1" applyFill="1" applyAlignment="1">
      <alignment horizontal="center" vertical="center"/>
    </xf>
    <xf numFmtId="0" fontId="619" fillId="52" borderId="0" xfId="29" applyFont="1" applyFill="1" applyAlignment="1">
      <alignment horizontal="center" vertical="center"/>
    </xf>
    <xf numFmtId="0" fontId="576" fillId="137" borderId="0" xfId="29" applyFont="1" applyFill="1" applyAlignment="1">
      <alignment vertical="center"/>
    </xf>
    <xf numFmtId="0" fontId="620" fillId="37" borderId="0" xfId="29" applyFont="1" applyFill="1" applyAlignment="1">
      <alignment horizontal="center" vertical="center"/>
    </xf>
    <xf numFmtId="0" fontId="617" fillId="70" borderId="0" xfId="29" applyFont="1" applyFill="1" applyAlignment="1">
      <alignment horizontal="center" vertical="center"/>
    </xf>
    <xf numFmtId="0" fontId="621" fillId="53" borderId="0" xfId="29" applyFont="1" applyFill="1" applyAlignment="1">
      <alignment horizontal="center" vertical="center"/>
    </xf>
    <xf numFmtId="0" fontId="576" fillId="137" borderId="0" xfId="29" applyFont="1" applyFill="1" applyAlignment="1">
      <alignment horizontal="right" vertical="center"/>
    </xf>
    <xf numFmtId="0" fontId="620" fillId="54" borderId="0" xfId="29" applyFont="1" applyFill="1" applyAlignment="1">
      <alignment horizontal="center" vertical="center"/>
    </xf>
    <xf numFmtId="0" fontId="617" fillId="137" borderId="0" xfId="29" applyFont="1" applyFill="1" applyAlignment="1">
      <alignment horizontal="right" vertical="center"/>
    </xf>
    <xf numFmtId="0" fontId="11" fillId="68" borderId="0" xfId="29" applyFill="1" applyAlignment="1">
      <alignment vertical="center"/>
    </xf>
    <xf numFmtId="0" fontId="576" fillId="137" borderId="0" xfId="32" applyFont="1" applyFill="1" applyAlignment="1">
      <alignment vertical="center"/>
    </xf>
    <xf numFmtId="0" fontId="576" fillId="137" borderId="0" xfId="16" applyFont="1" applyFill="1" applyAlignment="1">
      <alignment horizontal="center" vertical="top"/>
    </xf>
    <xf numFmtId="0" fontId="629" fillId="5" borderId="0" xfId="6" applyFont="1" applyFill="1" applyBorder="1" applyAlignment="1">
      <alignment horizontal="center" vertical="center"/>
    </xf>
    <xf numFmtId="0" fontId="630" fillId="5" borderId="0" xfId="0" applyFont="1" applyFill="1" applyBorder="1" applyAlignment="1">
      <alignment horizontal="center" vertical="center"/>
    </xf>
    <xf numFmtId="0" fontId="631" fillId="37" borderId="0" xfId="0" applyFont="1" applyFill="1" applyBorder="1" applyAlignment="1">
      <alignment vertical="center"/>
    </xf>
    <xf numFmtId="0" fontId="632" fillId="37" borderId="0" xfId="0" applyFont="1" applyFill="1" applyBorder="1" applyAlignment="1">
      <alignment horizontal="left" vertical="center"/>
    </xf>
    <xf numFmtId="0" fontId="625" fillId="5" borderId="0" xfId="0" applyFont="1" applyFill="1" applyBorder="1" applyAlignment="1">
      <alignment horizontal="left" vertical="center"/>
    </xf>
    <xf numFmtId="0" fontId="625" fillId="5" borderId="0" xfId="0" applyFont="1" applyFill="1" applyBorder="1" applyAlignment="1">
      <alignment horizontal="center" vertical="center"/>
    </xf>
    <xf numFmtId="1" fontId="636" fillId="43" borderId="0" xfId="0" applyNumberFormat="1" applyFont="1" applyFill="1" applyBorder="1" applyAlignment="1">
      <alignment vertical="center"/>
    </xf>
    <xf numFmtId="1" fontId="637" fillId="5" borderId="0" xfId="0" applyNumberFormat="1" applyFont="1" applyFill="1" applyBorder="1" applyAlignment="1">
      <alignment vertical="center"/>
    </xf>
    <xf numFmtId="165" fontId="637" fillId="5" borderId="0" xfId="0" applyNumberFormat="1" applyFont="1" applyFill="1" applyBorder="1" applyAlignment="1">
      <alignment vertical="center"/>
    </xf>
    <xf numFmtId="0" fontId="371" fillId="42" borderId="0" xfId="6" applyFont="1" applyFill="1" applyAlignment="1">
      <alignment vertical="center"/>
    </xf>
    <xf numFmtId="0" fontId="631" fillId="37" borderId="0" xfId="0" applyFont="1" applyFill="1" applyBorder="1" applyAlignment="1">
      <alignment horizontal="center"/>
    </xf>
    <xf numFmtId="0" fontId="631" fillId="37" borderId="0" xfId="0" applyFont="1" applyFill="1" applyBorder="1" applyAlignment="1">
      <alignment horizontal="center" vertical="center"/>
    </xf>
    <xf numFmtId="0" fontId="367" fillId="3" borderId="0" xfId="14" applyNumberFormat="1" applyFont="1" applyFill="1" applyBorder="1" applyAlignment="1">
      <alignment horizontal="right" vertical="center"/>
    </xf>
    <xf numFmtId="0" fontId="646" fillId="3" borderId="0" xfId="14" applyNumberFormat="1" applyFont="1" applyFill="1" applyBorder="1" applyAlignment="1">
      <alignment vertical="center"/>
    </xf>
    <xf numFmtId="0" fontId="649" fillId="3" borderId="0" xfId="14" applyNumberFormat="1" applyFont="1" applyFill="1" applyBorder="1" applyAlignment="1">
      <alignment vertical="center"/>
    </xf>
    <xf numFmtId="0" fontId="654" fillId="3" borderId="0" xfId="6" applyFont="1" applyFill="1" applyBorder="1" applyAlignment="1" applyProtection="1">
      <alignment horizontal="left" vertical="center"/>
      <protection hidden="1"/>
    </xf>
    <xf numFmtId="0" fontId="380" fillId="3" borderId="0" xfId="14" applyNumberFormat="1" applyFont="1" applyFill="1" applyBorder="1" applyAlignment="1">
      <alignment vertical="center"/>
    </xf>
    <xf numFmtId="0" fontId="656" fillId="3" borderId="0" xfId="6" applyFont="1" applyFill="1" applyBorder="1" applyAlignment="1">
      <alignment vertical="center"/>
    </xf>
    <xf numFmtId="0" fontId="359" fillId="3" borderId="0" xfId="14" applyNumberFormat="1" applyFont="1" applyFill="1" applyBorder="1" applyAlignment="1">
      <alignment horizontal="right" vertical="center"/>
    </xf>
    <xf numFmtId="0" fontId="250" fillId="17" borderId="0" xfId="6" applyFont="1" applyFill="1" applyBorder="1" applyAlignment="1">
      <alignment vertical="center"/>
    </xf>
    <xf numFmtId="0" fontId="380" fillId="3" borderId="0" xfId="14" applyNumberFormat="1" applyFont="1" applyFill="1" applyBorder="1" applyAlignment="1">
      <alignment horizontal="left" vertical="center"/>
    </xf>
    <xf numFmtId="165" fontId="658" fillId="3" borderId="0" xfId="8" applyNumberFormat="1" applyFont="1" applyFill="1" applyBorder="1" applyAlignment="1" applyProtection="1">
      <alignment horizontal="center" vertical="center"/>
      <protection locked="0"/>
    </xf>
    <xf numFmtId="178" fontId="313" fillId="3" borderId="0" xfId="11" applyNumberFormat="1" applyFont="1" applyFill="1" applyBorder="1" applyAlignment="1">
      <alignment vertical="center"/>
    </xf>
    <xf numFmtId="0" fontId="243" fillId="3" borderId="0" xfId="6" applyFont="1" applyFill="1" applyBorder="1" applyAlignment="1" applyProtection="1">
      <alignment horizontal="left" vertical="center"/>
      <protection hidden="1"/>
    </xf>
    <xf numFmtId="0" fontId="647" fillId="3" borderId="0" xfId="6" applyFont="1" applyFill="1" applyBorder="1" applyAlignment="1" applyProtection="1">
      <alignment vertical="center"/>
      <protection hidden="1"/>
    </xf>
    <xf numFmtId="0" fontId="313" fillId="3" borderId="0" xfId="6" applyFont="1" applyFill="1" applyBorder="1" applyAlignment="1" applyProtection="1">
      <alignment vertical="center"/>
      <protection hidden="1"/>
    </xf>
    <xf numFmtId="178" fontId="657" fillId="9" borderId="0" xfId="11" applyNumberFormat="1" applyFont="1" applyFill="1" applyBorder="1" applyAlignment="1">
      <alignment horizontal="center" vertical="center"/>
    </xf>
    <xf numFmtId="164" fontId="237" fillId="3" borderId="0" xfId="11" applyNumberFormat="1" applyFont="1" applyFill="1" applyBorder="1" applyAlignment="1">
      <alignment vertical="center"/>
    </xf>
    <xf numFmtId="0" fontId="665" fillId="7" borderId="0" xfId="6" applyFont="1" applyFill="1" applyBorder="1" applyAlignment="1" applyProtection="1">
      <alignment horizontal="left" vertical="center"/>
      <protection hidden="1"/>
    </xf>
    <xf numFmtId="0" fontId="666" fillId="7" borderId="0" xfId="0" applyFont="1" applyFill="1" applyBorder="1"/>
    <xf numFmtId="0" fontId="660" fillId="3" borderId="0" xfId="6" applyFont="1" applyFill="1" applyBorder="1" applyAlignment="1" applyProtection="1">
      <alignment vertical="center"/>
      <protection hidden="1"/>
    </xf>
    <xf numFmtId="165" fontId="632" fillId="3" borderId="0" xfId="8" applyNumberFormat="1" applyFont="1" applyFill="1" applyBorder="1" applyAlignment="1" applyProtection="1">
      <alignment horizontal="center" vertical="center"/>
      <protection locked="0"/>
    </xf>
    <xf numFmtId="164" fontId="243" fillId="3" borderId="0" xfId="11" applyNumberFormat="1" applyFont="1" applyFill="1" applyBorder="1" applyAlignment="1">
      <alignment vertical="center"/>
    </xf>
    <xf numFmtId="0" fontId="631" fillId="3" borderId="0" xfId="0" applyFont="1" applyFill="1" applyBorder="1" applyAlignment="1">
      <alignment vertical="center"/>
    </xf>
    <xf numFmtId="164" fontId="649" fillId="3" borderId="0" xfId="11" applyNumberFormat="1" applyFont="1" applyFill="1" applyBorder="1" applyAlignment="1">
      <alignment vertical="center"/>
    </xf>
    <xf numFmtId="0" fontId="658" fillId="3" borderId="0" xfId="8" applyFont="1" applyFill="1" applyBorder="1" applyAlignment="1">
      <alignment vertical="center"/>
    </xf>
    <xf numFmtId="0" fontId="634" fillId="10" borderId="0" xfId="6" applyFont="1" applyFill="1" applyBorder="1" applyAlignment="1" applyProtection="1">
      <alignment horizontal="center" vertical="center" wrapText="1"/>
      <protection hidden="1"/>
    </xf>
    <xf numFmtId="164" fontId="657" fillId="9" borderId="0" xfId="11" applyNumberFormat="1" applyFont="1" applyFill="1" applyBorder="1" applyAlignment="1">
      <alignment horizontal="center" vertical="center"/>
    </xf>
    <xf numFmtId="164" fontId="313" fillId="3" borderId="0" xfId="11" applyNumberFormat="1" applyFont="1" applyFill="1" applyBorder="1" applyAlignment="1">
      <alignment vertical="center"/>
    </xf>
    <xf numFmtId="0" fontId="371" fillId="37" borderId="0" xfId="6" applyFont="1" applyFill="1" applyBorder="1" applyAlignment="1">
      <alignment vertical="center"/>
    </xf>
    <xf numFmtId="0" fontId="635" fillId="37" borderId="0" xfId="14" applyNumberFormat="1" applyFont="1" applyFill="1" applyBorder="1" applyAlignment="1">
      <alignment vertical="center"/>
    </xf>
    <xf numFmtId="0" fontId="635" fillId="37" borderId="0" xfId="14" applyNumberFormat="1" applyFont="1" applyFill="1" applyBorder="1" applyAlignment="1">
      <alignment horizontal="right" vertical="center"/>
    </xf>
    <xf numFmtId="0" fontId="359" fillId="37" borderId="0" xfId="14" applyNumberFormat="1" applyFont="1" applyFill="1" applyBorder="1" applyAlignment="1">
      <alignment horizontal="right" vertical="center" wrapText="1"/>
    </xf>
    <xf numFmtId="0" fontId="250" fillId="37" borderId="0" xfId="14" applyNumberFormat="1" applyFont="1" applyFill="1" applyBorder="1" applyAlignment="1">
      <alignment horizontal="right" vertical="center"/>
    </xf>
    <xf numFmtId="0" fontId="359" fillId="37" borderId="0" xfId="6" applyFont="1" applyFill="1" applyBorder="1" applyAlignment="1">
      <alignment horizontal="left" vertical="center"/>
    </xf>
    <xf numFmtId="0" fontId="661" fillId="22" borderId="46" xfId="8" applyFont="1" applyFill="1" applyBorder="1" applyAlignment="1" applyProtection="1">
      <alignment horizontal="center" vertical="center"/>
      <protection locked="0"/>
    </xf>
    <xf numFmtId="2" fontId="632" fillId="10" borderId="0" xfId="8" applyNumberFormat="1" applyFont="1" applyFill="1" applyBorder="1" applyAlignment="1">
      <alignment horizontal="right" vertical="center"/>
    </xf>
    <xf numFmtId="164" fontId="381" fillId="19" borderId="45" xfId="11" applyNumberFormat="1" applyFont="1" applyFill="1" applyBorder="1" applyAlignment="1">
      <alignment vertical="center"/>
    </xf>
    <xf numFmtId="164" fontId="381" fillId="19" borderId="98" xfId="11" applyNumberFormat="1" applyFont="1" applyFill="1" applyBorder="1" applyAlignment="1">
      <alignment horizontal="left" vertical="center"/>
    </xf>
    <xf numFmtId="0" fontId="632" fillId="3" borderId="0" xfId="0" applyFont="1" applyFill="1" applyBorder="1"/>
    <xf numFmtId="0" fontId="658" fillId="3" borderId="0" xfId="0" applyFont="1" applyFill="1" applyBorder="1"/>
    <xf numFmtId="0" fontId="371" fillId="0" borderId="0" xfId="6" applyFont="1" applyFill="1" applyBorder="1" applyAlignment="1">
      <alignment vertical="center"/>
    </xf>
    <xf numFmtId="0" fontId="360" fillId="3" borderId="0" xfId="11" applyNumberFormat="1" applyFont="1" applyFill="1" applyBorder="1" applyAlignment="1">
      <alignment vertical="center"/>
    </xf>
    <xf numFmtId="0" fontId="313" fillId="3" borderId="0" xfId="11" applyNumberFormat="1" applyFont="1" applyFill="1" applyBorder="1" applyAlignment="1">
      <alignment vertical="center" wrapText="1"/>
    </xf>
    <xf numFmtId="0" fontId="659" fillId="3" borderId="0" xfId="6" applyFont="1" applyFill="1" applyBorder="1" applyAlignment="1" applyProtection="1">
      <alignment horizontal="center" vertical="center"/>
      <protection hidden="1"/>
    </xf>
    <xf numFmtId="0" fontId="674" fillId="3" borderId="0" xfId="8" applyFont="1" applyFill="1" applyBorder="1" applyAlignment="1" applyProtection="1">
      <alignment horizontal="left" vertical="center"/>
      <protection locked="0"/>
    </xf>
    <xf numFmtId="0" fontId="243" fillId="8" borderId="0" xfId="6" applyFont="1" applyFill="1" applyBorder="1" applyAlignment="1">
      <alignment horizontal="center" vertical="center"/>
    </xf>
    <xf numFmtId="0" fontId="243" fillId="17" borderId="0" xfId="6" applyFont="1" applyFill="1" applyBorder="1" applyAlignment="1">
      <alignment vertical="center"/>
    </xf>
    <xf numFmtId="164" fontId="657" fillId="9" borderId="98" xfId="11" applyNumberFormat="1" applyFont="1" applyFill="1" applyBorder="1" applyAlignment="1">
      <alignment horizontal="center" vertical="center"/>
    </xf>
    <xf numFmtId="0" fontId="243" fillId="3" borderId="0" xfId="6" applyFont="1" applyFill="1" applyBorder="1" applyAlignment="1" applyProtection="1">
      <alignment vertical="center"/>
      <protection hidden="1"/>
    </xf>
    <xf numFmtId="0" fontId="237" fillId="3" borderId="0" xfId="8" applyFont="1" applyFill="1" applyBorder="1" applyAlignment="1">
      <alignment horizontal="left" vertical="center"/>
    </xf>
    <xf numFmtId="0" fontId="237" fillId="3" borderId="0" xfId="8" applyFont="1" applyFill="1" applyBorder="1" applyAlignment="1">
      <alignment horizontal="left" vertical="center" wrapText="1"/>
    </xf>
    <xf numFmtId="0" fontId="681" fillId="3" borderId="0" xfId="6" applyFont="1" applyFill="1" applyBorder="1" applyAlignment="1" applyProtection="1">
      <alignment vertical="center"/>
      <protection hidden="1"/>
    </xf>
    <xf numFmtId="0" fontId="250" fillId="17" borderId="99" xfId="6" applyFont="1" applyFill="1" applyBorder="1" applyAlignment="1">
      <alignment vertical="center"/>
    </xf>
    <xf numFmtId="0" fontId="243" fillId="3" borderId="0" xfId="6" applyFont="1" applyFill="1" applyBorder="1" applyAlignment="1" applyProtection="1">
      <alignment horizontal="center"/>
      <protection hidden="1"/>
    </xf>
    <xf numFmtId="0" fontId="677" fillId="17" borderId="0" xfId="6" applyFont="1" applyFill="1" applyBorder="1" applyAlignment="1" applyProtection="1">
      <alignment horizontal="center" vertical="center"/>
      <protection hidden="1"/>
    </xf>
    <xf numFmtId="0" fontId="687" fillId="17" borderId="0" xfId="6" applyFont="1" applyFill="1" applyBorder="1" applyAlignment="1" applyProtection="1">
      <alignment horizontal="center" vertical="center"/>
      <protection hidden="1"/>
    </xf>
    <xf numFmtId="0" fontId="243" fillId="17" borderId="0" xfId="6" applyFont="1" applyFill="1" applyBorder="1" applyAlignment="1" applyProtection="1">
      <alignment horizontal="center" vertical="center"/>
      <protection hidden="1"/>
    </xf>
    <xf numFmtId="0" fontId="313" fillId="17" borderId="0" xfId="6" applyFont="1" applyFill="1" applyBorder="1" applyAlignment="1" applyProtection="1">
      <protection hidden="1"/>
    </xf>
    <xf numFmtId="164" fontId="313" fillId="2" borderId="0" xfId="11" applyNumberFormat="1" applyFont="1" applyFill="1" applyBorder="1" applyAlignment="1">
      <alignment vertical="center"/>
    </xf>
    <xf numFmtId="0" fontId="647" fillId="3" borderId="0" xfId="0" applyFont="1" applyFill="1" applyBorder="1"/>
    <xf numFmtId="0" fontId="237" fillId="3" borderId="0" xfId="8" applyFont="1" applyFill="1" applyBorder="1" applyAlignment="1">
      <alignment vertical="center"/>
    </xf>
    <xf numFmtId="0" fontId="652" fillId="3" borderId="61" xfId="6" applyFont="1" applyFill="1" applyBorder="1" applyAlignment="1">
      <alignment horizontal="center"/>
    </xf>
    <xf numFmtId="0" fontId="652" fillId="3" borderId="62" xfId="6" applyFont="1" applyFill="1" applyBorder="1" applyAlignment="1">
      <alignment horizontal="center"/>
    </xf>
    <xf numFmtId="0" fontId="360" fillId="3" borderId="62" xfId="6" applyFont="1" applyFill="1" applyBorder="1" applyAlignment="1">
      <alignment horizontal="left"/>
    </xf>
    <xf numFmtId="0" fontId="652" fillId="3" borderId="63" xfId="6" applyFont="1" applyFill="1" applyBorder="1" applyAlignment="1">
      <alignment horizontal="center"/>
    </xf>
    <xf numFmtId="0" fontId="360" fillId="3" borderId="0" xfId="6" applyFont="1" applyFill="1" applyBorder="1" applyAlignment="1">
      <alignment horizontal="left" vertical="center"/>
    </xf>
    <xf numFmtId="0" fontId="695" fillId="3" borderId="0" xfId="6" applyFont="1" applyFill="1" applyBorder="1" applyAlignment="1" applyProtection="1">
      <alignment horizontal="center"/>
      <protection hidden="1"/>
    </xf>
    <xf numFmtId="0" fontId="643" fillId="3" borderId="0" xfId="6" applyFont="1" applyFill="1" applyBorder="1" applyAlignment="1">
      <alignment horizontal="right" vertical="center"/>
    </xf>
    <xf numFmtId="0" fontId="696" fillId="3" borderId="0" xfId="6" applyFont="1" applyFill="1" applyBorder="1" applyAlignment="1">
      <alignment horizontal="center" vertical="center"/>
    </xf>
    <xf numFmtId="186" fontId="699" fillId="3" borderId="0" xfId="11" applyNumberFormat="1" applyFont="1" applyFill="1" applyBorder="1" applyAlignment="1" applyProtection="1">
      <alignment horizontal="right" vertical="center"/>
      <protection locked="0"/>
    </xf>
    <xf numFmtId="186" fontId="671" fillId="3" borderId="0" xfId="11" applyNumberFormat="1" applyFont="1" applyFill="1" applyBorder="1" applyAlignment="1" applyProtection="1">
      <alignment horizontal="right" vertical="center"/>
      <protection locked="0"/>
    </xf>
    <xf numFmtId="0" fontId="243" fillId="48" borderId="0" xfId="6" applyFont="1" applyFill="1" applyBorder="1" applyAlignment="1">
      <alignment horizontal="center" vertical="center"/>
    </xf>
    <xf numFmtId="186" fontId="672" fillId="11" borderId="0" xfId="11" applyNumberFormat="1" applyFont="1" applyFill="1" applyBorder="1" applyAlignment="1" applyProtection="1">
      <alignment horizontal="center" vertical="center"/>
      <protection locked="0"/>
    </xf>
    <xf numFmtId="0" fontId="700" fillId="9" borderId="0" xfId="6" applyFont="1" applyFill="1" applyBorder="1" applyAlignment="1" applyProtection="1">
      <alignment horizontal="center" vertical="center"/>
      <protection hidden="1"/>
    </xf>
    <xf numFmtId="186" fontId="700" fillId="9" borderId="0" xfId="6" applyNumberFormat="1" applyFont="1" applyFill="1" applyBorder="1" applyAlignment="1" applyProtection="1">
      <alignment horizontal="center" vertical="center"/>
      <protection hidden="1"/>
    </xf>
    <xf numFmtId="0" fontId="701" fillId="10" borderId="0" xfId="6" applyFont="1" applyFill="1" applyBorder="1" applyAlignment="1" applyProtection="1">
      <alignment horizontal="center" vertical="center"/>
      <protection hidden="1"/>
    </xf>
    <xf numFmtId="186" fontId="701" fillId="10" borderId="0" xfId="6" applyNumberFormat="1" applyFont="1" applyFill="1" applyBorder="1" applyAlignment="1" applyProtection="1">
      <alignment horizontal="center" vertical="center"/>
      <protection hidden="1"/>
    </xf>
    <xf numFmtId="0" fontId="702" fillId="22" borderId="0" xfId="6" applyFont="1" applyFill="1" applyBorder="1" applyAlignment="1" applyProtection="1">
      <alignment horizontal="center" vertical="center"/>
      <protection hidden="1"/>
    </xf>
    <xf numFmtId="164" fontId="703" fillId="9" borderId="0" xfId="11" applyNumberFormat="1" applyFont="1" applyFill="1" applyBorder="1" applyAlignment="1">
      <alignment horizontal="center" vertical="center"/>
    </xf>
    <xf numFmtId="164" fontId="704" fillId="10" borderId="0" xfId="11" applyNumberFormat="1" applyFont="1" applyFill="1" applyBorder="1" applyAlignment="1">
      <alignment horizontal="center" vertical="center"/>
    </xf>
    <xf numFmtId="164" fontId="705" fillId="22" borderId="0" xfId="11" applyNumberFormat="1" applyFont="1" applyFill="1" applyBorder="1" applyAlignment="1">
      <alignment horizontal="center" vertical="center"/>
    </xf>
    <xf numFmtId="0" fontId="237" fillId="3" borderId="0" xfId="11" applyNumberFormat="1" applyFont="1" applyFill="1" applyBorder="1" applyAlignment="1">
      <alignment vertical="center" wrapText="1"/>
    </xf>
    <xf numFmtId="0" fontId="663" fillId="3" borderId="0" xfId="6" applyFont="1" applyFill="1" applyBorder="1" applyAlignment="1">
      <alignment horizontal="center" vertical="center"/>
    </xf>
    <xf numFmtId="0" fontId="662" fillId="3" borderId="68" xfId="6" applyFont="1" applyFill="1" applyBorder="1" applyAlignment="1">
      <alignment horizontal="center"/>
    </xf>
    <xf numFmtId="164" fontId="381" fillId="3" borderId="68" xfId="11" applyNumberFormat="1" applyFont="1" applyFill="1" applyBorder="1" applyAlignment="1">
      <alignment horizontal="center" vertical="center"/>
    </xf>
    <xf numFmtId="0" fontId="674" fillId="3" borderId="0" xfId="0" applyFont="1" applyFill="1" applyBorder="1" applyAlignment="1">
      <alignment horizontal="right" vertical="center"/>
    </xf>
    <xf numFmtId="178" fontId="657" fillId="2" borderId="0" xfId="11" applyNumberFormat="1" applyFont="1" applyFill="1" applyBorder="1" applyAlignment="1">
      <alignment horizontal="center" vertical="center"/>
    </xf>
    <xf numFmtId="0" fontId="707" fillId="3" borderId="0" xfId="6" applyFont="1" applyFill="1" applyBorder="1" applyAlignment="1" applyProtection="1">
      <alignment horizontal="left" vertical="center"/>
      <protection hidden="1"/>
    </xf>
    <xf numFmtId="178" fontId="657" fillId="9" borderId="69" xfId="11" applyNumberFormat="1" applyFont="1" applyFill="1" applyBorder="1" applyAlignment="1">
      <alignment horizontal="center" vertical="center"/>
    </xf>
    <xf numFmtId="178" fontId="657" fillId="9" borderId="40" xfId="11" applyNumberFormat="1" applyFont="1" applyFill="1" applyBorder="1" applyAlignment="1">
      <alignment horizontal="center" vertical="center"/>
    </xf>
    <xf numFmtId="164" fontId="313" fillId="3" borderId="39" xfId="11" applyNumberFormat="1" applyFont="1" applyFill="1" applyBorder="1" applyAlignment="1">
      <alignment horizontal="center" vertical="center"/>
    </xf>
    <xf numFmtId="0" fontId="568" fillId="137" borderId="0" xfId="7" applyFont="1" applyFill="1" applyAlignment="1">
      <alignment vertical="center"/>
    </xf>
    <xf numFmtId="0" fontId="574" fillId="137" borderId="0" xfId="7" applyFont="1" applyFill="1" applyAlignment="1" applyProtection="1">
      <alignment vertical="center"/>
      <protection hidden="1"/>
    </xf>
    <xf numFmtId="0" fontId="709" fillId="137" borderId="0" xfId="7" applyFont="1" applyFill="1" applyAlignment="1" applyProtection="1">
      <alignment vertical="center"/>
      <protection hidden="1"/>
    </xf>
    <xf numFmtId="0" fontId="710" fillId="137" borderId="0" xfId="7" applyFont="1" applyFill="1" applyAlignment="1" applyProtection="1">
      <alignment vertical="center"/>
      <protection hidden="1"/>
    </xf>
    <xf numFmtId="0" fontId="371" fillId="0" borderId="0" xfId="22" applyFont="1"/>
    <xf numFmtId="0" fontId="371" fillId="0" borderId="101" xfId="22" applyFont="1" applyBorder="1"/>
    <xf numFmtId="0" fontId="371" fillId="0" borderId="102" xfId="22" applyFont="1" applyBorder="1"/>
    <xf numFmtId="0" fontId="371" fillId="37" borderId="247" xfId="22" applyFont="1" applyFill="1" applyBorder="1"/>
    <xf numFmtId="0" fontId="371" fillId="37" borderId="0" xfId="35" applyFont="1" applyFill="1" applyAlignment="1" applyProtection="1">
      <alignment vertical="center"/>
      <protection locked="0"/>
    </xf>
    <xf numFmtId="0" fontId="371" fillId="37" borderId="0" xfId="22" applyFont="1" applyFill="1"/>
    <xf numFmtId="0" fontId="371" fillId="37" borderId="20" xfId="22" applyFont="1" applyFill="1" applyBorder="1"/>
    <xf numFmtId="0" fontId="713" fillId="37" borderId="0" xfId="7" applyFont="1" applyFill="1" applyProtection="1">
      <protection locked="0"/>
    </xf>
    <xf numFmtId="0" fontId="371" fillId="0" borderId="0" xfId="7" applyFont="1" applyProtection="1">
      <protection locked="0"/>
    </xf>
    <xf numFmtId="0" fontId="713" fillId="37" borderId="20" xfId="7" applyFont="1" applyFill="1" applyBorder="1"/>
    <xf numFmtId="0" fontId="671" fillId="37" borderId="247" xfId="7" applyFont="1" applyFill="1" applyBorder="1" applyProtection="1">
      <protection locked="0"/>
    </xf>
    <xf numFmtId="0" fontId="671" fillId="37" borderId="0" xfId="7" applyFont="1" applyFill="1" applyProtection="1">
      <protection locked="0"/>
    </xf>
    <xf numFmtId="0" fontId="371" fillId="37" borderId="0" xfId="7" applyFont="1" applyFill="1" applyProtection="1">
      <protection locked="0"/>
    </xf>
    <xf numFmtId="0" fontId="371" fillId="37" borderId="20" xfId="7" applyFont="1" applyFill="1" applyBorder="1" applyProtection="1">
      <protection locked="0"/>
    </xf>
    <xf numFmtId="0" fontId="265" fillId="38" borderId="269" xfId="7" applyFont="1" applyFill="1" applyBorder="1" applyAlignment="1" applyProtection="1">
      <alignment horizontal="center" vertical="center"/>
      <protection locked="0"/>
    </xf>
    <xf numFmtId="186" fontId="250" fillId="41" borderId="0" xfId="7" applyNumberFormat="1" applyFont="1" applyFill="1" applyAlignment="1" applyProtection="1">
      <alignment horizontal="left" vertical="center"/>
      <protection locked="0"/>
    </xf>
    <xf numFmtId="166" fontId="714" fillId="41" borderId="0" xfId="7" applyNumberFormat="1" applyFont="1" applyFill="1" applyAlignment="1" applyProtection="1">
      <alignment horizontal="center" vertical="center"/>
      <protection locked="0"/>
    </xf>
    <xf numFmtId="0" fontId="360" fillId="41" borderId="0" xfId="11" applyFont="1" applyFill="1" applyAlignment="1" applyProtection="1">
      <alignment vertical="center"/>
      <protection locked="0"/>
    </xf>
    <xf numFmtId="0" fontId="360" fillId="41" borderId="20" xfId="11" applyFont="1" applyFill="1" applyBorder="1" applyAlignment="1" applyProtection="1">
      <alignment vertical="center"/>
      <protection locked="0"/>
    </xf>
    <xf numFmtId="0" fontId="375" fillId="37" borderId="0" xfId="7" applyFont="1" applyFill="1" applyAlignment="1">
      <alignment horizontal="left"/>
    </xf>
    <xf numFmtId="0" fontId="715" fillId="37" borderId="0" xfId="7" applyFont="1" applyFill="1" applyAlignment="1">
      <alignment horizontal="center"/>
    </xf>
    <xf numFmtId="0" fontId="237" fillId="37" borderId="0" xfId="7" applyFont="1" applyFill="1" applyAlignment="1">
      <alignment vertical="center"/>
    </xf>
    <xf numFmtId="0" fontId="237" fillId="37" borderId="20" xfId="7" applyFont="1" applyFill="1" applyBorder="1" applyAlignment="1" applyProtection="1">
      <alignment vertical="center"/>
      <protection hidden="1"/>
    </xf>
    <xf numFmtId="0" fontId="371" fillId="37" borderId="247" xfId="7" applyFont="1" applyFill="1" applyBorder="1" applyProtection="1">
      <protection locked="0"/>
    </xf>
    <xf numFmtId="0" fontId="371" fillId="0" borderId="0" xfId="35" applyFont="1" applyProtection="1">
      <protection locked="0"/>
    </xf>
    <xf numFmtId="0" fontId="371" fillId="37" borderId="0" xfId="35" applyFont="1" applyFill="1" applyProtection="1">
      <protection locked="0"/>
    </xf>
    <xf numFmtId="0" fontId="360" fillId="37" borderId="0" xfId="11" applyFont="1" applyFill="1" applyAlignment="1" applyProtection="1">
      <alignment vertical="center"/>
      <protection locked="0"/>
    </xf>
    <xf numFmtId="0" fontId="360" fillId="37" borderId="20" xfId="11" applyFont="1" applyFill="1" applyBorder="1" applyAlignment="1" applyProtection="1">
      <alignment vertical="center"/>
      <protection locked="0"/>
    </xf>
    <xf numFmtId="1" fontId="716" fillId="37" borderId="274" xfId="7" applyNumberFormat="1" applyFont="1" applyFill="1" applyBorder="1" applyAlignment="1" applyProtection="1">
      <alignment horizontal="center" vertical="center"/>
      <protection hidden="1"/>
    </xf>
    <xf numFmtId="0" fontId="237" fillId="37" borderId="0" xfId="7" applyFont="1" applyFill="1" applyAlignment="1">
      <alignment horizontal="left" vertical="center"/>
    </xf>
    <xf numFmtId="0" fontId="717" fillId="37" borderId="0" xfId="7" applyFont="1" applyFill="1" applyAlignment="1">
      <alignment vertical="center"/>
    </xf>
    <xf numFmtId="166" fontId="718" fillId="37" borderId="0" xfId="7" applyNumberFormat="1" applyFont="1" applyFill="1" applyAlignment="1">
      <alignment horizontal="left" vertical="center"/>
    </xf>
    <xf numFmtId="0" fontId="716" fillId="37" borderId="0" xfId="7" applyFont="1" applyFill="1" applyAlignment="1" applyProtection="1">
      <alignment horizontal="center" vertical="center"/>
      <protection locked="0"/>
    </xf>
    <xf numFmtId="0" fontId="237" fillId="37" borderId="0" xfId="7" applyFont="1" applyFill="1" applyAlignment="1" applyProtection="1">
      <alignment horizontal="left" vertical="center"/>
      <protection locked="0"/>
    </xf>
    <xf numFmtId="0" fontId="237" fillId="37" borderId="0" xfId="36" applyFont="1" applyFill="1" applyAlignment="1" applyProtection="1">
      <alignment horizontal="left" vertical="center"/>
      <protection locked="0"/>
    </xf>
    <xf numFmtId="1" fontId="716" fillId="37" borderId="275" xfId="7" applyNumberFormat="1" applyFont="1" applyFill="1" applyBorder="1" applyAlignment="1" applyProtection="1">
      <alignment horizontal="center" vertical="center"/>
      <protection hidden="1"/>
    </xf>
    <xf numFmtId="0" fontId="715" fillId="37" borderId="0" xfId="7" applyFont="1" applyFill="1" applyAlignment="1" applyProtection="1">
      <alignment horizontal="center" vertical="center"/>
      <protection locked="0"/>
    </xf>
    <xf numFmtId="0" fontId="357" fillId="37" borderId="12" xfId="7" applyFont="1" applyFill="1" applyBorder="1" applyAlignment="1">
      <alignment vertical="center"/>
    </xf>
    <xf numFmtId="0" fontId="237" fillId="37" borderId="12" xfId="7" applyFont="1" applyFill="1" applyBorder="1" applyAlignment="1">
      <alignment horizontal="left" vertical="center"/>
    </xf>
    <xf numFmtId="0" fontId="237" fillId="37" borderId="12" xfId="7" applyFont="1" applyFill="1" applyBorder="1" applyAlignment="1">
      <alignment horizontal="center" vertical="center"/>
    </xf>
    <xf numFmtId="0" fontId="237" fillId="37" borderId="13" xfId="7" applyFont="1" applyFill="1" applyBorder="1" applyAlignment="1">
      <alignment horizontal="center" vertical="center"/>
    </xf>
    <xf numFmtId="0" fontId="715" fillId="37" borderId="0" xfId="7" applyFont="1" applyFill="1" applyAlignment="1" applyProtection="1">
      <alignment horizontal="center"/>
      <protection locked="0"/>
    </xf>
    <xf numFmtId="0" fontId="716" fillId="37" borderId="0" xfId="7" applyFont="1" applyFill="1" applyAlignment="1" applyProtection="1">
      <alignment horizontal="center"/>
      <protection locked="0"/>
    </xf>
    <xf numFmtId="0" fontId="371" fillId="37" borderId="0" xfId="7" applyFont="1" applyFill="1"/>
    <xf numFmtId="0" fontId="371" fillId="37" borderId="0" xfId="7" applyFont="1" applyFill="1" applyAlignment="1" applyProtection="1">
      <alignment vertical="center"/>
      <protection locked="0"/>
    </xf>
    <xf numFmtId="0" fontId="371" fillId="37" borderId="20" xfId="7" applyFont="1" applyFill="1" applyBorder="1" applyAlignment="1" applyProtection="1">
      <alignment vertical="center"/>
      <protection locked="0"/>
    </xf>
    <xf numFmtId="0" fontId="371" fillId="37" borderId="0" xfId="22" applyFont="1" applyFill="1" applyAlignment="1">
      <alignment horizontal="right" vertical="center"/>
    </xf>
    <xf numFmtId="1" fontId="371" fillId="37" borderId="0" xfId="7" applyNumberFormat="1" applyFont="1" applyFill="1" applyAlignment="1" applyProtection="1">
      <alignment horizontal="center"/>
      <protection locked="0"/>
    </xf>
    <xf numFmtId="0" fontId="243" fillId="37" borderId="0" xfId="7" applyFont="1" applyFill="1" applyAlignment="1" applyProtection="1">
      <alignment horizontal="left" vertical="center"/>
      <protection locked="0"/>
    </xf>
    <xf numFmtId="166" fontId="720" fillId="54" borderId="0" xfId="7" applyNumberFormat="1" applyFont="1" applyFill="1" applyAlignment="1" applyProtection="1">
      <alignment horizontal="right" vertical="center"/>
      <protection hidden="1"/>
    </xf>
    <xf numFmtId="0" fontId="371" fillId="68" borderId="0" xfId="7" applyFont="1" applyFill="1" applyAlignment="1" applyProtection="1">
      <alignment horizontal="center" vertical="center"/>
      <protection hidden="1"/>
    </xf>
    <xf numFmtId="0" fontId="237" fillId="37" borderId="0" xfId="7" applyFont="1" applyFill="1" applyAlignment="1" applyProtection="1">
      <alignment horizontal="left" vertical="center"/>
      <protection hidden="1"/>
    </xf>
    <xf numFmtId="166" fontId="237" fillId="40" borderId="0" xfId="35" applyNumberFormat="1" applyFont="1" applyFill="1" applyAlignment="1">
      <alignment horizontal="left" vertical="center"/>
    </xf>
    <xf numFmtId="0" fontId="721" fillId="40" borderId="0" xfId="35" applyFont="1" applyFill="1" applyAlignment="1">
      <alignment horizontal="left" vertical="center"/>
    </xf>
    <xf numFmtId="0" fontId="237" fillId="37" borderId="20" xfId="7" applyFont="1" applyFill="1" applyBorder="1" applyAlignment="1" applyProtection="1">
      <alignment vertical="center"/>
      <protection locked="0"/>
    </xf>
    <xf numFmtId="1" fontId="371" fillId="37" borderId="0" xfId="7" applyNumberFormat="1" applyFont="1" applyFill="1" applyAlignment="1" applyProtection="1">
      <alignment horizontal="center" vertical="center"/>
      <protection locked="0"/>
    </xf>
    <xf numFmtId="0" fontId="371" fillId="37" borderId="0" xfId="35" applyFont="1" applyFill="1" applyAlignment="1" applyProtection="1">
      <alignment horizontal="center" vertical="center"/>
      <protection hidden="1"/>
    </xf>
    <xf numFmtId="0" fontId="360" fillId="37" borderId="0" xfId="11" applyFont="1" applyFill="1" applyAlignment="1" applyProtection="1">
      <alignment horizontal="center" vertical="center"/>
      <protection locked="0"/>
    </xf>
    <xf numFmtId="0" fontId="237" fillId="37" borderId="20" xfId="36" applyFont="1" applyFill="1" applyBorder="1" applyAlignment="1" applyProtection="1">
      <alignment horizontal="left" vertical="center"/>
      <protection locked="0"/>
    </xf>
    <xf numFmtId="0" fontId="371" fillId="37" borderId="0" xfId="35" applyFont="1" applyFill="1" applyAlignment="1" applyProtection="1">
      <alignment horizontal="left" vertical="center"/>
      <protection locked="0"/>
    </xf>
    <xf numFmtId="0" fontId="722" fillId="37" borderId="0" xfId="7" applyFont="1" applyFill="1" applyAlignment="1" applyProtection="1">
      <alignment horizontal="left" vertical="center"/>
      <protection hidden="1"/>
    </xf>
    <xf numFmtId="0" fontId="266" fillId="37" borderId="0" xfId="7" applyFont="1" applyFill="1" applyAlignment="1" applyProtection="1">
      <alignment horizontal="center"/>
      <protection locked="0"/>
    </xf>
    <xf numFmtId="0" fontId="371" fillId="37" borderId="247" xfId="22" applyFont="1" applyFill="1" applyBorder="1" applyAlignment="1">
      <alignment horizontal="right" vertical="center"/>
    </xf>
    <xf numFmtId="0" fontId="723" fillId="37" borderId="0" xfId="7" applyFont="1" applyFill="1" applyAlignment="1" applyProtection="1">
      <alignment horizontal="center"/>
      <protection locked="0"/>
    </xf>
    <xf numFmtId="1" fontId="562" fillId="37" borderId="0" xfId="35" applyNumberFormat="1" applyFont="1" applyFill="1" applyAlignment="1" applyProtection="1">
      <alignment horizontal="center" vertical="center"/>
      <protection hidden="1"/>
    </xf>
    <xf numFmtId="0" fontId="371" fillId="0" borderId="0" xfId="36" applyFont="1"/>
    <xf numFmtId="0" fontId="371" fillId="37" borderId="20" xfId="35" applyFont="1" applyFill="1" applyBorder="1" applyProtection="1">
      <protection locked="0"/>
    </xf>
    <xf numFmtId="0" fontId="719" fillId="37" borderId="0" xfId="35" applyFont="1" applyFill="1" applyAlignment="1" applyProtection="1">
      <alignment vertical="top"/>
      <protection hidden="1"/>
    </xf>
    <xf numFmtId="1" fontId="724" fillId="37" borderId="276" xfId="35" applyNumberFormat="1" applyFont="1" applyFill="1" applyBorder="1" applyAlignment="1" applyProtection="1">
      <alignment horizontal="center" vertical="center"/>
      <protection hidden="1"/>
    </xf>
    <xf numFmtId="0" fontId="716" fillId="37" borderId="0" xfId="36" applyFont="1" applyFill="1" applyAlignment="1" applyProtection="1">
      <alignment horizontal="left" vertical="center"/>
      <protection locked="0"/>
    </xf>
    <xf numFmtId="0" fontId="354" fillId="37" borderId="0" xfId="35" applyFont="1" applyFill="1" applyProtection="1">
      <protection locked="0"/>
    </xf>
    <xf numFmtId="166" fontId="720" fillId="37" borderId="104" xfId="7" applyNumberFormat="1" applyFont="1" applyFill="1" applyBorder="1" applyAlignment="1" applyProtection="1">
      <alignment horizontal="right" vertical="center"/>
      <protection locked="0"/>
    </xf>
    <xf numFmtId="0" fontId="371" fillId="37" borderId="104" xfId="7" applyFont="1" applyFill="1" applyBorder="1" applyAlignment="1" applyProtection="1">
      <alignment horizontal="center" vertical="center"/>
      <protection hidden="1"/>
    </xf>
    <xf numFmtId="0" fontId="237" fillId="37" borderId="104" xfId="7" applyFont="1" applyFill="1" applyBorder="1" applyAlignment="1" applyProtection="1">
      <alignment horizontal="left" vertical="center"/>
      <protection locked="0"/>
    </xf>
    <xf numFmtId="166" fontId="237" fillId="37" borderId="104" xfId="35" applyNumberFormat="1" applyFont="1" applyFill="1" applyBorder="1" applyAlignment="1">
      <alignment horizontal="left" vertical="center"/>
    </xf>
    <xf numFmtId="0" fontId="721" fillId="37" borderId="104" xfId="35" applyFont="1" applyFill="1" applyBorder="1" applyAlignment="1">
      <alignment horizontal="left" vertical="center"/>
    </xf>
    <xf numFmtId="0" fontId="237" fillId="37" borderId="104" xfId="7" applyFont="1" applyFill="1" applyBorder="1" applyAlignment="1" applyProtection="1">
      <alignment horizontal="left" vertical="center"/>
      <protection hidden="1"/>
    </xf>
    <xf numFmtId="0" fontId="237" fillId="37" borderId="105" xfId="7" applyFont="1" applyFill="1" applyBorder="1" applyAlignment="1" applyProtection="1">
      <alignment vertical="center"/>
      <protection locked="0"/>
    </xf>
    <xf numFmtId="0" fontId="371" fillId="37" borderId="169" xfId="7" applyFont="1" applyFill="1" applyBorder="1" applyProtection="1">
      <protection locked="0"/>
    </xf>
    <xf numFmtId="0" fontId="371" fillId="37" borderId="104" xfId="7" applyFont="1" applyFill="1" applyBorder="1" applyProtection="1">
      <protection locked="0"/>
    </xf>
    <xf numFmtId="0" fontId="371" fillId="37" borderId="105" xfId="7" applyFont="1" applyFill="1" applyBorder="1" applyProtection="1">
      <protection locked="0"/>
    </xf>
    <xf numFmtId="0" fontId="719" fillId="37" borderId="104" xfId="35" applyFont="1" applyFill="1" applyBorder="1" applyAlignment="1" applyProtection="1">
      <alignment vertical="top"/>
      <protection hidden="1"/>
    </xf>
    <xf numFmtId="0" fontId="371" fillId="37" borderId="104" xfId="35" applyFont="1" applyFill="1" applyBorder="1" applyProtection="1">
      <protection locked="0"/>
    </xf>
    <xf numFmtId="0" fontId="371" fillId="37" borderId="105" xfId="35" applyFont="1" applyFill="1" applyBorder="1" applyProtection="1">
      <protection locked="0"/>
    </xf>
    <xf numFmtId="0" fontId="371" fillId="37" borderId="101" xfId="22" applyFont="1" applyFill="1" applyBorder="1"/>
    <xf numFmtId="0" fontId="371" fillId="37" borderId="102" xfId="22" applyFont="1" applyFill="1" applyBorder="1"/>
    <xf numFmtId="0" fontId="371" fillId="37" borderId="247" xfId="22" applyFont="1" applyFill="1" applyBorder="1" applyAlignment="1">
      <alignment vertical="center"/>
    </xf>
    <xf numFmtId="0" fontId="725" fillId="37" borderId="0" xfId="35" applyFont="1" applyFill="1" applyAlignment="1" applyProtection="1">
      <alignment vertical="center"/>
      <protection locked="0"/>
    </xf>
    <xf numFmtId="0" fontId="371" fillId="37" borderId="0" xfId="22" applyFont="1" applyFill="1" applyAlignment="1">
      <alignment vertical="center"/>
    </xf>
    <xf numFmtId="0" fontId="371" fillId="37" borderId="20" xfId="22" applyFont="1" applyFill="1" applyBorder="1" applyAlignment="1">
      <alignment vertical="center"/>
    </xf>
    <xf numFmtId="0" fontId="671" fillId="37" borderId="247" xfId="7" applyFont="1" applyFill="1" applyBorder="1" applyAlignment="1" applyProtection="1">
      <alignment vertical="center"/>
      <protection locked="0"/>
    </xf>
    <xf numFmtId="0" fontId="671" fillId="37" borderId="0" xfId="7" applyFont="1" applyFill="1" applyAlignment="1" applyProtection="1">
      <alignment vertical="center"/>
      <protection locked="0"/>
    </xf>
    <xf numFmtId="0" fontId="726" fillId="37" borderId="0" xfId="7" applyFont="1" applyFill="1" applyAlignment="1">
      <alignment horizontal="left"/>
    </xf>
    <xf numFmtId="166" fontId="678" fillId="37" borderId="277" xfId="7" applyNumberFormat="1" applyFont="1" applyFill="1" applyBorder="1" applyAlignment="1" applyProtection="1">
      <alignment horizontal="center" vertical="center"/>
      <protection hidden="1"/>
    </xf>
    <xf numFmtId="0" fontId="371" fillId="37" borderId="0" xfId="7" applyFont="1" applyFill="1" applyAlignment="1" applyProtection="1">
      <alignment horizontal="right" vertical="center"/>
      <protection locked="0"/>
    </xf>
    <xf numFmtId="166" fontId="671" fillId="37" borderId="0" xfId="7" applyNumberFormat="1" applyFont="1" applyFill="1" applyAlignment="1" applyProtection="1">
      <alignment horizontal="left" vertical="center"/>
      <protection locked="0"/>
    </xf>
    <xf numFmtId="1" fontId="678" fillId="37" borderId="278" xfId="7" applyNumberFormat="1" applyFont="1" applyFill="1" applyBorder="1" applyAlignment="1" applyProtection="1">
      <alignment horizontal="center" vertical="center"/>
      <protection hidden="1"/>
    </xf>
    <xf numFmtId="0" fontId="389" fillId="47" borderId="12" xfId="7" applyFont="1" applyFill="1" applyBorder="1" applyAlignment="1">
      <alignment horizontal="center" vertical="center"/>
    </xf>
    <xf numFmtId="0" fontId="389" fillId="47" borderId="13" xfId="7" applyFont="1" applyFill="1" applyBorder="1" applyAlignment="1">
      <alignment horizontal="center" vertical="center"/>
    </xf>
    <xf numFmtId="165" fontId="237" fillId="40" borderId="0" xfId="35" applyNumberFormat="1" applyFont="1" applyFill="1" applyAlignment="1">
      <alignment horizontal="left" vertical="center"/>
    </xf>
    <xf numFmtId="166" fontId="371" fillId="37" borderId="0" xfId="7" applyNumberFormat="1" applyFont="1" applyFill="1" applyAlignment="1" applyProtection="1">
      <alignment horizontal="left" vertical="center"/>
      <protection locked="0"/>
    </xf>
    <xf numFmtId="166" fontId="720" fillId="54" borderId="0" xfId="7" applyNumberFormat="1" applyFont="1" applyFill="1" applyAlignment="1" applyProtection="1">
      <alignment horizontal="right" vertical="center"/>
      <protection locked="0"/>
    </xf>
    <xf numFmtId="0" fontId="727" fillId="68" borderId="104" xfId="7" applyFont="1" applyFill="1" applyBorder="1" applyAlignment="1" applyProtection="1">
      <alignment horizontal="center" vertical="center"/>
      <protection hidden="1"/>
    </xf>
    <xf numFmtId="0" fontId="371" fillId="37" borderId="169" xfId="22" applyFont="1" applyFill="1" applyBorder="1" applyAlignment="1">
      <alignment vertical="center"/>
    </xf>
    <xf numFmtId="0" fontId="371" fillId="37" borderId="104" xfId="7" applyFont="1" applyFill="1" applyBorder="1" applyAlignment="1" applyProtection="1">
      <alignment vertical="center"/>
      <protection locked="0"/>
    </xf>
    <xf numFmtId="0" fontId="371" fillId="37" borderId="105" xfId="7" applyFont="1" applyFill="1" applyBorder="1" applyAlignment="1" applyProtection="1">
      <alignment vertical="center"/>
      <protection locked="0"/>
    </xf>
    <xf numFmtId="0" fontId="371" fillId="0" borderId="0" xfId="6" applyFont="1" applyProtection="1">
      <protection hidden="1"/>
    </xf>
    <xf numFmtId="0" fontId="231" fillId="0" borderId="0" xfId="0" applyFont="1"/>
    <xf numFmtId="0" fontId="371" fillId="0" borderId="0" xfId="6" applyFont="1" applyFill="1" applyAlignment="1">
      <alignment vertical="center"/>
    </xf>
    <xf numFmtId="0" fontId="624" fillId="2" borderId="0" xfId="8" applyFont="1" applyFill="1" applyBorder="1" applyAlignment="1">
      <alignment horizontal="center" vertical="center"/>
    </xf>
    <xf numFmtId="0" fontId="231" fillId="3" borderId="0" xfId="8" applyFont="1" applyFill="1"/>
    <xf numFmtId="0" fontId="371" fillId="3" borderId="0" xfId="6" applyFont="1" applyFill="1" applyAlignment="1">
      <alignment vertical="center"/>
    </xf>
    <xf numFmtId="0" fontId="371" fillId="3" borderId="0" xfId="6" applyFont="1" applyFill="1" applyBorder="1" applyAlignment="1">
      <alignment vertical="center"/>
    </xf>
    <xf numFmtId="0" fontId="625" fillId="5" borderId="0" xfId="0" applyFont="1" applyFill="1"/>
    <xf numFmtId="0" fontId="231" fillId="0" borderId="0" xfId="0" applyFont="1" applyBorder="1"/>
    <xf numFmtId="0" fontId="231" fillId="0" borderId="0" xfId="8" applyFont="1"/>
    <xf numFmtId="0" fontId="231" fillId="3" borderId="0" xfId="0" applyFont="1" applyFill="1"/>
    <xf numFmtId="0" fontId="231" fillId="3" borderId="0" xfId="0" applyFont="1" applyFill="1" applyBorder="1"/>
    <xf numFmtId="0" fontId="231" fillId="3" borderId="99" xfId="0" applyFont="1" applyFill="1" applyBorder="1"/>
    <xf numFmtId="0" fontId="671" fillId="53" borderId="23" xfId="6" applyFont="1" applyFill="1" applyBorder="1" applyAlignment="1">
      <alignment horizontal="center" vertical="center"/>
    </xf>
    <xf numFmtId="0" fontId="630" fillId="5" borderId="0" xfId="0" applyFont="1" applyFill="1" applyBorder="1" applyAlignment="1">
      <alignment vertical="center"/>
    </xf>
    <xf numFmtId="0" fontId="730" fillId="5" borderId="0" xfId="0" applyFont="1" applyFill="1" applyBorder="1" applyAlignment="1">
      <alignment vertical="center"/>
    </xf>
    <xf numFmtId="0" fontId="658" fillId="37" borderId="0" xfId="0" applyFont="1" applyFill="1" applyBorder="1" applyAlignment="1">
      <alignment vertical="center"/>
    </xf>
    <xf numFmtId="0" fontId="632" fillId="37" borderId="43" xfId="0" applyFont="1" applyFill="1" applyBorder="1" applyAlignment="1">
      <alignment horizontal="left" vertical="center"/>
    </xf>
    <xf numFmtId="0" fontId="631" fillId="37" borderId="43" xfId="0" applyFont="1" applyFill="1" applyBorder="1" applyAlignment="1">
      <alignment vertical="center"/>
    </xf>
    <xf numFmtId="166" fontId="636" fillId="43" borderId="0" xfId="0" applyNumberFormat="1" applyFont="1" applyFill="1" applyBorder="1" applyAlignment="1">
      <alignment vertical="center"/>
    </xf>
    <xf numFmtId="166" fontId="637" fillId="5" borderId="0" xfId="0" applyNumberFormat="1" applyFont="1" applyFill="1" applyBorder="1" applyAlignment="1">
      <alignment vertical="center"/>
    </xf>
    <xf numFmtId="0" fontId="231" fillId="3" borderId="0" xfId="0" applyFont="1" applyFill="1" applyBorder="1" applyAlignment="1">
      <alignment vertical="center"/>
    </xf>
    <xf numFmtId="0" fontId="733" fillId="3" borderId="0" xfId="0" applyFont="1" applyFill="1" applyBorder="1" applyAlignment="1">
      <alignment vertical="center"/>
    </xf>
    <xf numFmtId="0" fontId="733" fillId="3" borderId="0" xfId="0" applyFont="1" applyFill="1" applyBorder="1"/>
    <xf numFmtId="0" fontId="231" fillId="0" borderId="105" xfId="0" applyFont="1" applyBorder="1"/>
    <xf numFmtId="0" fontId="734" fillId="37" borderId="0" xfId="0" applyFont="1" applyFill="1" applyBorder="1" applyAlignment="1">
      <alignment horizontal="left" vertical="center"/>
    </xf>
    <xf numFmtId="0" fontId="231" fillId="3" borderId="43" xfId="0" applyFont="1" applyFill="1" applyBorder="1"/>
    <xf numFmtId="165" fontId="636" fillId="43" borderId="0" xfId="0" applyNumberFormat="1" applyFont="1" applyFill="1" applyBorder="1" applyAlignment="1">
      <alignment vertical="center"/>
    </xf>
    <xf numFmtId="164" fontId="381" fillId="2" borderId="0" xfId="11" applyNumberFormat="1" applyFont="1" applyFill="1" applyBorder="1" applyAlignment="1">
      <alignment vertical="center"/>
    </xf>
    <xf numFmtId="164" fontId="381" fillId="3" borderId="0" xfId="11" applyNumberFormat="1" applyFont="1" applyFill="1" applyBorder="1" applyAlignment="1">
      <alignment vertical="center"/>
    </xf>
    <xf numFmtId="164" fontId="381" fillId="3" borderId="43" xfId="11" applyNumberFormat="1" applyFont="1" applyFill="1" applyBorder="1" applyAlignment="1">
      <alignment vertical="center"/>
    </xf>
    <xf numFmtId="0" fontId="638" fillId="7" borderId="0" xfId="0" applyFont="1" applyFill="1"/>
    <xf numFmtId="0" fontId="638" fillId="7" borderId="0" xfId="0" applyFont="1" applyFill="1" applyAlignment="1">
      <alignment horizontal="center"/>
    </xf>
    <xf numFmtId="0" fontId="670" fillId="0" borderId="0" xfId="8" applyFont="1" applyFill="1" applyBorder="1" applyAlignment="1">
      <alignment vertical="center" wrapText="1"/>
    </xf>
    <xf numFmtId="178" fontId="367" fillId="18" borderId="20" xfId="6" applyNumberFormat="1" applyFont="1" applyFill="1" applyBorder="1" applyAlignment="1">
      <alignment vertical="top"/>
    </xf>
    <xf numFmtId="0" fontId="231" fillId="3" borderId="98" xfId="0" applyFont="1" applyFill="1" applyBorder="1"/>
    <xf numFmtId="0" fontId="250" fillId="17" borderId="1" xfId="6" applyFont="1" applyFill="1" applyBorder="1" applyAlignment="1">
      <alignment vertical="center"/>
    </xf>
    <xf numFmtId="0" fontId="631" fillId="8" borderId="1" xfId="8" applyFont="1" applyFill="1" applyBorder="1" applyAlignment="1" applyProtection="1">
      <alignment horizontal="center" vertical="center"/>
      <protection locked="0"/>
    </xf>
    <xf numFmtId="10" fontId="359" fillId="3" borderId="20" xfId="6" applyNumberFormat="1" applyFont="1" applyFill="1" applyBorder="1" applyAlignment="1">
      <alignment horizontal="center" vertical="center"/>
    </xf>
    <xf numFmtId="164" fontId="381" fillId="19" borderId="1" xfId="11" applyNumberFormat="1" applyFont="1" applyFill="1" applyBorder="1" applyAlignment="1">
      <alignment horizontal="left" vertical="center"/>
    </xf>
    <xf numFmtId="0" fontId="231" fillId="0" borderId="0" xfId="0" applyFont="1" applyFill="1"/>
    <xf numFmtId="164" fontId="381" fillId="17" borderId="0" xfId="6" applyNumberFormat="1" applyFont="1" applyFill="1" applyBorder="1" applyAlignment="1">
      <alignment vertical="center"/>
    </xf>
    <xf numFmtId="178" fontId="367" fillId="17" borderId="0" xfId="6" applyNumberFormat="1" applyFont="1" applyFill="1" applyBorder="1" applyAlignment="1">
      <alignment vertical="center"/>
    </xf>
    <xf numFmtId="9" fontId="381" fillId="17" borderId="20" xfId="6" applyNumberFormat="1" applyFont="1" applyFill="1" applyBorder="1" applyAlignment="1">
      <alignment horizontal="center" vertical="center"/>
    </xf>
    <xf numFmtId="178" fontId="367" fillId="17" borderId="0" xfId="6" applyNumberFormat="1" applyFont="1" applyFill="1" applyBorder="1" applyAlignment="1">
      <alignment horizontal="center" vertical="center"/>
    </xf>
    <xf numFmtId="0" fontId="367" fillId="17" borderId="0" xfId="6" applyFont="1" applyFill="1" applyBorder="1" applyAlignment="1">
      <alignment vertical="center"/>
    </xf>
    <xf numFmtId="164" fontId="381" fillId="17" borderId="20" xfId="6" applyNumberFormat="1" applyFont="1" applyFill="1" applyBorder="1" applyAlignment="1">
      <alignment vertical="center"/>
    </xf>
    <xf numFmtId="0" fontId="644" fillId="10" borderId="1" xfId="14" applyNumberFormat="1" applyFont="1" applyFill="1" applyBorder="1" applyAlignment="1">
      <alignment horizontal="center" vertical="center"/>
    </xf>
    <xf numFmtId="0" fontId="656" fillId="10" borderId="0" xfId="6" applyFont="1" applyFill="1" applyBorder="1" applyAlignment="1">
      <alignment horizontal="left" vertical="center"/>
    </xf>
    <xf numFmtId="0" fontId="313" fillId="10" borderId="0" xfId="6" applyFont="1" applyFill="1" applyBorder="1" applyAlignment="1" applyProtection="1">
      <alignment vertical="center"/>
      <protection hidden="1"/>
    </xf>
    <xf numFmtId="0" fontId="231" fillId="10" borderId="1" xfId="8" applyFont="1" applyFill="1" applyBorder="1" applyAlignment="1"/>
    <xf numFmtId="0" fontId="302" fillId="5" borderId="0" xfId="6" applyFont="1" applyFill="1" applyBorder="1" applyAlignment="1" applyProtection="1">
      <alignment horizontal="center" vertical="center" wrapText="1"/>
      <protection hidden="1"/>
    </xf>
    <xf numFmtId="0" fontId="656" fillId="10" borderId="0" xfId="6" applyFont="1" applyFill="1" applyBorder="1" applyAlignment="1">
      <alignment vertical="center"/>
    </xf>
    <xf numFmtId="0" fontId="231" fillId="10" borderId="0" xfId="8" applyFont="1" applyFill="1" applyBorder="1" applyAlignment="1">
      <alignment horizontal="center"/>
    </xf>
    <xf numFmtId="0" fontId="741" fillId="10" borderId="0" xfId="8" applyFont="1" applyFill="1" applyBorder="1" applyAlignment="1">
      <alignment vertical="top" wrapText="1"/>
    </xf>
    <xf numFmtId="0" fontId="741" fillId="10" borderId="20" xfId="8" applyFont="1" applyFill="1" applyBorder="1" applyAlignment="1">
      <alignment vertical="top" wrapText="1"/>
    </xf>
    <xf numFmtId="0" fontId="705" fillId="3" borderId="0" xfId="6" applyFont="1" applyFill="1" applyBorder="1" applyAlignment="1">
      <alignment horizontal="center" vertical="center" wrapText="1"/>
    </xf>
    <xf numFmtId="0" fontId="371" fillId="3" borderId="20" xfId="6" applyFont="1" applyFill="1" applyBorder="1" applyAlignment="1">
      <alignment vertical="center"/>
    </xf>
    <xf numFmtId="0" fontId="656" fillId="3" borderId="1" xfId="6" applyFont="1" applyFill="1" applyBorder="1" applyAlignment="1">
      <alignment horizontal="center" vertical="center"/>
    </xf>
    <xf numFmtId="0" fontId="673" fillId="3" borderId="0" xfId="6" applyFont="1" applyFill="1" applyBorder="1" applyAlignment="1">
      <alignment horizontal="center" vertical="center"/>
    </xf>
    <xf numFmtId="0" fontId="742" fillId="3" borderId="0" xfId="6" applyFont="1" applyFill="1" applyBorder="1" applyAlignment="1">
      <alignment horizontal="center" vertical="center" wrapText="1"/>
    </xf>
    <xf numFmtId="0" fontId="371" fillId="0" borderId="20" xfId="6" applyFont="1" applyBorder="1" applyAlignment="1">
      <alignment vertical="center"/>
    </xf>
    <xf numFmtId="0" fontId="380" fillId="37" borderId="0" xfId="14" applyNumberFormat="1" applyFont="1" applyFill="1" applyBorder="1" applyAlignment="1">
      <alignment vertical="center"/>
    </xf>
    <xf numFmtId="0" fontId="380" fillId="3" borderId="20" xfId="14" applyNumberFormat="1" applyFont="1" applyFill="1" applyBorder="1" applyAlignment="1">
      <alignment vertical="center"/>
    </xf>
    <xf numFmtId="0" fontId="743" fillId="37" borderId="0" xfId="14" applyNumberFormat="1" applyFont="1" applyFill="1" applyBorder="1" applyAlignment="1">
      <alignment vertical="center"/>
    </xf>
    <xf numFmtId="0" fontId="743" fillId="3" borderId="0" xfId="14" applyNumberFormat="1" applyFont="1" applyFill="1" applyBorder="1" applyAlignment="1">
      <alignment vertical="center"/>
    </xf>
    <xf numFmtId="0" fontId="743" fillId="3" borderId="20" xfId="14" applyNumberFormat="1" applyFont="1" applyFill="1" applyBorder="1" applyAlignment="1">
      <alignment vertical="center"/>
    </xf>
    <xf numFmtId="0" fontId="734" fillId="37" borderId="0" xfId="0" applyFont="1" applyFill="1" applyBorder="1" applyAlignment="1">
      <alignment horizontal="right" vertical="center"/>
    </xf>
    <xf numFmtId="0" fontId="380" fillId="3" borderId="1" xfId="14" applyNumberFormat="1" applyFont="1" applyFill="1" applyBorder="1" applyAlignment="1">
      <alignment horizontal="right" vertical="center"/>
    </xf>
    <xf numFmtId="0" fontId="380" fillId="3" borderId="0" xfId="14" applyNumberFormat="1" applyFont="1" applyFill="1" applyBorder="1" applyAlignment="1">
      <alignment horizontal="right" vertical="center"/>
    </xf>
    <xf numFmtId="182" fontId="657" fillId="9" borderId="0" xfId="11" applyNumberFormat="1" applyFont="1" applyFill="1" applyBorder="1" applyAlignment="1">
      <alignment horizontal="center" vertical="center"/>
    </xf>
    <xf numFmtId="182" fontId="313" fillId="3" borderId="0" xfId="11" applyNumberFormat="1" applyFont="1" applyFill="1" applyBorder="1" applyAlignment="1">
      <alignment vertical="center"/>
    </xf>
    <xf numFmtId="0" fontId="655" fillId="3" borderId="1" xfId="6" applyFont="1" applyFill="1" applyBorder="1" applyAlignment="1">
      <alignment horizontal="center" vertical="center"/>
    </xf>
    <xf numFmtId="0" fontId="243" fillId="37" borderId="0" xfId="0" applyFont="1" applyFill="1" applyBorder="1"/>
    <xf numFmtId="0" fontId="666" fillId="7" borderId="0" xfId="0" applyFont="1" applyFill="1"/>
    <xf numFmtId="164" fontId="359" fillId="3" borderId="0" xfId="11" applyNumberFormat="1" applyFont="1" applyFill="1" applyBorder="1" applyAlignment="1">
      <alignment vertical="center"/>
    </xf>
    <xf numFmtId="0" fontId="631" fillId="3" borderId="0" xfId="0" applyFont="1" applyFill="1" applyBorder="1" applyAlignment="1">
      <alignment horizontal="center"/>
    </xf>
    <xf numFmtId="0" fontId="631" fillId="3" borderId="20" xfId="0" applyFont="1" applyFill="1" applyBorder="1" applyAlignment="1">
      <alignment horizontal="center" vertical="center"/>
    </xf>
    <xf numFmtId="178" fontId="231" fillId="3" borderId="0" xfId="0" applyNumberFormat="1" applyFont="1" applyFill="1" applyBorder="1" applyAlignment="1">
      <alignment horizontal="left" vertical="top"/>
    </xf>
    <xf numFmtId="0" fontId="250" fillId="17" borderId="20" xfId="6" applyFont="1" applyFill="1" applyBorder="1" applyAlignment="1">
      <alignment vertical="center"/>
    </xf>
    <xf numFmtId="164" fontId="381" fillId="17" borderId="0" xfId="6" applyNumberFormat="1" applyFont="1" applyFill="1" applyBorder="1" applyAlignment="1">
      <alignment horizontal="center" vertical="center"/>
    </xf>
    <xf numFmtId="2" fontId="381" fillId="17" borderId="0" xfId="6" applyNumberFormat="1" applyFont="1" applyFill="1" applyBorder="1" applyAlignment="1">
      <alignment horizontal="center" vertical="center"/>
    </xf>
    <xf numFmtId="184" fontId="381" fillId="17" borderId="20" xfId="6" applyNumberFormat="1" applyFont="1" applyFill="1" applyBorder="1" applyAlignment="1">
      <alignment horizontal="center" vertical="center"/>
    </xf>
    <xf numFmtId="178" fontId="359" fillId="17" borderId="0" xfId="6" applyNumberFormat="1" applyFont="1" applyFill="1" applyBorder="1" applyAlignment="1">
      <alignment horizontal="center" vertical="center"/>
    </xf>
    <xf numFmtId="0" fontId="243" fillId="3" borderId="1" xfId="14" applyNumberFormat="1" applyFont="1" applyFill="1" applyBorder="1" applyAlignment="1">
      <alignment horizontal="left" vertical="center"/>
    </xf>
    <xf numFmtId="0" fontId="704" fillId="3" borderId="0" xfId="6" applyFont="1" applyFill="1" applyBorder="1" applyAlignment="1">
      <alignment horizontal="center" vertical="center" wrapText="1"/>
    </xf>
    <xf numFmtId="165" fontId="313" fillId="3" borderId="0" xfId="11" applyNumberFormat="1" applyFont="1" applyFill="1" applyBorder="1" applyAlignment="1">
      <alignment vertical="center"/>
    </xf>
    <xf numFmtId="182" fontId="243" fillId="3" borderId="0" xfId="11" applyNumberFormat="1" applyFont="1" applyFill="1" applyBorder="1" applyAlignment="1">
      <alignment vertical="center"/>
    </xf>
    <xf numFmtId="182" fontId="313" fillId="3" borderId="20" xfId="11" applyNumberFormat="1" applyFont="1" applyFill="1" applyBorder="1" applyAlignment="1">
      <alignment vertical="center"/>
    </xf>
    <xf numFmtId="0" fontId="231" fillId="3" borderId="0" xfId="8" applyFont="1" applyFill="1" applyBorder="1"/>
    <xf numFmtId="0" fontId="747" fillId="3" borderId="47" xfId="6" applyFont="1" applyFill="1" applyBorder="1" applyAlignment="1">
      <alignment horizontal="center" vertical="center"/>
    </xf>
    <xf numFmtId="0" fontId="643" fillId="3" borderId="0" xfId="0" applyFont="1" applyFill="1" applyBorder="1" applyAlignment="1">
      <alignment vertical="center"/>
    </xf>
    <xf numFmtId="1" fontId="657" fillId="3" borderId="0" xfId="11" applyNumberFormat="1" applyFont="1" applyFill="1" applyBorder="1" applyAlignment="1">
      <alignment horizontal="center" vertical="center"/>
    </xf>
    <xf numFmtId="165" fontId="243" fillId="3" borderId="0" xfId="11" applyNumberFormat="1" applyFont="1" applyFill="1" applyBorder="1" applyAlignment="1">
      <alignment vertical="center"/>
    </xf>
    <xf numFmtId="182" fontId="657" fillId="3" borderId="0" xfId="11" applyNumberFormat="1" applyFont="1" applyFill="1" applyBorder="1" applyAlignment="1">
      <alignment horizontal="center" vertical="center"/>
    </xf>
    <xf numFmtId="0" fontId="642" fillId="3" borderId="5" xfId="6" applyFont="1" applyFill="1" applyBorder="1" applyAlignment="1">
      <alignment horizontal="center" vertical="center"/>
    </xf>
    <xf numFmtId="0" fontId="642" fillId="3" borderId="0" xfId="0" applyFont="1" applyFill="1" applyBorder="1" applyAlignment="1">
      <alignment vertical="center"/>
    </xf>
    <xf numFmtId="0" fontId="661" fillId="3" borderId="48" xfId="6" applyFont="1" applyFill="1" applyBorder="1" applyAlignment="1">
      <alignment horizontal="center" vertical="center"/>
    </xf>
    <xf numFmtId="0" fontId="661" fillId="3" borderId="0" xfId="0" applyFont="1" applyFill="1" applyBorder="1" applyAlignment="1">
      <alignment vertical="center"/>
    </xf>
    <xf numFmtId="0" fontId="656" fillId="3" borderId="49" xfId="6" applyFont="1" applyFill="1" applyBorder="1" applyAlignment="1">
      <alignment horizontal="center" vertical="center"/>
    </xf>
    <xf numFmtId="0" fontId="656" fillId="3" borderId="50" xfId="0" applyFont="1" applyFill="1" applyBorder="1" applyAlignment="1">
      <alignment vertical="center"/>
    </xf>
    <xf numFmtId="164" fontId="243" fillId="3" borderId="50" xfId="11" applyNumberFormat="1" applyFont="1" applyFill="1" applyBorder="1" applyAlignment="1">
      <alignment vertical="center"/>
    </xf>
    <xf numFmtId="164" fontId="313" fillId="3" borderId="50" xfId="11" applyNumberFormat="1" applyFont="1" applyFill="1" applyBorder="1" applyAlignment="1">
      <alignment vertical="center"/>
    </xf>
    <xf numFmtId="0" fontId="380" fillId="3" borderId="50" xfId="14" applyNumberFormat="1" applyFont="1" applyFill="1" applyBorder="1" applyAlignment="1">
      <alignment horizontal="right" vertical="center"/>
    </xf>
    <xf numFmtId="1" fontId="657" fillId="3" borderId="50" xfId="11" applyNumberFormat="1" applyFont="1" applyFill="1" applyBorder="1" applyAlignment="1">
      <alignment horizontal="center" vertical="center"/>
    </xf>
    <xf numFmtId="165" fontId="243" fillId="3" borderId="50" xfId="11" applyNumberFormat="1" applyFont="1" applyFill="1" applyBorder="1" applyAlignment="1">
      <alignment vertical="center"/>
    </xf>
    <xf numFmtId="165" fontId="313" fillId="3" borderId="50" xfId="11" applyNumberFormat="1" applyFont="1" applyFill="1" applyBorder="1" applyAlignment="1">
      <alignment vertical="center"/>
    </xf>
    <xf numFmtId="0" fontId="231" fillId="3" borderId="50" xfId="0" applyFont="1" applyFill="1" applyBorder="1"/>
    <xf numFmtId="182" fontId="657" fillId="3" borderId="50" xfId="11" applyNumberFormat="1" applyFont="1" applyFill="1" applyBorder="1" applyAlignment="1">
      <alignment horizontal="center" vertical="center"/>
    </xf>
    <xf numFmtId="182" fontId="243" fillId="3" borderId="50" xfId="11" applyNumberFormat="1" applyFont="1" applyFill="1" applyBorder="1" applyAlignment="1">
      <alignment vertical="center"/>
    </xf>
    <xf numFmtId="182" fontId="313" fillId="3" borderId="51" xfId="11" applyNumberFormat="1" applyFont="1" applyFill="1" applyBorder="1" applyAlignment="1">
      <alignment vertical="center"/>
    </xf>
    <xf numFmtId="0" fontId="231" fillId="3" borderId="20" xfId="8" applyFont="1" applyFill="1" applyBorder="1"/>
    <xf numFmtId="0" fontId="231" fillId="3" borderId="99" xfId="8" applyFont="1" applyFill="1" applyBorder="1"/>
    <xf numFmtId="0" fontId="371" fillId="3" borderId="1" xfId="6" applyFont="1" applyFill="1" applyBorder="1" applyAlignment="1">
      <alignment vertical="center"/>
    </xf>
    <xf numFmtId="0" fontId="748" fillId="3" borderId="0" xfId="6" applyFont="1" applyFill="1" applyBorder="1" applyAlignment="1">
      <alignment horizontal="center" vertical="center"/>
    </xf>
    <xf numFmtId="0" fontId="749" fillId="3" borderId="1" xfId="6" applyFont="1" applyFill="1" applyBorder="1" applyAlignment="1">
      <alignment horizontal="center" vertical="center"/>
    </xf>
    <xf numFmtId="0" fontId="669" fillId="3" borderId="0" xfId="14" applyNumberFormat="1" applyFont="1" applyFill="1" applyBorder="1" applyAlignment="1">
      <alignment vertical="center"/>
    </xf>
    <xf numFmtId="0" fontId="669" fillId="3" borderId="20" xfId="14" applyNumberFormat="1" applyFont="1" applyFill="1" applyBorder="1" applyAlignment="1">
      <alignment vertical="center"/>
    </xf>
    <xf numFmtId="1" fontId="657" fillId="9" borderId="0" xfId="11" applyNumberFormat="1" applyFont="1" applyFill="1" applyBorder="1" applyAlignment="1">
      <alignment horizontal="center" vertical="center"/>
    </xf>
    <xf numFmtId="0" fontId="656" fillId="19" borderId="1" xfId="6" applyFont="1" applyFill="1" applyBorder="1" applyAlignment="1">
      <alignment horizontal="center" vertical="center"/>
    </xf>
    <xf numFmtId="164" fontId="250" fillId="10" borderId="20" xfId="11" applyNumberFormat="1" applyFont="1" applyFill="1" applyBorder="1" applyAlignment="1">
      <alignment horizontal="center" vertical="center"/>
    </xf>
    <xf numFmtId="0" fontId="634" fillId="3" borderId="0" xfId="6" applyFont="1" applyFill="1" applyBorder="1" applyAlignment="1" applyProtection="1">
      <alignment horizontal="center" vertical="center" wrapText="1"/>
      <protection hidden="1"/>
    </xf>
    <xf numFmtId="0" fontId="231" fillId="3" borderId="0" xfId="8" applyFont="1" applyFill="1" applyBorder="1" applyAlignment="1">
      <alignment horizontal="center"/>
    </xf>
    <xf numFmtId="0" fontId="656" fillId="3" borderId="0" xfId="6" applyFont="1" applyFill="1" applyBorder="1" applyAlignment="1">
      <alignment horizontal="left" vertical="center"/>
    </xf>
    <xf numFmtId="0" fontId="741" fillId="3" borderId="0" xfId="8" applyFont="1" applyFill="1" applyBorder="1" applyAlignment="1">
      <alignment vertical="top" wrapText="1"/>
    </xf>
    <xf numFmtId="0" fontId="741" fillId="3" borderId="20" xfId="8" applyFont="1" applyFill="1" applyBorder="1" applyAlignment="1">
      <alignment vertical="top" wrapText="1"/>
    </xf>
    <xf numFmtId="0" fontId="631" fillId="37" borderId="0" xfId="0" applyFont="1" applyFill="1" applyBorder="1"/>
    <xf numFmtId="0" fontId="631" fillId="3" borderId="0" xfId="8" applyFont="1" applyFill="1" applyBorder="1"/>
    <xf numFmtId="0" fontId="632" fillId="3" borderId="20" xfId="8" applyFont="1" applyFill="1" applyBorder="1" applyAlignment="1">
      <alignment vertical="top" wrapText="1"/>
    </xf>
    <xf numFmtId="0" fontId="631" fillId="37" borderId="0" xfId="8" applyFont="1" applyFill="1" applyBorder="1"/>
    <xf numFmtId="164" fontId="698" fillId="22" borderId="39" xfId="11" applyNumberFormat="1" applyFont="1" applyFill="1" applyBorder="1" applyAlignment="1">
      <alignment horizontal="center" vertical="center"/>
    </xf>
    <xf numFmtId="164" fontId="684" fillId="3" borderId="0" xfId="11" applyNumberFormat="1" applyFont="1" applyFill="1" applyBorder="1" applyAlignment="1">
      <alignment horizontal="center" vertical="center"/>
    </xf>
    <xf numFmtId="0" fontId="231" fillId="0" borderId="0" xfId="8" applyFont="1" applyBorder="1"/>
    <xf numFmtId="182" fontId="698" fillId="22" borderId="39" xfId="11" applyNumberFormat="1" applyFont="1" applyFill="1" applyBorder="1" applyAlignment="1">
      <alignment horizontal="center" vertical="center"/>
    </xf>
    <xf numFmtId="182" fontId="684" fillId="3" borderId="0" xfId="11" applyNumberFormat="1" applyFont="1" applyFill="1" applyBorder="1" applyAlignment="1">
      <alignment horizontal="center" vertical="center"/>
    </xf>
    <xf numFmtId="182" fontId="250" fillId="10" borderId="20" xfId="11" applyNumberFormat="1" applyFont="1" applyFill="1" applyBorder="1" applyAlignment="1">
      <alignment horizontal="center" vertical="center"/>
    </xf>
    <xf numFmtId="0" fontId="231" fillId="3" borderId="0" xfId="0" applyFont="1" applyFill="1" applyBorder="1" applyAlignment="1">
      <alignment horizontal="center"/>
    </xf>
    <xf numFmtId="0" fontId="741" fillId="3" borderId="0" xfId="0" applyFont="1" applyFill="1" applyBorder="1" applyAlignment="1">
      <alignment vertical="top" wrapText="1"/>
    </xf>
    <xf numFmtId="0" fontId="631" fillId="3" borderId="0" xfId="0" applyFont="1" applyFill="1" applyBorder="1"/>
    <xf numFmtId="0" fontId="631" fillId="3" borderId="99" xfId="0" applyFont="1" applyFill="1" applyBorder="1" applyAlignment="1">
      <alignment horizontal="center" vertical="center"/>
    </xf>
    <xf numFmtId="0" fontId="632" fillId="3" borderId="0" xfId="0" applyFont="1" applyFill="1"/>
    <xf numFmtId="0" fontId="658" fillId="3" borderId="0" xfId="0" applyFont="1" applyFill="1"/>
    <xf numFmtId="0" fontId="659" fillId="3" borderId="1" xfId="6" applyFont="1" applyFill="1" applyBorder="1" applyAlignment="1" applyProtection="1">
      <alignment horizontal="center" vertical="center"/>
      <protection hidden="1"/>
    </xf>
    <xf numFmtId="0" fontId="243" fillId="17" borderId="20" xfId="6" applyFont="1" applyFill="1" applyBorder="1" applyAlignment="1">
      <alignment vertical="center"/>
    </xf>
    <xf numFmtId="0" fontId="237" fillId="3" borderId="20" xfId="8" applyFont="1" applyFill="1" applyBorder="1" applyAlignment="1">
      <alignment horizontal="left" vertical="center" wrapText="1"/>
    </xf>
    <xf numFmtId="0" fontId="237" fillId="3" borderId="20" xfId="8" applyFont="1" applyFill="1" applyBorder="1" applyAlignment="1">
      <alignment horizontal="left" vertical="center"/>
    </xf>
    <xf numFmtId="164" fontId="381" fillId="19" borderId="1" xfId="11" applyNumberFormat="1" applyFont="1" applyFill="1" applyBorder="1" applyAlignment="1">
      <alignment horizontal="center" vertical="center"/>
    </xf>
    <xf numFmtId="164" fontId="381" fillId="19" borderId="0" xfId="11" applyNumberFormat="1" applyFont="1" applyFill="1" applyBorder="1" applyAlignment="1">
      <alignment horizontal="center" vertical="center"/>
    </xf>
    <xf numFmtId="164" fontId="243" fillId="19" borderId="0" xfId="11" applyNumberFormat="1" applyFont="1" applyFill="1" applyBorder="1" applyAlignment="1">
      <alignment vertical="center"/>
    </xf>
    <xf numFmtId="0" fontId="674" fillId="19" borderId="0" xfId="8" applyFont="1" applyFill="1" applyBorder="1" applyAlignment="1" applyProtection="1">
      <alignment horizontal="left" vertical="center"/>
      <protection locked="0"/>
    </xf>
    <xf numFmtId="0" fontId="237" fillId="19" borderId="20" xfId="6" applyFont="1" applyFill="1" applyBorder="1" applyAlignment="1" applyProtection="1">
      <alignment horizontal="left" vertical="center"/>
      <protection hidden="1"/>
    </xf>
    <xf numFmtId="0" fontId="644" fillId="19" borderId="1" xfId="6" applyFont="1" applyFill="1" applyBorder="1" applyAlignment="1">
      <alignment horizontal="center" vertical="center"/>
    </xf>
    <xf numFmtId="0" fontId="682" fillId="37" borderId="0" xfId="0" applyFont="1" applyFill="1" applyBorder="1" applyAlignment="1">
      <alignment vertical="center"/>
    </xf>
    <xf numFmtId="0" fontId="666" fillId="7" borderId="0" xfId="0" applyFont="1" applyFill="1" applyAlignment="1">
      <alignment vertical="center"/>
    </xf>
    <xf numFmtId="0" fontId="231" fillId="37" borderId="0" xfId="0" applyFont="1" applyFill="1" applyBorder="1"/>
    <xf numFmtId="0" fontId="746" fillId="19" borderId="0" xfId="6" applyFont="1" applyFill="1" applyBorder="1" applyAlignment="1" applyProtection="1">
      <alignment vertical="center"/>
      <protection hidden="1"/>
    </xf>
    <xf numFmtId="166" fontId="243" fillId="19" borderId="0" xfId="11" applyNumberFormat="1" applyFont="1" applyFill="1" applyBorder="1" applyAlignment="1">
      <alignment vertical="center"/>
    </xf>
    <xf numFmtId="0" fontId="359" fillId="17" borderId="0" xfId="6" applyFont="1" applyFill="1" applyBorder="1" applyAlignment="1">
      <alignment vertical="center"/>
    </xf>
    <xf numFmtId="0" fontId="634" fillId="17" borderId="1" xfId="6" applyFont="1" applyFill="1" applyBorder="1" applyAlignment="1">
      <alignment horizontal="center" vertical="center"/>
    </xf>
    <xf numFmtId="0" fontId="741" fillId="10" borderId="0" xfId="0" applyFont="1" applyFill="1" applyBorder="1" applyAlignment="1">
      <alignment vertical="top" wrapText="1"/>
    </xf>
    <xf numFmtId="0" fontId="371" fillId="3" borderId="0" xfId="6" applyFont="1" applyFill="1" applyBorder="1" applyAlignment="1" applyProtection="1">
      <alignment horizontal="left" vertical="center"/>
      <protection hidden="1"/>
    </xf>
    <xf numFmtId="0" fontId="631" fillId="3" borderId="0" xfId="0" applyFont="1" applyFill="1" applyBorder="1" applyAlignment="1">
      <alignment horizontal="center" vertical="center"/>
    </xf>
    <xf numFmtId="0" fontId="656" fillId="37" borderId="0" xfId="0" applyFont="1" applyFill="1" applyBorder="1" applyAlignment="1">
      <alignment horizontal="left" vertical="center"/>
    </xf>
    <xf numFmtId="0" fontId="674" fillId="3" borderId="0" xfId="0" applyFont="1" applyFill="1" applyBorder="1" applyAlignment="1" applyProtection="1">
      <alignment horizontal="left" vertical="center"/>
      <protection locked="0"/>
    </xf>
    <xf numFmtId="0" fontId="243" fillId="3" borderId="1" xfId="6" applyFont="1" applyFill="1" applyBorder="1" applyAlignment="1" applyProtection="1">
      <alignment horizontal="center"/>
      <protection hidden="1"/>
    </xf>
    <xf numFmtId="0" fontId="231" fillId="3" borderId="20" xfId="0" applyFont="1" applyFill="1" applyBorder="1"/>
    <xf numFmtId="164" fontId="381" fillId="22" borderId="1" xfId="11" applyNumberFormat="1" applyFont="1" applyFill="1" applyBorder="1" applyAlignment="1">
      <alignment horizontal="center" vertical="center"/>
    </xf>
    <xf numFmtId="164" fontId="381" fillId="22" borderId="0" xfId="11" applyNumberFormat="1" applyFont="1" applyFill="1" applyBorder="1" applyAlignment="1">
      <alignment horizontal="center" vertical="center"/>
    </xf>
    <xf numFmtId="0" fontId="746" fillId="22" borderId="0" xfId="6" applyFont="1" applyFill="1" applyBorder="1" applyAlignment="1" applyProtection="1">
      <alignment vertical="center"/>
      <protection hidden="1"/>
    </xf>
    <xf numFmtId="0" fontId="313" fillId="17" borderId="20" xfId="6" applyFont="1" applyFill="1" applyBorder="1" applyAlignment="1" applyProtection="1">
      <protection hidden="1"/>
    </xf>
    <xf numFmtId="0" fontId="237" fillId="3" borderId="20" xfId="8" applyFont="1" applyFill="1" applyBorder="1" applyAlignment="1">
      <alignment vertical="center"/>
    </xf>
    <xf numFmtId="164" fontId="381" fillId="17" borderId="1" xfId="11" applyNumberFormat="1" applyFont="1" applyFill="1" applyBorder="1" applyAlignment="1">
      <alignment horizontal="center" vertical="center"/>
    </xf>
    <xf numFmtId="164" fontId="381" fillId="17" borderId="0" xfId="11" applyNumberFormat="1" applyFont="1" applyFill="1" applyBorder="1" applyAlignment="1">
      <alignment horizontal="center" vertical="center"/>
    </xf>
    <xf numFmtId="0" fontId="746" fillId="17" borderId="0" xfId="6" applyFont="1" applyFill="1" applyBorder="1" applyAlignment="1" applyProtection="1">
      <alignment vertical="center"/>
      <protection hidden="1"/>
    </xf>
    <xf numFmtId="164" fontId="243" fillId="17" borderId="0" xfId="11" applyNumberFormat="1" applyFont="1" applyFill="1" applyBorder="1" applyAlignment="1">
      <alignment vertical="center"/>
    </xf>
    <xf numFmtId="0" fontId="674" fillId="17" borderId="0" xfId="8" applyFont="1" applyFill="1" applyBorder="1" applyAlignment="1" applyProtection="1">
      <alignment horizontal="left" vertical="center"/>
      <protection locked="0"/>
    </xf>
    <xf numFmtId="0" fontId="237" fillId="17" borderId="20" xfId="6" applyFont="1" applyFill="1" applyBorder="1" applyAlignment="1" applyProtection="1">
      <alignment horizontal="left" vertical="center"/>
      <protection hidden="1"/>
    </xf>
    <xf numFmtId="0" fontId="731" fillId="5" borderId="23" xfId="6" applyFont="1" applyFill="1" applyBorder="1" applyAlignment="1">
      <alignment horizontal="center" vertical="center"/>
    </xf>
    <xf numFmtId="0" fontId="652" fillId="0" borderId="56" xfId="6" applyFont="1" applyBorder="1" applyProtection="1">
      <protection hidden="1"/>
    </xf>
    <xf numFmtId="0" fontId="672" fillId="0" borderId="57" xfId="6" applyFont="1" applyBorder="1" applyProtection="1">
      <protection hidden="1"/>
    </xf>
    <xf numFmtId="0" fontId="313" fillId="3" borderId="57" xfId="11" applyNumberFormat="1" applyFont="1" applyFill="1" applyBorder="1" applyAlignment="1">
      <alignment horizontal="center" vertical="center" wrapText="1"/>
    </xf>
    <xf numFmtId="2" fontId="359" fillId="27" borderId="0" xfId="6" applyNumberFormat="1" applyFont="1" applyFill="1" applyBorder="1" applyAlignment="1" applyProtection="1">
      <alignment horizontal="left" vertical="center"/>
      <protection locked="0"/>
    </xf>
    <xf numFmtId="2" fontId="359" fillId="27" borderId="0" xfId="6" applyNumberFormat="1" applyFont="1" applyFill="1" applyBorder="1" applyAlignment="1" applyProtection="1">
      <alignment horizontal="center" vertical="center"/>
      <protection locked="0"/>
    </xf>
    <xf numFmtId="2" fontId="672" fillId="27" borderId="0" xfId="6" applyNumberFormat="1" applyFont="1" applyFill="1" applyBorder="1" applyAlignment="1" applyProtection="1">
      <alignment horizontal="right" vertical="center"/>
      <protection locked="0"/>
    </xf>
    <xf numFmtId="164" fontId="753" fillId="10" borderId="0" xfId="11" applyNumberFormat="1" applyFont="1" applyFill="1" applyBorder="1" applyAlignment="1">
      <alignment horizontal="center" vertical="center"/>
    </xf>
    <xf numFmtId="1" fontId="671" fillId="27" borderId="0" xfId="6" applyNumberFormat="1" applyFont="1" applyFill="1" applyBorder="1" applyAlignment="1" applyProtection="1">
      <alignment horizontal="right" vertical="center"/>
      <protection locked="0"/>
    </xf>
    <xf numFmtId="2" fontId="671" fillId="27" borderId="0" xfId="6" applyNumberFormat="1" applyFont="1" applyFill="1" applyBorder="1" applyAlignment="1" applyProtection="1">
      <alignment horizontal="left" vertical="center"/>
      <protection locked="0"/>
    </xf>
    <xf numFmtId="2" fontId="359" fillId="27" borderId="25" xfId="6" applyNumberFormat="1" applyFont="1" applyFill="1" applyBorder="1" applyAlignment="1" applyProtection="1">
      <alignment horizontal="center" vertical="center"/>
      <protection locked="0"/>
    </xf>
    <xf numFmtId="0" fontId="671" fillId="3" borderId="58" xfId="6" applyFont="1" applyFill="1" applyBorder="1" applyAlignment="1" applyProtection="1">
      <alignment vertical="center" wrapText="1"/>
      <protection hidden="1"/>
    </xf>
    <xf numFmtId="0" fontId="671" fillId="3" borderId="59" xfId="6" applyFont="1" applyFill="1" applyBorder="1" applyAlignment="1" applyProtection="1">
      <alignment vertical="center" wrapText="1"/>
      <protection hidden="1"/>
    </xf>
    <xf numFmtId="0" fontId="671" fillId="3" borderId="59" xfId="6" applyFont="1" applyFill="1" applyBorder="1" applyAlignment="1" applyProtection="1">
      <alignment wrapText="1"/>
      <protection hidden="1"/>
    </xf>
    <xf numFmtId="164" fontId="741" fillId="3" borderId="59" xfId="0" applyNumberFormat="1" applyFont="1" applyFill="1" applyBorder="1" applyAlignment="1"/>
    <xf numFmtId="0" fontId="754" fillId="3" borderId="59" xfId="6" applyFont="1" applyFill="1" applyBorder="1" applyAlignment="1" applyProtection="1">
      <alignment horizontal="right"/>
      <protection hidden="1"/>
    </xf>
    <xf numFmtId="0" fontId="652" fillId="3" borderId="59" xfId="6" applyFont="1" applyFill="1" applyBorder="1" applyAlignment="1" applyProtection="1">
      <alignment vertical="center"/>
      <protection hidden="1"/>
    </xf>
    <xf numFmtId="185" fontId="733" fillId="3" borderId="59" xfId="0" applyNumberFormat="1" applyFont="1" applyFill="1" applyBorder="1" applyAlignment="1">
      <alignment vertical="center"/>
    </xf>
    <xf numFmtId="185" fontId="733" fillId="3" borderId="60" xfId="0" applyNumberFormat="1" applyFont="1" applyFill="1" applyBorder="1" applyAlignment="1">
      <alignment vertical="center"/>
    </xf>
    <xf numFmtId="0" fontId="634" fillId="3" borderId="18" xfId="0" applyFont="1" applyFill="1" applyBorder="1" applyAlignment="1">
      <alignment vertical="center" wrapText="1"/>
    </xf>
    <xf numFmtId="0" fontId="634" fillId="3" borderId="0" xfId="0" applyFont="1" applyFill="1" applyBorder="1" applyAlignment="1">
      <alignment vertical="center" wrapText="1"/>
    </xf>
    <xf numFmtId="0" fontId="231" fillId="3" borderId="62" xfId="0" applyFont="1" applyFill="1" applyBorder="1"/>
    <xf numFmtId="0" fontId="755" fillId="28" borderId="0" xfId="14" applyNumberFormat="1" applyFont="1" applyFill="1" applyBorder="1" applyAlignment="1">
      <alignment horizontal="left" vertical="center"/>
    </xf>
    <xf numFmtId="0" fontId="430" fillId="3" borderId="0" xfId="6" applyFont="1" applyFill="1" applyBorder="1" applyAlignment="1">
      <alignment vertical="center"/>
    </xf>
    <xf numFmtId="0" fontId="643" fillId="29" borderId="0" xfId="11" applyFont="1" applyFill="1" applyBorder="1" applyAlignment="1" applyProtection="1">
      <alignment horizontal="center" vertical="center"/>
      <protection locked="0"/>
    </xf>
    <xf numFmtId="0" fontId="700" fillId="3" borderId="0" xfId="0" applyFont="1" applyFill="1" applyBorder="1" applyAlignment="1">
      <alignment vertical="center" wrapText="1"/>
    </xf>
    <xf numFmtId="0" fontId="756" fillId="3" borderId="0" xfId="6" applyFont="1" applyFill="1" applyBorder="1" applyAlignment="1">
      <alignment horizontal="right" vertical="center"/>
    </xf>
    <xf numFmtId="0" fontId="756" fillId="3" borderId="0" xfId="6" applyFont="1" applyFill="1" applyBorder="1" applyAlignment="1" applyProtection="1">
      <alignment horizontal="center" vertical="center"/>
      <protection hidden="1"/>
    </xf>
    <xf numFmtId="0" fontId="699" fillId="3" borderId="0" xfId="6" applyFont="1" applyFill="1" applyBorder="1" applyAlignment="1" applyProtection="1">
      <alignment horizontal="center" vertical="center" wrapText="1"/>
      <protection hidden="1"/>
    </xf>
    <xf numFmtId="186" fontId="733" fillId="19" borderId="0" xfId="0" applyNumberFormat="1" applyFont="1" applyFill="1" applyBorder="1" applyAlignment="1">
      <alignment horizontal="center" vertical="center"/>
    </xf>
    <xf numFmtId="0" fontId="642" fillId="3" borderId="0" xfId="6" applyFont="1" applyFill="1" applyBorder="1" applyAlignment="1">
      <alignment vertical="center"/>
    </xf>
    <xf numFmtId="0" fontId="759" fillId="3" borderId="0" xfId="6" applyFont="1" applyFill="1" applyBorder="1" applyAlignment="1" applyProtection="1">
      <alignment horizontal="center"/>
      <protection hidden="1"/>
    </xf>
    <xf numFmtId="186" fontId="700" fillId="9" borderId="25" xfId="6" applyNumberFormat="1" applyFont="1" applyFill="1" applyBorder="1" applyAlignment="1" applyProtection="1">
      <alignment horizontal="center" vertical="center"/>
      <protection hidden="1"/>
    </xf>
    <xf numFmtId="186" fontId="761" fillId="3" borderId="0" xfId="11" applyNumberFormat="1" applyFont="1" applyFill="1" applyBorder="1" applyAlignment="1" applyProtection="1">
      <alignment horizontal="right" vertical="center"/>
      <protection locked="0"/>
    </xf>
    <xf numFmtId="0" fontId="250" fillId="0" borderId="0" xfId="11" applyNumberFormat="1" applyFont="1" applyFill="1" applyBorder="1" applyAlignment="1" applyProtection="1">
      <alignment horizontal="right" vertical="center"/>
      <protection locked="0"/>
    </xf>
    <xf numFmtId="164" fontId="762" fillId="3" borderId="0" xfId="11" applyNumberFormat="1" applyFont="1" applyFill="1" applyBorder="1" applyAlignment="1">
      <alignment horizontal="center" vertical="center"/>
    </xf>
    <xf numFmtId="3" fontId="699" fillId="11" borderId="0" xfId="11" applyNumberFormat="1" applyFont="1" applyFill="1" applyBorder="1" applyAlignment="1" applyProtection="1">
      <alignment horizontal="center" vertical="center"/>
      <protection locked="0"/>
    </xf>
    <xf numFmtId="164" fontId="756" fillId="11" borderId="0" xfId="11" applyNumberFormat="1" applyFont="1" applyFill="1" applyBorder="1" applyAlignment="1">
      <alignment horizontal="center" vertical="center"/>
    </xf>
    <xf numFmtId="186" fontId="761" fillId="0" borderId="0" xfId="11" applyNumberFormat="1" applyFont="1" applyFill="1" applyBorder="1" applyAlignment="1" applyProtection="1">
      <alignment horizontal="right" vertical="center"/>
      <protection locked="0"/>
    </xf>
    <xf numFmtId="0" fontId="696" fillId="3" borderId="1" xfId="6" applyFont="1" applyFill="1" applyBorder="1" applyAlignment="1">
      <alignment horizontal="center" vertical="center"/>
    </xf>
    <xf numFmtId="164" fontId="763" fillId="0" borderId="0" xfId="6" applyNumberFormat="1" applyFont="1" applyFill="1" applyBorder="1" applyAlignment="1" applyProtection="1">
      <alignment horizontal="center" vertical="center"/>
      <protection hidden="1"/>
    </xf>
    <xf numFmtId="3" fontId="764" fillId="11" borderId="0" xfId="11" applyNumberFormat="1" applyFont="1" applyFill="1" applyBorder="1" applyAlignment="1" applyProtection="1">
      <alignment horizontal="center" vertical="center"/>
      <protection locked="0"/>
    </xf>
    <xf numFmtId="164" fontId="734" fillId="11" borderId="0" xfId="11" applyNumberFormat="1" applyFont="1" applyFill="1" applyBorder="1" applyAlignment="1">
      <alignment horizontal="center" vertical="center"/>
    </xf>
    <xf numFmtId="164" fontId="763" fillId="0" borderId="0" xfId="11" applyNumberFormat="1" applyFont="1" applyFill="1" applyBorder="1" applyAlignment="1">
      <alignment horizontal="center" vertical="center"/>
    </xf>
    <xf numFmtId="0" fontId="734" fillId="3" borderId="65" xfId="0" applyFont="1" applyFill="1" applyBorder="1" applyAlignment="1">
      <alignment vertical="center"/>
    </xf>
    <xf numFmtId="0" fontId="642" fillId="3" borderId="62" xfId="6" applyFont="1" applyFill="1" applyBorder="1" applyAlignment="1">
      <alignment vertical="center"/>
    </xf>
    <xf numFmtId="0" fontId="642" fillId="3" borderId="64" xfId="6" applyFont="1" applyFill="1" applyBorder="1" applyAlignment="1">
      <alignment vertical="center"/>
    </xf>
    <xf numFmtId="0" fontId="674" fillId="3" borderId="25" xfId="0" applyFont="1" applyFill="1" applyBorder="1" applyAlignment="1" applyProtection="1">
      <alignment horizontal="left" vertical="center"/>
      <protection locked="0"/>
    </xf>
    <xf numFmtId="0" fontId="765" fillId="3" borderId="0" xfId="6" applyFont="1" applyFill="1" applyBorder="1" applyAlignment="1">
      <alignment horizontal="center" vertical="center"/>
    </xf>
    <xf numFmtId="0" fontId="741" fillId="3" borderId="18" xfId="0" applyFont="1" applyFill="1" applyBorder="1" applyAlignment="1">
      <alignment vertical="center"/>
    </xf>
    <xf numFmtId="0" fontId="233" fillId="0" borderId="0" xfId="1" applyFont="1" applyBorder="1"/>
    <xf numFmtId="0" fontId="741" fillId="3" borderId="0" xfId="0" applyFont="1" applyFill="1" applyBorder="1" applyAlignment="1">
      <alignment vertical="center" wrapText="1"/>
    </xf>
    <xf numFmtId="0" fontId="741" fillId="3" borderId="18" xfId="0" applyFont="1" applyFill="1" applyBorder="1" applyAlignment="1">
      <alignment vertical="center" wrapText="1"/>
    </xf>
    <xf numFmtId="0" fontId="360" fillId="3" borderId="0" xfId="11" applyFont="1" applyFill="1" applyBorder="1" applyAlignment="1" applyProtection="1">
      <alignment vertical="center"/>
      <protection locked="0"/>
    </xf>
    <xf numFmtId="0" fontId="360" fillId="3" borderId="25" xfId="11" applyFont="1" applyFill="1" applyBorder="1" applyAlignment="1" applyProtection="1">
      <alignment vertical="center"/>
      <protection locked="0"/>
    </xf>
    <xf numFmtId="164" fontId="671" fillId="47" borderId="1" xfId="11" applyNumberFormat="1" applyFont="1" applyFill="1" applyBorder="1" applyAlignment="1">
      <alignment horizontal="center" vertical="center"/>
    </xf>
    <xf numFmtId="164" fontId="250" fillId="47" borderId="0" xfId="11" applyNumberFormat="1" applyFont="1" applyFill="1" applyBorder="1" applyAlignment="1">
      <alignment horizontal="center" vertical="center"/>
    </xf>
    <xf numFmtId="164" fontId="671" fillId="47" borderId="0" xfId="11" applyNumberFormat="1" applyFont="1" applyFill="1" applyBorder="1" applyAlignment="1">
      <alignment horizontal="center" vertical="center"/>
    </xf>
    <xf numFmtId="0" fontId="380" fillId="3" borderId="66" xfId="14" applyNumberFormat="1" applyFont="1" applyFill="1" applyBorder="1" applyAlignment="1">
      <alignment horizontal="right" vertical="center"/>
    </xf>
    <xf numFmtId="164" fontId="762" fillId="2" borderId="40" xfId="11" applyNumberFormat="1" applyFont="1" applyFill="1" applyBorder="1" applyAlignment="1">
      <alignment horizontal="center" vertical="center"/>
    </xf>
    <xf numFmtId="182" fontId="762" fillId="3" borderId="40" xfId="11" applyNumberFormat="1" applyFont="1" applyFill="1" applyBorder="1" applyAlignment="1">
      <alignment horizontal="center" vertical="center"/>
    </xf>
    <xf numFmtId="165" fontId="762" fillId="3" borderId="0" xfId="11" applyNumberFormat="1" applyFont="1" applyFill="1" applyBorder="1" applyAlignment="1">
      <alignment horizontal="center" vertical="center"/>
    </xf>
    <xf numFmtId="182" fontId="703" fillId="9" borderId="0" xfId="11" applyNumberFormat="1" applyFont="1" applyFill="1" applyBorder="1" applyAlignment="1">
      <alignment horizontal="center" vertical="center"/>
    </xf>
    <xf numFmtId="182" fontId="704" fillId="10" borderId="0" xfId="11" applyNumberFormat="1" applyFont="1" applyFill="1" applyBorder="1" applyAlignment="1">
      <alignment horizontal="center" vertical="center"/>
    </xf>
    <xf numFmtId="182" fontId="705" fillId="22" borderId="0" xfId="11" applyNumberFormat="1" applyFont="1" applyFill="1" applyBorder="1" applyAlignment="1">
      <alignment horizontal="center" vertical="center"/>
    </xf>
    <xf numFmtId="186" fontId="702" fillId="22" borderId="0" xfId="6" applyNumberFormat="1" applyFont="1" applyFill="1" applyBorder="1" applyAlignment="1" applyProtection="1">
      <alignment horizontal="center" vertical="center"/>
      <protection hidden="1"/>
    </xf>
    <xf numFmtId="0" fontId="640" fillId="2" borderId="0" xfId="0" applyFont="1" applyFill="1" applyBorder="1" applyAlignment="1"/>
    <xf numFmtId="0" fontId="662" fillId="3" borderId="67" xfId="6" applyFont="1" applyFill="1" applyBorder="1" applyAlignment="1">
      <alignment horizontal="center"/>
    </xf>
    <xf numFmtId="164" fontId="381" fillId="3" borderId="67" xfId="11" applyNumberFormat="1" applyFont="1" applyFill="1" applyBorder="1" applyAlignment="1">
      <alignment horizontal="center" vertical="center"/>
    </xf>
    <xf numFmtId="178" fontId="657" fillId="2" borderId="20" xfId="11" applyNumberFormat="1" applyFont="1" applyFill="1" applyBorder="1" applyAlignment="1">
      <alignment horizontal="center" vertical="center"/>
    </xf>
    <xf numFmtId="0" fontId="250" fillId="30" borderId="1" xfId="6" applyFont="1" applyFill="1" applyBorder="1" applyAlignment="1">
      <alignment vertical="center"/>
    </xf>
    <xf numFmtId="0" fontId="250" fillId="30" borderId="0" xfId="6" applyFont="1" applyFill="1" applyBorder="1" applyAlignment="1">
      <alignment vertical="center"/>
    </xf>
    <xf numFmtId="0" fontId="250" fillId="30" borderId="20" xfId="6" applyFont="1" applyFill="1" applyBorder="1" applyAlignment="1">
      <alignment vertical="center"/>
    </xf>
    <xf numFmtId="164" fontId="380" fillId="22" borderId="20" xfId="11" applyNumberFormat="1" applyFont="1" applyFill="1" applyBorder="1" applyAlignment="1">
      <alignment vertical="center"/>
    </xf>
    <xf numFmtId="165" fontId="380" fillId="22" borderId="20" xfId="11" applyNumberFormat="1" applyFont="1" applyFill="1" applyBorder="1" applyAlignment="1">
      <alignment horizontal="center" vertical="center"/>
    </xf>
    <xf numFmtId="182" fontId="380" fillId="22" borderId="20" xfId="11" applyNumberFormat="1" applyFont="1" applyFill="1" applyBorder="1" applyAlignment="1">
      <alignment horizontal="center" vertical="center"/>
    </xf>
    <xf numFmtId="0" fontId="243" fillId="30" borderId="1" xfId="6" applyFont="1" applyFill="1" applyBorder="1" applyAlignment="1">
      <alignment vertical="center"/>
    </xf>
    <xf numFmtId="0" fontId="243" fillId="30" borderId="0" xfId="6" applyFont="1" applyFill="1" applyBorder="1" applyAlignment="1">
      <alignment vertical="center"/>
    </xf>
    <xf numFmtId="164" fontId="243" fillId="22" borderId="0" xfId="11" applyNumberFormat="1" applyFont="1" applyFill="1" applyBorder="1" applyAlignment="1">
      <alignment horizontal="center" vertical="center"/>
    </xf>
    <xf numFmtId="164" fontId="243" fillId="22" borderId="20" xfId="11" applyNumberFormat="1" applyFont="1" applyFill="1" applyBorder="1" applyAlignment="1">
      <alignment horizontal="center" vertical="center"/>
    </xf>
    <xf numFmtId="178" fontId="770" fillId="22" borderId="1" xfId="11" applyNumberFormat="1" applyFont="1" applyFill="1" applyBorder="1" applyAlignment="1">
      <alignment horizontal="center" vertical="center"/>
    </xf>
    <xf numFmtId="178" fontId="770" fillId="22" borderId="0" xfId="11" applyNumberFormat="1" applyFont="1" applyFill="1" applyBorder="1" applyAlignment="1">
      <alignment horizontal="center" vertical="center"/>
    </xf>
    <xf numFmtId="0" fontId="381" fillId="22" borderId="0" xfId="6" applyFont="1" applyFill="1" applyBorder="1" applyAlignment="1" applyProtection="1">
      <alignment vertical="center"/>
      <protection hidden="1"/>
    </xf>
    <xf numFmtId="178" fontId="770" fillId="22" borderId="20" xfId="11" applyNumberFormat="1" applyFont="1" applyFill="1" applyBorder="1" applyAlignment="1">
      <alignment horizontal="center" vertical="center"/>
    </xf>
    <xf numFmtId="0" fontId="747" fillId="23" borderId="1" xfId="6" applyFont="1" applyFill="1" applyBorder="1" applyAlignment="1">
      <alignment horizontal="center" vertical="center"/>
    </xf>
    <xf numFmtId="0" fontId="738" fillId="3" borderId="1" xfId="6" applyFont="1" applyFill="1" applyBorder="1" applyAlignment="1">
      <alignment horizontal="center" vertical="center"/>
    </xf>
    <xf numFmtId="0" fontId="738" fillId="3" borderId="0" xfId="6" applyFont="1" applyFill="1" applyBorder="1" applyAlignment="1">
      <alignment horizontal="center" vertical="center"/>
    </xf>
    <xf numFmtId="0" fontId="738" fillId="3" borderId="20" xfId="6" applyFont="1" applyFill="1" applyBorder="1" applyAlignment="1">
      <alignment horizontal="center" vertical="center"/>
    </xf>
    <xf numFmtId="0" fontId="643" fillId="37" borderId="0" xfId="0" applyFont="1" applyFill="1" applyBorder="1" applyAlignment="1">
      <alignment horizontal="right"/>
    </xf>
    <xf numFmtId="0" fontId="652" fillId="37" borderId="0" xfId="0" applyFont="1" applyFill="1" applyBorder="1" applyAlignment="1">
      <alignment vertical="center"/>
    </xf>
    <xf numFmtId="0" fontId="674" fillId="3" borderId="20" xfId="0" applyFont="1" applyFill="1" applyBorder="1" applyAlignment="1" applyProtection="1">
      <alignment horizontal="left" vertical="center"/>
      <protection locked="0"/>
    </xf>
    <xf numFmtId="0" fontId="670" fillId="3" borderId="0" xfId="6" applyFont="1" applyFill="1" applyBorder="1" applyAlignment="1">
      <alignment horizontal="center" vertical="center"/>
    </xf>
    <xf numFmtId="1" fontId="680" fillId="10" borderId="0" xfId="11" applyNumberFormat="1" applyFont="1" applyFill="1" applyBorder="1" applyAlignment="1">
      <alignment horizontal="center" vertical="center"/>
    </xf>
    <xf numFmtId="164" fontId="758" fillId="10" borderId="0" xfId="11" applyNumberFormat="1" applyFont="1" applyFill="1" applyBorder="1" applyAlignment="1">
      <alignment vertical="center"/>
    </xf>
    <xf numFmtId="0" fontId="773" fillId="3" borderId="0" xfId="6" applyFont="1" applyFill="1" applyBorder="1" applyAlignment="1">
      <alignment horizontal="center" vertical="center"/>
    </xf>
    <xf numFmtId="0" fontId="774" fillId="3" borderId="0" xfId="6" applyFont="1" applyFill="1" applyBorder="1" applyAlignment="1">
      <alignment horizontal="center" vertical="center"/>
    </xf>
    <xf numFmtId="0" fontId="703" fillId="3" borderId="0" xfId="0" applyFont="1" applyFill="1" applyBorder="1" applyAlignment="1" applyProtection="1">
      <alignment horizontal="left" vertical="center"/>
      <protection locked="0"/>
    </xf>
    <xf numFmtId="0" fontId="775" fillId="3" borderId="0" xfId="6" applyFont="1" applyFill="1" applyBorder="1" applyAlignment="1">
      <alignment horizontal="center" vertical="center"/>
    </xf>
    <xf numFmtId="0" fontId="752" fillId="3" borderId="36" xfId="6" applyFont="1" applyFill="1" applyBorder="1" applyAlignment="1" applyProtection="1">
      <alignment vertical="center"/>
      <protection hidden="1"/>
    </xf>
    <xf numFmtId="0" fontId="674" fillId="3" borderId="36" xfId="0" applyFont="1" applyFill="1" applyBorder="1" applyAlignment="1" applyProtection="1">
      <alignment horizontal="left" vertical="center"/>
      <protection locked="0"/>
    </xf>
    <xf numFmtId="0" fontId="752" fillId="3" borderId="54" xfId="6" applyFont="1" applyFill="1" applyBorder="1" applyAlignment="1" applyProtection="1">
      <alignment horizontal="right" vertical="center"/>
      <protection hidden="1"/>
    </xf>
    <xf numFmtId="0" fontId="776" fillId="3" borderId="20" xfId="0" applyFont="1" applyFill="1" applyBorder="1" applyAlignment="1">
      <alignment vertical="center" wrapText="1"/>
    </xf>
    <xf numFmtId="0" fontId="776" fillId="3" borderId="20" xfId="0" applyFont="1" applyFill="1" applyBorder="1" applyAlignment="1">
      <alignment vertical="center"/>
    </xf>
    <xf numFmtId="184" fontId="359" fillId="3" borderId="0" xfId="6" applyNumberFormat="1" applyFont="1" applyFill="1" applyBorder="1" applyAlignment="1" applyProtection="1">
      <alignment horizontal="left" vertical="center"/>
      <protection hidden="1"/>
    </xf>
    <xf numFmtId="0" fontId="237" fillId="3" borderId="20" xfId="6" applyFont="1" applyFill="1" applyBorder="1" applyAlignment="1" applyProtection="1">
      <alignment horizontal="left" vertical="center"/>
      <protection hidden="1"/>
    </xf>
    <xf numFmtId="164" fontId="381" fillId="3" borderId="0" xfId="11" applyNumberFormat="1" applyFont="1" applyFill="1" applyBorder="1" applyAlignment="1">
      <alignment horizontal="center" vertical="center"/>
    </xf>
    <xf numFmtId="0" fontId="746" fillId="3" borderId="0" xfId="6" applyFont="1" applyFill="1" applyBorder="1" applyAlignment="1" applyProtection="1">
      <alignment vertical="center"/>
      <protection hidden="1"/>
    </xf>
    <xf numFmtId="0" fontId="746" fillId="3" borderId="0" xfId="6" applyFont="1" applyFill="1" applyBorder="1" applyAlignment="1" applyProtection="1">
      <alignment horizontal="right" vertical="center"/>
      <protection hidden="1"/>
    </xf>
    <xf numFmtId="164" fontId="250" fillId="3" borderId="0" xfId="11" applyNumberFormat="1" applyFont="1" applyFill="1" applyBorder="1" applyAlignment="1">
      <alignment vertical="center"/>
    </xf>
    <xf numFmtId="164" fontId="772" fillId="3" borderId="0" xfId="11" applyNumberFormat="1" applyFont="1" applyFill="1" applyBorder="1" applyAlignment="1">
      <alignment horizontal="left" vertical="center"/>
    </xf>
    <xf numFmtId="0" fontId="647" fillId="3" borderId="0" xfId="6" applyFont="1" applyFill="1" applyBorder="1" applyAlignment="1" applyProtection="1">
      <alignment horizontal="center" vertical="center"/>
      <protection hidden="1"/>
    </xf>
    <xf numFmtId="0" fontId="674" fillId="3" borderId="1" xfId="0" applyFont="1" applyFill="1" applyBorder="1" applyAlignment="1" applyProtection="1">
      <alignment horizontal="left" vertical="center"/>
      <protection locked="0"/>
    </xf>
    <xf numFmtId="184" fontId="237" fillId="3" borderId="0" xfId="6" applyNumberFormat="1" applyFont="1" applyFill="1" applyBorder="1" applyAlignment="1" applyProtection="1">
      <alignment horizontal="left" vertical="center"/>
      <protection hidden="1"/>
    </xf>
    <xf numFmtId="0" fontId="360" fillId="3" borderId="0" xfId="6" applyFont="1" applyFill="1" applyBorder="1" applyAlignment="1" applyProtection="1">
      <alignment vertical="center"/>
      <protection hidden="1"/>
    </xf>
    <xf numFmtId="0" fontId="774" fillId="3" borderId="61" xfId="6" applyFont="1" applyFill="1" applyBorder="1" applyAlignment="1">
      <alignment horizontal="center" vertical="center"/>
    </xf>
    <xf numFmtId="0" fontId="777" fillId="3" borderId="62" xfId="6" applyFont="1" applyFill="1" applyBorder="1" applyAlignment="1" applyProtection="1">
      <alignment horizontal="left"/>
      <protection hidden="1"/>
    </xf>
    <xf numFmtId="0" fontId="360" fillId="3" borderId="62" xfId="6" applyFont="1" applyFill="1" applyBorder="1" applyAlignment="1">
      <alignment vertical="center"/>
    </xf>
    <xf numFmtId="0" fontId="360" fillId="3" borderId="63" xfId="6" applyFont="1" applyFill="1" applyBorder="1" applyAlignment="1">
      <alignment vertical="center"/>
    </xf>
    <xf numFmtId="0" fontId="763" fillId="3" borderId="1" xfId="6" applyFont="1" applyFill="1" applyBorder="1" applyAlignment="1">
      <alignment horizontal="center" vertical="center"/>
    </xf>
    <xf numFmtId="0" fontId="778" fillId="3" borderId="0" xfId="6" applyFont="1" applyFill="1" applyBorder="1" applyAlignment="1" applyProtection="1">
      <alignment horizontal="left"/>
      <protection hidden="1"/>
    </xf>
    <xf numFmtId="0" fontId="360" fillId="3" borderId="0" xfId="6" applyFont="1" applyFill="1" applyBorder="1" applyAlignment="1">
      <alignment vertical="center"/>
    </xf>
    <xf numFmtId="0" fontId="360" fillId="3" borderId="20" xfId="6" applyFont="1" applyFill="1" applyBorder="1" applyAlignment="1">
      <alignment vertical="center"/>
    </xf>
    <xf numFmtId="0" fontId="702" fillId="3" borderId="0" xfId="6" applyFont="1" applyFill="1" applyBorder="1" applyAlignment="1">
      <alignment vertical="center"/>
    </xf>
    <xf numFmtId="164" fontId="381" fillId="2" borderId="70" xfId="11" applyNumberFormat="1" applyFont="1" applyFill="1" applyBorder="1" applyAlignment="1">
      <alignment vertical="center"/>
    </xf>
    <xf numFmtId="164" fontId="381" fillId="2" borderId="11" xfId="11" applyNumberFormat="1" applyFont="1" applyFill="1" applyBorder="1" applyAlignment="1">
      <alignment horizontal="left" vertical="center"/>
    </xf>
    <xf numFmtId="0" fontId="680" fillId="3" borderId="0" xfId="6" applyFont="1" applyFill="1" applyBorder="1" applyAlignment="1" applyProtection="1">
      <alignment horizontal="right" vertical="center"/>
      <protection hidden="1"/>
    </xf>
    <xf numFmtId="0" fontId="674" fillId="3" borderId="11" xfId="0" applyFont="1" applyFill="1" applyBorder="1" applyAlignment="1" applyProtection="1">
      <alignment horizontal="left" vertical="center"/>
      <protection locked="0"/>
    </xf>
    <xf numFmtId="0" fontId="674" fillId="3" borderId="12" xfId="0" applyFont="1" applyFill="1" applyBorder="1" applyAlignment="1" applyProtection="1">
      <alignment horizontal="left" vertical="center"/>
      <protection locked="0"/>
    </xf>
    <xf numFmtId="0" fontId="655" fillId="0" borderId="12" xfId="0" applyFont="1" applyBorder="1"/>
    <xf numFmtId="0" fontId="779" fillId="3" borderId="12" xfId="6" applyFont="1" applyFill="1" applyBorder="1" applyAlignment="1" applyProtection="1">
      <alignment horizontal="right" vertical="center"/>
      <protection hidden="1"/>
    </xf>
    <xf numFmtId="0" fontId="652" fillId="3" borderId="0" xfId="6" applyFont="1" applyFill="1" applyBorder="1" applyAlignment="1" applyProtection="1">
      <alignment horizontal="left" vertical="center"/>
      <protection hidden="1"/>
    </xf>
    <xf numFmtId="0" fontId="779" fillId="3" borderId="17" xfId="6" applyFont="1" applyFill="1" applyBorder="1" applyAlignment="1" applyProtection="1">
      <alignment horizontal="right" vertical="center"/>
      <protection hidden="1"/>
    </xf>
    <xf numFmtId="0" fontId="779" fillId="3" borderId="17" xfId="6" applyFont="1" applyFill="1" applyBorder="1" applyAlignment="1" applyProtection="1">
      <alignment horizontal="center" vertical="center"/>
      <protection hidden="1"/>
    </xf>
    <xf numFmtId="0" fontId="764" fillId="3" borderId="0" xfId="6" applyFont="1" applyFill="1" applyBorder="1" applyAlignment="1">
      <alignment horizontal="center" vertical="center"/>
    </xf>
    <xf numFmtId="10" fontId="779" fillId="3" borderId="0" xfId="0" applyNumberFormat="1" applyFont="1" applyFill="1" applyBorder="1" applyAlignment="1">
      <alignment horizontal="center" vertical="center"/>
    </xf>
    <xf numFmtId="0" fontId="747" fillId="3" borderId="0" xfId="6" applyFont="1" applyFill="1" applyBorder="1" applyAlignment="1" applyProtection="1">
      <alignment vertical="center"/>
      <protection hidden="1"/>
    </xf>
    <xf numFmtId="0" fontId="776" fillId="3" borderId="71" xfId="0" applyFont="1" applyFill="1" applyBorder="1" applyAlignment="1">
      <alignment vertical="center"/>
    </xf>
    <xf numFmtId="0" fontId="776" fillId="3" borderId="72" xfId="0" applyFont="1" applyFill="1" applyBorder="1" applyAlignment="1">
      <alignment vertical="center"/>
    </xf>
    <xf numFmtId="0" fontId="776" fillId="3" borderId="0" xfId="0" applyFont="1" applyFill="1" applyBorder="1" applyAlignment="1">
      <alignment vertical="center"/>
    </xf>
    <xf numFmtId="180" fontId="703" fillId="9" borderId="0" xfId="11" applyNumberFormat="1" applyFont="1" applyFill="1" applyBorder="1" applyAlignment="1">
      <alignment horizontal="center" vertical="center"/>
    </xf>
    <xf numFmtId="0" fontId="367" fillId="3" borderId="0" xfId="6" applyFont="1" applyFill="1" applyBorder="1" applyAlignment="1" applyProtection="1">
      <alignment horizontal="center" vertical="center"/>
      <protection hidden="1"/>
    </xf>
    <xf numFmtId="0" fontId="674" fillId="3" borderId="70" xfId="0" applyFont="1" applyFill="1" applyBorder="1" applyAlignment="1" applyProtection="1">
      <alignment horizontal="left" vertical="center"/>
      <protection locked="0"/>
    </xf>
    <xf numFmtId="0" fontId="674" fillId="3" borderId="17" xfId="0" applyFont="1" applyFill="1" applyBorder="1" applyAlignment="1" applyProtection="1">
      <alignment horizontal="left" vertical="center"/>
      <protection locked="0"/>
    </xf>
    <xf numFmtId="0" fontId="231" fillId="0" borderId="17" xfId="0" applyFont="1" applyBorder="1"/>
    <xf numFmtId="164" fontId="243" fillId="3" borderId="17" xfId="11" applyNumberFormat="1" applyFont="1" applyFill="1" applyBorder="1" applyAlignment="1">
      <alignment vertical="center"/>
    </xf>
    <xf numFmtId="0" fontId="779" fillId="3" borderId="0" xfId="6" applyFont="1" applyFill="1" applyBorder="1" applyAlignment="1" applyProtection="1">
      <alignment horizontal="right" vertical="center"/>
      <protection hidden="1"/>
    </xf>
    <xf numFmtId="0" fontId="779" fillId="3" borderId="0" xfId="6" applyFont="1" applyFill="1" applyBorder="1" applyAlignment="1" applyProtection="1">
      <alignment horizontal="center" vertical="center"/>
      <protection hidden="1"/>
    </xf>
    <xf numFmtId="0" fontId="231" fillId="0" borderId="1" xfId="0" applyFont="1" applyBorder="1"/>
    <xf numFmtId="0" fontId="741" fillId="3" borderId="0" xfId="0" applyFont="1" applyFill="1" applyBorder="1" applyAlignment="1" applyProtection="1">
      <alignment horizontal="left" vertical="center"/>
      <protection locked="0"/>
    </xf>
    <xf numFmtId="0" fontId="231" fillId="3" borderId="1" xfId="0" applyFont="1" applyFill="1" applyBorder="1"/>
    <xf numFmtId="164" fontId="243" fillId="3" borderId="0" xfId="11" applyNumberFormat="1" applyFont="1" applyFill="1" applyBorder="1" applyAlignment="1">
      <alignment horizontal="center" vertical="center"/>
    </xf>
    <xf numFmtId="164" fontId="703" fillId="3" borderId="0" xfId="11" applyNumberFormat="1" applyFont="1" applyFill="1" applyBorder="1" applyAlignment="1">
      <alignment horizontal="center" vertical="center"/>
    </xf>
    <xf numFmtId="0" fontId="747" fillId="3" borderId="0" xfId="6" applyFont="1" applyFill="1" applyBorder="1" applyAlignment="1" applyProtection="1">
      <alignment horizontal="center" vertical="center"/>
      <protection hidden="1"/>
    </xf>
    <xf numFmtId="0" fontId="752" fillId="3" borderId="50" xfId="6" applyFont="1" applyFill="1" applyBorder="1" applyAlignment="1" applyProtection="1">
      <alignment vertical="center"/>
      <protection hidden="1"/>
    </xf>
    <xf numFmtId="0" fontId="752" fillId="3" borderId="51" xfId="6" applyFont="1" applyFill="1" applyBorder="1" applyAlignment="1" applyProtection="1">
      <alignment vertical="center"/>
      <protection hidden="1"/>
    </xf>
    <xf numFmtId="0" fontId="359" fillId="0" borderId="0" xfId="0" applyFont="1" applyBorder="1"/>
    <xf numFmtId="0" fontId="754" fillId="3" borderId="62" xfId="6" applyFont="1" applyFill="1" applyBorder="1" applyAlignment="1" applyProtection="1">
      <alignment horizontal="left"/>
      <protection hidden="1"/>
    </xf>
    <xf numFmtId="0" fontId="707" fillId="3" borderId="0" xfId="6" applyFont="1" applyFill="1" applyBorder="1" applyAlignment="1" applyProtection="1">
      <alignment horizontal="left"/>
      <protection hidden="1"/>
    </xf>
    <xf numFmtId="0" fontId="782" fillId="3" borderId="0" xfId="6" applyFont="1" applyFill="1" applyBorder="1" applyAlignment="1" applyProtection="1">
      <alignment horizontal="left"/>
      <protection hidden="1"/>
    </xf>
    <xf numFmtId="0" fontId="780" fillId="3" borderId="1" xfId="6" applyFont="1" applyFill="1" applyBorder="1" applyAlignment="1">
      <alignment horizontal="center" vertical="center"/>
    </xf>
    <xf numFmtId="0" fontId="745" fillId="3" borderId="0" xfId="6" applyFont="1" applyFill="1" applyBorder="1" applyAlignment="1" applyProtection="1">
      <alignment horizontal="right" vertical="center"/>
      <protection hidden="1"/>
    </xf>
    <xf numFmtId="0" fontId="746" fillId="3" borderId="0" xfId="6" applyFont="1" applyFill="1" applyBorder="1" applyAlignment="1" applyProtection="1">
      <alignment horizontal="left" vertical="center"/>
      <protection hidden="1"/>
    </xf>
    <xf numFmtId="0" fontId="638" fillId="143" borderId="0" xfId="0" applyFont="1" applyFill="1"/>
    <xf numFmtId="0" fontId="664" fillId="143" borderId="0" xfId="0" applyFont="1" applyFill="1"/>
    <xf numFmtId="0" fontId="231" fillId="143" borderId="0" xfId="0" applyFont="1" applyFill="1"/>
    <xf numFmtId="0" fontId="232" fillId="143" borderId="0" xfId="0" applyFont="1" applyFill="1" applyAlignment="1">
      <alignment horizontal="center"/>
    </xf>
    <xf numFmtId="0" fontId="783" fillId="143" borderId="0" xfId="0" applyFont="1" applyFill="1" applyAlignment="1">
      <alignment horizontal="center"/>
    </xf>
    <xf numFmtId="0" fontId="783" fillId="143" borderId="0" xfId="0" applyFont="1" applyFill="1" applyBorder="1" applyAlignment="1">
      <alignment horizontal="center"/>
    </xf>
    <xf numFmtId="0" fontId="783" fillId="143" borderId="0" xfId="0" applyFont="1" applyFill="1"/>
    <xf numFmtId="0" fontId="785" fillId="143" borderId="0" xfId="29" applyFont="1" applyFill="1" applyAlignment="1">
      <alignment horizontal="center" vertical="center"/>
    </xf>
    <xf numFmtId="0" fontId="785" fillId="143" borderId="0" xfId="0" applyFont="1" applyFill="1" applyAlignment="1">
      <alignment horizontal="center"/>
    </xf>
    <xf numFmtId="0" fontId="784" fillId="143" borderId="0" xfId="0" applyFont="1" applyFill="1" applyAlignment="1"/>
    <xf numFmtId="0" fontId="783" fillId="143" borderId="0" xfId="0" applyFont="1" applyFill="1" applyBorder="1"/>
    <xf numFmtId="0" fontId="785" fillId="143" borderId="0" xfId="0" applyFont="1" applyFill="1" applyAlignment="1">
      <alignment horizontal="center" vertical="center"/>
    </xf>
    <xf numFmtId="0" fontId="784" fillId="143" borderId="0" xfId="0" applyFont="1" applyFill="1" applyAlignment="1">
      <alignment vertical="center"/>
    </xf>
    <xf numFmtId="0" fontId="237" fillId="3" borderId="0" xfId="6" applyFont="1" applyFill="1" applyProtection="1">
      <protection hidden="1"/>
    </xf>
    <xf numFmtId="0" fontId="237" fillId="0" borderId="0" xfId="6" applyFont="1" applyProtection="1">
      <protection hidden="1"/>
    </xf>
    <xf numFmtId="0" fontId="250" fillId="17" borderId="247" xfId="6" applyFont="1" applyFill="1" applyBorder="1" applyAlignment="1">
      <alignment vertical="center"/>
    </xf>
    <xf numFmtId="164" fontId="381" fillId="19" borderId="247" xfId="11" applyNumberFormat="1" applyFont="1" applyFill="1" applyBorder="1" applyAlignment="1">
      <alignment horizontal="left" vertical="center"/>
    </xf>
    <xf numFmtId="0" fontId="231" fillId="37" borderId="247" xfId="0" applyFont="1" applyFill="1" applyBorder="1"/>
    <xf numFmtId="0" fontId="249" fillId="3" borderId="0" xfId="0" applyFont="1" applyFill="1" applyBorder="1" applyAlignment="1">
      <alignment vertical="center"/>
    </xf>
    <xf numFmtId="0" fontId="237" fillId="3" borderId="0" xfId="11" applyNumberFormat="1" applyFont="1" applyFill="1" applyBorder="1" applyAlignment="1">
      <alignment vertical="center"/>
    </xf>
    <xf numFmtId="0" fontId="747" fillId="3" borderId="280" xfId="6" applyFont="1" applyFill="1" applyBorder="1" applyAlignment="1">
      <alignment horizontal="center" vertical="center"/>
    </xf>
    <xf numFmtId="0" fontId="359" fillId="17" borderId="247" xfId="6" applyFont="1" applyFill="1" applyBorder="1" applyAlignment="1">
      <alignment vertical="center"/>
    </xf>
    <xf numFmtId="0" fontId="746" fillId="19" borderId="247" xfId="6" applyFont="1" applyFill="1" applyBorder="1" applyAlignment="1" applyProtection="1">
      <alignment vertical="center"/>
      <protection hidden="1"/>
    </xf>
    <xf numFmtId="0" fontId="634" fillId="17" borderId="247" xfId="6" applyFont="1" applyFill="1" applyBorder="1" applyAlignment="1">
      <alignment horizontal="center" vertical="center"/>
    </xf>
    <xf numFmtId="0" fontId="644" fillId="10" borderId="247" xfId="14" applyNumberFormat="1" applyFont="1" applyFill="1" applyBorder="1" applyAlignment="1">
      <alignment horizontal="center" vertical="center"/>
    </xf>
    <xf numFmtId="0" fontId="231" fillId="10" borderId="247" xfId="0" applyFont="1" applyFill="1" applyBorder="1" applyAlignment="1"/>
    <xf numFmtId="0" fontId="231" fillId="3" borderId="247" xfId="0" applyFont="1" applyFill="1" applyBorder="1" applyAlignment="1"/>
    <xf numFmtId="0" fontId="656" fillId="3" borderId="247" xfId="6" applyFont="1" applyFill="1" applyBorder="1" applyAlignment="1">
      <alignment horizontal="center" vertical="center"/>
    </xf>
    <xf numFmtId="0" fontId="631" fillId="37" borderId="272" xfId="0" applyFont="1" applyFill="1" applyBorder="1"/>
    <xf numFmtId="0" fontId="631" fillId="3" borderId="272" xfId="0" applyFont="1" applyFill="1" applyBorder="1" applyAlignment="1">
      <alignment horizontal="center"/>
    </xf>
    <xf numFmtId="0" fontId="631" fillId="3" borderId="272" xfId="0" applyFont="1" applyFill="1" applyBorder="1" applyAlignment="1">
      <alignment vertical="center"/>
    </xf>
    <xf numFmtId="0" fontId="243" fillId="10" borderId="247" xfId="6" applyFont="1" applyFill="1" applyBorder="1" applyAlignment="1" applyProtection="1">
      <alignment vertical="center"/>
      <protection hidden="1"/>
    </xf>
    <xf numFmtId="0" fontId="243" fillId="11" borderId="247" xfId="6" applyFont="1" applyFill="1" applyBorder="1" applyAlignment="1" applyProtection="1">
      <alignment vertical="center"/>
      <protection hidden="1"/>
    </xf>
    <xf numFmtId="0" fontId="249" fillId="37" borderId="0" xfId="0" applyFont="1" applyFill="1" applyBorder="1" applyAlignment="1">
      <alignment vertical="center"/>
    </xf>
    <xf numFmtId="0" fontId="232" fillId="143" borderId="0" xfId="0" applyFont="1" applyFill="1"/>
    <xf numFmtId="0" fontId="679" fillId="143" borderId="0" xfId="0" applyFont="1" applyFill="1" applyBorder="1" applyAlignment="1">
      <alignment horizontal="center" vertical="center"/>
    </xf>
    <xf numFmtId="164" fontId="381" fillId="52" borderId="45" xfId="11" applyNumberFormat="1" applyFont="1" applyFill="1" applyBorder="1" applyAlignment="1">
      <alignment vertical="center"/>
    </xf>
    <xf numFmtId="164" fontId="381" fillId="52" borderId="1" xfId="11" applyNumberFormat="1" applyFont="1" applyFill="1" applyBorder="1" applyAlignment="1">
      <alignment horizontal="left" vertical="center"/>
    </xf>
    <xf numFmtId="0" fontId="788" fillId="143" borderId="0" xfId="6" applyFont="1" applyFill="1" applyAlignment="1">
      <alignment vertical="center"/>
    </xf>
    <xf numFmtId="0" fontId="647" fillId="0" borderId="0" xfId="6" applyFont="1" applyAlignment="1">
      <alignment vertical="center"/>
    </xf>
    <xf numFmtId="0" fontId="237" fillId="0" borderId="0" xfId="6" applyFont="1" applyAlignment="1">
      <alignment vertical="center"/>
    </xf>
    <xf numFmtId="0" fontId="367" fillId="3" borderId="0" xfId="14" applyFont="1" applyFill="1" applyAlignment="1">
      <alignment horizontal="right" vertical="center"/>
    </xf>
    <xf numFmtId="0" fontId="652" fillId="3" borderId="0" xfId="6" applyFont="1" applyFill="1" applyAlignment="1">
      <alignment vertical="center" wrapText="1"/>
    </xf>
    <xf numFmtId="0" fontId="623" fillId="54" borderId="0" xfId="6" applyFont="1" applyFill="1" applyAlignment="1">
      <alignment vertical="center"/>
    </xf>
    <xf numFmtId="0" fontId="11" fillId="54" borderId="0" xfId="6" applyFont="1" applyFill="1" applyProtection="1">
      <protection hidden="1"/>
    </xf>
    <xf numFmtId="0" fontId="359" fillId="54" borderId="0" xfId="8" applyFont="1" applyFill="1"/>
    <xf numFmtId="0" fontId="792" fillId="54" borderId="0" xfId="6" applyFont="1" applyFill="1" applyAlignment="1">
      <alignment vertical="center"/>
    </xf>
    <xf numFmtId="0" fontId="512" fillId="54" borderId="0" xfId="6" applyFont="1" applyFill="1" applyAlignment="1">
      <alignment vertical="center"/>
    </xf>
    <xf numFmtId="0" fontId="243" fillId="30" borderId="20" xfId="6" applyFont="1" applyFill="1" applyBorder="1" applyAlignment="1">
      <alignment horizontal="right" vertical="center"/>
    </xf>
    <xf numFmtId="0" fontId="741" fillId="10" borderId="20" xfId="8" applyFont="1" applyFill="1" applyBorder="1" applyAlignment="1">
      <alignment horizontal="right" vertical="center"/>
    </xf>
    <xf numFmtId="0" fontId="755" fillId="3" borderId="20" xfId="6" applyFont="1" applyFill="1" applyBorder="1" applyAlignment="1">
      <alignment horizontal="right" vertical="center"/>
    </xf>
    <xf numFmtId="0" fontId="794" fillId="3" borderId="20" xfId="6" applyFont="1" applyFill="1" applyBorder="1" applyAlignment="1" applyProtection="1">
      <alignment horizontal="right" vertical="center"/>
      <protection hidden="1"/>
    </xf>
    <xf numFmtId="0" fontId="39" fillId="37" borderId="0" xfId="0" applyFont="1" applyFill="1" applyAlignment="1">
      <alignment vertical="center"/>
    </xf>
    <xf numFmtId="0" fontId="43" fillId="37" borderId="98" xfId="14" applyFont="1" applyFill="1" applyBorder="1" applyAlignment="1">
      <alignment horizontal="center" vertical="center"/>
    </xf>
    <xf numFmtId="0" fontId="141" fillId="37" borderId="98" xfId="6" applyFont="1" applyFill="1" applyBorder="1" applyAlignment="1">
      <alignment horizontal="center" vertical="center"/>
    </xf>
    <xf numFmtId="0" fontId="38" fillId="37" borderId="0" xfId="6" applyFont="1" applyFill="1" applyAlignment="1" applyProtection="1">
      <alignment vertical="center"/>
      <protection hidden="1"/>
    </xf>
    <xf numFmtId="0" fontId="38" fillId="37" borderId="0" xfId="6" applyFont="1" applyFill="1" applyAlignment="1" applyProtection="1">
      <alignment horizontal="right" vertical="center"/>
      <protection hidden="1"/>
    </xf>
    <xf numFmtId="0" fontId="38" fillId="37" borderId="99" xfId="6" applyFont="1" applyFill="1" applyBorder="1" applyAlignment="1" applyProtection="1">
      <alignment horizontal="right" vertical="center"/>
      <protection hidden="1"/>
    </xf>
    <xf numFmtId="1" fontId="79" fillId="37" borderId="99" xfId="11" applyNumberFormat="1" applyFont="1" applyFill="1" applyBorder="1" applyAlignment="1">
      <alignment horizontal="center" vertical="center"/>
    </xf>
    <xf numFmtId="0" fontId="126" fillId="37" borderId="0" xfId="6" applyFont="1" applyFill="1" applyAlignment="1">
      <alignment horizontal="center" vertical="center"/>
    </xf>
    <xf numFmtId="0" fontId="127" fillId="37" borderId="0" xfId="6" applyFont="1" applyFill="1" applyAlignment="1">
      <alignment vertical="center"/>
    </xf>
    <xf numFmtId="0" fontId="54" fillId="37" borderId="0" xfId="6" applyFont="1" applyFill="1" applyAlignment="1">
      <alignment horizontal="left" vertical="center"/>
    </xf>
    <xf numFmtId="0" fontId="41" fillId="37" borderId="0" xfId="6" applyFont="1" applyFill="1" applyAlignment="1">
      <alignment vertical="center" wrapText="1"/>
    </xf>
    <xf numFmtId="0" fontId="110" fillId="37" borderId="0" xfId="0" applyFont="1" applyFill="1" applyAlignment="1">
      <alignment horizontal="center" vertical="top"/>
    </xf>
    <xf numFmtId="1" fontId="79" fillId="37" borderId="0" xfId="11" applyNumberFormat="1" applyFont="1" applyFill="1" applyAlignment="1">
      <alignment vertical="center"/>
    </xf>
    <xf numFmtId="0" fontId="47" fillId="37" borderId="0" xfId="14" applyFont="1" applyFill="1" applyAlignment="1">
      <alignment horizontal="right" vertical="center"/>
    </xf>
    <xf numFmtId="0" fontId="793" fillId="54" borderId="0" xfId="6" applyFont="1" applyFill="1" applyAlignment="1">
      <alignment horizontal="center" vertical="center"/>
    </xf>
    <xf numFmtId="0" fontId="800" fillId="0" borderId="0" xfId="22" applyFont="1"/>
    <xf numFmtId="0" fontId="801" fillId="0" borderId="0" xfId="22" applyFont="1"/>
    <xf numFmtId="49" fontId="800" fillId="0" borderId="0" xfId="22" applyNumberFormat="1" applyFont="1"/>
    <xf numFmtId="49" fontId="800" fillId="37" borderId="0" xfId="22" applyNumberFormat="1" applyFont="1" applyFill="1"/>
    <xf numFmtId="0" fontId="800" fillId="37" borderId="0" xfId="22" applyFont="1" applyFill="1"/>
    <xf numFmtId="0" fontId="789" fillId="37" borderId="0" xfId="22" applyFont="1" applyFill="1" applyAlignment="1">
      <alignment vertical="center" wrapText="1"/>
    </xf>
    <xf numFmtId="0" fontId="800" fillId="37" borderId="281" xfId="22" applyFont="1" applyFill="1" applyBorder="1"/>
    <xf numFmtId="0" fontId="789" fillId="37" borderId="281" xfId="22" applyFont="1" applyFill="1" applyBorder="1" applyAlignment="1">
      <alignment vertical="center" wrapText="1"/>
    </xf>
    <xf numFmtId="49" fontId="265" fillId="146" borderId="99" xfId="22" applyNumberFormat="1" applyFont="1" applyFill="1" applyBorder="1" applyAlignment="1">
      <alignment horizontal="center" vertical="center" wrapText="1"/>
    </xf>
    <xf numFmtId="49" fontId="243" fillId="54" borderId="283" xfId="22" applyNumberFormat="1" applyFont="1" applyFill="1" applyBorder="1" applyAlignment="1">
      <alignment horizontal="center" vertical="center" wrapText="1"/>
    </xf>
    <xf numFmtId="49" fontId="243" fillId="54" borderId="285" xfId="22" applyNumberFormat="1" applyFont="1" applyFill="1" applyBorder="1" applyAlignment="1">
      <alignment horizontal="centerContinuous" vertical="center" wrapText="1"/>
    </xf>
    <xf numFmtId="49" fontId="800" fillId="47" borderId="0" xfId="22" applyNumberFormat="1" applyFont="1" applyFill="1"/>
    <xf numFmtId="49" fontId="803" fillId="56" borderId="99" xfId="22" applyNumberFormat="1" applyFont="1" applyFill="1" applyBorder="1" applyAlignment="1">
      <alignment horizontal="left" vertical="center" wrapText="1"/>
    </xf>
    <xf numFmtId="49" fontId="243" fillId="54" borderId="247" xfId="22" applyNumberFormat="1" applyFont="1" applyFill="1" applyBorder="1" applyAlignment="1">
      <alignment horizontal="center" vertical="center" wrapText="1"/>
    </xf>
    <xf numFmtId="49" fontId="243" fillId="54" borderId="99" xfId="22" applyNumberFormat="1" applyFont="1" applyFill="1" applyBorder="1" applyAlignment="1">
      <alignment horizontal="centerContinuous" vertical="center" wrapText="1"/>
    </xf>
    <xf numFmtId="0" fontId="803" fillId="56" borderId="99" xfId="22" applyFont="1" applyFill="1" applyBorder="1" applyAlignment="1">
      <alignment horizontal="left" vertical="center" wrapText="1"/>
    </xf>
    <xf numFmtId="49" fontId="243" fillId="54" borderId="247" xfId="22" applyNumberFormat="1" applyFont="1" applyFill="1" applyBorder="1" applyAlignment="1">
      <alignment horizontal="center" vertical="top" wrapText="1"/>
    </xf>
    <xf numFmtId="49" fontId="243" fillId="54" borderId="0" xfId="22" applyNumberFormat="1" applyFont="1" applyFill="1" applyAlignment="1">
      <alignment vertical="top" wrapText="1"/>
    </xf>
    <xf numFmtId="49" fontId="243" fillId="54" borderId="0" xfId="22" applyNumberFormat="1" applyFont="1" applyFill="1" applyAlignment="1">
      <alignment horizontal="centerContinuous" vertical="top" wrapText="1"/>
    </xf>
    <xf numFmtId="49" fontId="243" fillId="54" borderId="99" xfId="22" applyNumberFormat="1" applyFont="1" applyFill="1" applyBorder="1" applyAlignment="1">
      <alignment horizontal="centerContinuous" vertical="top" wrapText="1"/>
    </xf>
    <xf numFmtId="49" fontId="209" fillId="47" borderId="282" xfId="22" applyNumberFormat="1" applyFont="1" applyFill="1" applyBorder="1" applyAlignment="1">
      <alignment horizontal="center" vertical="center" wrapText="1"/>
    </xf>
    <xf numFmtId="49" fontId="559" fillId="148" borderId="54" xfId="22" applyNumberFormat="1" applyFont="1" applyFill="1" applyBorder="1" applyAlignment="1">
      <alignment vertical="center" wrapText="1"/>
    </xf>
    <xf numFmtId="0" fontId="805" fillId="0" borderId="242" xfId="22" applyFont="1" applyBorder="1"/>
    <xf numFmtId="0" fontId="358" fillId="58" borderId="290" xfId="22" applyFont="1" applyFill="1" applyBorder="1" applyAlignment="1">
      <alignment horizontal="center" vertical="center"/>
    </xf>
    <xf numFmtId="0" fontId="751" fillId="68" borderId="247" xfId="22" applyFont="1" applyFill="1" applyBorder="1" applyAlignment="1">
      <alignment horizontal="left" vertical="center"/>
    </xf>
    <xf numFmtId="0" fontId="751" fillId="68" borderId="0" xfId="22" applyFont="1" applyFill="1" applyAlignment="1">
      <alignment horizontal="right" vertical="center"/>
    </xf>
    <xf numFmtId="0" fontId="807" fillId="68" borderId="0" xfId="22" applyFont="1" applyFill="1" applyAlignment="1">
      <alignment horizontal="right" vertical="center"/>
    </xf>
    <xf numFmtId="49" fontId="808" fillId="0" borderId="282" xfId="11" applyNumberFormat="1" applyFont="1" applyBorder="1" applyAlignment="1" applyProtection="1">
      <alignment horizontal="left" vertical="center"/>
      <protection locked="0"/>
    </xf>
    <xf numFmtId="0" fontId="64" fillId="47" borderId="0" xfId="6" applyFont="1" applyFill="1" applyAlignment="1">
      <alignment horizontal="center" vertical="center"/>
    </xf>
    <xf numFmtId="0" fontId="47" fillId="47" borderId="0" xfId="6" applyFont="1" applyFill="1" applyAlignment="1">
      <alignment horizontal="left" vertical="center"/>
    </xf>
    <xf numFmtId="0" fontId="809" fillId="37" borderId="0" xfId="6" applyFont="1" applyFill="1" applyAlignment="1">
      <alignment horizontal="center" vertical="center"/>
    </xf>
    <xf numFmtId="0" fontId="64" fillId="148" borderId="0" xfId="6" applyFont="1" applyFill="1" applyAlignment="1">
      <alignment horizontal="right" vertical="center"/>
    </xf>
    <xf numFmtId="0" fontId="64" fillId="148" borderId="0" xfId="6" applyFont="1" applyFill="1" applyAlignment="1">
      <alignment horizontal="center" vertical="center"/>
    </xf>
    <xf numFmtId="209" fontId="64" fillId="148" borderId="99" xfId="6" applyNumberFormat="1" applyFont="1" applyFill="1" applyBorder="1" applyAlignment="1">
      <alignment horizontal="center" vertical="center"/>
    </xf>
    <xf numFmtId="49" fontId="800" fillId="52" borderId="0" xfId="22" applyNumberFormat="1" applyFont="1" applyFill="1"/>
    <xf numFmtId="0" fontId="800" fillId="52" borderId="0" xfId="22" applyFont="1" applyFill="1"/>
    <xf numFmtId="0" fontId="801" fillId="52" borderId="0" xfId="22" applyFont="1" applyFill="1"/>
    <xf numFmtId="49" fontId="800" fillId="142" borderId="291" xfId="22" applyNumberFormat="1" applyFont="1" applyFill="1" applyBorder="1" applyAlignment="1">
      <alignment horizontal="center" vertical="center"/>
    </xf>
    <xf numFmtId="49" fontId="800" fillId="142" borderId="242" xfId="22" applyNumberFormat="1" applyFont="1" applyFill="1" applyBorder="1" applyAlignment="1">
      <alignment horizontal="center" vertical="center"/>
    </xf>
    <xf numFmtId="49" fontId="810" fillId="0" borderId="292" xfId="37" applyNumberFormat="1" applyFont="1" applyBorder="1" applyAlignment="1">
      <alignment horizontal="center" vertical="center"/>
    </xf>
    <xf numFmtId="49" fontId="801" fillId="0" borderId="0" xfId="22" applyNumberFormat="1" applyFont="1"/>
    <xf numFmtId="0" fontId="813" fillId="69" borderId="46" xfId="8" applyFont="1" applyFill="1" applyBorder="1" applyAlignment="1" applyProtection="1">
      <alignment horizontal="center" vertical="center"/>
      <protection locked="0"/>
    </xf>
    <xf numFmtId="166" fontId="815" fillId="69" borderId="39" xfId="8" applyNumberFormat="1" applyFont="1" applyFill="1" applyBorder="1" applyAlignment="1">
      <alignment horizontal="left" vertical="center" wrapText="1"/>
    </xf>
    <xf numFmtId="164" fontId="813" fillId="69" borderId="39" xfId="11" applyNumberFormat="1" applyFont="1" applyFill="1" applyBorder="1" applyAlignment="1">
      <alignment horizontal="center" vertical="center"/>
    </xf>
    <xf numFmtId="0" fontId="737" fillId="3" borderId="0" xfId="8" applyFont="1" applyFill="1" applyAlignment="1">
      <alignment horizontal="left" vertical="center"/>
    </xf>
    <xf numFmtId="164" fontId="17" fillId="150" borderId="99" xfId="6" applyNumberFormat="1" applyFont="1" applyFill="1" applyBorder="1" applyAlignment="1">
      <alignment horizontal="center" vertical="center"/>
    </xf>
    <xf numFmtId="0" fontId="324" fillId="37" borderId="247" xfId="8" applyFont="1" applyFill="1" applyBorder="1" applyAlignment="1">
      <alignment vertical="center"/>
    </xf>
    <xf numFmtId="0" fontId="324" fillId="37" borderId="0" xfId="8" applyFont="1" applyFill="1" applyAlignment="1">
      <alignment vertical="center"/>
    </xf>
    <xf numFmtId="0" fontId="637" fillId="80" borderId="0" xfId="0" applyFont="1" applyFill="1" applyBorder="1" applyAlignment="1">
      <alignment vertical="center"/>
    </xf>
    <xf numFmtId="0" fontId="631" fillId="80" borderId="0" xfId="0" applyFont="1" applyFill="1" applyBorder="1" applyAlignment="1">
      <alignment vertical="center"/>
    </xf>
    <xf numFmtId="1" fontId="731" fillId="5" borderId="0" xfId="0" applyNumberFormat="1" applyFont="1" applyFill="1" applyBorder="1" applyAlignment="1">
      <alignment vertical="center"/>
    </xf>
    <xf numFmtId="0" fontId="731" fillId="80" borderId="0" xfId="0" applyFont="1" applyFill="1" applyBorder="1" applyAlignment="1">
      <alignment vertical="center"/>
    </xf>
    <xf numFmtId="164" fontId="298" fillId="151" borderId="0" xfId="6" applyNumberFormat="1" applyFont="1" applyFill="1" applyBorder="1" applyAlignment="1">
      <alignment horizontal="left" vertical="center"/>
    </xf>
    <xf numFmtId="164" fontId="814" fillId="151" borderId="0" xfId="6" applyNumberFormat="1" applyFont="1" applyFill="1" applyBorder="1" applyAlignment="1">
      <alignment horizontal="left" vertical="center"/>
    </xf>
    <xf numFmtId="0" fontId="358" fillId="58" borderId="0" xfId="22" applyFont="1" applyFill="1" applyBorder="1" applyAlignment="1">
      <alignment horizontal="center" vertical="center"/>
    </xf>
    <xf numFmtId="0" fontId="630" fillId="5" borderId="0" xfId="0" applyFont="1" applyFill="1" applyBorder="1" applyAlignment="1">
      <alignment horizontal="left" vertical="center"/>
    </xf>
    <xf numFmtId="0" fontId="737" fillId="68" borderId="0" xfId="8" applyFont="1" applyFill="1" applyAlignment="1">
      <alignment horizontal="left" vertical="center"/>
    </xf>
    <xf numFmtId="0" fontId="324" fillId="68" borderId="0" xfId="8" applyFont="1" applyFill="1" applyAlignment="1">
      <alignment vertical="center"/>
    </xf>
    <xf numFmtId="0" fontId="813" fillId="69" borderId="296" xfId="8" applyFont="1" applyFill="1" applyBorder="1" applyAlignment="1" applyProtection="1">
      <alignment horizontal="center" vertical="center"/>
      <protection locked="0"/>
    </xf>
    <xf numFmtId="166" fontId="815" fillId="69" borderId="297" xfId="8" applyNumberFormat="1" applyFont="1" applyFill="1" applyBorder="1" applyAlignment="1">
      <alignment horizontal="left" vertical="center" wrapText="1"/>
    </xf>
    <xf numFmtId="164" fontId="813" fillId="69" borderId="297" xfId="11" applyNumberFormat="1" applyFont="1" applyFill="1" applyBorder="1" applyAlignment="1">
      <alignment horizontal="center" vertical="center"/>
    </xf>
    <xf numFmtId="0" fontId="737" fillId="3" borderId="104" xfId="8" applyFont="1" applyFill="1" applyBorder="1" applyAlignment="1">
      <alignment horizontal="left" vertical="center"/>
    </xf>
    <xf numFmtId="164" fontId="17" fillId="150" borderId="105" xfId="6" applyNumberFormat="1" applyFont="1" applyFill="1" applyBorder="1" applyAlignment="1">
      <alignment horizontal="center" vertical="center"/>
    </xf>
    <xf numFmtId="0" fontId="656" fillId="37" borderId="0" xfId="0" applyFont="1" applyFill="1" applyBorder="1" applyAlignment="1">
      <alignment horizontal="center" vertical="center"/>
    </xf>
    <xf numFmtId="0" fontId="811" fillId="58" borderId="100" xfId="6" applyFont="1" applyFill="1" applyBorder="1" applyAlignment="1">
      <alignment vertical="center"/>
    </xf>
    <xf numFmtId="178" fontId="818" fillId="69" borderId="39" xfId="11" applyNumberFormat="1" applyFont="1" applyFill="1" applyBorder="1" applyAlignment="1">
      <alignment horizontal="center" vertical="center"/>
    </xf>
    <xf numFmtId="178" fontId="243" fillId="3" borderId="0" xfId="11" applyNumberFormat="1" applyFont="1" applyFill="1" applyBorder="1" applyAlignment="1">
      <alignment vertical="center"/>
    </xf>
    <xf numFmtId="0" fontId="783" fillId="68" borderId="0" xfId="0" applyFont="1" applyFill="1"/>
    <xf numFmtId="0" fontId="806" fillId="58" borderId="292" xfId="22" applyFont="1" applyFill="1" applyBorder="1" applyAlignment="1">
      <alignment horizontal="center" vertical="center"/>
    </xf>
    <xf numFmtId="0" fontId="358" fillId="58" borderId="104" xfId="22" applyFont="1" applyFill="1" applyBorder="1" applyAlignment="1">
      <alignment horizontal="center" vertical="center"/>
    </xf>
    <xf numFmtId="178" fontId="818" fillId="69" borderId="297" xfId="11" applyNumberFormat="1" applyFont="1" applyFill="1" applyBorder="1" applyAlignment="1">
      <alignment horizontal="center" vertical="center"/>
    </xf>
    <xf numFmtId="178" fontId="17" fillId="150" borderId="105" xfId="6" applyNumberFormat="1" applyFont="1" applyFill="1" applyBorder="1" applyAlignment="1">
      <alignment horizontal="center" vertical="center"/>
    </xf>
    <xf numFmtId="0" fontId="324" fillId="37" borderId="0" xfId="8" applyFont="1" applyFill="1" applyBorder="1" applyAlignment="1">
      <alignment vertical="center"/>
    </xf>
    <xf numFmtId="164" fontId="657" fillId="69" borderId="39" xfId="11" applyNumberFormat="1" applyFont="1" applyFill="1" applyBorder="1" applyAlignment="1">
      <alignment horizontal="center" vertical="center"/>
    </xf>
    <xf numFmtId="166" fontId="237" fillId="3" borderId="0" xfId="6" applyNumberFormat="1" applyFont="1" applyFill="1" applyBorder="1" applyAlignment="1" applyProtection="1">
      <alignment horizontal="left" vertical="center"/>
      <protection hidden="1"/>
    </xf>
    <xf numFmtId="164" fontId="657" fillId="69" borderId="297" xfId="11" applyNumberFormat="1" applyFont="1" applyFill="1" applyBorder="1" applyAlignment="1">
      <alignment horizontal="center" vertical="center"/>
    </xf>
    <xf numFmtId="164" fontId="817" fillId="69" borderId="39" xfId="11" applyNumberFormat="1" applyFont="1" applyFill="1" applyBorder="1" applyAlignment="1">
      <alignment horizontal="center" vertical="center"/>
    </xf>
    <xf numFmtId="0" fontId="231" fillId="37" borderId="0" xfId="0" applyFont="1" applyFill="1"/>
    <xf numFmtId="0" fontId="646" fillId="37" borderId="0" xfId="14" applyNumberFormat="1" applyFont="1" applyFill="1" applyBorder="1" applyAlignment="1">
      <alignment vertical="center"/>
    </xf>
    <xf numFmtId="0" fontId="635" fillId="3" borderId="0" xfId="14" applyNumberFormat="1" applyFont="1" applyFill="1" applyBorder="1" applyAlignment="1">
      <alignment vertical="center" wrapText="1"/>
    </xf>
    <xf numFmtId="0" fontId="231" fillId="0" borderId="0" xfId="0" applyFont="1" applyAlignment="1"/>
    <xf numFmtId="0" fontId="680" fillId="37" borderId="0" xfId="0" applyFont="1" applyFill="1" applyBorder="1" applyAlignment="1">
      <alignment vertical="center"/>
    </xf>
    <xf numFmtId="0" fontId="380" fillId="3" borderId="0" xfId="11" applyNumberFormat="1" applyFont="1" applyFill="1" applyBorder="1" applyAlignment="1">
      <alignment vertical="center" wrapText="1"/>
    </xf>
    <xf numFmtId="0" fontId="822" fillId="37" borderId="0" xfId="0" applyFont="1" applyFill="1" applyBorder="1" applyAlignment="1">
      <alignment vertical="center"/>
    </xf>
    <xf numFmtId="0" fontId="823" fillId="37" borderId="0" xfId="0" applyFont="1" applyFill="1" applyBorder="1" applyAlignment="1"/>
    <xf numFmtId="0" fontId="824" fillId="37" borderId="0" xfId="0" applyFont="1" applyFill="1" applyBorder="1" applyAlignment="1">
      <alignment vertical="center"/>
    </xf>
    <xf numFmtId="0" fontId="825" fillId="37" borderId="0" xfId="0" applyFont="1" applyFill="1" applyBorder="1" applyAlignment="1"/>
    <xf numFmtId="0" fontId="826" fillId="37" borderId="0" xfId="0" applyFont="1" applyFill="1" applyBorder="1" applyAlignment="1"/>
    <xf numFmtId="0" fontId="827" fillId="37" borderId="0" xfId="0" applyFont="1" applyFill="1" applyBorder="1" applyAlignment="1"/>
    <xf numFmtId="0" fontId="827" fillId="37" borderId="0" xfId="0" applyFont="1" applyFill="1" applyBorder="1" applyAlignment="1">
      <alignment vertical="top"/>
    </xf>
    <xf numFmtId="0" fontId="828" fillId="37" borderId="0" xfId="0" applyFont="1" applyFill="1" applyBorder="1" applyAlignment="1">
      <alignment vertical="center"/>
    </xf>
    <xf numFmtId="0" fontId="313" fillId="10" borderId="20" xfId="6" applyFont="1" applyFill="1" applyBorder="1" applyAlignment="1" applyProtection="1">
      <alignment vertical="center"/>
      <protection hidden="1"/>
    </xf>
    <xf numFmtId="0" fontId="237" fillId="37" borderId="0" xfId="14" applyNumberFormat="1" applyFont="1" applyFill="1" applyBorder="1" applyAlignment="1">
      <alignment vertical="center"/>
    </xf>
    <xf numFmtId="0" fontId="250" fillId="17" borderId="269" xfId="6" applyFont="1" applyFill="1" applyBorder="1" applyAlignment="1">
      <alignment vertical="center"/>
    </xf>
    <xf numFmtId="0" fontId="380" fillId="3" borderId="269" xfId="14" applyNumberFormat="1" applyFont="1" applyFill="1" applyBorder="1" applyAlignment="1">
      <alignment horizontal="left" vertical="center"/>
    </xf>
    <xf numFmtId="0" fontId="237" fillId="0" borderId="0" xfId="14" applyNumberFormat="1" applyFont="1" applyFill="1" applyBorder="1" applyAlignment="1">
      <alignment vertical="center"/>
    </xf>
    <xf numFmtId="0" fontId="826" fillId="3" borderId="0" xfId="6" applyFont="1" applyFill="1" applyBorder="1" applyAlignment="1" applyProtection="1">
      <alignment horizontal="right" vertical="center"/>
      <protection hidden="1"/>
    </xf>
    <xf numFmtId="0" fontId="243" fillId="0" borderId="0" xfId="14" applyNumberFormat="1" applyFont="1" applyFill="1" applyBorder="1" applyAlignment="1">
      <alignment vertical="center"/>
    </xf>
    <xf numFmtId="0" fontId="829" fillId="37" borderId="0" xfId="0" applyFont="1" applyFill="1" applyBorder="1" applyAlignment="1">
      <alignment vertical="center"/>
    </xf>
    <xf numFmtId="0" fontId="830" fillId="37" borderId="0" xfId="8" applyFont="1" applyFill="1" applyAlignment="1">
      <alignment vertical="center"/>
    </xf>
    <xf numFmtId="0" fontId="698" fillId="3" borderId="100" xfId="6" applyFont="1" applyFill="1" applyBorder="1" applyAlignment="1">
      <alignment horizontal="center" vertical="center"/>
    </xf>
    <xf numFmtId="0" fontId="698" fillId="3" borderId="299" xfId="6" applyFont="1" applyFill="1" applyBorder="1" applyAlignment="1">
      <alignment horizontal="center" vertical="center"/>
    </xf>
    <xf numFmtId="0" fontId="11" fillId="37" borderId="0" xfId="6" applyFill="1"/>
    <xf numFmtId="0" fontId="237" fillId="0" borderId="0" xfId="14" applyNumberFormat="1" applyFont="1" applyFill="1" applyBorder="1" applyAlignment="1">
      <alignment horizontal="left" vertical="center"/>
    </xf>
    <xf numFmtId="49" fontId="831" fillId="47" borderId="0" xfId="22" applyNumberFormat="1" applyFont="1" applyFill="1" applyBorder="1" applyAlignment="1">
      <alignment vertical="center"/>
    </xf>
    <xf numFmtId="49" fontId="800" fillId="47" borderId="247" xfId="22" applyNumberFormat="1" applyFont="1" applyFill="1" applyBorder="1" applyAlignment="1">
      <alignment vertical="center"/>
    </xf>
    <xf numFmtId="49" fontId="800" fillId="47" borderId="100" xfId="22" applyNumberFormat="1" applyFont="1" applyFill="1" applyBorder="1" applyAlignment="1">
      <alignment vertical="center"/>
    </xf>
    <xf numFmtId="49" fontId="797" fillId="47" borderId="101" xfId="22" applyNumberFormat="1" applyFont="1" applyFill="1" applyBorder="1" applyAlignment="1">
      <alignment vertical="center"/>
    </xf>
    <xf numFmtId="49" fontId="797" fillId="47" borderId="102" xfId="22" applyNumberFormat="1" applyFont="1" applyFill="1" applyBorder="1" applyAlignment="1">
      <alignment vertical="center"/>
    </xf>
    <xf numFmtId="49" fontId="797" fillId="47" borderId="0" xfId="22" applyNumberFormat="1" applyFont="1" applyFill="1" applyBorder="1" applyAlignment="1">
      <alignment vertical="center"/>
    </xf>
    <xf numFmtId="49" fontId="797" fillId="47" borderId="20" xfId="22" applyNumberFormat="1" applyFont="1" applyFill="1" applyBorder="1" applyAlignment="1">
      <alignment vertical="center"/>
    </xf>
    <xf numFmtId="49" fontId="797" fillId="47" borderId="103" xfId="22" applyNumberFormat="1" applyFont="1" applyFill="1" applyBorder="1" applyAlignment="1">
      <alignment vertical="center"/>
    </xf>
    <xf numFmtId="49" fontId="797" fillId="47" borderId="104" xfId="22" applyNumberFormat="1" applyFont="1" applyFill="1" applyBorder="1" applyAlignment="1">
      <alignment vertical="center"/>
    </xf>
    <xf numFmtId="49" fontId="797" fillId="47" borderId="105" xfId="22" applyNumberFormat="1" applyFont="1" applyFill="1" applyBorder="1" applyAlignment="1">
      <alignment vertical="center"/>
    </xf>
    <xf numFmtId="49" fontId="797" fillId="142" borderId="247" xfId="22" applyNumberFormat="1" applyFont="1" applyFill="1" applyBorder="1" applyAlignment="1">
      <alignment vertical="center"/>
    </xf>
    <xf numFmtId="49" fontId="797" fillId="142" borderId="100" xfId="22" applyNumberFormat="1" applyFont="1" applyFill="1" applyBorder="1" applyAlignment="1">
      <alignment vertical="center"/>
    </xf>
    <xf numFmtId="49" fontId="797" fillId="142" borderId="101" xfId="22" applyNumberFormat="1" applyFont="1" applyFill="1" applyBorder="1" applyAlignment="1">
      <alignment vertical="center"/>
    </xf>
    <xf numFmtId="49" fontId="797" fillId="142" borderId="102" xfId="22" applyNumberFormat="1" applyFont="1" applyFill="1" applyBorder="1" applyAlignment="1">
      <alignment vertical="center"/>
    </xf>
    <xf numFmtId="49" fontId="797" fillId="142" borderId="0" xfId="22" applyNumberFormat="1" applyFont="1" applyFill="1" applyBorder="1" applyAlignment="1">
      <alignment vertical="center"/>
    </xf>
    <xf numFmtId="49" fontId="832" fillId="0" borderId="103" xfId="37" applyNumberFormat="1" applyFont="1" applyBorder="1" applyAlignment="1">
      <alignment vertical="center"/>
    </xf>
    <xf numFmtId="49" fontId="832" fillId="0" borderId="104" xfId="37" applyNumberFormat="1" applyFont="1" applyBorder="1" applyAlignment="1">
      <alignment vertical="center"/>
    </xf>
    <xf numFmtId="49" fontId="832" fillId="0" borderId="105" xfId="37" applyNumberFormat="1" applyFont="1" applyBorder="1" applyAlignment="1">
      <alignment vertical="center"/>
    </xf>
    <xf numFmtId="0" fontId="236" fillId="0" borderId="0" xfId="8" applyFont="1" applyAlignment="1">
      <alignment horizontal="right" vertical="center"/>
    </xf>
    <xf numFmtId="0" fontId="819" fillId="3" borderId="299" xfId="6" applyFont="1" applyFill="1" applyBorder="1" applyAlignment="1">
      <alignment horizontal="center" vertical="center"/>
    </xf>
    <xf numFmtId="164" fontId="637" fillId="5" borderId="0" xfId="0" applyNumberFormat="1" applyFont="1" applyFill="1" applyBorder="1" applyAlignment="1">
      <alignment vertical="center"/>
    </xf>
    <xf numFmtId="0" fontId="633" fillId="5" borderId="0" xfId="0" applyFont="1" applyFill="1" applyBorder="1" applyAlignment="1">
      <alignment horizontal="right" vertical="center"/>
    </xf>
    <xf numFmtId="0" fontId="7" fillId="47" borderId="0" xfId="0" applyFont="1" applyFill="1" applyBorder="1"/>
    <xf numFmtId="0" fontId="7" fillId="0" borderId="0" xfId="0" applyFont="1"/>
    <xf numFmtId="0" fontId="829" fillId="68" borderId="0" xfId="0" applyFont="1" applyFill="1" applyBorder="1" applyAlignment="1">
      <alignment vertical="center"/>
    </xf>
    <xf numFmtId="0" fontId="830" fillId="68" borderId="0" xfId="8" applyFont="1" applyFill="1" applyAlignment="1">
      <alignment vertical="center"/>
    </xf>
    <xf numFmtId="0" fontId="823" fillId="68" borderId="0" xfId="0" applyFont="1" applyFill="1" applyBorder="1" applyAlignment="1"/>
    <xf numFmtId="0" fontId="824" fillId="68" borderId="0" xfId="0" applyFont="1" applyFill="1" applyBorder="1" applyAlignment="1">
      <alignment vertical="center"/>
    </xf>
    <xf numFmtId="0" fontId="825" fillId="68" borderId="0" xfId="0" applyFont="1" applyFill="1" applyBorder="1" applyAlignment="1"/>
    <xf numFmtId="0" fontId="367" fillId="17" borderId="101" xfId="6" applyFont="1" applyFill="1" applyBorder="1" applyAlignment="1">
      <alignment horizontal="right" vertical="center"/>
    </xf>
    <xf numFmtId="0" fontId="819" fillId="68" borderId="0" xfId="6" applyFont="1" applyFill="1" applyBorder="1" applyAlignment="1">
      <alignment horizontal="center" vertical="center"/>
    </xf>
    <xf numFmtId="0" fontId="11" fillId="68" borderId="0" xfId="6" applyFill="1" applyBorder="1"/>
    <xf numFmtId="0" fontId="698" fillId="68" borderId="0" xfId="6" applyFont="1" applyFill="1" applyBorder="1" applyAlignment="1">
      <alignment horizontal="center" vertical="center"/>
    </xf>
    <xf numFmtId="0" fontId="820" fillId="68" borderId="0" xfId="6" applyFont="1" applyFill="1" applyBorder="1" applyAlignment="1">
      <alignment horizontal="center" vertical="center"/>
    </xf>
    <xf numFmtId="0" fontId="645" fillId="68" borderId="0" xfId="6" applyFont="1" applyFill="1" applyBorder="1" applyAlignment="1">
      <alignment horizontal="center" vertical="center"/>
    </xf>
    <xf numFmtId="0" fontId="783" fillId="68" borderId="0" xfId="0" applyFont="1" applyFill="1" applyBorder="1"/>
    <xf numFmtId="164" fontId="243" fillId="37" borderId="0" xfId="11" applyNumberFormat="1" applyFont="1" applyFill="1" applyBorder="1" applyAlignment="1">
      <alignment vertical="center"/>
    </xf>
    <xf numFmtId="0" fontId="367" fillId="37" borderId="0" xfId="14" applyNumberFormat="1" applyFont="1" applyFill="1" applyBorder="1" applyAlignment="1">
      <alignment horizontal="right" vertical="center"/>
    </xf>
    <xf numFmtId="178" fontId="231" fillId="37" borderId="0" xfId="0" applyNumberFormat="1" applyFont="1" applyFill="1" applyBorder="1" applyAlignment="1">
      <alignment horizontal="right" vertical="top"/>
    </xf>
    <xf numFmtId="166" fontId="237" fillId="37" borderId="0" xfId="6" applyNumberFormat="1" applyFont="1" applyFill="1" applyBorder="1" applyAlignment="1" applyProtection="1">
      <alignment horizontal="left" vertical="center"/>
      <protection hidden="1"/>
    </xf>
    <xf numFmtId="178" fontId="243" fillId="37" borderId="0" xfId="11" applyNumberFormat="1" applyFont="1" applyFill="1" applyBorder="1" applyAlignment="1">
      <alignment vertical="center"/>
    </xf>
    <xf numFmtId="164" fontId="237" fillId="37" borderId="0" xfId="11" applyNumberFormat="1" applyFont="1" applyFill="1" applyBorder="1" applyAlignment="1">
      <alignment vertical="center"/>
    </xf>
    <xf numFmtId="10" fontId="359" fillId="37" borderId="20" xfId="6" applyNumberFormat="1" applyFont="1" applyFill="1" applyBorder="1" applyAlignment="1">
      <alignment horizontal="center" vertical="center"/>
    </xf>
    <xf numFmtId="0" fontId="0" fillId="10" borderId="0" xfId="0" applyFill="1" applyAlignment="1">
      <alignment horizontal="center"/>
    </xf>
    <xf numFmtId="0" fontId="49" fillId="19" borderId="0" xfId="6" applyFont="1" applyFill="1" applyAlignment="1">
      <alignment horizontal="center" vertical="center"/>
    </xf>
    <xf numFmtId="0" fontId="112" fillId="37" borderId="0" xfId="14" applyFont="1" applyFill="1" applyAlignment="1">
      <alignment horizontal="center" vertical="center"/>
    </xf>
    <xf numFmtId="0" fontId="38" fillId="37" borderId="99" xfId="6" applyFont="1" applyFill="1" applyBorder="1" applyAlignment="1" applyProtection="1">
      <alignment horizontal="center" vertical="center"/>
      <protection hidden="1"/>
    </xf>
    <xf numFmtId="0" fontId="64" fillId="19" borderId="0" xfId="6" applyFont="1" applyFill="1" applyAlignment="1">
      <alignment horizontal="left" vertical="center"/>
    </xf>
    <xf numFmtId="0" fontId="134" fillId="3" borderId="98" xfId="6" applyFont="1" applyFill="1" applyBorder="1" applyAlignment="1">
      <alignment horizontal="center" vertical="center"/>
    </xf>
    <xf numFmtId="0" fontId="735" fillId="37" borderId="0" xfId="3" applyFont="1" applyFill="1" applyBorder="1" applyAlignment="1">
      <alignment vertical="center"/>
    </xf>
    <xf numFmtId="0" fontId="658" fillId="37" borderId="20" xfId="0" applyFont="1" applyFill="1" applyBorder="1" applyAlignment="1">
      <alignment vertical="center"/>
    </xf>
    <xf numFmtId="0" fontId="826" fillId="37" borderId="0" xfId="6" applyFont="1" applyFill="1" applyBorder="1" applyAlignment="1" applyProtection="1">
      <alignment horizontal="right" vertical="center"/>
      <protection hidden="1"/>
    </xf>
    <xf numFmtId="165" fontId="632" fillId="37" borderId="0" xfId="8" applyNumberFormat="1" applyFont="1" applyFill="1" applyBorder="1" applyAlignment="1" applyProtection="1">
      <alignment horizontal="center" vertical="center"/>
      <protection locked="0"/>
    </xf>
    <xf numFmtId="169" fontId="237" fillId="37" borderId="0" xfId="11" applyNumberFormat="1" applyFont="1" applyFill="1" applyBorder="1" applyAlignment="1">
      <alignment vertical="center"/>
    </xf>
    <xf numFmtId="0" fontId="231" fillId="37" borderId="98" xfId="0" applyFont="1" applyFill="1" applyBorder="1"/>
    <xf numFmtId="0" fontId="324" fillId="37" borderId="98" xfId="8" applyFont="1" applyFill="1" applyBorder="1" applyAlignment="1">
      <alignment vertical="center"/>
    </xf>
    <xf numFmtId="0" fontId="155" fillId="68" borderId="0" xfId="0" applyFont="1" applyFill="1"/>
    <xf numFmtId="0" fontId="49" fillId="68" borderId="0" xfId="14" applyFont="1" applyFill="1" applyAlignment="1">
      <alignment vertical="center"/>
    </xf>
    <xf numFmtId="0" fontId="39" fillId="68" borderId="12" xfId="0" applyFont="1" applyFill="1" applyBorder="1"/>
    <xf numFmtId="0" fontId="234" fillId="5" borderId="0" xfId="6" applyFont="1" applyFill="1" applyAlignment="1" applyProtection="1">
      <alignment horizontal="center" vertical="center" wrapText="1"/>
      <protection hidden="1"/>
    </xf>
    <xf numFmtId="0" fontId="57" fillId="37" borderId="0" xfId="0" applyFont="1" applyFill="1"/>
    <xf numFmtId="0" fontId="35" fillId="37" borderId="0" xfId="14" applyFont="1" applyFill="1" applyAlignment="1">
      <alignment horizontal="left" vertical="center"/>
    </xf>
    <xf numFmtId="0" fontId="34" fillId="37" borderId="0" xfId="0" applyFont="1" applyFill="1"/>
    <xf numFmtId="0" fontId="64" fillId="37" borderId="0" xfId="14" applyFont="1" applyFill="1" applyAlignment="1">
      <alignment horizontal="right" vertical="center"/>
    </xf>
    <xf numFmtId="0" fontId="47" fillId="37" borderId="0" xfId="14" applyFont="1" applyFill="1" applyAlignment="1">
      <alignment horizontal="left" vertical="center"/>
    </xf>
    <xf numFmtId="0" fontId="127" fillId="37" borderId="0" xfId="0" applyFont="1" applyFill="1" applyAlignment="1">
      <alignment horizontal="left" vertical="center"/>
    </xf>
    <xf numFmtId="0" fontId="506" fillId="68" borderId="0" xfId="0" applyFont="1" applyFill="1"/>
    <xf numFmtId="0" fontId="19" fillId="68" borderId="0" xfId="14" applyFont="1" applyFill="1" applyAlignment="1">
      <alignment vertical="center"/>
    </xf>
    <xf numFmtId="0" fontId="130" fillId="68" borderId="0" xfId="6" applyFont="1" applyFill="1" applyAlignment="1" applyProtection="1">
      <alignment horizontal="center" vertical="center" wrapText="1"/>
      <protection hidden="1"/>
    </xf>
    <xf numFmtId="0" fontId="130" fillId="37" borderId="0" xfId="6" applyFont="1" applyFill="1" applyAlignment="1" applyProtection="1">
      <alignment horizontal="center" vertical="center" wrapText="1"/>
      <protection hidden="1"/>
    </xf>
    <xf numFmtId="0" fontId="155" fillId="37" borderId="0" xfId="0" applyFont="1" applyFill="1"/>
    <xf numFmtId="0" fontId="49" fillId="37" borderId="0" xfId="14" applyFont="1" applyFill="1" applyAlignment="1">
      <alignment vertical="center"/>
    </xf>
    <xf numFmtId="0" fontId="39" fillId="37" borderId="12" xfId="0" applyFont="1" applyFill="1" applyBorder="1"/>
    <xf numFmtId="0" fontId="59" fillId="37" borderId="0" xfId="0" applyFont="1" applyFill="1" applyAlignment="1">
      <alignment horizontal="left" vertical="center"/>
    </xf>
    <xf numFmtId="0" fontId="59" fillId="37" borderId="0" xfId="0" applyFont="1" applyFill="1" applyAlignment="1">
      <alignment horizontal="right" vertical="center"/>
    </xf>
    <xf numFmtId="0" fontId="151" fillId="37" borderId="0" xfId="0" applyFont="1" applyFill="1" applyAlignment="1">
      <alignment horizontal="left" vertical="center"/>
    </xf>
    <xf numFmtId="0" fontId="112" fillId="37" borderId="0" xfId="14" applyFont="1" applyFill="1" applyAlignment="1">
      <alignment vertical="center"/>
    </xf>
    <xf numFmtId="0" fontId="504" fillId="37" borderId="0" xfId="14" applyFont="1" applyFill="1" applyAlignment="1">
      <alignment horizontal="right" vertical="center"/>
    </xf>
    <xf numFmtId="0" fontId="51" fillId="37" borderId="0" xfId="0" applyFont="1" applyFill="1" applyAlignment="1">
      <alignment horizontal="center" vertical="center"/>
    </xf>
    <xf numFmtId="0" fontId="43" fillId="37" borderId="0" xfId="14" applyFont="1" applyFill="1" applyAlignment="1">
      <alignment vertical="center"/>
    </xf>
    <xf numFmtId="0" fontId="43" fillId="37" borderId="0" xfId="14" applyFont="1" applyFill="1" applyAlignment="1">
      <alignment horizontal="center" vertical="center"/>
    </xf>
    <xf numFmtId="2" fontId="64" fillId="37" borderId="0" xfId="14" applyNumberFormat="1" applyFont="1" applyFill="1" applyAlignment="1">
      <alignment horizontal="center" vertical="center"/>
    </xf>
    <xf numFmtId="0" fontId="64" fillId="37" borderId="0" xfId="14" applyFont="1" applyFill="1" applyAlignment="1">
      <alignment horizontal="center" vertical="center"/>
    </xf>
    <xf numFmtId="0" fontId="64" fillId="37" borderId="0" xfId="14" applyFont="1" applyFill="1" applyAlignment="1">
      <alignment vertical="center"/>
    </xf>
    <xf numFmtId="2" fontId="37" fillId="37" borderId="0" xfId="0" applyNumberFormat="1" applyFont="1" applyFill="1" applyAlignment="1">
      <alignment horizontal="right" vertical="center"/>
    </xf>
    <xf numFmtId="0" fontId="39" fillId="37" borderId="0" xfId="0" applyFont="1" applyFill="1" applyAlignment="1">
      <alignment horizontal="left" vertical="center"/>
    </xf>
    <xf numFmtId="164" fontId="47" fillId="37" borderId="99" xfId="11" applyNumberFormat="1" applyFont="1" applyFill="1" applyBorder="1" applyAlignment="1">
      <alignment horizontal="center" vertical="center"/>
    </xf>
    <xf numFmtId="166" fontId="835" fillId="48" borderId="0" xfId="6" applyNumberFormat="1" applyFont="1" applyFill="1" applyAlignment="1">
      <alignment horizontal="center" vertical="center"/>
    </xf>
    <xf numFmtId="0" fontId="200" fillId="58" borderId="0" xfId="0" applyFont="1" applyFill="1" applyAlignment="1">
      <alignment horizontal="left" vertical="center"/>
    </xf>
    <xf numFmtId="0" fontId="124" fillId="58" borderId="0" xfId="0" applyFont="1" applyFill="1" applyAlignment="1">
      <alignment horizontal="left" vertical="center"/>
    </xf>
    <xf numFmtId="0" fontId="46" fillId="37" borderId="0" xfId="14" applyFont="1" applyFill="1" applyAlignment="1">
      <alignment vertical="center"/>
    </xf>
    <xf numFmtId="164" fontId="505" fillId="37" borderId="0" xfId="11" applyNumberFormat="1" applyFont="1" applyFill="1" applyAlignment="1">
      <alignment vertical="center"/>
    </xf>
    <xf numFmtId="0" fontId="37" fillId="3" borderId="20" xfId="0" applyFont="1" applyFill="1" applyBorder="1" applyAlignment="1">
      <alignment vertical="top" wrapText="1"/>
    </xf>
    <xf numFmtId="0" fontId="641" fillId="7" borderId="0" xfId="8" applyFont="1" applyFill="1" applyBorder="1" applyAlignment="1"/>
    <xf numFmtId="0" fontId="430" fillId="37" borderId="0" xfId="14" applyNumberFormat="1" applyFont="1" applyFill="1" applyBorder="1" applyAlignment="1">
      <alignment vertical="center" wrapText="1"/>
    </xf>
    <xf numFmtId="0" fontId="669" fillId="37" borderId="0" xfId="14" applyNumberFormat="1" applyFont="1" applyFill="1" applyBorder="1" applyAlignment="1">
      <alignment horizontal="right" vertical="center"/>
    </xf>
    <xf numFmtId="0" fontId="313" fillId="3" borderId="0" xfId="14" applyNumberFormat="1" applyFont="1" applyFill="1" applyBorder="1" applyAlignment="1">
      <alignment vertical="center"/>
    </xf>
    <xf numFmtId="0" fontId="237" fillId="37" borderId="270" xfId="14" applyNumberFormat="1" applyFont="1" applyFill="1" applyBorder="1" applyAlignment="1">
      <alignment vertical="center"/>
    </xf>
    <xf numFmtId="0" fontId="830" fillId="37" borderId="0" xfId="8" applyFont="1" applyFill="1" applyBorder="1" applyAlignment="1">
      <alignment vertical="center"/>
    </xf>
    <xf numFmtId="0" fontId="7" fillId="0" borderId="0" xfId="0" applyFont="1" applyBorder="1"/>
    <xf numFmtId="0" fontId="759" fillId="3" borderId="0" xfId="6" applyFont="1" applyFill="1" applyBorder="1" applyAlignment="1">
      <alignment horizontal="center" vertical="center"/>
    </xf>
    <xf numFmtId="0" fontId="677" fillId="37" borderId="0" xfId="8" applyFont="1" applyFill="1" applyBorder="1" applyAlignment="1">
      <alignment horizontal="left" vertical="center"/>
    </xf>
    <xf numFmtId="0" fontId="677" fillId="37" borderId="0" xfId="8" applyFont="1" applyFill="1" applyBorder="1" applyAlignment="1">
      <alignment horizontal="right" vertical="center"/>
    </xf>
    <xf numFmtId="0" fontId="806" fillId="58" borderId="242" xfId="22" applyFont="1" applyFill="1" applyBorder="1" applyAlignment="1">
      <alignment horizontal="center" vertical="center"/>
    </xf>
    <xf numFmtId="0" fontId="231" fillId="37" borderId="0" xfId="0" applyFont="1" applyFill="1" applyBorder="1" applyAlignment="1">
      <alignment vertical="center"/>
    </xf>
    <xf numFmtId="0" fontId="0" fillId="37" borderId="0" xfId="0" applyFill="1" applyAlignment="1">
      <alignment vertical="center"/>
    </xf>
    <xf numFmtId="0" fontId="371" fillId="0" borderId="0" xfId="22" applyFont="1" applyAlignment="1">
      <alignment vertical="center"/>
    </xf>
    <xf numFmtId="0" fontId="237" fillId="0" borderId="0" xfId="22" applyFont="1" applyAlignment="1">
      <alignment vertical="center"/>
    </xf>
    <xf numFmtId="0" fontId="371" fillId="0" borderId="0" xfId="26" applyFont="1" applyAlignment="1">
      <alignment vertical="center"/>
    </xf>
    <xf numFmtId="0" fontId="736" fillId="163" borderId="303" xfId="22" applyFont="1" applyFill="1" applyBorder="1" applyAlignment="1">
      <alignment horizontal="left" vertical="center" wrapText="1"/>
    </xf>
    <xf numFmtId="0" fontId="736" fillId="163" borderId="0" xfId="22" applyFont="1" applyFill="1" applyAlignment="1">
      <alignment horizontal="left" vertical="center" wrapText="1"/>
    </xf>
    <xf numFmtId="0" fontId="843" fillId="0" borderId="0" xfId="22" applyFont="1" applyAlignment="1">
      <alignment horizontal="center" vertical="center" wrapText="1"/>
    </xf>
    <xf numFmtId="0" fontId="371" fillId="0" borderId="0" xfId="26" applyFont="1" applyAlignment="1">
      <alignment vertical="center" wrapText="1"/>
    </xf>
    <xf numFmtId="0" fontId="844" fillId="0" borderId="0" xfId="26" applyFont="1" applyAlignment="1">
      <alignment horizontal="center" vertical="center"/>
    </xf>
    <xf numFmtId="1" fontId="846" fillId="47" borderId="0" xfId="8" applyNumberFormat="1" applyFont="1" applyFill="1" applyBorder="1" applyAlignment="1" applyProtection="1">
      <alignment horizontal="center" vertical="center"/>
      <protection locked="0"/>
    </xf>
    <xf numFmtId="211" fontId="252" fillId="153" borderId="305" xfId="22" applyNumberFormat="1" applyFont="1" applyFill="1" applyBorder="1" applyAlignment="1">
      <alignment horizontal="center" vertical="center"/>
    </xf>
    <xf numFmtId="211" fontId="252" fillId="0" borderId="305" xfId="22" applyNumberFormat="1" applyFont="1" applyBorder="1" applyAlignment="1">
      <alignment horizontal="center" vertical="center"/>
    </xf>
    <xf numFmtId="0" fontId="231" fillId="37" borderId="0" xfId="0" applyFont="1" applyFill="1" applyAlignment="1">
      <alignment vertical="center"/>
    </xf>
    <xf numFmtId="0" fontId="231" fillId="37" borderId="0" xfId="0" applyFont="1" applyFill="1" applyBorder="1" applyAlignment="1"/>
    <xf numFmtId="0" fontId="265" fillId="143" borderId="0" xfId="29" applyFont="1" applyFill="1" applyBorder="1" applyAlignment="1">
      <alignment horizontal="center" vertical="center"/>
    </xf>
    <xf numFmtId="178" fontId="237" fillId="37" borderId="0" xfId="11" applyNumberFormat="1" applyFont="1" applyFill="1" applyBorder="1" applyAlignment="1">
      <alignment horizontal="center" vertical="center"/>
    </xf>
    <xf numFmtId="0" fontId="231" fillId="37" borderId="104" xfId="0" applyFont="1" applyFill="1" applyBorder="1"/>
    <xf numFmtId="0" fontId="231" fillId="37" borderId="105" xfId="0" applyFont="1" applyFill="1" applyBorder="1"/>
    <xf numFmtId="0" fontId="786" fillId="143" borderId="0" xfId="0" applyFont="1" applyFill="1" applyAlignment="1">
      <alignment vertical="center"/>
    </xf>
    <xf numFmtId="0" fontId="786" fillId="143" borderId="0" xfId="0" applyFont="1" applyFill="1" applyAlignment="1">
      <alignment horizontal="right" vertical="center"/>
    </xf>
    <xf numFmtId="164" fontId="243" fillId="41" borderId="0" xfId="11" applyNumberFormat="1" applyFont="1" applyFill="1" applyBorder="1" applyAlignment="1">
      <alignment horizontal="center" vertical="center"/>
    </xf>
    <xf numFmtId="0" fontId="359" fillId="37" borderId="0" xfId="14" applyNumberFormat="1" applyFont="1" applyFill="1" applyBorder="1" applyAlignment="1">
      <alignment horizontal="center" vertical="center"/>
    </xf>
    <xf numFmtId="49" fontId="243" fillId="54" borderId="284" xfId="22" applyNumberFormat="1" applyFont="1" applyFill="1" applyBorder="1" applyAlignment="1">
      <alignment horizontal="center" vertical="center" wrapText="1"/>
    </xf>
    <xf numFmtId="49" fontId="243" fillId="54" borderId="0" xfId="22" applyNumberFormat="1" applyFont="1" applyFill="1" applyAlignment="1">
      <alignment horizontal="center" vertical="center" wrapText="1"/>
    </xf>
    <xf numFmtId="0" fontId="250" fillId="17" borderId="0" xfId="6" applyFont="1" applyFill="1" applyBorder="1" applyAlignment="1">
      <alignment horizontal="right" vertical="center"/>
    </xf>
    <xf numFmtId="0" fontId="231" fillId="10" borderId="0" xfId="0" applyFont="1" applyFill="1" applyBorder="1" applyAlignment="1">
      <alignment horizontal="center"/>
    </xf>
    <xf numFmtId="0" fontId="250" fillId="17" borderId="0" xfId="6" applyFont="1" applyFill="1" applyBorder="1" applyAlignment="1">
      <alignment horizontal="left" vertical="center"/>
    </xf>
    <xf numFmtId="0" fontId="661" fillId="37" borderId="0" xfId="0" applyFont="1" applyFill="1" applyBorder="1" applyAlignment="1">
      <alignment horizontal="left" vertical="center" wrapText="1"/>
    </xf>
    <xf numFmtId="0" fontId="671" fillId="37" borderId="0" xfId="0" applyFont="1" applyFill="1" applyBorder="1" applyAlignment="1">
      <alignment horizontal="left" vertical="center" wrapText="1"/>
    </xf>
    <xf numFmtId="0" fontId="313" fillId="17" borderId="0" xfId="6" applyFont="1" applyFill="1" applyBorder="1" applyAlignment="1">
      <alignment horizontal="center" vertical="center"/>
    </xf>
    <xf numFmtId="178" fontId="17" fillId="150" borderId="20" xfId="6" applyNumberFormat="1" applyFont="1" applyFill="1" applyBorder="1" applyAlignment="1">
      <alignment horizontal="center" vertical="center"/>
    </xf>
    <xf numFmtId="0" fontId="265" fillId="46" borderId="0" xfId="8" applyFont="1" applyFill="1" applyBorder="1" applyAlignment="1">
      <alignment horizontal="right" vertical="center"/>
    </xf>
    <xf numFmtId="164" fontId="851" fillId="46" borderId="0" xfId="11" applyNumberFormat="1" applyFont="1" applyFill="1" applyBorder="1" applyAlignment="1">
      <alignment horizontal="center" vertical="center"/>
    </xf>
    <xf numFmtId="164" fontId="850" fillId="46" borderId="1" xfId="11" applyNumberFormat="1" applyFont="1" applyFill="1" applyBorder="1" applyAlignment="1">
      <alignment horizontal="left" vertical="center"/>
    </xf>
    <xf numFmtId="0" fontId="359" fillId="154" borderId="0" xfId="6" applyFont="1" applyFill="1" applyBorder="1" applyAlignment="1">
      <alignment horizontal="center" vertical="center"/>
    </xf>
    <xf numFmtId="178" fontId="818" fillId="153" borderId="39" xfId="11" applyNumberFormat="1" applyFont="1" applyFill="1" applyBorder="1" applyAlignment="1">
      <alignment horizontal="center" vertical="center"/>
    </xf>
    <xf numFmtId="0" fontId="359" fillId="180" borderId="1" xfId="6" applyFont="1" applyFill="1" applyBorder="1" applyAlignment="1">
      <alignment horizontal="center" vertical="center"/>
    </xf>
    <xf numFmtId="0" fontId="852" fillId="46" borderId="247" xfId="6" applyFont="1" applyFill="1" applyBorder="1" applyAlignment="1" applyProtection="1">
      <alignment horizontal="center" vertical="center" wrapText="1"/>
      <protection hidden="1"/>
    </xf>
    <xf numFmtId="0" fontId="852" fillId="46" borderId="0" xfId="6" applyFont="1" applyFill="1" applyBorder="1" applyAlignment="1" applyProtection="1">
      <alignment horizontal="center" vertical="center" wrapText="1"/>
      <protection hidden="1"/>
    </xf>
    <xf numFmtId="0" fontId="813" fillId="69" borderId="39" xfId="8" applyFont="1" applyFill="1" applyBorder="1" applyAlignment="1" applyProtection="1">
      <alignment horizontal="center" vertical="center"/>
      <protection locked="0"/>
    </xf>
    <xf numFmtId="164" fontId="381" fillId="19" borderId="20" xfId="11" applyNumberFormat="1" applyFont="1" applyFill="1" applyBorder="1" applyAlignment="1">
      <alignment horizontal="center" vertical="center"/>
    </xf>
    <xf numFmtId="0" fontId="834" fillId="37" borderId="0" xfId="14" applyNumberFormat="1" applyFont="1" applyFill="1" applyBorder="1" applyAlignment="1">
      <alignment vertical="center"/>
    </xf>
    <xf numFmtId="0" fontId="836" fillId="3" borderId="0" xfId="14" applyNumberFormat="1" applyFont="1" applyFill="1" applyBorder="1" applyAlignment="1">
      <alignment horizontal="left" vertical="center"/>
    </xf>
    <xf numFmtId="0" fontId="678" fillId="37" borderId="0" xfId="14" applyNumberFormat="1" applyFont="1" applyFill="1" applyBorder="1" applyAlignment="1">
      <alignment vertical="center"/>
    </xf>
    <xf numFmtId="0" fontId="635" fillId="37" borderId="0" xfId="14" applyNumberFormat="1" applyFont="1" applyFill="1" applyBorder="1" applyAlignment="1">
      <alignment horizontal="left" vertical="center"/>
    </xf>
    <xf numFmtId="0" fontId="669" fillId="10" borderId="0" xfId="0" applyFont="1" applyFill="1" applyBorder="1" applyAlignment="1">
      <alignment horizontal="center" vertical="center"/>
    </xf>
    <xf numFmtId="0" fontId="841" fillId="8" borderId="0" xfId="0" applyFont="1" applyFill="1" applyBorder="1" applyAlignment="1">
      <alignment horizontal="center" vertical="center"/>
    </xf>
    <xf numFmtId="164" fontId="66" fillId="37" borderId="0" xfId="6" applyNumberFormat="1" applyFont="1" applyFill="1" applyBorder="1" applyAlignment="1" applyProtection="1">
      <alignment vertical="center"/>
      <protection hidden="1"/>
    </xf>
    <xf numFmtId="0" fontId="237" fillId="37" borderId="0" xfId="14" applyNumberFormat="1" applyFont="1" applyFill="1" applyBorder="1" applyAlignment="1">
      <alignment horizontal="right" vertical="center"/>
    </xf>
    <xf numFmtId="0" fontId="6" fillId="37" borderId="247" xfId="0" applyFont="1" applyFill="1" applyBorder="1" applyAlignment="1">
      <alignment horizontal="left" vertical="center"/>
    </xf>
    <xf numFmtId="0" fontId="6" fillId="37" borderId="0" xfId="0" applyFont="1" applyFill="1" applyBorder="1" applyAlignment="1">
      <alignment horizontal="left" vertical="center"/>
    </xf>
    <xf numFmtId="0" fontId="678" fillId="37" borderId="247" xfId="14" applyNumberFormat="1" applyFont="1" applyFill="1" applyBorder="1" applyAlignment="1">
      <alignment vertical="center"/>
    </xf>
    <xf numFmtId="0" fontId="635" fillId="37" borderId="247" xfId="14" applyNumberFormat="1" applyFont="1" applyFill="1" applyBorder="1" applyAlignment="1">
      <alignment horizontal="left" vertical="center"/>
    </xf>
    <xf numFmtId="0" fontId="836" fillId="3" borderId="247" xfId="14" applyNumberFormat="1" applyFont="1" applyFill="1" applyBorder="1" applyAlignment="1">
      <alignment horizontal="left" vertical="center"/>
    </xf>
    <xf numFmtId="0" fontId="243" fillId="181" borderId="0" xfId="6" applyFont="1" applyFill="1" applyBorder="1" applyAlignment="1">
      <alignment horizontal="center" vertical="center"/>
    </xf>
    <xf numFmtId="0" fontId="243" fillId="181" borderId="0" xfId="6" applyFont="1" applyFill="1" applyBorder="1" applyAlignment="1">
      <alignment vertical="center"/>
    </xf>
    <xf numFmtId="0" fontId="755" fillId="68" borderId="0" xfId="6" applyFont="1" applyFill="1" applyBorder="1" applyAlignment="1" applyProtection="1">
      <alignment horizontal="center" vertical="center" wrapText="1"/>
      <protection hidden="1"/>
    </xf>
    <xf numFmtId="0" fontId="250" fillId="68" borderId="0" xfId="6" applyFont="1" applyFill="1" applyBorder="1" applyAlignment="1" applyProtection="1">
      <alignment horizontal="center" vertical="center" wrapText="1"/>
      <protection hidden="1"/>
    </xf>
    <xf numFmtId="164" fontId="66" fillId="179" borderId="0" xfId="6" applyNumberFormat="1" applyFont="1" applyFill="1" applyBorder="1" applyAlignment="1">
      <alignment horizontal="center" vertical="center"/>
    </xf>
    <xf numFmtId="0" fontId="813" fillId="69" borderId="41" xfId="8" applyFont="1" applyFill="1" applyBorder="1" applyAlignment="1" applyProtection="1">
      <alignment horizontal="center" vertical="center"/>
      <protection locked="0"/>
    </xf>
    <xf numFmtId="0" fontId="841" fillId="152" borderId="0" xfId="0" applyFont="1" applyFill="1" applyBorder="1" applyAlignment="1">
      <alignment horizontal="center" vertical="center"/>
    </xf>
    <xf numFmtId="0" fontId="836" fillId="3" borderId="0" xfId="14" applyNumberFormat="1" applyFont="1" applyFill="1" applyBorder="1" applyAlignment="1">
      <alignment horizontal="right" vertical="center"/>
    </xf>
    <xf numFmtId="0" fontId="249" fillId="37" borderId="0" xfId="0" applyFont="1" applyFill="1" applyBorder="1" applyAlignment="1">
      <alignment horizontal="center" vertical="center"/>
    </xf>
    <xf numFmtId="0" fontId="671" fillId="37" borderId="0" xfId="0" applyFont="1" applyFill="1" applyBorder="1" applyAlignment="1">
      <alignment vertical="center" wrapText="1"/>
    </xf>
    <xf numFmtId="0" fontId="252" fillId="37" borderId="0" xfId="0" applyFont="1" applyFill="1" applyBorder="1" applyAlignment="1">
      <alignment horizontal="center" vertical="center"/>
    </xf>
    <xf numFmtId="0" fontId="359" fillId="3" borderId="247" xfId="6" applyFont="1" applyFill="1" applyBorder="1" applyAlignment="1">
      <alignment horizontal="center" vertical="center"/>
    </xf>
    <xf numFmtId="0" fontId="830" fillId="37" borderId="0" xfId="0" applyFont="1" applyFill="1" applyBorder="1"/>
    <xf numFmtId="0" fontId="853" fillId="3" borderId="247" xfId="6" applyFont="1" applyFill="1" applyBorder="1" applyAlignment="1">
      <alignment horizontal="center" vertical="center"/>
    </xf>
    <xf numFmtId="0" fontId="854" fillId="3" borderId="247" xfId="6" applyFont="1" applyFill="1" applyBorder="1" applyAlignment="1">
      <alignment horizontal="center" vertical="center"/>
    </xf>
    <xf numFmtId="0" fontId="855" fillId="37" borderId="0" xfId="0" applyFont="1" applyFill="1" applyBorder="1" applyAlignment="1">
      <alignment vertical="center"/>
    </xf>
    <xf numFmtId="0" fontId="436" fillId="3" borderId="247" xfId="6" applyFont="1" applyFill="1" applyBorder="1" applyAlignment="1">
      <alignment horizontal="center" vertical="center"/>
    </xf>
    <xf numFmtId="0" fontId="275" fillId="37" borderId="0" xfId="0" applyFont="1" applyFill="1" applyBorder="1" applyAlignment="1">
      <alignment vertical="center"/>
    </xf>
    <xf numFmtId="0" fontId="275" fillId="37" borderId="0" xfId="0" applyFont="1" applyFill="1" applyBorder="1"/>
    <xf numFmtId="0" fontId="243" fillId="37" borderId="0" xfId="0" applyFont="1" applyFill="1" applyBorder="1" applyAlignment="1">
      <alignment horizontal="left" vertical="center"/>
    </xf>
    <xf numFmtId="0" fontId="858" fillId="37" borderId="0" xfId="0" applyFont="1" applyFill="1" applyBorder="1" applyAlignment="1">
      <alignment horizontal="right" vertical="center"/>
    </xf>
    <xf numFmtId="0" fontId="243" fillId="37" borderId="0" xfId="0" applyFont="1" applyFill="1" applyBorder="1" applyAlignment="1">
      <alignment vertical="center"/>
    </xf>
    <xf numFmtId="0" fontId="237" fillId="37" borderId="0" xfId="0" applyFont="1" applyFill="1" applyBorder="1" applyAlignment="1">
      <alignment horizontal="center"/>
    </xf>
    <xf numFmtId="0" fontId="238" fillId="37" borderId="0" xfId="8" applyFont="1" applyFill="1" applyBorder="1" applyAlignment="1">
      <alignment vertical="center"/>
    </xf>
    <xf numFmtId="0" fontId="857" fillId="37" borderId="247" xfId="29" applyNumberFormat="1" applyFont="1" applyFill="1" applyBorder="1" applyAlignment="1">
      <alignment horizontal="center" vertical="center"/>
    </xf>
    <xf numFmtId="0" fontId="302" fillId="46" borderId="0" xfId="29" applyFont="1" applyFill="1" applyBorder="1" applyAlignment="1">
      <alignment horizontal="center" vertical="center"/>
    </xf>
    <xf numFmtId="0" fontId="243" fillId="69" borderId="0" xfId="29" applyFont="1" applyFill="1" applyBorder="1" applyAlignment="1">
      <alignment horizontal="center" vertical="center"/>
    </xf>
    <xf numFmtId="0" fontId="249" fillId="152" borderId="0" xfId="29" applyFont="1" applyFill="1" applyBorder="1" applyAlignment="1">
      <alignment horizontal="center" vertical="center"/>
    </xf>
    <xf numFmtId="1" fontId="677" fillId="47" borderId="0" xfId="8" applyNumberFormat="1" applyFont="1" applyFill="1" applyBorder="1" applyAlignment="1" applyProtection="1">
      <alignment horizontal="center" vertical="center"/>
      <protection locked="0"/>
    </xf>
    <xf numFmtId="0" fontId="430" fillId="10" borderId="0" xfId="0" applyFont="1" applyFill="1" applyBorder="1" applyAlignment="1">
      <alignment horizontal="center" vertical="center"/>
    </xf>
    <xf numFmtId="1" fontId="302" fillId="80" borderId="0" xfId="8" applyNumberFormat="1" applyFont="1" applyFill="1" applyBorder="1" applyAlignment="1" applyProtection="1">
      <alignment horizontal="center" vertical="center"/>
      <protection locked="0"/>
    </xf>
    <xf numFmtId="211" fontId="237" fillId="37" borderId="0" xfId="22" applyNumberFormat="1" applyFont="1" applyFill="1" applyBorder="1" applyAlignment="1">
      <alignment horizontal="center" vertical="center"/>
    </xf>
    <xf numFmtId="0" fontId="744" fillId="3" borderId="309" xfId="0" applyFont="1" applyFill="1" applyBorder="1" applyAlignment="1"/>
    <xf numFmtId="0" fontId="632" fillId="3" borderId="0" xfId="0" applyFont="1" applyFill="1" applyBorder="1" applyAlignment="1">
      <alignment vertical="top" wrapText="1"/>
    </xf>
    <xf numFmtId="0" fontId="631" fillId="3" borderId="272" xfId="0" applyFont="1" applyFill="1" applyBorder="1" applyAlignment="1">
      <alignment horizontal="center" vertical="center"/>
    </xf>
    <xf numFmtId="178" fontId="17" fillId="48" borderId="0" xfId="6" applyNumberFormat="1" applyFont="1" applyFill="1" applyBorder="1" applyAlignment="1">
      <alignment horizontal="center" vertical="center"/>
    </xf>
    <xf numFmtId="0" fontId="744" fillId="3" borderId="247" xfId="0" applyFont="1" applyFill="1" applyBorder="1" applyAlignment="1"/>
    <xf numFmtId="178" fontId="17" fillId="48" borderId="20" xfId="6" applyNumberFormat="1" applyFont="1" applyFill="1" applyBorder="1" applyAlignment="1">
      <alignment horizontal="center" vertical="center"/>
    </xf>
    <xf numFmtId="0" fontId="38" fillId="45" borderId="0" xfId="6" applyNumberFormat="1" applyFont="1" applyFill="1" applyBorder="1" applyAlignment="1">
      <alignment horizontal="center" vertical="center"/>
    </xf>
    <xf numFmtId="0" fontId="38" fillId="45" borderId="20" xfId="6" applyNumberFormat="1" applyFont="1" applyFill="1" applyBorder="1" applyAlignment="1">
      <alignment horizontal="center" vertical="center"/>
    </xf>
    <xf numFmtId="164" fontId="657" fillId="68" borderId="39" xfId="11" applyNumberFormat="1" applyFont="1" applyFill="1" applyBorder="1" applyAlignment="1">
      <alignment horizontal="center" vertical="center"/>
    </xf>
    <xf numFmtId="164" fontId="657" fillId="39" borderId="40" xfId="11" applyNumberFormat="1" applyFont="1" applyFill="1" applyBorder="1" applyAlignment="1">
      <alignment horizontal="center" vertical="center"/>
    </xf>
    <xf numFmtId="164" fontId="66" fillId="185" borderId="0" xfId="6" applyNumberFormat="1" applyFont="1" applyFill="1" applyBorder="1" applyAlignment="1">
      <alignment horizontal="center" vertical="center"/>
    </xf>
    <xf numFmtId="164" fontId="66" fillId="186" borderId="0" xfId="6" applyNumberFormat="1" applyFont="1" applyFill="1" applyBorder="1" applyAlignment="1">
      <alignment horizontal="center" vertical="center"/>
    </xf>
    <xf numFmtId="0" fontId="250" fillId="39" borderId="0" xfId="6" applyFont="1" applyFill="1" applyBorder="1" applyAlignment="1" applyProtection="1">
      <alignment horizontal="center" vertical="center" wrapText="1"/>
      <protection hidden="1"/>
    </xf>
    <xf numFmtId="0" fontId="778" fillId="3" borderId="0" xfId="6" applyFont="1" applyFill="1" applyBorder="1" applyAlignment="1" applyProtection="1">
      <alignment horizontal="right" vertical="center"/>
      <protection hidden="1"/>
    </xf>
    <xf numFmtId="0" fontId="359" fillId="17" borderId="0" xfId="8" applyFont="1" applyFill="1" applyBorder="1" applyAlignment="1">
      <alignment horizontal="centerContinuous" vertical="center"/>
    </xf>
    <xf numFmtId="0" fontId="243" fillId="17" borderId="0" xfId="6" applyFont="1" applyFill="1" applyBorder="1" applyAlignment="1" applyProtection="1">
      <alignment horizontal="centerContinuous" vertical="center"/>
      <protection hidden="1"/>
    </xf>
    <xf numFmtId="164" fontId="367" fillId="3" borderId="1" xfId="11" applyNumberFormat="1" applyFont="1" applyFill="1" applyBorder="1" applyAlignment="1">
      <alignment vertical="top"/>
    </xf>
    <xf numFmtId="164" fontId="367" fillId="3" borderId="0" xfId="11" applyNumberFormat="1" applyFont="1" applyFill="1" applyBorder="1" applyAlignment="1">
      <alignment vertical="top"/>
    </xf>
    <xf numFmtId="0" fontId="250" fillId="184" borderId="310" xfId="6" applyFont="1" applyFill="1" applyBorder="1" applyAlignment="1" applyProtection="1">
      <alignment horizontal="center" vertical="center" wrapText="1"/>
      <protection hidden="1"/>
    </xf>
    <xf numFmtId="164" fontId="66" fillId="185" borderId="310" xfId="6" applyNumberFormat="1" applyFont="1" applyFill="1" applyBorder="1" applyAlignment="1">
      <alignment horizontal="center" vertical="center"/>
    </xf>
    <xf numFmtId="164" fontId="657" fillId="184" borderId="40" xfId="11" applyNumberFormat="1" applyFont="1" applyFill="1" applyBorder="1" applyAlignment="1">
      <alignment horizontal="center" vertical="center"/>
    </xf>
    <xf numFmtId="0" fontId="243" fillId="68" borderId="247" xfId="11" applyNumberFormat="1" applyFont="1" applyFill="1" applyBorder="1" applyAlignment="1">
      <alignment horizontal="center" vertical="center"/>
    </xf>
    <xf numFmtId="164" fontId="367" fillId="68" borderId="0" xfId="11" applyNumberFormat="1" applyFont="1" applyFill="1" applyBorder="1" applyAlignment="1">
      <alignment vertical="top"/>
    </xf>
    <xf numFmtId="0" fontId="674" fillId="68" borderId="0" xfId="8" applyFont="1" applyFill="1" applyBorder="1" applyAlignment="1" applyProtection="1">
      <alignment horizontal="left" vertical="center"/>
      <protection locked="0"/>
    </xf>
    <xf numFmtId="0" fontId="632" fillId="39" borderId="247" xfId="8" applyNumberFormat="1" applyFont="1" applyFill="1" applyBorder="1" applyAlignment="1">
      <alignment horizontal="center" vertical="center"/>
    </xf>
    <xf numFmtId="0" fontId="658" fillId="39" borderId="0" xfId="8" applyFont="1" applyFill="1" applyBorder="1" applyAlignment="1">
      <alignment vertical="center"/>
    </xf>
    <xf numFmtId="0" fontId="231" fillId="39" borderId="0" xfId="0" applyFont="1" applyFill="1" applyBorder="1"/>
    <xf numFmtId="0" fontId="243" fillId="184" borderId="247" xfId="11" applyNumberFormat="1" applyFont="1" applyFill="1" applyBorder="1" applyAlignment="1">
      <alignment horizontal="center" vertical="center"/>
    </xf>
    <xf numFmtId="164" fontId="367" fillId="184" borderId="0" xfId="11" applyNumberFormat="1" applyFont="1" applyFill="1" applyBorder="1" applyAlignment="1">
      <alignment horizontal="center" vertical="top"/>
    </xf>
    <xf numFmtId="0" fontId="632" fillId="184" borderId="0" xfId="8" applyFont="1" applyFill="1" applyBorder="1" applyAlignment="1">
      <alignment horizontal="right" vertical="center"/>
    </xf>
    <xf numFmtId="0" fontId="632" fillId="39" borderId="0" xfId="8" applyFont="1" applyFill="1" applyBorder="1" applyAlignment="1">
      <alignment horizontal="left" vertical="center"/>
    </xf>
    <xf numFmtId="164" fontId="243" fillId="68" borderId="0" xfId="11" applyNumberFormat="1" applyFont="1" applyFill="1" applyBorder="1" applyAlignment="1">
      <alignment horizontal="left" vertical="center"/>
    </xf>
    <xf numFmtId="164" fontId="243" fillId="184" borderId="0" xfId="11" applyNumberFormat="1" applyFont="1" applyFill="1" applyBorder="1" applyAlignment="1">
      <alignment horizontal="left" vertical="center"/>
    </xf>
    <xf numFmtId="0" fontId="737" fillId="0" borderId="247" xfId="8" applyFont="1" applyFill="1" applyBorder="1" applyAlignment="1">
      <alignment horizontal="left" vertical="center"/>
    </xf>
    <xf numFmtId="0" fontId="337" fillId="187" borderId="247" xfId="6" applyFont="1" applyFill="1" applyBorder="1" applyAlignment="1">
      <alignment horizontal="center" vertical="center"/>
    </xf>
    <xf numFmtId="0" fontId="806" fillId="58" borderId="308" xfId="22" applyFont="1" applyFill="1" applyBorder="1" applyAlignment="1">
      <alignment horizontal="center" vertical="center"/>
    </xf>
    <xf numFmtId="0" fontId="806" fillId="58" borderId="270" xfId="22" applyFont="1" applyFill="1" applyBorder="1" applyAlignment="1">
      <alignment horizontal="center" vertical="center"/>
    </xf>
    <xf numFmtId="0" fontId="360" fillId="68" borderId="0" xfId="6" applyFont="1" applyFill="1" applyBorder="1" applyAlignment="1" applyProtection="1">
      <alignment horizontal="center" vertical="center"/>
      <protection hidden="1"/>
    </xf>
    <xf numFmtId="0" fontId="360" fillId="68" borderId="301" xfId="6" applyFont="1" applyFill="1" applyBorder="1" applyAlignment="1" applyProtection="1">
      <alignment horizontal="center" vertical="center"/>
      <protection hidden="1"/>
    </xf>
    <xf numFmtId="0" fontId="360" fillId="68" borderId="37" xfId="6" applyFont="1" applyFill="1" applyBorder="1" applyAlignment="1" applyProtection="1">
      <alignment horizontal="center" vertical="center"/>
      <protection hidden="1"/>
    </xf>
    <xf numFmtId="0" fontId="700" fillId="68" borderId="0" xfId="6" applyFont="1" applyFill="1" applyBorder="1" applyAlignment="1" applyProtection="1">
      <alignment horizontal="center" vertical="center"/>
      <protection hidden="1"/>
    </xf>
    <xf numFmtId="186" fontId="700" fillId="68" borderId="0" xfId="6" applyNumberFormat="1" applyFont="1" applyFill="1" applyBorder="1" applyAlignment="1" applyProtection="1">
      <alignment horizontal="center" vertical="center"/>
      <protection hidden="1"/>
    </xf>
    <xf numFmtId="164" fontId="703" fillId="68" borderId="0" xfId="11" applyNumberFormat="1" applyFont="1" applyFill="1" applyBorder="1" applyAlignment="1">
      <alignment horizontal="center" vertical="center"/>
    </xf>
    <xf numFmtId="164" fontId="704" fillId="39" borderId="0" xfId="11" applyNumberFormat="1" applyFont="1" applyFill="1" applyBorder="1" applyAlignment="1">
      <alignment horizontal="center" vertical="center"/>
    </xf>
    <xf numFmtId="186" fontId="701" fillId="39" borderId="0" xfId="6" applyNumberFormat="1" applyFont="1" applyFill="1" applyBorder="1" applyAlignment="1" applyProtection="1">
      <alignment horizontal="center" vertical="center"/>
      <protection hidden="1"/>
    </xf>
    <xf numFmtId="0" fontId="701" fillId="39" borderId="0" xfId="6" applyFont="1" applyFill="1" applyBorder="1" applyAlignment="1" applyProtection="1">
      <alignment horizontal="center" vertical="center"/>
      <protection hidden="1"/>
    </xf>
    <xf numFmtId="164" fontId="705" fillId="184" borderId="0" xfId="11" applyNumberFormat="1" applyFont="1" applyFill="1" applyBorder="1" applyAlignment="1">
      <alignment horizontal="center" vertical="center"/>
    </xf>
    <xf numFmtId="186" fontId="702" fillId="184" borderId="20" xfId="6" applyNumberFormat="1" applyFont="1" applyFill="1" applyBorder="1" applyAlignment="1" applyProtection="1">
      <alignment horizontal="center" vertical="center"/>
      <protection hidden="1"/>
    </xf>
    <xf numFmtId="0" fontId="702" fillId="184" borderId="0" xfId="6" applyFont="1" applyFill="1" applyBorder="1" applyAlignment="1" applyProtection="1">
      <alignment horizontal="center" vertical="center"/>
      <protection hidden="1"/>
    </xf>
    <xf numFmtId="186" fontId="372" fillId="11" borderId="0" xfId="11" applyNumberFormat="1" applyFont="1" applyFill="1" applyBorder="1" applyAlignment="1" applyProtection="1">
      <alignment horizontal="center" vertical="center"/>
      <protection locked="0"/>
    </xf>
    <xf numFmtId="0" fontId="795" fillId="17" borderId="0" xfId="6" applyFont="1" applyFill="1" applyBorder="1" applyAlignment="1">
      <alignment horizontal="center" vertical="center"/>
    </xf>
    <xf numFmtId="0" fontId="189" fillId="3" borderId="0" xfId="6" applyFont="1" applyFill="1" applyBorder="1" applyAlignment="1" applyProtection="1">
      <alignment horizontal="center"/>
      <protection hidden="1"/>
    </xf>
    <xf numFmtId="164" fontId="860" fillId="68" borderId="0" xfId="11" applyNumberFormat="1" applyFont="1" applyFill="1" applyBorder="1" applyAlignment="1">
      <alignment horizontal="center" vertical="center"/>
    </xf>
    <xf numFmtId="186" fontId="860" fillId="68" borderId="0" xfId="6" applyNumberFormat="1" applyFont="1" applyFill="1" applyBorder="1" applyAlignment="1" applyProtection="1">
      <alignment horizontal="center" vertical="center"/>
      <protection hidden="1"/>
    </xf>
    <xf numFmtId="164" fontId="862" fillId="39" borderId="0" xfId="11" applyNumberFormat="1" applyFont="1" applyFill="1" applyBorder="1" applyAlignment="1">
      <alignment horizontal="center" vertical="center"/>
    </xf>
    <xf numFmtId="186" fontId="862" fillId="39" borderId="0" xfId="6" applyNumberFormat="1" applyFont="1" applyFill="1" applyBorder="1" applyAlignment="1" applyProtection="1">
      <alignment horizontal="center" vertical="center"/>
      <protection hidden="1"/>
    </xf>
    <xf numFmtId="164" fontId="863" fillId="184" borderId="0" xfId="11" applyNumberFormat="1" applyFont="1" applyFill="1" applyBorder="1" applyAlignment="1">
      <alignment horizontal="center" vertical="center"/>
    </xf>
    <xf numFmtId="186" fontId="863" fillId="184" borderId="20" xfId="6" applyNumberFormat="1" applyFont="1" applyFill="1" applyBorder="1" applyAlignment="1" applyProtection="1">
      <alignment horizontal="center" vertical="center"/>
      <protection hidden="1"/>
    </xf>
    <xf numFmtId="0" fontId="647" fillId="0" borderId="0" xfId="6" applyFont="1" applyFill="1" applyBorder="1" applyAlignment="1" applyProtection="1">
      <alignment horizontal="right" vertical="center"/>
      <protection hidden="1"/>
    </xf>
    <xf numFmtId="0" fontId="751" fillId="53" borderId="99" xfId="22" applyFont="1" applyFill="1" applyBorder="1" applyAlignment="1">
      <alignment vertical="center"/>
    </xf>
    <xf numFmtId="0" fontId="313" fillId="37" borderId="0" xfId="22" applyFont="1" applyFill="1" applyAlignment="1">
      <alignment vertical="center" wrapText="1"/>
    </xf>
    <xf numFmtId="0" fontId="620" fillId="0" borderId="101" xfId="22" applyFont="1" applyBorder="1" applyAlignment="1">
      <alignment vertical="center"/>
    </xf>
    <xf numFmtId="0" fontId="620" fillId="0" borderId="272" xfId="22" applyFont="1" applyBorder="1" applyAlignment="1">
      <alignment vertical="center"/>
    </xf>
    <xf numFmtId="0" fontId="617" fillId="80" borderId="0" xfId="22" applyFont="1" applyFill="1" applyAlignment="1">
      <alignment vertical="center" wrapText="1"/>
    </xf>
    <xf numFmtId="0" fontId="620" fillId="0" borderId="312" xfId="22" applyFont="1" applyBorder="1" applyAlignment="1">
      <alignment vertical="center"/>
    </xf>
    <xf numFmtId="49" fontId="769" fillId="47" borderId="0" xfId="22" applyNumberFormat="1" applyFont="1" applyFill="1" applyBorder="1" applyAlignment="1">
      <alignment horizontal="center" vertical="center" wrapText="1"/>
    </xf>
    <xf numFmtId="49" fontId="209" fillId="47" borderId="0" xfId="22" applyNumberFormat="1" applyFont="1" applyFill="1" applyBorder="1" applyAlignment="1">
      <alignment horizontal="center" vertical="center" wrapText="1"/>
    </xf>
    <xf numFmtId="49" fontId="808" fillId="0" borderId="0" xfId="11" applyNumberFormat="1" applyFont="1" applyBorder="1" applyAlignment="1" applyProtection="1">
      <alignment horizontal="left" vertical="center"/>
      <protection locked="0"/>
    </xf>
    <xf numFmtId="49" fontId="800" fillId="142" borderId="0" xfId="22" applyNumberFormat="1" applyFont="1" applyFill="1" applyBorder="1" applyAlignment="1">
      <alignment horizontal="center" vertical="center"/>
    </xf>
    <xf numFmtId="49" fontId="810" fillId="0" borderId="0" xfId="37" applyNumberFormat="1" applyFont="1" applyBorder="1" applyAlignment="1">
      <alignment horizontal="center" vertical="center"/>
    </xf>
    <xf numFmtId="0" fontId="620" fillId="0" borderId="0" xfId="22" applyFont="1" applyBorder="1" applyAlignment="1">
      <alignment vertical="center"/>
    </xf>
    <xf numFmtId="0" fontId="802" fillId="58" borderId="313" xfId="22" applyFont="1" applyFill="1" applyBorder="1" applyAlignment="1">
      <alignment horizontal="center" vertical="center"/>
    </xf>
    <xf numFmtId="0" fontId="802" fillId="58" borderId="314" xfId="22" applyFont="1" applyFill="1" applyBorder="1" applyAlignment="1">
      <alignment horizontal="center" vertical="center"/>
    </xf>
    <xf numFmtId="0" fontId="620" fillId="0" borderId="247" xfId="22" applyFont="1" applyBorder="1" applyAlignment="1">
      <alignment vertical="center"/>
    </xf>
    <xf numFmtId="49" fontId="265" fillId="149" borderId="99" xfId="22" applyNumberFormat="1" applyFont="1" applyFill="1" applyBorder="1" applyAlignment="1">
      <alignment horizontal="center" vertical="center" wrapText="1"/>
    </xf>
    <xf numFmtId="0" fontId="19" fillId="147" borderId="0" xfId="22" applyFont="1" applyFill="1" applyAlignment="1">
      <alignment vertical="center" wrapText="1"/>
    </xf>
    <xf numFmtId="0" fontId="660" fillId="0" borderId="0" xfId="6" applyFont="1" applyFill="1" applyBorder="1" applyAlignment="1" applyProtection="1">
      <alignment vertical="center"/>
      <protection hidden="1"/>
    </xf>
    <xf numFmtId="0" fontId="307" fillId="39" borderId="269" xfId="8" applyFont="1" applyFill="1" applyBorder="1" applyAlignment="1">
      <alignment vertical="center" wrapText="1"/>
    </xf>
    <xf numFmtId="0" fontId="380" fillId="39" borderId="269" xfId="8" applyFont="1" applyFill="1" applyBorder="1" applyAlignment="1">
      <alignment vertical="center" wrapText="1"/>
    </xf>
    <xf numFmtId="0" fontId="380" fillId="39" borderId="316" xfId="8" applyFont="1" applyFill="1" applyBorder="1" applyAlignment="1">
      <alignment vertical="center" wrapText="1"/>
    </xf>
    <xf numFmtId="0" fontId="867" fillId="188" borderId="186" xfId="8" applyFont="1" applyFill="1" applyBorder="1" applyAlignment="1">
      <alignment vertical="center"/>
    </xf>
    <xf numFmtId="0" fontId="867" fillId="188" borderId="269" xfId="8" applyFont="1" applyFill="1" applyBorder="1" applyAlignment="1">
      <alignment vertical="center"/>
    </xf>
    <xf numFmtId="0" fontId="867" fillId="188" borderId="187" xfId="8" applyFont="1" applyFill="1" applyBorder="1" applyAlignment="1">
      <alignment vertical="center"/>
    </xf>
    <xf numFmtId="0" fontId="867" fillId="188" borderId="270" xfId="8" applyFont="1" applyFill="1" applyBorder="1" applyAlignment="1">
      <alignment vertical="center"/>
    </xf>
    <xf numFmtId="0" fontId="237" fillId="39" borderId="20" xfId="22" applyFont="1" applyFill="1" applyBorder="1"/>
    <xf numFmtId="49" fontId="800" fillId="47" borderId="100" xfId="22" applyNumberFormat="1" applyFont="1" applyFill="1" applyBorder="1" applyAlignment="1">
      <alignment horizontal="left" vertical="center"/>
    </xf>
    <xf numFmtId="49" fontId="800" fillId="47" borderId="247" xfId="22" applyNumberFormat="1" applyFont="1" applyFill="1" applyBorder="1" applyAlignment="1">
      <alignment horizontal="left" vertical="center"/>
    </xf>
    <xf numFmtId="0" fontId="800" fillId="47" borderId="103" xfId="22" applyFont="1" applyFill="1" applyBorder="1" applyAlignment="1">
      <alignment horizontal="left"/>
    </xf>
    <xf numFmtId="0" fontId="359" fillId="47" borderId="101" xfId="0" applyFont="1" applyFill="1" applyBorder="1"/>
    <xf numFmtId="0" fontId="359" fillId="47" borderId="0" xfId="0" applyFont="1" applyFill="1" applyBorder="1"/>
    <xf numFmtId="0" fontId="359" fillId="47" borderId="104" xfId="0" applyFont="1" applyFill="1" applyBorder="1"/>
    <xf numFmtId="0" fontId="359" fillId="47" borderId="102" xfId="6" applyFont="1" applyFill="1" applyBorder="1" applyAlignment="1">
      <alignment vertical="center" wrapText="1"/>
    </xf>
    <xf numFmtId="0" fontId="359" fillId="47" borderId="20" xfId="6" applyFont="1" applyFill="1" applyBorder="1" applyAlignment="1">
      <alignment vertical="center" wrapText="1"/>
    </xf>
    <xf numFmtId="0" fontId="359" fillId="47" borderId="20" xfId="6" applyFont="1" applyFill="1" applyBorder="1" applyAlignment="1">
      <alignment horizontal="left" vertical="center"/>
    </xf>
    <xf numFmtId="0" fontId="359" fillId="47" borderId="20" xfId="6" applyFont="1" applyFill="1" applyBorder="1" applyAlignment="1">
      <alignment vertical="center"/>
    </xf>
    <xf numFmtId="0" fontId="359" fillId="47" borderId="105" xfId="6" applyFont="1" applyFill="1" applyBorder="1" applyAlignment="1">
      <alignment vertical="center"/>
    </xf>
    <xf numFmtId="0" fontId="376" fillId="37" borderId="247" xfId="8" applyFont="1" applyFill="1" applyBorder="1" applyAlignment="1">
      <alignment horizontal="center" vertical="center"/>
    </xf>
    <xf numFmtId="0" fontId="661" fillId="37" borderId="0" xfId="0" applyFont="1" applyFill="1" applyBorder="1" applyAlignment="1">
      <alignment vertical="center" wrapText="1"/>
    </xf>
    <xf numFmtId="0" fontId="661" fillId="37" borderId="0" xfId="0" applyFont="1" applyFill="1" applyBorder="1" applyAlignment="1">
      <alignment vertical="center"/>
    </xf>
    <xf numFmtId="0" fontId="661" fillId="37" borderId="0" xfId="0" applyFont="1" applyFill="1" applyBorder="1" applyAlignment="1">
      <alignment horizontal="left" vertical="center"/>
    </xf>
    <xf numFmtId="0" fontId="359" fillId="37" borderId="0" xfId="0" applyFont="1" applyFill="1" applyBorder="1"/>
    <xf numFmtId="0" fontId="737" fillId="0" borderId="309" xfId="8" applyFont="1" applyFill="1" applyBorder="1" applyAlignment="1">
      <alignment horizontal="left" vertical="center"/>
    </xf>
    <xf numFmtId="0" fontId="358" fillId="58" borderId="312" xfId="22" applyFont="1" applyFill="1" applyBorder="1" applyAlignment="1">
      <alignment horizontal="center" vertical="center"/>
    </xf>
    <xf numFmtId="0" fontId="867" fillId="188" borderId="316" xfId="8" applyFont="1" applyFill="1" applyBorder="1" applyAlignment="1">
      <alignment vertical="center"/>
    </xf>
    <xf numFmtId="0" fontId="867" fillId="188" borderId="315" xfId="8" applyFont="1" applyFill="1" applyBorder="1" applyAlignment="1">
      <alignment vertical="center"/>
    </xf>
    <xf numFmtId="0" fontId="237" fillId="39" borderId="317" xfId="22" applyFont="1" applyFill="1" applyBorder="1"/>
    <xf numFmtId="0" fontId="359" fillId="37" borderId="247" xfId="0" applyFont="1" applyFill="1" applyBorder="1"/>
    <xf numFmtId="0" fontId="231" fillId="37" borderId="103" xfId="0" applyFont="1" applyFill="1" applyBorder="1"/>
    <xf numFmtId="0" fontId="359" fillId="37" borderId="0" xfId="6" applyFont="1" applyFill="1" applyBorder="1" applyAlignment="1">
      <alignment vertical="center" wrapText="1"/>
    </xf>
    <xf numFmtId="0" fontId="250" fillId="37" borderId="0" xfId="8" applyFont="1" applyFill="1" applyBorder="1" applyAlignment="1">
      <alignment vertical="center" wrapText="1"/>
    </xf>
    <xf numFmtId="0" fontId="250" fillId="37" borderId="20" xfId="8" applyFont="1" applyFill="1" applyBorder="1" applyAlignment="1">
      <alignment vertical="center" wrapText="1"/>
    </xf>
    <xf numFmtId="0" fontId="250" fillId="37" borderId="104" xfId="8" applyFont="1" applyFill="1" applyBorder="1" applyAlignment="1">
      <alignment vertical="center" wrapText="1"/>
    </xf>
    <xf numFmtId="0" fontId="250" fillId="37" borderId="105" xfId="8" applyFont="1" applyFill="1" applyBorder="1" applyAlignment="1">
      <alignment vertical="center" wrapText="1"/>
    </xf>
    <xf numFmtId="1" fontId="868" fillId="0" borderId="294" xfId="8" applyNumberFormat="1" applyFont="1" applyBorder="1" applyAlignment="1">
      <alignment horizontal="center"/>
    </xf>
    <xf numFmtId="1" fontId="868" fillId="0" borderId="318" xfId="8" applyNumberFormat="1" applyFont="1" applyBorder="1" applyAlignment="1">
      <alignment horizontal="left"/>
    </xf>
    <xf numFmtId="1" fontId="840" fillId="0" borderId="294" xfId="8" applyNumberFormat="1" applyFont="1" applyBorder="1" applyAlignment="1">
      <alignment horizontal="center"/>
    </xf>
    <xf numFmtId="0" fontId="737" fillId="37" borderId="0" xfId="8" applyFont="1" applyFill="1" applyAlignment="1">
      <alignment horizontal="left" vertical="center"/>
    </xf>
    <xf numFmtId="0" fontId="329" fillId="37" borderId="0" xfId="6" applyFont="1" applyFill="1" applyBorder="1" applyAlignment="1">
      <alignment horizontal="center" vertical="center" wrapText="1"/>
    </xf>
    <xf numFmtId="0" fontId="250" fillId="37" borderId="0" xfId="0" applyFont="1" applyFill="1" applyBorder="1"/>
    <xf numFmtId="0" fontId="250" fillId="37" borderId="0" xfId="0" applyFont="1" applyFill="1" applyBorder="1" applyAlignment="1">
      <alignment vertical="center" wrapText="1"/>
    </xf>
    <xf numFmtId="0" fontId="250" fillId="37" borderId="0" xfId="0" applyFont="1" applyFill="1" applyBorder="1" applyAlignment="1">
      <alignment vertical="center"/>
    </xf>
    <xf numFmtId="0" fontId="250" fillId="37" borderId="0" xfId="6" applyFont="1" applyFill="1" applyBorder="1" applyAlignment="1" applyProtection="1">
      <alignment horizontal="left" vertical="center"/>
      <protection hidden="1"/>
    </xf>
    <xf numFmtId="0" fontId="250" fillId="37" borderId="0" xfId="0" applyFont="1" applyFill="1" applyBorder="1" applyAlignment="1">
      <alignment horizontal="left" vertical="center"/>
    </xf>
    <xf numFmtId="166" fontId="359" fillId="37" borderId="0" xfId="8" applyNumberFormat="1" applyFont="1" applyFill="1" applyBorder="1" applyAlignment="1">
      <alignment horizontal="left" vertical="center" wrapText="1"/>
    </xf>
    <xf numFmtId="0" fontId="359" fillId="37" borderId="0" xfId="6" applyFont="1" applyFill="1" applyBorder="1"/>
    <xf numFmtId="1" fontId="868" fillId="37" borderId="318" xfId="8" applyNumberFormat="1" applyFont="1" applyFill="1" applyBorder="1" applyAlignment="1">
      <alignment horizontal="left"/>
    </xf>
    <xf numFmtId="0" fontId="359" fillId="37" borderId="0" xfId="0" applyFont="1" applyFill="1" applyBorder="1" applyAlignment="1"/>
    <xf numFmtId="0" fontId="359" fillId="37" borderId="0" xfId="0" applyFont="1" applyFill="1" applyBorder="1" applyAlignment="1">
      <alignment vertical="center"/>
    </xf>
    <xf numFmtId="0" fontId="250" fillId="37" borderId="0" xfId="0" applyFont="1" applyFill="1" applyBorder="1" applyAlignment="1">
      <alignment horizontal="left" vertical="center" wrapText="1"/>
    </xf>
    <xf numFmtId="212" fontId="359" fillId="37" borderId="0" xfId="6" applyNumberFormat="1" applyFont="1" applyFill="1" applyBorder="1" applyAlignment="1">
      <alignment horizontal="center" vertical="center"/>
    </xf>
    <xf numFmtId="1" fontId="840" fillId="37" borderId="318" xfId="8" applyNumberFormat="1" applyFont="1" applyFill="1" applyBorder="1" applyAlignment="1">
      <alignment horizontal="left"/>
    </xf>
    <xf numFmtId="0" fontId="238" fillId="0" borderId="0" xfId="0" applyFont="1"/>
    <xf numFmtId="0" fontId="359" fillId="39" borderId="0" xfId="8" applyFont="1" applyFill="1" applyBorder="1" applyAlignment="1">
      <alignment vertical="center"/>
    </xf>
    <xf numFmtId="0" fontId="867" fillId="188" borderId="173" xfId="8" applyFont="1" applyFill="1" applyBorder="1" applyAlignment="1">
      <alignment vertical="center"/>
    </xf>
    <xf numFmtId="0" fontId="867" fillId="188" borderId="98" xfId="8" applyFont="1" applyFill="1" applyBorder="1" applyAlignment="1">
      <alignment vertical="center"/>
    </xf>
    <xf numFmtId="0" fontId="867" fillId="188" borderId="25" xfId="8" applyFont="1" applyFill="1" applyBorder="1" applyAlignment="1">
      <alignment vertical="center"/>
    </xf>
    <xf numFmtId="0" fontId="867" fillId="188" borderId="169" xfId="8" applyFont="1" applyFill="1" applyBorder="1" applyAlignment="1">
      <alignment vertical="center"/>
    </xf>
    <xf numFmtId="0" fontId="867" fillId="188" borderId="311" xfId="8" applyFont="1" applyFill="1" applyBorder="1" applyAlignment="1">
      <alignment vertical="center"/>
    </xf>
    <xf numFmtId="0" fontId="811" fillId="58" borderId="101" xfId="6" applyFont="1" applyFill="1" applyBorder="1" applyAlignment="1">
      <alignment vertical="center"/>
    </xf>
    <xf numFmtId="0" fontId="359" fillId="39" borderId="98" xfId="8" applyFont="1" applyFill="1" applyBorder="1" applyAlignment="1">
      <alignment vertical="center"/>
    </xf>
    <xf numFmtId="0" fontId="237" fillId="39" borderId="99" xfId="22" applyFont="1" applyFill="1" applyBorder="1"/>
    <xf numFmtId="0" fontId="307" fillId="39" borderId="99" xfId="22" applyFont="1" applyFill="1" applyBorder="1"/>
    <xf numFmtId="0" fontId="307" fillId="39" borderId="105" xfId="22" applyFont="1" applyFill="1" applyBorder="1"/>
    <xf numFmtId="49" fontId="797" fillId="142" borderId="98" xfId="22" applyNumberFormat="1" applyFont="1" applyFill="1" applyBorder="1" applyAlignment="1">
      <alignment vertical="center"/>
    </xf>
    <xf numFmtId="49" fontId="797" fillId="142" borderId="99" xfId="22" applyNumberFormat="1" applyFont="1" applyFill="1" applyBorder="1" applyAlignment="1">
      <alignment vertical="center"/>
    </xf>
    <xf numFmtId="49" fontId="832" fillId="0" borderId="169" xfId="37" applyNumberFormat="1" applyFont="1" applyBorder="1" applyAlignment="1">
      <alignment vertical="center"/>
    </xf>
    <xf numFmtId="0" fontId="867" fillId="188" borderId="309" xfId="8" applyFont="1" applyFill="1" applyBorder="1" applyAlignment="1">
      <alignment vertical="center"/>
    </xf>
    <xf numFmtId="0" fontId="789" fillId="37" borderId="0" xfId="6" applyFont="1" applyFill="1" applyBorder="1" applyAlignment="1">
      <alignment horizontal="center" vertical="center"/>
    </xf>
    <xf numFmtId="0" fontId="806" fillId="37" borderId="0" xfId="22" applyFont="1" applyFill="1" applyBorder="1" applyAlignment="1">
      <alignment horizontal="center" vertical="center"/>
    </xf>
    <xf numFmtId="0" fontId="806" fillId="37" borderId="104" xfId="22" applyFont="1" applyFill="1" applyBorder="1" applyAlignment="1">
      <alignment horizontal="center" vertical="center"/>
    </xf>
    <xf numFmtId="49" fontId="790" fillId="47" borderId="100" xfId="22" applyNumberFormat="1" applyFont="1" applyFill="1" applyBorder="1" applyAlignment="1">
      <alignment horizontal="left" vertical="center"/>
    </xf>
    <xf numFmtId="49" fontId="790" fillId="47" borderId="247" xfId="22" applyNumberFormat="1" applyFont="1" applyFill="1" applyBorder="1" applyAlignment="1">
      <alignment horizontal="left" vertical="center"/>
    </xf>
    <xf numFmtId="0" fontId="790" fillId="47" borderId="103" xfId="22" applyFont="1" applyFill="1" applyBorder="1" applyAlignment="1">
      <alignment horizontal="left"/>
    </xf>
    <xf numFmtId="0" fontId="737" fillId="3" borderId="98" xfId="8" applyFont="1" applyFill="1" applyBorder="1" applyAlignment="1">
      <alignment horizontal="left" vertical="center"/>
    </xf>
    <xf numFmtId="0" fontId="11" fillId="68" borderId="99" xfId="6" applyFill="1" applyBorder="1"/>
    <xf numFmtId="1" fontId="840" fillId="0" borderId="320" xfId="8" applyNumberFormat="1" applyFont="1" applyBorder="1" applyAlignment="1">
      <alignment horizontal="center"/>
    </xf>
    <xf numFmtId="0" fontId="231" fillId="37" borderId="169" xfId="0" applyFont="1" applyFill="1" applyBorder="1"/>
    <xf numFmtId="0" fontId="359" fillId="37" borderId="173" xfId="0" applyFont="1" applyFill="1" applyBorder="1"/>
    <xf numFmtId="0" fontId="11" fillId="37" borderId="175" xfId="6" applyFill="1" applyBorder="1"/>
    <xf numFmtId="0" fontId="789" fillId="37" borderId="175" xfId="6" applyFont="1" applyFill="1" applyBorder="1" applyAlignment="1">
      <alignment horizontal="center" vertical="center"/>
    </xf>
    <xf numFmtId="0" fontId="806" fillId="37" borderId="99" xfId="22" applyFont="1" applyFill="1" applyBorder="1" applyAlignment="1">
      <alignment horizontal="center" vertical="center"/>
    </xf>
    <xf numFmtId="0" fontId="806" fillId="37" borderId="105" xfId="22" applyFont="1" applyFill="1" applyBorder="1" applyAlignment="1">
      <alignment horizontal="center" vertical="center"/>
    </xf>
    <xf numFmtId="0" fontId="231" fillId="37" borderId="0" xfId="8" applyFont="1" applyFill="1"/>
    <xf numFmtId="0" fontId="667" fillId="0" borderId="0" xfId="6" applyFont="1" applyFill="1" applyBorder="1" applyAlignment="1" applyProtection="1">
      <alignment horizontal="center" vertical="center" wrapText="1"/>
      <protection hidden="1"/>
    </xf>
    <xf numFmtId="0" fontId="237" fillId="0" borderId="0" xfId="8" applyFont="1" applyFill="1" applyBorder="1" applyAlignment="1">
      <alignment horizontal="left" vertical="center"/>
    </xf>
    <xf numFmtId="0" fontId="631" fillId="3" borderId="98" xfId="8" applyFont="1" applyFill="1" applyBorder="1" applyAlignment="1">
      <alignment horizontal="left" vertical="center"/>
    </xf>
    <xf numFmtId="0" fontId="647" fillId="0" borderId="0" xfId="0" applyFont="1" applyFill="1" applyBorder="1"/>
    <xf numFmtId="0" fontId="237" fillId="0" borderId="0" xfId="8" applyFont="1" applyFill="1" applyBorder="1" applyAlignment="1">
      <alignment vertical="center"/>
    </xf>
    <xf numFmtId="0" fontId="237" fillId="0" borderId="55" xfId="8" applyFont="1" applyFill="1" applyBorder="1" applyAlignment="1">
      <alignment vertical="center"/>
    </xf>
    <xf numFmtId="0" fontId="231" fillId="40" borderId="0" xfId="0" applyFont="1" applyFill="1"/>
    <xf numFmtId="0" fontId="729" fillId="90" borderId="0" xfId="6" applyFont="1" applyFill="1" applyBorder="1" applyAlignment="1">
      <alignment vertical="center" wrapText="1"/>
    </xf>
    <xf numFmtId="0" fontId="371" fillId="90" borderId="0" xfId="6" applyFont="1" applyFill="1" applyBorder="1" applyAlignment="1">
      <alignment vertical="center"/>
    </xf>
    <xf numFmtId="0" fontId="231" fillId="81" borderId="0" xfId="0" applyFont="1" applyFill="1" applyBorder="1"/>
    <xf numFmtId="0" fontId="811" fillId="189" borderId="0" xfId="0" applyFont="1" applyFill="1" applyBorder="1"/>
    <xf numFmtId="0" fontId="371" fillId="37" borderId="0" xfId="6" applyFont="1" applyFill="1" applyBorder="1" applyAlignment="1">
      <alignment horizontal="center" vertical="center"/>
    </xf>
    <xf numFmtId="1" fontId="868" fillId="37" borderId="294" xfId="8" applyNumberFormat="1" applyFont="1" applyFill="1" applyBorder="1" applyAlignment="1">
      <alignment horizontal="center"/>
    </xf>
    <xf numFmtId="0" fontId="371" fillId="37" borderId="0" xfId="6" applyFont="1" applyFill="1" applyProtection="1">
      <protection hidden="1"/>
    </xf>
    <xf numFmtId="0" fontId="764" fillId="3" borderId="0" xfId="14" applyFont="1" applyFill="1" applyAlignment="1">
      <alignment vertical="center"/>
    </xf>
    <xf numFmtId="0" fontId="646" fillId="37" borderId="0" xfId="14" applyFont="1" applyFill="1" applyAlignment="1">
      <alignment vertical="center"/>
    </xf>
    <xf numFmtId="0" fontId="231" fillId="3" borderId="0" xfId="0" applyFont="1" applyFill="1" applyAlignment="1">
      <alignment vertical="center"/>
    </xf>
    <xf numFmtId="164" fontId="243" fillId="41" borderId="0" xfId="11" applyNumberFormat="1" applyFont="1" applyFill="1" applyAlignment="1">
      <alignment horizontal="center" vertical="center"/>
    </xf>
    <xf numFmtId="0" fontId="740" fillId="3" borderId="0" xfId="6" applyFont="1" applyFill="1" applyAlignment="1">
      <alignment horizontal="left" vertical="center"/>
    </xf>
    <xf numFmtId="0" fontId="759" fillId="3" borderId="0" xfId="6" applyFont="1" applyFill="1" applyBorder="1" applyAlignment="1">
      <alignment horizontal="left" vertical="center"/>
    </xf>
    <xf numFmtId="0" fontId="695" fillId="3" borderId="0" xfId="6" applyFont="1" applyFill="1" applyBorder="1" applyAlignment="1">
      <alignment horizontal="left" vertical="center"/>
    </xf>
    <xf numFmtId="0" fontId="821" fillId="3" borderId="0" xfId="6" applyFont="1" applyFill="1" applyBorder="1" applyAlignment="1">
      <alignment horizontal="left" vertical="center"/>
    </xf>
    <xf numFmtId="0" fontId="243" fillId="185" borderId="0" xfId="6" applyFont="1" applyFill="1" applyBorder="1" applyAlignment="1" applyProtection="1">
      <alignment horizontal="centerContinuous" vertical="center"/>
      <protection hidden="1"/>
    </xf>
    <xf numFmtId="0" fontId="376" fillId="37" borderId="0" xfId="14" applyFont="1" applyFill="1" applyAlignment="1">
      <alignment horizontal="right" vertical="center"/>
    </xf>
    <xf numFmtId="178" fontId="358" fillId="47" borderId="0" xfId="11" applyNumberFormat="1" applyFont="1" applyFill="1" applyAlignment="1">
      <alignment horizontal="center" vertical="center"/>
    </xf>
    <xf numFmtId="0" fontId="669" fillId="37" borderId="0" xfId="14" applyFont="1" applyFill="1" applyAlignment="1">
      <alignment horizontal="right" vertical="center"/>
    </xf>
    <xf numFmtId="1" fontId="648" fillId="47" borderId="0" xfId="8" applyNumberFormat="1" applyFont="1" applyFill="1" applyAlignment="1" applyProtection="1">
      <alignment horizontal="center" vertical="center"/>
      <protection locked="0"/>
    </xf>
    <xf numFmtId="0" fontId="359" fillId="37" borderId="0" xfId="14" applyFont="1" applyFill="1" applyAlignment="1">
      <alignment horizontal="center" vertical="center"/>
    </xf>
    <xf numFmtId="0" fontId="237" fillId="37" borderId="0" xfId="14" applyFont="1" applyFill="1" applyAlignment="1">
      <alignment vertical="center"/>
    </xf>
    <xf numFmtId="178" fontId="380" fillId="8" borderId="0" xfId="11" applyNumberFormat="1" applyFont="1" applyFill="1" applyAlignment="1">
      <alignment horizontal="center" vertical="center"/>
    </xf>
    <xf numFmtId="0" fontId="849" fillId="3" borderId="0" xfId="14" applyFont="1" applyFill="1" applyAlignment="1">
      <alignment horizontal="right" vertical="center"/>
    </xf>
    <xf numFmtId="164" fontId="38" fillId="37" borderId="0" xfId="6" applyNumberFormat="1" applyFont="1" applyFill="1" applyAlignment="1" applyProtection="1">
      <alignment vertical="center"/>
      <protection hidden="1"/>
    </xf>
    <xf numFmtId="1" fontId="243" fillId="37" borderId="0" xfId="8" applyNumberFormat="1" applyFont="1" applyFill="1" applyAlignment="1" applyProtection="1">
      <alignment horizontal="center" vertical="center"/>
      <protection locked="0"/>
    </xf>
    <xf numFmtId="178" fontId="243" fillId="37" borderId="0" xfId="11" applyNumberFormat="1" applyFont="1" applyFill="1" applyAlignment="1">
      <alignment horizontal="center" vertical="center"/>
    </xf>
    <xf numFmtId="164" fontId="376" fillId="47" borderId="0" xfId="11" applyNumberFormat="1" applyFont="1" applyFill="1" applyAlignment="1">
      <alignment horizontal="center" vertical="center"/>
    </xf>
    <xf numFmtId="164" fontId="17" fillId="150" borderId="102" xfId="6" applyNumberFormat="1" applyFont="1" applyFill="1" applyBorder="1" applyAlignment="1">
      <alignment horizontal="center" vertical="center"/>
    </xf>
    <xf numFmtId="0" fontId="400" fillId="37" borderId="98" xfId="0" applyFont="1" applyFill="1" applyBorder="1" applyAlignment="1">
      <alignment vertical="top"/>
    </xf>
    <xf numFmtId="0" fontId="400" fillId="37" borderId="0" xfId="0" applyFont="1" applyFill="1" applyBorder="1" applyAlignment="1">
      <alignment vertical="top"/>
    </xf>
    <xf numFmtId="0" fontId="231" fillId="37" borderId="99" xfId="0" applyFont="1" applyFill="1" applyBorder="1"/>
    <xf numFmtId="0" fontId="677" fillId="68" borderId="0" xfId="8" applyFont="1" applyFill="1" applyAlignment="1">
      <alignment horizontal="left" vertical="center"/>
    </xf>
    <xf numFmtId="0" fontId="11" fillId="68" borderId="0" xfId="6" applyFill="1"/>
    <xf numFmtId="0" fontId="677" fillId="68" borderId="0" xfId="8" applyFont="1" applyFill="1" applyAlignment="1">
      <alignment horizontal="right" vertical="center"/>
    </xf>
    <xf numFmtId="169" fontId="313" fillId="37" borderId="99" xfId="11" applyNumberFormat="1" applyFont="1" applyFill="1" applyBorder="1" applyAlignment="1">
      <alignment horizontal="center" vertical="center"/>
    </xf>
    <xf numFmtId="0" fontId="308" fillId="3" borderId="0" xfId="11" applyNumberFormat="1" applyFont="1" applyFill="1" applyBorder="1" applyAlignment="1">
      <alignment vertical="center" wrapText="1"/>
    </xf>
    <xf numFmtId="0" fontId="666" fillId="7" borderId="99" xfId="0" applyFont="1" applyFill="1" applyBorder="1"/>
    <xf numFmtId="0" fontId="380" fillId="184" borderId="0" xfId="14" applyNumberFormat="1" applyFont="1" applyFill="1" applyBorder="1" applyAlignment="1">
      <alignment horizontal="left" vertical="center"/>
    </xf>
    <xf numFmtId="0" fontId="826" fillId="184" borderId="0" xfId="6" applyFont="1" applyFill="1" applyBorder="1" applyAlignment="1" applyProtection="1">
      <alignment horizontal="right" vertical="center"/>
      <protection hidden="1"/>
    </xf>
    <xf numFmtId="165" fontId="632" fillId="184" borderId="0" xfId="8" applyNumberFormat="1" applyFont="1" applyFill="1" applyBorder="1" applyAlignment="1" applyProtection="1">
      <alignment horizontal="center" vertical="center"/>
      <protection locked="0"/>
    </xf>
    <xf numFmtId="166" fontId="237" fillId="184" borderId="0" xfId="6" applyNumberFormat="1" applyFont="1" applyFill="1" applyBorder="1" applyAlignment="1" applyProtection="1">
      <alignment horizontal="left" vertical="center"/>
      <protection hidden="1"/>
    </xf>
    <xf numFmtId="169" fontId="237" fillId="184" borderId="0" xfId="11" applyNumberFormat="1" applyFont="1" applyFill="1" applyBorder="1" applyAlignment="1">
      <alignment vertical="center"/>
    </xf>
    <xf numFmtId="164" fontId="243" fillId="184" borderId="0" xfId="11" applyNumberFormat="1" applyFont="1" applyFill="1" applyBorder="1" applyAlignment="1">
      <alignment vertical="center"/>
    </xf>
    <xf numFmtId="10" fontId="359" fillId="184" borderId="20" xfId="6" applyNumberFormat="1" applyFont="1" applyFill="1" applyBorder="1" applyAlignment="1">
      <alignment horizontal="center" vertical="center"/>
    </xf>
    <xf numFmtId="0" fontId="313" fillId="17" borderId="0" xfId="6" applyFont="1" applyFill="1" applyBorder="1" applyAlignment="1">
      <alignment vertical="center"/>
    </xf>
    <xf numFmtId="0" fontId="816" fillId="38" borderId="100" xfId="6" applyFont="1" applyFill="1" applyBorder="1" applyAlignment="1" applyProtection="1">
      <alignment horizontal="left" vertical="center"/>
      <protection hidden="1"/>
    </xf>
    <xf numFmtId="0" fontId="816" fillId="38" borderId="101" xfId="6" applyFont="1" applyFill="1" applyBorder="1" applyAlignment="1" applyProtection="1">
      <alignment horizontal="left" vertical="center"/>
      <protection hidden="1"/>
    </xf>
    <xf numFmtId="0" fontId="816" fillId="38" borderId="102" xfId="6" applyFont="1" applyFill="1" applyBorder="1" applyAlignment="1" applyProtection="1">
      <alignment horizontal="right" vertical="center"/>
      <protection hidden="1"/>
    </xf>
    <xf numFmtId="0" fontId="4" fillId="37" borderId="0" xfId="44" applyFill="1" applyAlignment="1">
      <alignment horizontal="left" vertical="center"/>
    </xf>
    <xf numFmtId="0" fontId="4" fillId="37" borderId="0" xfId="44" applyFill="1" applyAlignment="1">
      <alignment horizontal="right" vertical="center"/>
    </xf>
    <xf numFmtId="0" fontId="4" fillId="37" borderId="0" xfId="44" applyFill="1" applyAlignment="1">
      <alignment vertical="center"/>
    </xf>
    <xf numFmtId="0" fontId="231" fillId="37" borderId="0" xfId="44" applyFont="1" applyFill="1" applyAlignment="1">
      <alignment vertical="center"/>
    </xf>
    <xf numFmtId="0" fontId="789" fillId="37" borderId="0" xfId="0" applyFont="1" applyFill="1"/>
    <xf numFmtId="0" fontId="4" fillId="37" borderId="0" xfId="0" applyFont="1" applyFill="1" applyAlignment="1">
      <alignment horizontal="right" vertical="center"/>
    </xf>
    <xf numFmtId="0" fontId="380" fillId="39" borderId="309" xfId="8" applyFont="1" applyFill="1" applyBorder="1" applyAlignment="1">
      <alignment vertical="center"/>
    </xf>
    <xf numFmtId="0" fontId="380" fillId="39" borderId="312" xfId="8" applyFont="1" applyFill="1" applyBorder="1" applyAlignment="1">
      <alignment vertical="center"/>
    </xf>
    <xf numFmtId="0" fontId="677" fillId="68" borderId="0" xfId="8" applyFont="1" applyFill="1" applyAlignment="1">
      <alignment horizontal="center" vertical="center"/>
    </xf>
    <xf numFmtId="0" fontId="785" fillId="143" borderId="98" xfId="29" applyFont="1" applyFill="1" applyBorder="1" applyAlignment="1">
      <alignment horizontal="center" vertical="center"/>
    </xf>
    <xf numFmtId="0" fontId="783" fillId="143" borderId="99" xfId="0" applyFont="1" applyFill="1" applyBorder="1"/>
    <xf numFmtId="0" fontId="819" fillId="3" borderId="98" xfId="6" applyFont="1" applyFill="1" applyBorder="1" applyAlignment="1">
      <alignment horizontal="center" vertical="center"/>
    </xf>
    <xf numFmtId="0" fontId="698" fillId="3" borderId="98" xfId="6" applyFont="1" applyFill="1" applyBorder="1" applyAlignment="1">
      <alignment horizontal="center" vertical="center"/>
    </xf>
    <xf numFmtId="0" fontId="820" fillId="3" borderId="98" xfId="6" applyFont="1" applyFill="1" applyBorder="1" applyAlignment="1">
      <alignment horizontal="center" vertical="center"/>
    </xf>
    <xf numFmtId="0" fontId="645" fillId="3" borderId="98" xfId="6" applyFont="1" applyFill="1" applyBorder="1" applyAlignment="1">
      <alignment horizontal="center" vertical="center"/>
    </xf>
    <xf numFmtId="0" fontId="759" fillId="3" borderId="98" xfId="6" applyFont="1" applyFill="1" applyBorder="1" applyAlignment="1">
      <alignment horizontal="center" vertical="center"/>
    </xf>
    <xf numFmtId="0" fontId="695" fillId="3" borderId="98" xfId="6" applyFont="1" applyFill="1" applyBorder="1" applyAlignment="1">
      <alignment horizontal="center" vertical="center"/>
    </xf>
    <xf numFmtId="0" fontId="821" fillId="3" borderId="98" xfId="6" applyFont="1" applyFill="1" applyBorder="1" applyAlignment="1">
      <alignment horizontal="center" vertical="center"/>
    </xf>
    <xf numFmtId="0" fontId="871" fillId="37" borderId="0" xfId="0" applyFont="1" applyFill="1" applyBorder="1" applyAlignment="1">
      <alignment vertical="center"/>
    </xf>
    <xf numFmtId="0" fontId="871" fillId="37" borderId="0" xfId="8" applyFont="1" applyFill="1" applyBorder="1" applyAlignment="1">
      <alignment vertical="center"/>
    </xf>
    <xf numFmtId="0" fontId="692" fillId="37" borderId="0" xfId="0" applyFont="1" applyFill="1" applyBorder="1" applyAlignment="1"/>
    <xf numFmtId="0" fontId="872" fillId="37" borderId="0" xfId="0" applyFont="1" applyFill="1" applyBorder="1" applyAlignment="1">
      <alignment vertical="center"/>
    </xf>
    <xf numFmtId="0" fontId="669" fillId="37" borderId="0" xfId="0" applyFont="1" applyFill="1" applyBorder="1" applyAlignment="1"/>
    <xf numFmtId="0" fontId="313" fillId="37" borderId="0" xfId="0" applyFont="1" applyFill="1" applyBorder="1" applyAlignment="1"/>
    <xf numFmtId="0" fontId="303" fillId="37" borderId="0" xfId="0" applyFont="1" applyFill="1" applyBorder="1" applyAlignment="1"/>
    <xf numFmtId="0" fontId="307" fillId="3" borderId="247" xfId="11" applyNumberFormat="1" applyFont="1" applyFill="1" applyBorder="1" applyAlignment="1">
      <alignment vertical="top" wrapText="1"/>
    </xf>
    <xf numFmtId="0" fontId="307" fillId="3" borderId="0" xfId="11" applyNumberFormat="1" applyFont="1" applyFill="1" applyBorder="1" applyAlignment="1">
      <alignment vertical="top" wrapText="1"/>
    </xf>
    <xf numFmtId="0" fontId="324" fillId="37" borderId="0" xfId="14" applyFont="1" applyFill="1" applyAlignment="1">
      <alignment horizontal="right" vertical="center"/>
    </xf>
    <xf numFmtId="164" fontId="35" fillId="150" borderId="0" xfId="6" applyNumberFormat="1" applyFont="1" applyFill="1" applyBorder="1" applyAlignment="1">
      <alignment vertical="center"/>
    </xf>
    <xf numFmtId="0" fontId="371" fillId="68" borderId="0" xfId="6" applyFont="1" applyFill="1" applyAlignment="1">
      <alignment horizontal="right"/>
    </xf>
    <xf numFmtId="0" fontId="371" fillId="68" borderId="0" xfId="6" applyFont="1" applyFill="1" applyAlignment="1">
      <alignment horizontal="center"/>
    </xf>
    <xf numFmtId="0" fontId="251" fillId="68" borderId="0" xfId="6" applyFont="1" applyFill="1" applyAlignment="1">
      <alignment horizontal="center"/>
    </xf>
    <xf numFmtId="0" fontId="371" fillId="37" borderId="99" xfId="6" applyFont="1" applyFill="1" applyBorder="1" applyAlignment="1">
      <alignment vertical="center"/>
    </xf>
    <xf numFmtId="0" fontId="728" fillId="3" borderId="98" xfId="0" applyFont="1" applyFill="1" applyBorder="1" applyAlignment="1">
      <alignment vertical="center"/>
    </xf>
    <xf numFmtId="0" fontId="324" fillId="37" borderId="104" xfId="8" applyFont="1" applyFill="1" applyBorder="1" applyAlignment="1">
      <alignment vertical="center"/>
    </xf>
    <xf numFmtId="0" fontId="371" fillId="37" borderId="105" xfId="6" applyFont="1" applyFill="1" applyBorder="1" applyAlignment="1">
      <alignment vertical="center"/>
    </xf>
    <xf numFmtId="0" fontId="11" fillId="68" borderId="98" xfId="6" applyFill="1" applyBorder="1"/>
    <xf numFmtId="0" fontId="11" fillId="68" borderId="103" xfId="6" applyFill="1" applyBorder="1"/>
    <xf numFmtId="0" fontId="11" fillId="68" borderId="104" xfId="6" applyFill="1" applyBorder="1"/>
    <xf numFmtId="0" fontId="11" fillId="68" borderId="105" xfId="6" applyFill="1" applyBorder="1"/>
    <xf numFmtId="0" fontId="371" fillId="68" borderId="100" xfId="6" applyFont="1" applyFill="1" applyBorder="1" applyAlignment="1">
      <alignment vertical="center"/>
    </xf>
    <xf numFmtId="0" fontId="371" fillId="68" borderId="101" xfId="6" applyFont="1" applyFill="1" applyBorder="1" applyAlignment="1">
      <alignment vertical="center"/>
    </xf>
    <xf numFmtId="0" fontId="371" fillId="68" borderId="102" xfId="6" applyFont="1" applyFill="1" applyBorder="1" applyAlignment="1">
      <alignment vertical="center"/>
    </xf>
    <xf numFmtId="0" fontId="371" fillId="68" borderId="98" xfId="6" applyFont="1" applyFill="1" applyBorder="1" applyAlignment="1">
      <alignment vertical="center"/>
    </xf>
    <xf numFmtId="0" fontId="371" fillId="68" borderId="0" xfId="6" applyFont="1" applyFill="1" applyBorder="1" applyAlignment="1">
      <alignment vertical="center"/>
    </xf>
    <xf numFmtId="0" fontId="371" fillId="68" borderId="99" xfId="6" applyFont="1" applyFill="1" applyBorder="1" applyAlignment="1">
      <alignment vertical="center"/>
    </xf>
    <xf numFmtId="0" fontId="231" fillId="68" borderId="98" xfId="0" applyFont="1" applyFill="1" applyBorder="1"/>
    <xf numFmtId="0" fontId="231" fillId="68" borderId="103" xfId="0" applyFont="1" applyFill="1" applyBorder="1"/>
    <xf numFmtId="0" fontId="371" fillId="68" borderId="104" xfId="6" applyFont="1" applyFill="1" applyBorder="1" applyAlignment="1">
      <alignment vertical="center"/>
    </xf>
    <xf numFmtId="0" fontId="371" fillId="68" borderId="105" xfId="6" applyFont="1" applyFill="1" applyBorder="1" applyAlignment="1">
      <alignment vertical="center"/>
    </xf>
    <xf numFmtId="0" fontId="812" fillId="58" borderId="247" xfId="6" applyFont="1" applyFill="1" applyBorder="1" applyAlignment="1">
      <alignment vertical="center"/>
    </xf>
    <xf numFmtId="0" fontId="812" fillId="58" borderId="270" xfId="6" applyFont="1" applyFill="1" applyBorder="1" applyAlignment="1">
      <alignment vertical="center"/>
    </xf>
    <xf numFmtId="0" fontId="870" fillId="39" borderId="98" xfId="8" applyFont="1" applyFill="1" applyBorder="1" applyAlignment="1">
      <alignment vertical="center" wrapText="1"/>
    </xf>
    <xf numFmtId="0" fontId="870" fillId="39" borderId="0" xfId="8" applyFont="1" applyFill="1" applyBorder="1" applyAlignment="1">
      <alignment vertical="center" wrapText="1"/>
    </xf>
    <xf numFmtId="0" fontId="870" fillId="39" borderId="99" xfId="8" applyFont="1" applyFill="1" applyBorder="1" applyAlignment="1">
      <alignment vertical="center" wrapText="1"/>
    </xf>
    <xf numFmtId="0" fontId="307" fillId="39" borderId="99" xfId="8" applyFont="1" applyFill="1" applyBorder="1" applyAlignment="1">
      <alignment vertical="center" wrapText="1"/>
    </xf>
    <xf numFmtId="0" fontId="641" fillId="7" borderId="0" xfId="8" applyFont="1" applyFill="1" applyBorder="1" applyAlignment="1">
      <alignment horizontal="left" vertical="center"/>
    </xf>
    <xf numFmtId="0" fontId="814" fillId="38" borderId="99" xfId="6" applyFont="1" applyFill="1" applyBorder="1" applyAlignment="1" applyProtection="1">
      <alignment vertical="center"/>
      <protection hidden="1"/>
    </xf>
    <xf numFmtId="0" fontId="380" fillId="39" borderId="98" xfId="8" applyFont="1" applyFill="1" applyBorder="1" applyAlignment="1">
      <alignment vertical="center"/>
    </xf>
    <xf numFmtId="0" fontId="380" fillId="39" borderId="0" xfId="8" applyFont="1" applyFill="1" applyBorder="1" applyAlignment="1">
      <alignment vertical="center"/>
    </xf>
    <xf numFmtId="0" fontId="11" fillId="0" borderId="98" xfId="6" applyBorder="1"/>
    <xf numFmtId="0" fontId="231" fillId="143" borderId="101" xfId="0" applyFont="1" applyFill="1" applyBorder="1"/>
    <xf numFmtId="0" fontId="371" fillId="143" borderId="102" xfId="6" applyFont="1" applyFill="1" applyBorder="1" applyAlignment="1">
      <alignment vertical="center"/>
    </xf>
    <xf numFmtId="0" fontId="231" fillId="143" borderId="0" xfId="0" applyFont="1" applyFill="1" applyBorder="1"/>
    <xf numFmtId="0" fontId="371" fillId="143" borderId="99" xfId="6" applyFont="1" applyFill="1" applyBorder="1" applyAlignment="1">
      <alignment vertical="center"/>
    </xf>
    <xf numFmtId="49" fontId="800" fillId="47" borderId="98" xfId="22" applyNumberFormat="1" applyFont="1" applyFill="1" applyBorder="1" applyAlignment="1">
      <alignment vertical="center"/>
    </xf>
    <xf numFmtId="0" fontId="324" fillId="37" borderId="99" xfId="8" applyFont="1" applyFill="1" applyBorder="1" applyAlignment="1">
      <alignment vertical="center"/>
    </xf>
    <xf numFmtId="0" fontId="324" fillId="37" borderId="105" xfId="8" applyFont="1" applyFill="1" applyBorder="1" applyAlignment="1">
      <alignment vertical="center"/>
    </xf>
    <xf numFmtId="0" fontId="324" fillId="143" borderId="101" xfId="8" applyFont="1" applyFill="1" applyBorder="1" applyAlignment="1">
      <alignment vertical="center"/>
    </xf>
    <xf numFmtId="0" fontId="324" fillId="143" borderId="102" xfId="8" applyFont="1" applyFill="1" applyBorder="1" applyAlignment="1">
      <alignment vertical="center"/>
    </xf>
    <xf numFmtId="0" fontId="324" fillId="143" borderId="0" xfId="8" applyFont="1" applyFill="1" applyBorder="1" applyAlignment="1">
      <alignment vertical="center"/>
    </xf>
    <xf numFmtId="0" fontId="324" fillId="143" borderId="99" xfId="8" applyFont="1" applyFill="1" applyBorder="1" applyAlignment="1">
      <alignment vertical="center"/>
    </xf>
    <xf numFmtId="0" fontId="785" fillId="143" borderId="0" xfId="0" applyFont="1" applyFill="1" applyBorder="1" applyAlignment="1">
      <alignment horizontal="center" vertical="center"/>
    </xf>
    <xf numFmtId="0" fontId="784" fillId="143" borderId="0" xfId="0" applyFont="1" applyFill="1" applyBorder="1" applyAlignment="1">
      <alignment vertical="center"/>
    </xf>
    <xf numFmtId="0" fontId="784" fillId="143" borderId="99" xfId="0" applyFont="1" applyFill="1" applyBorder="1" applyAlignment="1">
      <alignment vertical="center"/>
    </xf>
    <xf numFmtId="0" fontId="643" fillId="3" borderId="101" xfId="0" applyFont="1" applyFill="1" applyBorder="1" applyAlignment="1">
      <alignment vertical="center"/>
    </xf>
    <xf numFmtId="164" fontId="243" fillId="3" borderId="101" xfId="11" applyNumberFormat="1" applyFont="1" applyFill="1" applyBorder="1" applyAlignment="1">
      <alignment vertical="center"/>
    </xf>
    <xf numFmtId="164" fontId="313" fillId="3" borderId="101" xfId="11" applyNumberFormat="1" applyFont="1" applyFill="1" applyBorder="1" applyAlignment="1">
      <alignment vertical="center"/>
    </xf>
    <xf numFmtId="0" fontId="380" fillId="3" borderId="101" xfId="14" applyNumberFormat="1" applyFont="1" applyFill="1" applyBorder="1" applyAlignment="1">
      <alignment horizontal="right" vertical="center"/>
    </xf>
    <xf numFmtId="1" fontId="657" fillId="3" borderId="101" xfId="11" applyNumberFormat="1" applyFont="1" applyFill="1" applyBorder="1" applyAlignment="1">
      <alignment horizontal="center" vertical="center"/>
    </xf>
    <xf numFmtId="165" fontId="313" fillId="3" borderId="101" xfId="11" applyNumberFormat="1" applyFont="1" applyFill="1" applyBorder="1" applyAlignment="1">
      <alignment vertical="center"/>
    </xf>
    <xf numFmtId="182" fontId="243" fillId="3" borderId="102" xfId="11" applyNumberFormat="1" applyFont="1" applyFill="1" applyBorder="1" applyAlignment="1">
      <alignment vertical="center"/>
    </xf>
    <xf numFmtId="182" fontId="243" fillId="3" borderId="99" xfId="11" applyNumberFormat="1" applyFont="1" applyFill="1" applyBorder="1" applyAlignment="1">
      <alignment vertical="center"/>
    </xf>
    <xf numFmtId="182" fontId="243" fillId="3" borderId="51" xfId="11" applyNumberFormat="1" applyFont="1" applyFill="1" applyBorder="1" applyAlignment="1">
      <alignment vertical="center"/>
    </xf>
    <xf numFmtId="0" fontId="632" fillId="3" borderId="98" xfId="0" applyFont="1" applyFill="1" applyBorder="1"/>
    <xf numFmtId="0" fontId="659" fillId="3" borderId="98" xfId="6" applyFont="1" applyFill="1" applyBorder="1" applyAlignment="1" applyProtection="1">
      <alignment horizontal="center" vertical="center"/>
      <protection hidden="1"/>
    </xf>
    <xf numFmtId="0" fontId="359" fillId="17" borderId="98" xfId="6" applyFont="1" applyFill="1" applyBorder="1" applyAlignment="1">
      <alignment horizontal="center" vertical="center"/>
    </xf>
    <xf numFmtId="0" fontId="243" fillId="17" borderId="99" xfId="6" applyFont="1" applyFill="1" applyBorder="1" applyAlignment="1">
      <alignment vertical="center"/>
    </xf>
    <xf numFmtId="0" fontId="237" fillId="3" borderId="99" xfId="8" applyFont="1" applyFill="1" applyBorder="1" applyAlignment="1">
      <alignment horizontal="left" vertical="center" wrapText="1"/>
    </xf>
    <xf numFmtId="1" fontId="750" fillId="8" borderId="98" xfId="8" applyNumberFormat="1" applyFont="1" applyFill="1" applyBorder="1" applyAlignment="1" applyProtection="1">
      <alignment horizontal="center" vertical="center"/>
      <protection locked="0"/>
    </xf>
    <xf numFmtId="178" fontId="669" fillId="6" borderId="0" xfId="11" applyNumberFormat="1" applyFont="1" applyFill="1" applyAlignment="1">
      <alignment horizontal="center" vertical="center"/>
    </xf>
    <xf numFmtId="0" fontId="237" fillId="3" borderId="0" xfId="14" applyFont="1" applyFill="1" applyAlignment="1">
      <alignment horizontal="right" vertical="center"/>
    </xf>
    <xf numFmtId="164" fontId="874" fillId="41" borderId="0" xfId="11" applyNumberFormat="1" applyFont="1" applyFill="1" applyAlignment="1">
      <alignment horizontal="center" vertical="center"/>
    </xf>
    <xf numFmtId="0" fontId="3" fillId="68" borderId="0" xfId="8" applyFont="1" applyFill="1" applyAlignment="1">
      <alignment vertical="center"/>
    </xf>
    <xf numFmtId="0" fontId="834" fillId="68" borderId="0" xfId="8" applyFont="1" applyFill="1" applyAlignment="1">
      <alignment vertical="center"/>
    </xf>
    <xf numFmtId="164" fontId="313" fillId="37" borderId="99" xfId="11" applyNumberFormat="1" applyFont="1" applyFill="1" applyBorder="1" applyAlignment="1">
      <alignment horizontal="center" vertical="center"/>
    </xf>
    <xf numFmtId="164" fontId="237" fillId="190" borderId="99" xfId="11" applyNumberFormat="1" applyFont="1" applyFill="1" applyBorder="1" applyAlignment="1">
      <alignment horizontal="center" vertical="center"/>
    </xf>
    <xf numFmtId="164" fontId="381" fillId="17" borderId="325" xfId="6" applyNumberFormat="1" applyFont="1" applyFill="1" applyBorder="1" applyAlignment="1">
      <alignment vertical="center"/>
    </xf>
    <xf numFmtId="178" fontId="243" fillId="191" borderId="0" xfId="11" applyNumberFormat="1" applyFont="1" applyFill="1" applyBorder="1" applyAlignment="1">
      <alignment horizontal="center" vertical="center"/>
    </xf>
    <xf numFmtId="204" fontId="243" fillId="41" borderId="0" xfId="11" applyNumberFormat="1" applyFont="1" applyFill="1" applyAlignment="1">
      <alignment horizontal="center" vertical="center"/>
    </xf>
    <xf numFmtId="0" fontId="834" fillId="68" borderId="0" xfId="8" applyFont="1" applyFill="1" applyBorder="1" applyAlignment="1">
      <alignment vertical="center"/>
    </xf>
    <xf numFmtId="0" fontId="875" fillId="3" borderId="0" xfId="6" applyFont="1" applyFill="1" applyBorder="1" applyAlignment="1">
      <alignment horizontal="left" vertical="center"/>
    </xf>
    <xf numFmtId="0" fontId="877" fillId="155" borderId="0" xfId="14" applyFont="1" applyFill="1" applyAlignment="1">
      <alignment horizontal="right" vertical="center"/>
    </xf>
    <xf numFmtId="178" fontId="876" fillId="3" borderId="0" xfId="11" applyNumberFormat="1" applyFont="1" applyFill="1" applyBorder="1" applyAlignment="1">
      <alignment vertical="center"/>
    </xf>
    <xf numFmtId="0" fontId="237" fillId="37" borderId="0" xfId="44" applyFont="1" applyFill="1" applyBorder="1" applyAlignment="1">
      <alignment horizontal="left" vertical="center"/>
    </xf>
    <xf numFmtId="0" fontId="806" fillId="58" borderId="99" xfId="22" applyFont="1" applyFill="1" applyBorder="1" applyAlignment="1">
      <alignment horizontal="left" vertical="center"/>
    </xf>
    <xf numFmtId="0" fontId="358" fillId="53" borderId="0" xfId="6" applyFont="1" applyFill="1"/>
    <xf numFmtId="0" fontId="11" fillId="53" borderId="0" xfId="6" applyFill="1"/>
    <xf numFmtId="0" fontId="628" fillId="5" borderId="0" xfId="0" applyFont="1" applyFill="1" applyAlignment="1"/>
    <xf numFmtId="0" fontId="329" fillId="37" borderId="0" xfId="6" applyFont="1" applyFill="1" applyAlignment="1">
      <alignment vertical="center"/>
    </xf>
    <xf numFmtId="0" fontId="265" fillId="46" borderId="0" xfId="6" applyFont="1" applyFill="1" applyAlignment="1">
      <alignment vertical="center"/>
    </xf>
    <xf numFmtId="0" fontId="313" fillId="37" borderId="0" xfId="6" applyFont="1" applyFill="1" applyAlignment="1">
      <alignment vertical="center"/>
    </xf>
    <xf numFmtId="0" fontId="329" fillId="37" borderId="0" xfId="6" applyFont="1" applyFill="1" applyAlignment="1">
      <alignment horizontal="left" vertical="center"/>
    </xf>
    <xf numFmtId="178" fontId="818" fillId="37" borderId="39" xfId="11" applyNumberFormat="1" applyFont="1" applyFill="1" applyBorder="1" applyAlignment="1">
      <alignment horizontal="center" vertical="center"/>
    </xf>
    <xf numFmtId="0" fontId="688" fillId="7" borderId="0" xfId="8" applyFont="1" applyFill="1" applyBorder="1" applyAlignment="1">
      <alignment vertical="center"/>
    </xf>
    <xf numFmtId="0" fontId="641" fillId="7" borderId="0" xfId="8" applyFont="1" applyFill="1" applyBorder="1" applyAlignment="1">
      <alignment vertical="center"/>
    </xf>
    <xf numFmtId="0" fontId="784" fillId="143" borderId="0" xfId="0" applyFont="1" applyFill="1" applyAlignment="1">
      <alignment horizontal="right" vertical="center"/>
    </xf>
    <xf numFmtId="0" fontId="313" fillId="52" borderId="0" xfId="6" applyFont="1" applyFill="1" applyAlignment="1">
      <alignment vertical="center"/>
    </xf>
    <xf numFmtId="0" fontId="646" fillId="3" borderId="47" xfId="6" applyFont="1" applyFill="1" applyBorder="1" applyAlignment="1">
      <alignment horizontal="center" vertical="center"/>
    </xf>
    <xf numFmtId="0" fontId="680" fillId="3" borderId="0" xfId="0" applyFont="1" applyFill="1" applyBorder="1" applyAlignment="1">
      <alignment vertical="center"/>
    </xf>
    <xf numFmtId="0" fontId="19" fillId="37" borderId="98" xfId="6" applyFont="1" applyFill="1" applyBorder="1"/>
    <xf numFmtId="0" fontId="303" fillId="3" borderId="0" xfId="0" applyFont="1" applyFill="1" applyBorder="1" applyAlignment="1">
      <alignment vertical="center"/>
    </xf>
    <xf numFmtId="0" fontId="692" fillId="3" borderId="48" xfId="6" applyFont="1" applyFill="1" applyBorder="1" applyAlignment="1">
      <alignment horizontal="center" vertical="center"/>
    </xf>
    <xf numFmtId="0" fontId="692" fillId="3" borderId="0" xfId="0" applyFont="1" applyFill="1" applyBorder="1" applyAlignment="1">
      <alignment vertical="center"/>
    </xf>
    <xf numFmtId="0" fontId="644" fillId="3" borderId="49" xfId="6" applyFont="1" applyFill="1" applyBorder="1" applyAlignment="1">
      <alignment horizontal="center" vertical="center"/>
    </xf>
    <xf numFmtId="0" fontId="644" fillId="3" borderId="50" xfId="0" applyFont="1" applyFill="1" applyBorder="1" applyAlignment="1">
      <alignment vertical="center"/>
    </xf>
    <xf numFmtId="0" fontId="310" fillId="3" borderId="5" xfId="6" applyFont="1" applyFill="1" applyBorder="1" applyAlignment="1">
      <alignment horizontal="center" vertical="center"/>
    </xf>
    <xf numFmtId="0" fontId="310" fillId="37" borderId="0" xfId="8" applyFont="1" applyFill="1" applyBorder="1" applyAlignment="1">
      <alignment vertical="center"/>
    </xf>
    <xf numFmtId="0" fontId="313" fillId="3" borderId="5" xfId="6" applyFont="1" applyFill="1" applyBorder="1" applyAlignment="1">
      <alignment horizontal="center" vertical="center"/>
    </xf>
    <xf numFmtId="0" fontId="313" fillId="37" borderId="0" xfId="8" applyFont="1" applyFill="1" applyBorder="1" applyAlignment="1">
      <alignment vertical="center"/>
    </xf>
    <xf numFmtId="0" fontId="380" fillId="3" borderId="0" xfId="11" applyNumberFormat="1" applyFont="1" applyFill="1" applyBorder="1" applyAlignment="1">
      <alignment vertical="top" wrapText="1"/>
    </xf>
    <xf numFmtId="0" fontId="380" fillId="3" borderId="36" xfId="11" applyNumberFormat="1" applyFont="1" applyFill="1" applyBorder="1" applyAlignment="1">
      <alignment vertical="top" wrapText="1"/>
    </xf>
    <xf numFmtId="0" fontId="656" fillId="3" borderId="0" xfId="0" applyFont="1" applyFill="1" applyBorder="1" applyAlignment="1">
      <alignment vertical="center"/>
    </xf>
    <xf numFmtId="0" fontId="871" fillId="3" borderId="0" xfId="0" applyFont="1" applyFill="1" applyBorder="1" applyAlignment="1">
      <alignment vertical="center"/>
    </xf>
    <xf numFmtId="0" fontId="871" fillId="3" borderId="47" xfId="6" applyFont="1" applyFill="1" applyBorder="1" applyAlignment="1">
      <alignment horizontal="center" vertical="center"/>
    </xf>
    <xf numFmtId="0" fontId="680" fillId="3" borderId="48" xfId="6" applyFont="1" applyFill="1" applyBorder="1" applyAlignment="1">
      <alignment horizontal="center" vertical="center"/>
    </xf>
    <xf numFmtId="164" fontId="313" fillId="68" borderId="0" xfId="11" applyNumberFormat="1" applyFont="1" applyFill="1" applyBorder="1" applyAlignment="1">
      <alignment horizontal="left" vertical="center"/>
    </xf>
    <xf numFmtId="0" fontId="658" fillId="39" borderId="0" xfId="8" applyFont="1" applyFill="1" applyBorder="1" applyAlignment="1">
      <alignment horizontal="left" vertical="center"/>
    </xf>
    <xf numFmtId="164" fontId="313" fillId="184" borderId="0" xfId="11" applyNumberFormat="1" applyFont="1" applyFill="1" applyBorder="1" applyAlignment="1">
      <alignment horizontal="left" vertical="center"/>
    </xf>
    <xf numFmtId="0" fontId="303" fillId="3" borderId="5" xfId="6" applyFont="1" applyFill="1" applyBorder="1" applyAlignment="1">
      <alignment horizontal="center" vertical="center"/>
    </xf>
    <xf numFmtId="164" fontId="313" fillId="37" borderId="0" xfId="11" applyNumberFormat="1" applyFont="1" applyFill="1" applyBorder="1" applyAlignment="1">
      <alignment horizontal="left" vertical="center"/>
    </xf>
    <xf numFmtId="0" fontId="658" fillId="37" borderId="0" xfId="8" applyFont="1" applyFill="1" applyBorder="1" applyAlignment="1">
      <alignment horizontal="left" vertical="center"/>
    </xf>
    <xf numFmtId="0" fontId="644" fillId="3" borderId="0" xfId="0" applyFont="1" applyFill="1" applyBorder="1" applyAlignment="1">
      <alignment vertical="center"/>
    </xf>
    <xf numFmtId="0" fontId="310" fillId="3" borderId="48" xfId="6" applyFont="1" applyFill="1" applyBorder="1" applyAlignment="1">
      <alignment horizontal="center" vertical="center"/>
    </xf>
    <xf numFmtId="0" fontId="680" fillId="3" borderId="20" xfId="0" applyFont="1" applyFill="1" applyBorder="1" applyAlignment="1">
      <alignment vertical="center"/>
    </xf>
    <xf numFmtId="0" fontId="231" fillId="0" borderId="98" xfId="0" applyFont="1" applyBorder="1"/>
    <xf numFmtId="0" fontId="303" fillId="3" borderId="20" xfId="0" applyFont="1" applyFill="1" applyBorder="1" applyAlignment="1">
      <alignment vertical="center"/>
    </xf>
    <xf numFmtId="0" fontId="692" fillId="3" borderId="20" xfId="0" applyFont="1" applyFill="1" applyBorder="1" applyAlignment="1">
      <alignment vertical="center"/>
    </xf>
    <xf numFmtId="0" fontId="644" fillId="3" borderId="20" xfId="0" applyFont="1" applyFill="1" applyBorder="1" applyAlignment="1">
      <alignment vertical="center"/>
    </xf>
    <xf numFmtId="0" fontId="313" fillId="37" borderId="20" xfId="8" applyFont="1" applyFill="1" applyBorder="1" applyAlignment="1">
      <alignment vertical="center"/>
    </xf>
    <xf numFmtId="0" fontId="313" fillId="68" borderId="98" xfId="11" applyNumberFormat="1" applyFont="1" applyFill="1" applyBorder="1" applyAlignment="1">
      <alignment horizontal="center" vertical="center"/>
    </xf>
    <xf numFmtId="164" fontId="313" fillId="37" borderId="20" xfId="11" applyNumberFormat="1" applyFont="1" applyFill="1" applyBorder="1" applyAlignment="1">
      <alignment horizontal="left" vertical="center"/>
    </xf>
    <xf numFmtId="0" fontId="658" fillId="39" borderId="98" xfId="8" applyNumberFormat="1" applyFont="1" applyFill="1" applyBorder="1" applyAlignment="1">
      <alignment horizontal="center" vertical="center"/>
    </xf>
    <xf numFmtId="0" fontId="658" fillId="37" borderId="20" xfId="8" applyFont="1" applyFill="1" applyBorder="1" applyAlignment="1">
      <alignment horizontal="left" vertical="center"/>
    </xf>
    <xf numFmtId="0" fontId="313" fillId="184" borderId="98" xfId="11" applyNumberFormat="1" applyFont="1" applyFill="1" applyBorder="1" applyAlignment="1">
      <alignment horizontal="center" vertical="center"/>
    </xf>
    <xf numFmtId="0" fontId="310" fillId="37" borderId="20" xfId="8" applyFont="1" applyFill="1" applyBorder="1" applyAlignment="1">
      <alignment vertical="center"/>
    </xf>
    <xf numFmtId="0" fontId="820" fillId="3" borderId="326" xfId="6" applyFont="1" applyFill="1" applyBorder="1" applyAlignment="1">
      <alignment horizontal="center" vertical="center"/>
    </xf>
    <xf numFmtId="0" fontId="380" fillId="184" borderId="0" xfId="14" applyNumberFormat="1" applyFont="1" applyFill="1" applyBorder="1" applyAlignment="1">
      <alignment horizontal="center" vertical="center"/>
    </xf>
    <xf numFmtId="164" fontId="243" fillId="37" borderId="0" xfId="11" applyNumberFormat="1" applyFont="1" applyFill="1" applyBorder="1" applyAlignment="1">
      <alignment horizontal="left" vertical="center"/>
    </xf>
    <xf numFmtId="0" fontId="632" fillId="37" borderId="0" xfId="8" applyFont="1" applyFill="1" applyBorder="1" applyAlignment="1">
      <alignment horizontal="left" vertical="center"/>
    </xf>
    <xf numFmtId="0" fontId="644" fillId="3" borderId="51" xfId="0" applyFont="1" applyFill="1" applyBorder="1" applyAlignment="1">
      <alignment vertical="center"/>
    </xf>
    <xf numFmtId="164" fontId="243" fillId="37" borderId="20" xfId="11" applyNumberFormat="1" applyFont="1" applyFill="1" applyBorder="1" applyAlignment="1">
      <alignment horizontal="left" vertical="center"/>
    </xf>
    <xf numFmtId="0" fontId="632" fillId="37" borderId="20" xfId="8" applyFont="1" applyFill="1" applyBorder="1" applyAlignment="1">
      <alignment horizontal="left" vertical="center"/>
    </xf>
    <xf numFmtId="0" fontId="11" fillId="68" borderId="20" xfId="6" applyFill="1" applyBorder="1"/>
    <xf numFmtId="0" fontId="737" fillId="3" borderId="103" xfId="8" applyFont="1" applyFill="1" applyBorder="1" applyAlignment="1">
      <alignment horizontal="left" vertical="center"/>
    </xf>
    <xf numFmtId="0" fontId="806" fillId="58" borderId="319" xfId="22" applyFont="1" applyFill="1" applyBorder="1" applyAlignment="1">
      <alignment horizontal="center" vertical="center"/>
    </xf>
    <xf numFmtId="0" fontId="867" fillId="188" borderId="103" xfId="8" applyFont="1" applyFill="1" applyBorder="1" applyAlignment="1">
      <alignment vertical="center"/>
    </xf>
    <xf numFmtId="0" fontId="237" fillId="39" borderId="105" xfId="22" applyFont="1" applyFill="1" applyBorder="1"/>
    <xf numFmtId="0" fontId="337" fillId="46" borderId="0" xfId="6" applyFont="1" applyFill="1" applyAlignment="1">
      <alignment vertical="center"/>
    </xf>
    <xf numFmtId="0" fontId="19" fillId="37" borderId="0" xfId="14" applyFont="1" applyFill="1" applyAlignment="1">
      <alignment horizontal="left" vertical="center"/>
    </xf>
    <xf numFmtId="0" fontId="38" fillId="37" borderId="99" xfId="6" applyFont="1" applyFill="1" applyBorder="1" applyAlignment="1" applyProtection="1">
      <alignment horizontal="center" vertical="center"/>
      <protection hidden="1"/>
    </xf>
    <xf numFmtId="0" fontId="112" fillId="37" borderId="0" xfId="14" applyFont="1" applyFill="1" applyAlignment="1">
      <alignment horizontal="center" vertical="center"/>
    </xf>
    <xf numFmtId="0" fontId="784" fillId="143" borderId="0" xfId="0" applyFont="1" applyFill="1" applyAlignment="1">
      <alignment horizontal="center"/>
    </xf>
    <xf numFmtId="0" fontId="784" fillId="143" borderId="0" xfId="0" applyFont="1" applyFill="1" applyAlignment="1">
      <alignment horizontal="center" vertical="center"/>
    </xf>
    <xf numFmtId="0" fontId="645" fillId="3" borderId="0" xfId="6" applyFont="1" applyFill="1" applyBorder="1" applyAlignment="1">
      <alignment horizontal="center" vertical="center"/>
    </xf>
    <xf numFmtId="0" fontId="380" fillId="37" borderId="0" xfId="14" applyNumberFormat="1" applyFont="1" applyFill="1" applyBorder="1" applyAlignment="1">
      <alignment horizontal="left" vertical="center"/>
    </xf>
    <xf numFmtId="0" fontId="250" fillId="17" borderId="0" xfId="6" applyFont="1" applyFill="1" applyBorder="1" applyAlignment="1">
      <alignment horizontal="center" vertical="center"/>
    </xf>
    <xf numFmtId="0" fontId="659" fillId="37" borderId="0" xfId="6" applyFont="1" applyFill="1" applyBorder="1" applyAlignment="1" applyProtection="1">
      <alignment horizontal="center" vertical="center"/>
      <protection hidden="1"/>
    </xf>
    <xf numFmtId="164" fontId="381" fillId="2" borderId="0" xfId="11" applyNumberFormat="1" applyFont="1" applyFill="1" applyBorder="1" applyAlignment="1">
      <alignment horizontal="left" vertical="center"/>
    </xf>
    <xf numFmtId="0" fontId="645" fillId="3" borderId="99" xfId="6" applyFont="1" applyFill="1" applyBorder="1" applyAlignment="1">
      <alignment horizontal="center" vertical="center"/>
    </xf>
    <xf numFmtId="0" fontId="250" fillId="17" borderId="20" xfId="6" applyFont="1" applyFill="1" applyBorder="1" applyAlignment="1">
      <alignment horizontal="center" vertical="center"/>
    </xf>
    <xf numFmtId="164" fontId="367" fillId="3" borderId="0" xfId="11" applyNumberFormat="1" applyFont="1" applyFill="1" applyBorder="1" applyAlignment="1">
      <alignment horizontal="center" vertical="center"/>
    </xf>
    <xf numFmtId="164" fontId="680" fillId="10" borderId="0" xfId="11" applyNumberFormat="1" applyFont="1" applyFill="1" applyBorder="1" applyAlignment="1">
      <alignment horizontal="center" vertical="center"/>
    </xf>
    <xf numFmtId="0" fontId="633" fillId="5" borderId="0" xfId="0" applyFont="1" applyFill="1" applyBorder="1" applyAlignment="1">
      <alignment horizontal="center" vertical="center"/>
    </xf>
    <xf numFmtId="0" fontId="628" fillId="5" borderId="0" xfId="6" applyFont="1" applyFill="1" applyBorder="1" applyAlignment="1">
      <alignment horizontal="center" vertical="center"/>
    </xf>
    <xf numFmtId="0" fontId="787" fillId="144" borderId="0" xfId="6" applyFont="1" applyFill="1" applyBorder="1" applyAlignment="1">
      <alignment horizontal="center" vertical="center"/>
    </xf>
    <xf numFmtId="0" fontId="645" fillId="3" borderId="20" xfId="6" applyFont="1" applyFill="1" applyBorder="1" applyAlignment="1">
      <alignment horizontal="center" vertical="center"/>
    </xf>
    <xf numFmtId="0" fontId="625" fillId="5" borderId="0" xfId="6" applyFont="1" applyFill="1" applyBorder="1" applyAlignment="1">
      <alignment horizontal="center" vertical="center"/>
    </xf>
    <xf numFmtId="0" fontId="730" fillId="5" borderId="0" xfId="0" applyFont="1" applyFill="1" applyBorder="1" applyAlignment="1">
      <alignment horizontal="center" vertical="center"/>
    </xf>
    <xf numFmtId="164" fontId="243" fillId="37" borderId="0" xfId="11" applyNumberFormat="1" applyFont="1" applyFill="1" applyBorder="1" applyAlignment="1">
      <alignment horizontal="center" vertical="center"/>
    </xf>
    <xf numFmtId="0" fontId="744" fillId="19" borderId="1" xfId="6" applyFont="1" applyFill="1" applyBorder="1" applyAlignment="1">
      <alignment horizontal="center" vertical="center"/>
    </xf>
    <xf numFmtId="0" fontId="732" fillId="3" borderId="0" xfId="6" applyFont="1" applyFill="1" applyBorder="1" applyAlignment="1">
      <alignment horizontal="center" vertical="center"/>
    </xf>
    <xf numFmtId="0" fontId="732" fillId="3" borderId="20" xfId="6" applyFont="1" applyFill="1" applyBorder="1" applyAlignment="1">
      <alignment horizontal="center" vertical="center"/>
    </xf>
    <xf numFmtId="0" fontId="250" fillId="17" borderId="20" xfId="6" applyFont="1" applyFill="1" applyBorder="1" applyAlignment="1">
      <alignment horizontal="right" vertical="center"/>
    </xf>
    <xf numFmtId="164" fontId="381" fillId="2" borderId="99" xfId="11" applyNumberFormat="1" applyFont="1" applyFill="1" applyBorder="1" applyAlignment="1">
      <alignment horizontal="left" vertical="center"/>
    </xf>
    <xf numFmtId="0" fontId="632" fillId="3" borderId="0" xfId="8" applyFont="1" applyFill="1" applyBorder="1" applyAlignment="1">
      <alignment horizontal="right" vertical="center"/>
    </xf>
    <xf numFmtId="0" fontId="359" fillId="17" borderId="0" xfId="6" applyFont="1" applyFill="1" applyBorder="1" applyAlignment="1">
      <alignment horizontal="center" vertical="center"/>
    </xf>
    <xf numFmtId="0" fontId="380" fillId="3" borderId="20" xfId="14" applyNumberFormat="1" applyFont="1" applyFill="1" applyBorder="1" applyAlignment="1">
      <alignment horizontal="left" vertical="center"/>
    </xf>
    <xf numFmtId="0" fontId="313" fillId="3" borderId="1" xfId="11" applyNumberFormat="1" applyFont="1" applyFill="1" applyBorder="1" applyAlignment="1">
      <alignment horizontal="center" vertical="center" wrapText="1"/>
    </xf>
    <xf numFmtId="0" fontId="313" fillId="3" borderId="0" xfId="11" applyNumberFormat="1" applyFont="1" applyFill="1" applyBorder="1" applyAlignment="1">
      <alignment horizontal="center" vertical="center" wrapText="1"/>
    </xf>
    <xf numFmtId="0" fontId="686" fillId="17" borderId="1" xfId="6" applyFont="1" applyFill="1" applyBorder="1" applyAlignment="1" applyProtection="1">
      <alignment horizontal="center" vertical="center"/>
      <protection hidden="1"/>
    </xf>
    <xf numFmtId="0" fontId="686" fillId="17" borderId="0" xfId="6" applyFont="1" applyFill="1" applyBorder="1" applyAlignment="1" applyProtection="1">
      <alignment horizontal="center" vertical="center"/>
      <protection hidden="1"/>
    </xf>
    <xf numFmtId="0" fontId="659" fillId="37" borderId="99" xfId="6" applyFont="1" applyFill="1" applyBorder="1" applyAlignment="1" applyProtection="1">
      <alignment horizontal="center" vertical="center"/>
      <protection hidden="1"/>
    </xf>
    <xf numFmtId="164" fontId="680" fillId="10" borderId="99" xfId="11" applyNumberFormat="1" applyFont="1" applyFill="1" applyBorder="1" applyAlignment="1">
      <alignment horizontal="center" vertical="center"/>
    </xf>
    <xf numFmtId="0" fontId="771" fillId="3" borderId="1" xfId="6" applyFont="1" applyFill="1" applyBorder="1" applyAlignment="1" applyProtection="1">
      <alignment horizontal="center" vertical="center"/>
      <protection hidden="1"/>
    </xf>
    <xf numFmtId="0" fontId="771" fillId="3" borderId="0" xfId="6" applyFont="1" applyFill="1" applyBorder="1" applyAlignment="1" applyProtection="1">
      <alignment horizontal="center" vertical="center"/>
      <protection hidden="1"/>
    </xf>
    <xf numFmtId="0" fontId="771" fillId="3" borderId="20" xfId="6" applyFont="1" applyFill="1" applyBorder="1" applyAlignment="1" applyProtection="1">
      <alignment horizontal="center" vertical="center"/>
      <protection hidden="1"/>
    </xf>
    <xf numFmtId="0" fontId="763" fillId="3" borderId="0" xfId="6" applyFont="1" applyFill="1" applyBorder="1" applyAlignment="1">
      <alignment horizontal="center" vertical="center"/>
    </xf>
    <xf numFmtId="0" fontId="780" fillId="3" borderId="0" xfId="6" applyFont="1" applyFill="1" applyBorder="1" applyAlignment="1">
      <alignment horizontal="center" vertical="center"/>
    </xf>
    <xf numFmtId="164" fontId="359" fillId="3" borderId="0" xfId="11" applyNumberFormat="1" applyFont="1" applyFill="1" applyBorder="1" applyAlignment="1">
      <alignment horizontal="center" vertical="center"/>
    </xf>
    <xf numFmtId="0" fontId="746" fillId="3" borderId="0" xfId="6" applyFont="1" applyFill="1" applyBorder="1" applyAlignment="1" applyProtection="1">
      <alignment horizontal="center" vertical="center"/>
      <protection hidden="1"/>
    </xf>
    <xf numFmtId="0" fontId="745" fillId="3" borderId="0" xfId="6" applyFont="1" applyFill="1" applyBorder="1" applyAlignment="1" applyProtection="1">
      <alignment horizontal="center" vertical="center"/>
      <protection hidden="1"/>
    </xf>
    <xf numFmtId="0" fontId="656" fillId="3" borderId="98" xfId="6" applyFont="1" applyFill="1" applyBorder="1" applyAlignment="1">
      <alignment horizontal="center" vertical="center"/>
    </xf>
    <xf numFmtId="0" fontId="806" fillId="58" borderId="105" xfId="22" applyFont="1" applyFill="1" applyBorder="1" applyAlignment="1">
      <alignment horizontal="center" vertical="center"/>
    </xf>
    <xf numFmtId="0" fontId="367" fillId="17" borderId="0" xfId="6" applyFont="1" applyFill="1" applyBorder="1" applyAlignment="1">
      <alignment horizontal="right" vertical="center"/>
    </xf>
    <xf numFmtId="0" fontId="806" fillId="58" borderId="99" xfId="22" applyFont="1" applyFill="1" applyBorder="1" applyAlignment="1">
      <alignment horizontal="center" vertical="center"/>
    </xf>
    <xf numFmtId="0" fontId="380" fillId="39" borderId="0" xfId="8" applyFont="1" applyFill="1" applyBorder="1" applyAlignment="1">
      <alignment horizontal="center" vertical="center" wrapText="1"/>
    </xf>
    <xf numFmtId="0" fontId="787" fillId="144" borderId="101" xfId="6" applyFont="1" applyFill="1" applyBorder="1" applyAlignment="1">
      <alignment horizontal="center" vertical="center"/>
    </xf>
    <xf numFmtId="0" fontId="787" fillId="144" borderId="102" xfId="6" applyFont="1" applyFill="1" applyBorder="1" applyAlignment="1">
      <alignment horizontal="center" vertical="center"/>
    </xf>
    <xf numFmtId="0" fontId="787" fillId="144" borderId="99" xfId="6" applyFont="1" applyFill="1" applyBorder="1" applyAlignment="1">
      <alignment horizontal="center" vertical="center"/>
    </xf>
    <xf numFmtId="0" fontId="380" fillId="39" borderId="98" xfId="8" applyFont="1" applyFill="1" applyBorder="1" applyAlignment="1">
      <alignment horizontal="center" vertical="center" wrapText="1"/>
    </xf>
    <xf numFmtId="0" fontId="869" fillId="143" borderId="0" xfId="8" applyFont="1" applyFill="1" applyAlignment="1">
      <alignment horizontal="center" vertical="center"/>
    </xf>
    <xf numFmtId="164" fontId="17" fillId="150" borderId="321" xfId="6" applyNumberFormat="1" applyFont="1" applyFill="1" applyBorder="1" applyAlignment="1">
      <alignment horizontal="center" vertical="center"/>
    </xf>
    <xf numFmtId="178" fontId="17" fillId="150" borderId="99" xfId="6" applyNumberFormat="1" applyFont="1" applyFill="1" applyBorder="1" applyAlignment="1">
      <alignment horizontal="center" vertical="center"/>
    </xf>
    <xf numFmtId="0" fontId="750" fillId="8" borderId="98" xfId="8" applyFont="1" applyFill="1" applyBorder="1" applyAlignment="1" applyProtection="1">
      <alignment horizontal="center" vertical="center"/>
      <protection locked="0"/>
    </xf>
    <xf numFmtId="164" fontId="243" fillId="37" borderId="99" xfId="11" applyNumberFormat="1" applyFont="1" applyFill="1" applyBorder="1" applyAlignment="1">
      <alignment horizontal="center" vertical="center"/>
    </xf>
    <xf numFmtId="0" fontId="232" fillId="38" borderId="0" xfId="0" applyFont="1" applyFill="1" applyAlignment="1">
      <alignment horizontal="center" vertical="center"/>
    </xf>
    <xf numFmtId="0" fontId="783" fillId="143" borderId="0" xfId="0" applyFont="1" applyFill="1" applyAlignment="1">
      <alignment horizontal="center"/>
    </xf>
    <xf numFmtId="0" fontId="732" fillId="3" borderId="98" xfId="6" applyFont="1" applyFill="1" applyBorder="1" applyAlignment="1">
      <alignment horizontal="center" vertical="center"/>
    </xf>
    <xf numFmtId="0" fontId="637" fillId="14" borderId="0" xfId="6" applyFont="1" applyFill="1" applyBorder="1" applyAlignment="1" applyProtection="1">
      <alignment horizontal="center" vertical="center" wrapText="1"/>
      <protection hidden="1"/>
    </xf>
    <xf numFmtId="178" fontId="65" fillId="9" borderId="75" xfId="11" applyNumberFormat="1" applyFont="1" applyFill="1" applyBorder="1" applyAlignment="1">
      <alignment horizontal="center" vertical="center"/>
    </xf>
    <xf numFmtId="178" fontId="65" fillId="9" borderId="37" xfId="11" applyNumberFormat="1" applyFont="1" applyFill="1" applyBorder="1" applyAlignment="1">
      <alignment horizontal="center" vertical="center"/>
    </xf>
    <xf numFmtId="178" fontId="65" fillId="2" borderId="252" xfId="11" applyNumberFormat="1" applyFont="1" applyFill="1" applyBorder="1" applyAlignment="1">
      <alignment horizontal="center" vertical="center"/>
    </xf>
    <xf numFmtId="0" fontId="734" fillId="10" borderId="0" xfId="0" applyFont="1" applyFill="1" applyBorder="1" applyAlignment="1">
      <alignment horizontal="center" vertical="center"/>
    </xf>
    <xf numFmtId="178" fontId="880" fillId="9" borderId="40" xfId="11" applyNumberFormat="1" applyFont="1" applyFill="1" applyBorder="1" applyAlignment="1">
      <alignment horizontal="center" vertical="center"/>
    </xf>
    <xf numFmtId="0" fontId="313" fillId="3" borderId="0" xfId="6" applyFont="1" applyFill="1" applyBorder="1" applyAlignment="1"/>
    <xf numFmtId="0" fontId="883" fillId="3" borderId="0" xfId="0" applyFont="1" applyFill="1" applyBorder="1" applyAlignment="1">
      <alignment vertical="center"/>
    </xf>
    <xf numFmtId="0" fontId="883" fillId="37" borderId="0" xfId="8" applyFont="1" applyFill="1" applyBorder="1" applyAlignment="1">
      <alignment vertical="center"/>
    </xf>
    <xf numFmtId="0" fontId="883" fillId="37" borderId="99" xfId="8" applyFont="1" applyFill="1" applyBorder="1" applyAlignment="1">
      <alignment vertical="center"/>
    </xf>
    <xf numFmtId="0" fontId="881" fillId="37" borderId="0" xfId="6" applyFont="1" applyFill="1" applyBorder="1" applyAlignment="1">
      <alignment horizontal="left" vertical="center"/>
    </xf>
    <xf numFmtId="0" fontId="804" fillId="10" borderId="0" xfId="0" applyFont="1" applyFill="1" applyBorder="1" applyAlignment="1">
      <alignment horizontal="left"/>
    </xf>
    <xf numFmtId="0" fontId="804" fillId="37" borderId="0" xfId="0" applyFont="1" applyFill="1" applyBorder="1" applyAlignment="1">
      <alignment horizontal="left"/>
    </xf>
    <xf numFmtId="0" fontId="310" fillId="3" borderId="0" xfId="6" applyFont="1" applyFill="1" applyBorder="1" applyAlignment="1" applyProtection="1">
      <alignment horizontal="left"/>
      <protection hidden="1"/>
    </xf>
    <xf numFmtId="0" fontId="130" fillId="10" borderId="0" xfId="6" applyFont="1" applyFill="1" applyBorder="1" applyAlignment="1" applyProtection="1">
      <alignment horizontal="center" vertical="center" wrapText="1"/>
      <protection hidden="1"/>
    </xf>
    <xf numFmtId="0" fontId="644" fillId="10" borderId="0" xfId="6" applyFont="1" applyFill="1" applyBorder="1" applyAlignment="1" applyProtection="1">
      <alignment horizontal="left" vertical="center"/>
      <protection hidden="1"/>
    </xf>
    <xf numFmtId="0" fontId="644" fillId="37" borderId="0" xfId="6" applyFont="1" applyFill="1" applyBorder="1" applyAlignment="1" applyProtection="1">
      <alignment horizontal="left" vertical="center"/>
      <protection hidden="1"/>
    </xf>
    <xf numFmtId="0" fontId="380" fillId="192" borderId="0" xfId="6" applyFont="1" applyFill="1" applyBorder="1" applyAlignment="1">
      <alignment horizontal="center" vertical="center"/>
    </xf>
    <xf numFmtId="0" fontId="847" fillId="37" borderId="98" xfId="6" applyFont="1" applyFill="1" applyBorder="1" applyAlignment="1">
      <alignment horizontal="center"/>
    </xf>
    <xf numFmtId="0" fontId="882" fillId="37" borderId="98" xfId="6" applyFont="1" applyFill="1" applyBorder="1" applyAlignment="1">
      <alignment horizontal="center"/>
    </xf>
    <xf numFmtId="0" fontId="881" fillId="37" borderId="99" xfId="6" applyFont="1" applyFill="1" applyBorder="1" applyAlignment="1">
      <alignment horizontal="left" vertical="center"/>
    </xf>
    <xf numFmtId="0" fontId="804" fillId="23" borderId="98" xfId="6" applyFont="1" applyFill="1" applyBorder="1" applyAlignment="1">
      <alignment horizontal="center"/>
    </xf>
    <xf numFmtId="0" fontId="804" fillId="37" borderId="99" xfId="0" applyFont="1" applyFill="1" applyBorder="1" applyAlignment="1">
      <alignment horizontal="left"/>
    </xf>
    <xf numFmtId="0" fontId="380" fillId="3" borderId="98" xfId="6" applyFont="1" applyFill="1" applyBorder="1" applyAlignment="1">
      <alignment horizontal="center"/>
    </xf>
    <xf numFmtId="0" fontId="313" fillId="3" borderId="99" xfId="6" applyFont="1" applyFill="1" applyBorder="1" applyAlignment="1"/>
    <xf numFmtId="0" fontId="739" fillId="3" borderId="98" xfId="6" applyFont="1" applyFill="1" applyBorder="1" applyAlignment="1">
      <alignment horizontal="center"/>
    </xf>
    <xf numFmtId="0" fontId="310" fillId="3" borderId="99" xfId="6" applyFont="1" applyFill="1" applyBorder="1" applyAlignment="1" applyProtection="1">
      <alignment horizontal="left"/>
      <protection hidden="1"/>
    </xf>
    <xf numFmtId="0" fontId="313" fillId="3" borderId="98" xfId="6" applyFont="1" applyFill="1" applyBorder="1" applyAlignment="1">
      <alignment horizontal="center" vertical="center"/>
    </xf>
    <xf numFmtId="0" fontId="243" fillId="68" borderId="98" xfId="11" applyNumberFormat="1" applyFont="1" applyFill="1" applyBorder="1" applyAlignment="1">
      <alignment horizontal="center" vertical="center"/>
    </xf>
    <xf numFmtId="0" fontId="632" fillId="39" borderId="98" xfId="8" applyNumberFormat="1" applyFont="1" applyFill="1" applyBorder="1" applyAlignment="1">
      <alignment horizontal="center" vertical="center"/>
    </xf>
    <xf numFmtId="0" fontId="243" fillId="184" borderId="98" xfId="11" applyNumberFormat="1" applyFont="1" applyFill="1" applyBorder="1" applyAlignment="1">
      <alignment horizontal="center" vertical="center"/>
    </xf>
    <xf numFmtId="0" fontId="310" fillId="3" borderId="98" xfId="6" applyFont="1" applyFill="1" applyBorder="1" applyAlignment="1">
      <alignment horizontal="center" vertical="center"/>
    </xf>
    <xf numFmtId="0" fontId="644" fillId="10" borderId="98" xfId="6" applyFont="1" applyFill="1" applyBorder="1" applyAlignment="1" applyProtection="1">
      <alignment horizontal="left" vertical="center"/>
      <protection hidden="1"/>
    </xf>
    <xf numFmtId="0" fontId="644" fillId="37" borderId="99" xfId="6" applyFont="1" applyFill="1" applyBorder="1" applyAlignment="1" applyProtection="1">
      <alignment horizontal="left" vertical="center"/>
      <protection hidden="1"/>
    </xf>
    <xf numFmtId="0" fontId="380" fillId="37" borderId="98" xfId="6" applyFont="1" applyFill="1" applyBorder="1" applyAlignment="1">
      <alignment horizontal="right"/>
    </xf>
    <xf numFmtId="0" fontId="130" fillId="10" borderId="98" xfId="6" applyFont="1" applyFill="1" applyBorder="1" applyAlignment="1" applyProtection="1">
      <alignment horizontal="center" vertical="center" wrapText="1"/>
      <protection hidden="1"/>
    </xf>
    <xf numFmtId="0" fontId="130" fillId="10" borderId="103" xfId="6" applyFont="1" applyFill="1" applyBorder="1" applyAlignment="1" applyProtection="1">
      <alignment horizontal="center" vertical="center" wrapText="1"/>
      <protection hidden="1"/>
    </xf>
    <xf numFmtId="0" fontId="380" fillId="192" borderId="104" xfId="6" applyFont="1" applyFill="1" applyBorder="1" applyAlignment="1">
      <alignment horizontal="center" vertical="center"/>
    </xf>
    <xf numFmtId="0" fontId="11" fillId="37" borderId="0" xfId="6" applyFont="1" applyFill="1" applyBorder="1"/>
    <xf numFmtId="0" fontId="871" fillId="37" borderId="99" xfId="0" applyFont="1" applyFill="1" applyBorder="1" applyAlignment="1">
      <alignment vertical="center"/>
    </xf>
    <xf numFmtId="0" fontId="871" fillId="37" borderId="99" xfId="8" applyFont="1" applyFill="1" applyBorder="1" applyAlignment="1">
      <alignment vertical="center"/>
    </xf>
    <xf numFmtId="0" fontId="692" fillId="37" borderId="99" xfId="0" applyFont="1" applyFill="1" applyBorder="1" applyAlignment="1"/>
    <xf numFmtId="0" fontId="872" fillId="37" borderId="99" xfId="0" applyFont="1" applyFill="1" applyBorder="1" applyAlignment="1">
      <alignment vertical="center"/>
    </xf>
    <xf numFmtId="0" fontId="669" fillId="37" borderId="99" xfId="0" applyFont="1" applyFill="1" applyBorder="1" applyAlignment="1"/>
    <xf numFmtId="0" fontId="313" fillId="37" borderId="99" xfId="0" applyFont="1" applyFill="1" applyBorder="1" applyAlignment="1"/>
    <xf numFmtId="0" fontId="303" fillId="37" borderId="99" xfId="0" applyFont="1" applyFill="1" applyBorder="1" applyAlignment="1"/>
    <xf numFmtId="0" fontId="827" fillId="37" borderId="99" xfId="0" applyFont="1" applyFill="1" applyBorder="1" applyAlignment="1">
      <alignment vertical="top"/>
    </xf>
    <xf numFmtId="0" fontId="680" fillId="37" borderId="99" xfId="0" applyFont="1" applyFill="1" applyBorder="1" applyAlignment="1">
      <alignment vertical="center"/>
    </xf>
    <xf numFmtId="0" fontId="646" fillId="3" borderId="98" xfId="6" applyFont="1" applyFill="1" applyBorder="1" applyAlignment="1">
      <alignment horizontal="center" vertical="center"/>
    </xf>
    <xf numFmtId="0" fontId="692" fillId="3" borderId="98" xfId="6" applyFont="1" applyFill="1" applyBorder="1" applyAlignment="1">
      <alignment horizontal="center" vertical="center"/>
    </xf>
    <xf numFmtId="0" fontId="644" fillId="3" borderId="98" xfId="6" applyFont="1" applyFill="1" applyBorder="1" applyAlignment="1">
      <alignment horizontal="center" vertical="center"/>
    </xf>
    <xf numFmtId="0" fontId="643" fillId="3" borderId="98" xfId="6" applyFont="1" applyFill="1" applyBorder="1" applyAlignment="1">
      <alignment horizontal="center" vertical="center"/>
    </xf>
    <xf numFmtId="0" fontId="748" fillId="0" borderId="0" xfId="6" applyFont="1" applyFill="1" applyBorder="1" applyAlignment="1">
      <alignment horizontal="center" vertical="center"/>
    </xf>
    <xf numFmtId="0" fontId="380" fillId="0" borderId="0" xfId="14" applyNumberFormat="1" applyFont="1" applyFill="1" applyBorder="1" applyAlignment="1">
      <alignment vertical="center"/>
    </xf>
    <xf numFmtId="0" fontId="738" fillId="0" borderId="0" xfId="6" applyFont="1" applyFill="1" applyBorder="1" applyAlignment="1">
      <alignment horizontal="center" vertical="center"/>
    </xf>
    <xf numFmtId="0" fontId="704" fillId="0" borderId="0" xfId="6" applyFont="1" applyFill="1" applyBorder="1" applyAlignment="1">
      <alignment horizontal="center" vertical="center" wrapText="1"/>
    </xf>
    <xf numFmtId="0" fontId="380" fillId="0" borderId="0" xfId="14" applyNumberFormat="1" applyFont="1" applyFill="1" applyBorder="1" applyAlignment="1">
      <alignment horizontal="left" vertical="center"/>
    </xf>
    <xf numFmtId="0" fontId="359" fillId="37" borderId="0" xfId="6" applyFont="1" applyFill="1" applyAlignment="1">
      <alignment vertical="center"/>
    </xf>
    <xf numFmtId="0" fontId="0" fillId="52" borderId="247" xfId="0" applyFont="1" applyFill="1" applyBorder="1" applyAlignment="1">
      <alignment horizontal="center"/>
    </xf>
    <xf numFmtId="0" fontId="359" fillId="52" borderId="0" xfId="0" applyFont="1" applyFill="1" applyAlignment="1">
      <alignment horizontal="center" vertical="center"/>
    </xf>
    <xf numFmtId="0" fontId="359" fillId="37" borderId="0" xfId="6" applyFont="1" applyFill="1" applyAlignment="1">
      <alignment horizontal="center" vertical="center"/>
    </xf>
    <xf numFmtId="0" fontId="675" fillId="37" borderId="0" xfId="0" applyFont="1" applyFill="1" applyAlignment="1">
      <alignment vertical="center"/>
    </xf>
    <xf numFmtId="0" fontId="675" fillId="68" borderId="0" xfId="0" applyFont="1" applyFill="1" applyAlignment="1">
      <alignment vertical="center"/>
    </xf>
    <xf numFmtId="0" fontId="359" fillId="68" borderId="0" xfId="6" applyFont="1" applyFill="1" applyAlignment="1">
      <alignment vertical="center"/>
    </xf>
    <xf numFmtId="0" fontId="359" fillId="68" borderId="0" xfId="6" applyFont="1" applyFill="1" applyAlignment="1">
      <alignment horizontal="center" vertical="center"/>
    </xf>
    <xf numFmtId="0" fontId="884" fillId="143" borderId="0" xfId="0" applyFont="1" applyFill="1" applyAlignment="1">
      <alignment vertical="center"/>
    </xf>
    <xf numFmtId="0" fontId="214" fillId="3" borderId="0" xfId="6" applyFont="1" applyFill="1" applyBorder="1" applyAlignment="1">
      <alignment horizontal="center" vertical="center"/>
    </xf>
    <xf numFmtId="0" fontId="227" fillId="3" borderId="0" xfId="6" applyFont="1" applyFill="1" applyBorder="1" applyAlignment="1">
      <alignment horizontal="center" vertical="center"/>
    </xf>
    <xf numFmtId="0" fontId="380" fillId="37" borderId="0" xfId="6" applyFont="1" applyFill="1" applyBorder="1" applyAlignment="1">
      <alignment horizontal="right"/>
    </xf>
    <xf numFmtId="49" fontId="313" fillId="3" borderId="2" xfId="9" applyNumberFormat="1" applyFont="1" applyFill="1" applyBorder="1" applyAlignment="1">
      <alignment horizontal="center" vertical="center"/>
    </xf>
    <xf numFmtId="49" fontId="313" fillId="2" borderId="3" xfId="9" applyNumberFormat="1" applyFont="1" applyFill="1" applyBorder="1" applyAlignment="1">
      <alignment horizontal="center"/>
    </xf>
    <xf numFmtId="49" fontId="313" fillId="3" borderId="3" xfId="9" applyNumberFormat="1" applyFont="1" applyFill="1" applyBorder="1" applyAlignment="1">
      <alignment horizontal="center" vertical="center"/>
    </xf>
    <xf numFmtId="49" fontId="313" fillId="3" borderId="4" xfId="9" applyNumberFormat="1" applyFont="1" applyFill="1" applyBorder="1" applyAlignment="1">
      <alignment horizontal="center" vertical="center"/>
    </xf>
    <xf numFmtId="49" fontId="668" fillId="3" borderId="2" xfId="9" applyNumberFormat="1" applyFont="1" applyFill="1" applyBorder="1" applyAlignment="1">
      <alignment horizontal="center" vertical="center"/>
    </xf>
    <xf numFmtId="49" fontId="668" fillId="3" borderId="3" xfId="9" applyNumberFormat="1" applyFont="1" applyFill="1" applyBorder="1" applyAlignment="1">
      <alignment horizontal="center" vertical="center"/>
    </xf>
    <xf numFmtId="49" fontId="668" fillId="3" borderId="4" xfId="9" applyNumberFormat="1" applyFont="1" applyFill="1" applyBorder="1" applyAlignment="1">
      <alignment horizontal="center" vertical="center"/>
    </xf>
    <xf numFmtId="49" fontId="680" fillId="10" borderId="8" xfId="9" quotePrefix="1" applyNumberFormat="1" applyFont="1" applyFill="1" applyBorder="1" applyAlignment="1">
      <alignment horizontal="center" vertical="center"/>
    </xf>
    <xf numFmtId="49" fontId="680" fillId="10" borderId="9" xfId="9" applyNumberFormat="1" applyFont="1" applyFill="1" applyBorder="1" applyAlignment="1">
      <alignment horizontal="center" vertical="center"/>
    </xf>
    <xf numFmtId="49" fontId="680" fillId="10" borderId="10" xfId="9" applyNumberFormat="1" applyFont="1" applyFill="1" applyBorder="1" applyAlignment="1">
      <alignment horizontal="center" vertical="center"/>
    </xf>
    <xf numFmtId="49" fontId="313" fillId="3" borderId="5" xfId="0" applyNumberFormat="1" applyFont="1" applyFill="1" applyBorder="1" applyAlignment="1">
      <alignment horizontal="right" vertical="center"/>
    </xf>
    <xf numFmtId="49" fontId="400" fillId="3" borderId="6" xfId="0" applyNumberFormat="1" applyFont="1" applyFill="1" applyBorder="1" applyAlignment="1">
      <alignment horizontal="center" vertical="center"/>
    </xf>
    <xf numFmtId="49" fontId="400" fillId="3" borderId="7" xfId="0" applyNumberFormat="1" applyFont="1" applyFill="1" applyBorder="1" applyAlignment="1">
      <alignment horizontal="center" vertical="center"/>
    </xf>
    <xf numFmtId="49" fontId="313" fillId="3" borderId="11" xfId="0" applyNumberFormat="1" applyFont="1" applyFill="1" applyBorder="1" applyAlignment="1">
      <alignment horizontal="right" vertical="center"/>
    </xf>
    <xf numFmtId="49" fontId="400" fillId="3" borderId="12" xfId="0" applyNumberFormat="1" applyFont="1" applyFill="1" applyBorder="1" applyAlignment="1">
      <alignment horizontal="center" vertical="center"/>
    </xf>
    <xf numFmtId="49" fontId="400" fillId="3" borderId="13" xfId="0" applyNumberFormat="1" applyFont="1" applyFill="1" applyBorder="1" applyAlignment="1">
      <alignment horizontal="center" vertical="center"/>
    </xf>
    <xf numFmtId="49" fontId="313" fillId="39" borderId="8" xfId="9" quotePrefix="1" applyNumberFormat="1" applyFont="1" applyFill="1" applyBorder="1" applyAlignment="1">
      <alignment horizontal="center" vertical="center"/>
    </xf>
    <xf numFmtId="49" fontId="313" fillId="39" borderId="9" xfId="9" applyNumberFormat="1" applyFont="1" applyFill="1" applyBorder="1" applyAlignment="1">
      <alignment horizontal="center" vertical="center"/>
    </xf>
    <xf numFmtId="49" fontId="313" fillId="39" borderId="10" xfId="9" applyNumberFormat="1" applyFont="1" applyFill="1" applyBorder="1" applyAlignment="1">
      <alignment horizontal="center" vertical="center"/>
    </xf>
    <xf numFmtId="49" fontId="313" fillId="50" borderId="8" xfId="9" quotePrefix="1" applyNumberFormat="1" applyFont="1" applyFill="1" applyBorder="1" applyAlignment="1">
      <alignment horizontal="center" vertical="center"/>
    </xf>
    <xf numFmtId="49" fontId="313" fillId="50" borderId="9" xfId="9" applyNumberFormat="1" applyFont="1" applyFill="1" applyBorder="1" applyAlignment="1">
      <alignment horizontal="center" vertical="center"/>
    </xf>
    <xf numFmtId="49" fontId="313" fillId="50" borderId="10" xfId="9" applyNumberFormat="1" applyFont="1" applyFill="1" applyBorder="1" applyAlignment="1">
      <alignment horizontal="center" vertical="center"/>
    </xf>
    <xf numFmtId="49" fontId="680" fillId="71" borderId="14" xfId="9" quotePrefix="1" applyNumberFormat="1" applyFont="1" applyFill="1" applyBorder="1" applyAlignment="1">
      <alignment horizontal="center" vertical="center"/>
    </xf>
    <xf numFmtId="49" fontId="313" fillId="71" borderId="15" xfId="9" applyNumberFormat="1" applyFont="1" applyFill="1" applyBorder="1" applyAlignment="1">
      <alignment horizontal="center" vertical="center"/>
    </xf>
    <xf numFmtId="49" fontId="313" fillId="71" borderId="16" xfId="9" applyNumberFormat="1" applyFont="1" applyFill="1" applyBorder="1" applyAlignment="1">
      <alignment horizontal="center" vertical="center"/>
    </xf>
    <xf numFmtId="49" fontId="680" fillId="37" borderId="8" xfId="9" quotePrefix="1" applyNumberFormat="1" applyFont="1" applyFill="1" applyBorder="1" applyAlignment="1">
      <alignment horizontal="center" vertical="center"/>
    </xf>
    <xf numFmtId="49" fontId="680" fillId="37" borderId="9" xfId="9" applyNumberFormat="1" applyFont="1" applyFill="1" applyBorder="1" applyAlignment="1">
      <alignment horizontal="center" vertical="center"/>
    </xf>
    <xf numFmtId="49" fontId="680" fillId="37" borderId="10" xfId="9" applyNumberFormat="1" applyFont="1" applyFill="1" applyBorder="1" applyAlignment="1">
      <alignment horizontal="center" vertical="center"/>
    </xf>
    <xf numFmtId="0" fontId="848" fillId="40" borderId="0" xfId="6" applyFont="1" applyFill="1" applyBorder="1" applyAlignment="1">
      <alignment horizontal="left" vertical="center"/>
    </xf>
    <xf numFmtId="0" fontId="371" fillId="69" borderId="0" xfId="6" applyFont="1" applyFill="1" applyAlignment="1">
      <alignment vertical="center"/>
    </xf>
    <xf numFmtId="0" fontId="359" fillId="37" borderId="0" xfId="0" applyFont="1" applyFill="1" applyAlignment="1">
      <alignment horizontal="center" vertical="center"/>
    </xf>
    <xf numFmtId="0" fontId="675" fillId="37" borderId="0" xfId="0" applyFont="1" applyFill="1" applyAlignment="1">
      <alignment horizontal="right" vertical="center"/>
    </xf>
    <xf numFmtId="0" fontId="0" fillId="37" borderId="247" xfId="0" applyFont="1" applyFill="1" applyBorder="1" applyAlignment="1">
      <alignment horizontal="center"/>
    </xf>
    <xf numFmtId="0" fontId="359" fillId="3" borderId="0" xfId="14" applyNumberFormat="1" applyFont="1" applyFill="1" applyBorder="1" applyAlignment="1">
      <alignment horizontal="center" vertical="center"/>
    </xf>
    <xf numFmtId="0" fontId="371" fillId="37" borderId="0" xfId="6" applyFont="1" applyFill="1" applyAlignment="1">
      <alignment horizontal="right"/>
    </xf>
    <xf numFmtId="0" fontId="0" fillId="68" borderId="247" xfId="0" applyFont="1" applyFill="1" applyBorder="1" applyAlignment="1">
      <alignment horizontal="center"/>
    </xf>
    <xf numFmtId="0" fontId="675" fillId="68" borderId="0" xfId="0" applyFont="1" applyFill="1" applyAlignment="1">
      <alignment horizontal="right" vertical="center"/>
    </xf>
    <xf numFmtId="0" fontId="359" fillId="68" borderId="0" xfId="0" applyFont="1" applyFill="1" applyAlignment="1">
      <alignment horizontal="center" vertical="center"/>
    </xf>
    <xf numFmtId="0" fontId="359" fillId="68" borderId="247" xfId="0" applyFont="1" applyFill="1" applyBorder="1" applyAlignment="1">
      <alignment horizontal="center"/>
    </xf>
    <xf numFmtId="0" fontId="359" fillId="68" borderId="0" xfId="0" applyFont="1" applyFill="1" applyAlignment="1">
      <alignment horizontal="center"/>
    </xf>
    <xf numFmtId="0" fontId="11" fillId="68" borderId="0" xfId="6" applyFont="1" applyFill="1"/>
    <xf numFmtId="0" fontId="329" fillId="37" borderId="0" xfId="6" applyFont="1" applyFill="1" applyBorder="1" applyAlignment="1" applyProtection="1">
      <alignment vertical="center"/>
      <protection hidden="1"/>
    </xf>
    <xf numFmtId="0" fontId="564" fillId="37" borderId="0" xfId="6" applyFont="1" applyFill="1" applyBorder="1" applyAlignment="1" applyProtection="1">
      <alignment horizontal="right" vertical="center"/>
      <protection hidden="1"/>
    </xf>
    <xf numFmtId="0" fontId="236" fillId="37" borderId="20" xfId="29" applyFont="1" applyFill="1" applyBorder="1" applyAlignment="1">
      <alignment horizontal="left" vertical="center"/>
    </xf>
    <xf numFmtId="0" fontId="329" fillId="37" borderId="272" xfId="6" applyFont="1" applyFill="1" applyBorder="1" applyAlignment="1" applyProtection="1">
      <alignment vertical="center"/>
      <protection hidden="1"/>
    </xf>
    <xf numFmtId="0" fontId="564" fillId="37" borderId="272" xfId="6" applyFont="1" applyFill="1" applyBorder="1" applyAlignment="1" applyProtection="1">
      <alignment horizontal="right" vertical="center"/>
      <protection hidden="1"/>
    </xf>
    <xf numFmtId="0" fontId="307" fillId="37" borderId="272" xfId="6" applyFont="1" applyFill="1" applyBorder="1" applyAlignment="1" applyProtection="1">
      <alignment horizontal="right" vertical="center"/>
      <protection hidden="1"/>
    </xf>
    <xf numFmtId="0" fontId="329" fillId="37" borderId="0" xfId="6" applyFont="1" applyFill="1" applyBorder="1" applyAlignment="1" applyProtection="1">
      <alignment vertical="center" wrapText="1"/>
      <protection hidden="1"/>
    </xf>
    <xf numFmtId="0" fontId="329" fillId="37" borderId="272" xfId="6" applyFont="1" applyFill="1" applyBorder="1" applyAlignment="1" applyProtection="1">
      <alignment vertical="center" wrapText="1"/>
      <protection hidden="1"/>
    </xf>
    <xf numFmtId="0" fontId="236" fillId="37" borderId="279" xfId="29" applyFont="1" applyFill="1" applyBorder="1" applyAlignment="1">
      <alignment vertical="center"/>
    </xf>
    <xf numFmtId="0" fontId="329" fillId="37" borderId="174" xfId="6" applyFont="1" applyFill="1" applyBorder="1" applyAlignment="1" applyProtection="1">
      <alignment vertical="center"/>
      <protection hidden="1"/>
    </xf>
    <xf numFmtId="0" fontId="564" fillId="37" borderId="174" xfId="6" applyFont="1" applyFill="1" applyBorder="1" applyAlignment="1" applyProtection="1">
      <alignment horizontal="right" vertical="center"/>
      <protection hidden="1"/>
    </xf>
    <xf numFmtId="0" fontId="236" fillId="37" borderId="175" xfId="29" applyFont="1" applyFill="1" applyBorder="1" applyAlignment="1">
      <alignment horizontal="left" vertical="center"/>
    </xf>
    <xf numFmtId="0" fontId="329" fillId="37" borderId="104" xfId="6" applyFont="1" applyFill="1" applyBorder="1" applyAlignment="1" applyProtection="1">
      <alignment vertical="center"/>
      <protection hidden="1"/>
    </xf>
    <xf numFmtId="0" fontId="307" fillId="37" borderId="104" xfId="6" applyFont="1" applyFill="1" applyBorder="1" applyAlignment="1" applyProtection="1">
      <alignment horizontal="right" vertical="center"/>
      <protection hidden="1"/>
    </xf>
    <xf numFmtId="0" fontId="236" fillId="37" borderId="105" xfId="29" applyFont="1" applyFill="1" applyBorder="1" applyAlignment="1">
      <alignment horizontal="left" vertical="center"/>
    </xf>
    <xf numFmtId="0" fontId="564" fillId="37" borderId="0" xfId="6" applyFont="1" applyFill="1" applyBorder="1" applyAlignment="1" applyProtection="1">
      <alignment vertical="center"/>
      <protection hidden="1"/>
    </xf>
    <xf numFmtId="0" fontId="236" fillId="37" borderId="99" xfId="29" applyFont="1" applyFill="1" applyBorder="1" applyAlignment="1">
      <alignment horizontal="left" vertical="center"/>
    </xf>
    <xf numFmtId="0" fontId="674" fillId="3" borderId="20" xfId="0" applyFont="1" applyFill="1" applyBorder="1" applyAlignment="1" applyProtection="1">
      <alignment horizontal="right" vertical="center"/>
      <protection locked="0"/>
    </xf>
    <xf numFmtId="0" fontId="231" fillId="37" borderId="0" xfId="8" applyFont="1" applyFill="1" applyAlignment="1">
      <alignment vertical="center"/>
    </xf>
    <xf numFmtId="0" fontId="631" fillId="68" borderId="0" xfId="8" applyFont="1" applyFill="1" applyAlignment="1">
      <alignment horizontal="center" vertical="center"/>
    </xf>
    <xf numFmtId="0" fontId="307" fillId="37" borderId="312" xfId="6" applyFont="1" applyFill="1" applyBorder="1" applyAlignment="1" applyProtection="1">
      <alignment horizontal="right" vertical="center"/>
      <protection hidden="1"/>
    </xf>
    <xf numFmtId="0" fontId="236" fillId="37" borderId="317" xfId="29" applyFont="1" applyFill="1" applyBorder="1" applyAlignment="1">
      <alignment vertical="center"/>
    </xf>
    <xf numFmtId="0" fontId="789" fillId="37" borderId="0" xfId="11" applyNumberFormat="1" applyFont="1" applyFill="1" applyBorder="1" applyAlignment="1">
      <alignment vertical="center" wrapText="1"/>
    </xf>
    <xf numFmtId="0" fontId="789" fillId="37" borderId="20" xfId="11" applyNumberFormat="1" applyFont="1" applyFill="1" applyBorder="1" applyAlignment="1">
      <alignment vertical="center" wrapText="1"/>
    </xf>
    <xf numFmtId="0" fontId="243" fillId="68" borderId="18" xfId="11" applyNumberFormat="1" applyFont="1" applyFill="1" applyBorder="1" applyAlignment="1">
      <alignment horizontal="center" vertical="center"/>
    </xf>
    <xf numFmtId="0" fontId="632" fillId="39" borderId="18" xfId="8" applyNumberFormat="1" applyFont="1" applyFill="1" applyBorder="1" applyAlignment="1">
      <alignment horizontal="center" vertical="center"/>
    </xf>
    <xf numFmtId="0" fontId="243" fillId="184" borderId="309" xfId="11" applyNumberFormat="1" applyFont="1" applyFill="1" applyBorder="1" applyAlignment="1">
      <alignment horizontal="center" vertical="center"/>
    </xf>
    <xf numFmtId="164" fontId="243" fillId="184" borderId="312" xfId="11" applyNumberFormat="1" applyFont="1" applyFill="1" applyBorder="1" applyAlignment="1">
      <alignment horizontal="left" vertical="center"/>
    </xf>
    <xf numFmtId="0" fontId="243" fillId="37" borderId="316" xfId="11" applyNumberFormat="1" applyFont="1" applyFill="1" applyBorder="1" applyAlignment="1">
      <alignment horizontal="center" vertical="center"/>
    </xf>
    <xf numFmtId="164" fontId="243" fillId="37" borderId="312" xfId="11" applyNumberFormat="1" applyFont="1" applyFill="1" applyBorder="1" applyAlignment="1">
      <alignment horizontal="left" vertical="center"/>
    </xf>
    <xf numFmtId="0" fontId="789" fillId="37" borderId="312" xfId="11" applyNumberFormat="1" applyFont="1" applyFill="1" applyBorder="1" applyAlignment="1">
      <alignment vertical="center" wrapText="1"/>
    </xf>
    <xf numFmtId="0" fontId="789" fillId="37" borderId="317" xfId="11" applyNumberFormat="1" applyFont="1" applyFill="1" applyBorder="1" applyAlignment="1">
      <alignment vertical="center" wrapText="1"/>
    </xf>
    <xf numFmtId="0" fontId="359" fillId="37" borderId="102" xfId="0" applyFont="1" applyFill="1" applyBorder="1" applyAlignment="1">
      <alignment horizontal="center"/>
    </xf>
    <xf numFmtId="0" fontId="359" fillId="37" borderId="187" xfId="0" applyFont="1" applyFill="1" applyBorder="1" applyAlignment="1">
      <alignment horizontal="center"/>
    </xf>
    <xf numFmtId="0" fontId="771" fillId="3" borderId="270" xfId="6" applyFont="1" applyFill="1" applyBorder="1" applyAlignment="1" applyProtection="1">
      <alignment horizontal="center" vertical="center"/>
      <protection hidden="1"/>
    </xf>
    <xf numFmtId="183" fontId="651" fillId="3" borderId="0" xfId="0" applyNumberFormat="1" applyFont="1" applyFill="1" applyBorder="1" applyAlignment="1">
      <alignment horizontal="centerContinuous" vertical="center"/>
    </xf>
    <xf numFmtId="0" fontId="380" fillId="3" borderId="0" xfId="11" applyNumberFormat="1" applyFont="1" applyFill="1" applyBorder="1" applyAlignment="1">
      <alignment horizontal="centerContinuous" vertical="center" wrapText="1"/>
    </xf>
    <xf numFmtId="0" fontId="237" fillId="37" borderId="0" xfId="14" applyFont="1" applyFill="1" applyAlignment="1">
      <alignment horizontal="left" vertical="center"/>
    </xf>
    <xf numFmtId="0" fontId="307" fillId="0" borderId="0" xfId="11" applyNumberFormat="1" applyFont="1" applyFill="1" applyBorder="1" applyAlignment="1">
      <alignment vertical="top" wrapText="1"/>
    </xf>
    <xf numFmtId="0" fontId="308" fillId="0" borderId="0" xfId="11" applyNumberFormat="1" applyFont="1" applyFill="1" applyBorder="1" applyAlignment="1">
      <alignment vertical="center" wrapText="1"/>
    </xf>
    <xf numFmtId="0" fontId="380" fillId="0" borderId="0" xfId="11" applyNumberFormat="1" applyFont="1" applyFill="1" applyBorder="1" applyAlignment="1">
      <alignment vertical="center" wrapText="1"/>
    </xf>
    <xf numFmtId="0" fontId="380" fillId="0" borderId="0" xfId="11" applyNumberFormat="1" applyFont="1" applyFill="1" applyBorder="1" applyAlignment="1">
      <alignment horizontal="centerContinuous" vertical="center" wrapText="1"/>
    </xf>
    <xf numFmtId="0" fontId="313" fillId="0" borderId="0" xfId="14" applyNumberFormat="1" applyFont="1" applyFill="1" applyBorder="1" applyAlignment="1">
      <alignment vertical="center"/>
    </xf>
    <xf numFmtId="0" fontId="430" fillId="0" borderId="0" xfId="14" applyNumberFormat="1" applyFont="1" applyFill="1" applyBorder="1" applyAlignment="1">
      <alignment vertical="center" wrapText="1"/>
    </xf>
    <xf numFmtId="0" fontId="635" fillId="0" borderId="0" xfId="14" applyNumberFormat="1" applyFont="1" applyFill="1" applyBorder="1" applyAlignment="1">
      <alignment vertical="center"/>
    </xf>
    <xf numFmtId="0" fontId="231" fillId="37" borderId="247" xfId="0" applyFont="1" applyFill="1" applyBorder="1" applyAlignment="1">
      <alignment vertical="center"/>
    </xf>
    <xf numFmtId="0" fontId="624" fillId="68" borderId="0" xfId="8" applyFont="1" applyFill="1" applyBorder="1" applyAlignment="1">
      <alignment horizontal="center" vertical="center"/>
    </xf>
    <xf numFmtId="0" fontId="371" fillId="0" borderId="0" xfId="22" applyFont="1" applyBorder="1" applyAlignment="1">
      <alignment vertical="center"/>
    </xf>
    <xf numFmtId="0" fontId="371" fillId="0" borderId="0" xfId="22" applyFont="1" applyBorder="1"/>
    <xf numFmtId="0" fontId="42" fillId="0" borderId="0" xfId="6" applyFont="1" applyFill="1" applyAlignment="1" applyProtection="1">
      <alignment vertical="center"/>
      <protection hidden="1"/>
    </xf>
    <xf numFmtId="0" fontId="127" fillId="37" borderId="0" xfId="0" applyFont="1" applyFill="1"/>
    <xf numFmtId="0" fontId="31" fillId="37" borderId="0" xfId="0" applyFont="1" applyFill="1"/>
    <xf numFmtId="0" fontId="58" fillId="37" borderId="0" xfId="0" applyFont="1" applyFill="1"/>
    <xf numFmtId="0" fontId="41" fillId="37" borderId="0" xfId="0" applyFont="1" applyFill="1" applyAlignment="1">
      <alignment horizontal="right"/>
    </xf>
    <xf numFmtId="0" fontId="120" fillId="37" borderId="0" xfId="0" applyFont="1" applyFill="1" applyAlignment="1">
      <alignment vertical="center"/>
    </xf>
    <xf numFmtId="206" fontId="172" fillId="54" borderId="0" xfId="14" applyNumberFormat="1" applyFont="1" applyFill="1" applyAlignment="1">
      <alignment horizontal="center" vertical="center" wrapText="1"/>
    </xf>
    <xf numFmtId="0" fontId="41" fillId="37" borderId="0" xfId="0" applyFont="1" applyFill="1"/>
    <xf numFmtId="0" fontId="39" fillId="37" borderId="0" xfId="0" applyFont="1" applyFill="1" applyAlignment="1">
      <alignment horizontal="center"/>
    </xf>
    <xf numFmtId="0" fontId="89" fillId="37" borderId="0" xfId="6" applyFont="1" applyFill="1" applyAlignment="1" applyProtection="1">
      <alignment horizontal="center" vertical="center" wrapText="1"/>
      <protection hidden="1"/>
    </xf>
    <xf numFmtId="0" fontId="39" fillId="37" borderId="20" xfId="0" applyFont="1" applyFill="1" applyBorder="1" applyAlignment="1">
      <alignment horizontal="center" vertical="center"/>
    </xf>
    <xf numFmtId="0" fontId="38" fillId="37" borderId="0" xfId="0" applyFont="1" applyFill="1"/>
    <xf numFmtId="0" fontId="40" fillId="37" borderId="0" xfId="0" applyFont="1" applyFill="1"/>
    <xf numFmtId="0" fontId="39" fillId="68" borderId="247" xfId="8" applyFont="1" applyFill="1" applyBorder="1" applyAlignment="1" applyProtection="1">
      <alignment horizontal="center" vertical="center"/>
      <protection locked="0"/>
    </xf>
    <xf numFmtId="164" fontId="65" fillId="68" borderId="0" xfId="11" applyNumberFormat="1" applyFont="1" applyFill="1" applyAlignment="1">
      <alignment horizontal="center" vertical="center"/>
    </xf>
    <xf numFmtId="0" fontId="66" fillId="68" borderId="0" xfId="6" applyFont="1" applyFill="1" applyAlignment="1" applyProtection="1">
      <alignment horizontal="right" vertical="center"/>
      <protection hidden="1"/>
    </xf>
    <xf numFmtId="178" fontId="65" fillId="68" borderId="0" xfId="11" applyNumberFormat="1" applyFont="1" applyFill="1" applyAlignment="1">
      <alignment horizontal="center" vertical="center"/>
    </xf>
    <xf numFmtId="0" fontId="103" fillId="37" borderId="0" xfId="0" applyFont="1" applyFill="1" applyAlignment="1">
      <alignment horizontal="right" vertical="center"/>
    </xf>
    <xf numFmtId="178" fontId="65" fillId="9" borderId="330" xfId="11" applyNumberFormat="1" applyFont="1" applyFill="1" applyBorder="1" applyAlignment="1">
      <alignment horizontal="center" vertical="center"/>
    </xf>
    <xf numFmtId="178" fontId="65" fillId="9" borderId="176" xfId="11" applyNumberFormat="1" applyFont="1" applyFill="1" applyBorder="1" applyAlignment="1">
      <alignment horizontal="center" vertical="center"/>
    </xf>
    <xf numFmtId="178" fontId="65" fillId="9" borderId="331" xfId="11" applyNumberFormat="1" applyFont="1" applyFill="1" applyBorder="1" applyAlignment="1">
      <alignment horizontal="center" vertical="center"/>
    </xf>
    <xf numFmtId="178" fontId="65" fillId="9" borderId="332" xfId="11" applyNumberFormat="1" applyFont="1" applyFill="1" applyBorder="1" applyAlignment="1">
      <alignment horizontal="center" vertical="center"/>
    </xf>
    <xf numFmtId="178" fontId="65" fillId="9" borderId="334" xfId="11" applyNumberFormat="1" applyFont="1" applyFill="1" applyBorder="1" applyAlignment="1">
      <alignment horizontal="center" vertical="center"/>
    </xf>
    <xf numFmtId="178" fontId="65" fillId="9" borderId="335" xfId="11" applyNumberFormat="1" applyFont="1" applyFill="1" applyBorder="1" applyAlignment="1">
      <alignment horizontal="center" vertical="center"/>
    </xf>
    <xf numFmtId="178" fontId="65" fillId="9" borderId="302" xfId="11" applyNumberFormat="1" applyFont="1" applyFill="1" applyBorder="1" applyAlignment="1">
      <alignment horizontal="center" vertical="center"/>
    </xf>
    <xf numFmtId="178" fontId="65" fillId="9" borderId="300" xfId="11" applyNumberFormat="1" applyFont="1" applyFill="1" applyBorder="1" applyAlignment="1">
      <alignment horizontal="center" vertical="center"/>
    </xf>
    <xf numFmtId="178" fontId="65" fillId="9" borderId="336" xfId="11" applyNumberFormat="1" applyFont="1" applyFill="1" applyBorder="1" applyAlignment="1">
      <alignment horizontal="center" vertical="center"/>
    </xf>
    <xf numFmtId="178" fontId="65" fillId="9" borderId="337" xfId="11" applyNumberFormat="1" applyFont="1" applyFill="1" applyBorder="1" applyAlignment="1">
      <alignment horizontal="center" vertical="center"/>
    </xf>
    <xf numFmtId="178" fontId="65" fillId="9" borderId="338" xfId="11" applyNumberFormat="1" applyFont="1" applyFill="1" applyBorder="1" applyAlignment="1">
      <alignment horizontal="center" vertical="center"/>
    </xf>
    <xf numFmtId="178" fontId="65" fillId="9" borderId="339" xfId="11" applyNumberFormat="1" applyFont="1" applyFill="1" applyBorder="1" applyAlignment="1">
      <alignment horizontal="center" vertical="center"/>
    </xf>
    <xf numFmtId="0" fontId="19" fillId="37" borderId="0" xfId="14" applyFont="1" applyFill="1" applyAlignment="1">
      <alignment vertical="center"/>
    </xf>
    <xf numFmtId="0" fontId="380" fillId="37" borderId="98" xfId="6" applyFont="1" applyFill="1" applyBorder="1" applyAlignment="1">
      <alignment horizontal="left"/>
    </xf>
    <xf numFmtId="0" fontId="130" fillId="10" borderId="247" xfId="6" applyFont="1" applyFill="1" applyBorder="1" applyAlignment="1" applyProtection="1">
      <alignment horizontal="center" vertical="center" wrapText="1"/>
      <protection hidden="1"/>
    </xf>
    <xf numFmtId="0" fontId="380" fillId="192" borderId="0" xfId="6" applyFont="1" applyFill="1" applyBorder="1" applyAlignment="1">
      <alignment horizontal="left" vertical="center"/>
    </xf>
    <xf numFmtId="0" fontId="380" fillId="37" borderId="0" xfId="6" applyFont="1" applyFill="1" applyBorder="1" applyAlignment="1">
      <alignment horizontal="left"/>
    </xf>
    <xf numFmtId="164" fontId="49" fillId="37" borderId="0" xfId="11" applyNumberFormat="1" applyFont="1" applyFill="1" applyAlignment="1">
      <alignment vertical="center"/>
    </xf>
    <xf numFmtId="0" fontId="200" fillId="0" borderId="0" xfId="0" applyFont="1" applyFill="1" applyAlignment="1">
      <alignment horizontal="left" vertical="center"/>
    </xf>
    <xf numFmtId="0" fontId="124" fillId="0" borderId="0" xfId="0" applyFont="1" applyFill="1" applyAlignment="1">
      <alignment horizontal="left" vertical="center"/>
    </xf>
    <xf numFmtId="0" fontId="130" fillId="0" borderId="0" xfId="6" applyFont="1" applyFill="1" applyAlignment="1" applyProtection="1">
      <alignment horizontal="center" vertical="center" wrapText="1"/>
      <protection hidden="1"/>
    </xf>
    <xf numFmtId="0" fontId="155" fillId="0" borderId="0" xfId="0" applyFont="1" applyFill="1"/>
    <xf numFmtId="0" fontId="49" fillId="0" borderId="0" xfId="14" applyFont="1" applyFill="1" applyAlignment="1">
      <alignment vertical="center"/>
    </xf>
    <xf numFmtId="0" fontId="39" fillId="0" borderId="12" xfId="0" applyFont="1" applyFill="1" applyBorder="1"/>
    <xf numFmtId="0" fontId="58" fillId="37" borderId="0" xfId="0" applyFont="1" applyFill="1" applyAlignment="1">
      <alignment horizontal="left" vertical="center"/>
    </xf>
    <xf numFmtId="0" fontId="34" fillId="37" borderId="0" xfId="0" applyFont="1" applyFill="1" applyAlignment="1">
      <alignment vertical="center"/>
    </xf>
    <xf numFmtId="0" fontId="64" fillId="37" borderId="0" xfId="14" applyFont="1" applyFill="1" applyAlignment="1">
      <alignment horizontal="left" vertical="center"/>
    </xf>
    <xf numFmtId="0" fontId="0" fillId="37" borderId="0" xfId="0" applyFill="1" applyAlignment="1">
      <alignment horizontal="left"/>
    </xf>
    <xf numFmtId="0" fontId="112" fillId="37" borderId="0" xfId="14" applyFont="1" applyFill="1" applyAlignment="1">
      <alignment horizontal="left" vertical="center"/>
    </xf>
    <xf numFmtId="0" fontId="506" fillId="0" borderId="0" xfId="0" applyFont="1" applyFill="1"/>
    <xf numFmtId="0" fontId="19" fillId="0" borderId="0" xfId="14" applyFont="1" applyFill="1" applyAlignment="1">
      <alignment vertical="center"/>
    </xf>
    <xf numFmtId="0" fontId="105" fillId="37" borderId="0" xfId="0" applyFont="1" applyFill="1" applyAlignment="1">
      <alignment horizontal="right" vertical="center"/>
    </xf>
    <xf numFmtId="0" fontId="620" fillId="0" borderId="100" xfId="22" applyFont="1" applyBorder="1" applyAlignment="1">
      <alignment vertical="center"/>
    </xf>
    <xf numFmtId="49" fontId="800" fillId="0" borderId="101" xfId="22" applyNumberFormat="1" applyFont="1" applyBorder="1"/>
    <xf numFmtId="49" fontId="800" fillId="47" borderId="101" xfId="22" applyNumberFormat="1" applyFont="1" applyFill="1" applyBorder="1" applyAlignment="1">
      <alignment horizontal="left" vertical="center"/>
    </xf>
    <xf numFmtId="49" fontId="800" fillId="47" borderId="102" xfId="22" applyNumberFormat="1" applyFont="1" applyFill="1" applyBorder="1" applyAlignment="1">
      <alignment horizontal="left" vertical="center"/>
    </xf>
    <xf numFmtId="49" fontId="800" fillId="47" borderId="0" xfId="22" applyNumberFormat="1" applyFont="1" applyFill="1" applyBorder="1" applyAlignment="1">
      <alignment horizontal="left" vertical="center"/>
    </xf>
    <xf numFmtId="49" fontId="800" fillId="47" borderId="99" xfId="22" applyNumberFormat="1" applyFont="1" applyFill="1" applyBorder="1" applyAlignment="1">
      <alignment horizontal="left" vertical="center"/>
    </xf>
    <xf numFmtId="0" fontId="800" fillId="47" borderId="104" xfId="22" applyFont="1" applyFill="1" applyBorder="1" applyAlignment="1">
      <alignment horizontal="left"/>
    </xf>
    <xf numFmtId="0" fontId="800" fillId="47" borderId="105" xfId="22" applyFont="1" applyFill="1" applyBorder="1" applyAlignment="1">
      <alignment horizontal="left"/>
    </xf>
    <xf numFmtId="166" fontId="760" fillId="68" borderId="18" xfId="6" applyNumberFormat="1" applyFont="1" applyFill="1" applyBorder="1" applyAlignment="1" applyProtection="1">
      <alignment horizontal="center" vertical="center"/>
      <protection hidden="1"/>
    </xf>
    <xf numFmtId="186" fontId="755" fillId="68" borderId="0" xfId="6" applyNumberFormat="1" applyFont="1" applyFill="1" applyBorder="1" applyAlignment="1" applyProtection="1">
      <alignment horizontal="center" vertical="center"/>
      <protection hidden="1"/>
    </xf>
    <xf numFmtId="166" fontId="760" fillId="68" borderId="65" xfId="6" applyNumberFormat="1" applyFont="1" applyFill="1" applyBorder="1" applyAlignment="1" applyProtection="1">
      <alignment horizontal="center" vertical="center"/>
      <protection hidden="1"/>
    </xf>
    <xf numFmtId="186" fontId="755" fillId="68" borderId="62" xfId="6" applyNumberFormat="1" applyFont="1" applyFill="1" applyBorder="1" applyAlignment="1" applyProtection="1">
      <alignment horizontal="center" vertical="center"/>
      <protection hidden="1"/>
    </xf>
    <xf numFmtId="0" fontId="765" fillId="68" borderId="18" xfId="6" applyFont="1" applyFill="1" applyBorder="1" applyAlignment="1">
      <alignment horizontal="center"/>
    </xf>
    <xf numFmtId="186" fontId="761" fillId="68" borderId="59" xfId="11" applyNumberFormat="1" applyFont="1" applyFill="1" applyBorder="1" applyAlignment="1" applyProtection="1">
      <alignment horizontal="right" vertical="center"/>
      <protection locked="0"/>
    </xf>
    <xf numFmtId="0" fontId="650" fillId="68" borderId="18" xfId="6" applyFont="1" applyFill="1" applyBorder="1" applyAlignment="1">
      <alignment horizontal="center" vertical="center"/>
    </xf>
    <xf numFmtId="0" fontId="250" fillId="68" borderId="0" xfId="6" applyFont="1" applyFill="1" applyBorder="1" applyAlignment="1" applyProtection="1">
      <alignment horizontal="right" vertical="center"/>
      <protection hidden="1"/>
    </xf>
    <xf numFmtId="164" fontId="674" fillId="68" borderId="0" xfId="0" applyNumberFormat="1" applyFont="1" applyFill="1" applyBorder="1" applyAlignment="1">
      <alignment horizontal="center" vertical="center"/>
    </xf>
    <xf numFmtId="164" fontId="671" fillId="68" borderId="18" xfId="6" applyNumberFormat="1" applyFont="1" applyFill="1" applyBorder="1" applyAlignment="1">
      <alignment horizontal="center" vertical="center"/>
    </xf>
    <xf numFmtId="186" fontId="671" fillId="68" borderId="62" xfId="11" applyNumberFormat="1" applyFont="1" applyFill="1" applyBorder="1" applyAlignment="1" applyProtection="1">
      <alignment vertical="center"/>
      <protection locked="0"/>
    </xf>
    <xf numFmtId="164" fontId="763" fillId="68" borderId="62" xfId="11" applyNumberFormat="1" applyFont="1" applyFill="1" applyBorder="1" applyAlignment="1">
      <alignment horizontal="center" vertical="center"/>
    </xf>
    <xf numFmtId="3" fontId="703" fillId="68" borderId="62" xfId="11" applyNumberFormat="1" applyFont="1" applyFill="1" applyBorder="1" applyAlignment="1" applyProtection="1">
      <alignment horizontal="center" vertical="center"/>
      <protection locked="0"/>
    </xf>
    <xf numFmtId="164" fontId="700" fillId="68" borderId="62" xfId="11" applyNumberFormat="1" applyFont="1" applyFill="1" applyBorder="1" applyAlignment="1">
      <alignment horizontal="center" vertical="center"/>
    </xf>
    <xf numFmtId="164" fontId="703" fillId="68" borderId="62" xfId="11" applyNumberFormat="1" applyFont="1" applyFill="1" applyBorder="1" applyAlignment="1">
      <alignment horizontal="center" vertical="center"/>
    </xf>
    <xf numFmtId="164" fontId="704" fillId="68" borderId="62" xfId="11" applyNumberFormat="1" applyFont="1" applyFill="1" applyBorder="1" applyAlignment="1">
      <alignment horizontal="center" vertical="center"/>
    </xf>
    <xf numFmtId="164" fontId="705" fillId="68" borderId="62" xfId="11" applyNumberFormat="1" applyFont="1" applyFill="1" applyBorder="1" applyAlignment="1">
      <alignment horizontal="center" vertical="center"/>
    </xf>
    <xf numFmtId="186" fontId="672" fillId="68" borderId="62" xfId="11" applyNumberFormat="1" applyFont="1" applyFill="1" applyBorder="1" applyAlignment="1" applyProtection="1">
      <alignment horizontal="center" vertical="center"/>
      <protection locked="0"/>
    </xf>
    <xf numFmtId="186" fontId="700" fillId="68" borderId="64" xfId="6" applyNumberFormat="1" applyFont="1" applyFill="1" applyBorder="1" applyAlignment="1" applyProtection="1">
      <alignment horizontal="center" vertical="center"/>
      <protection hidden="1"/>
    </xf>
    <xf numFmtId="186" fontId="761" fillId="68" borderId="60" xfId="11" applyNumberFormat="1" applyFont="1" applyFill="1" applyBorder="1" applyAlignment="1" applyProtection="1">
      <alignment horizontal="right" vertical="center"/>
      <protection locked="0"/>
    </xf>
    <xf numFmtId="164" fontId="741" fillId="68" borderId="18" xfId="0" applyNumberFormat="1" applyFont="1" applyFill="1" applyBorder="1" applyAlignment="1">
      <alignment horizontal="center"/>
    </xf>
    <xf numFmtId="186" fontId="741" fillId="68" borderId="0" xfId="0" applyNumberFormat="1" applyFont="1" applyFill="1" applyBorder="1" applyAlignment="1">
      <alignment horizontal="center"/>
    </xf>
    <xf numFmtId="164" fontId="632" fillId="68" borderId="0" xfId="0" applyNumberFormat="1" applyFont="1" applyFill="1" applyBorder="1" applyAlignment="1">
      <alignment horizontal="center" vertical="center"/>
    </xf>
    <xf numFmtId="164" fontId="741" fillId="68" borderId="0" xfId="0" applyNumberFormat="1" applyFont="1" applyFill="1" applyBorder="1" applyAlignment="1">
      <alignment horizontal="center"/>
    </xf>
    <xf numFmtId="0" fontId="231" fillId="68" borderId="0" xfId="0" applyFont="1" applyFill="1" applyBorder="1" applyAlignment="1"/>
    <xf numFmtId="186" fontId="733" fillId="68" borderId="25" xfId="0" applyNumberFormat="1" applyFont="1" applyFill="1" applyBorder="1" applyAlignment="1">
      <alignment horizontal="center"/>
    </xf>
    <xf numFmtId="164" fontId="674" fillId="68" borderId="18" xfId="0" applyNumberFormat="1" applyFont="1" applyFill="1" applyBorder="1" applyAlignment="1">
      <alignment horizontal="center"/>
    </xf>
    <xf numFmtId="186" fontId="674" fillId="68" borderId="0" xfId="0" applyNumberFormat="1" applyFont="1" applyFill="1" applyBorder="1" applyAlignment="1">
      <alignment horizontal="center"/>
    </xf>
    <xf numFmtId="164" fontId="674" fillId="68" borderId="0" xfId="0" applyNumberFormat="1" applyFont="1" applyFill="1" applyBorder="1" applyAlignment="1">
      <alignment horizontal="center"/>
    </xf>
    <xf numFmtId="164" fontId="231" fillId="68" borderId="18" xfId="0" applyNumberFormat="1" applyFont="1" applyFill="1" applyBorder="1" applyAlignment="1">
      <alignment horizontal="center"/>
    </xf>
    <xf numFmtId="186" fontId="231" fillId="68" borderId="0" xfId="0" applyNumberFormat="1" applyFont="1" applyFill="1" applyBorder="1" applyAlignment="1">
      <alignment horizontal="center"/>
    </xf>
    <xf numFmtId="164" fontId="632" fillId="68" borderId="0" xfId="0" applyNumberFormat="1" applyFont="1" applyFill="1" applyBorder="1" applyAlignment="1">
      <alignment horizontal="center"/>
    </xf>
    <xf numFmtId="164" fontId="231" fillId="68" borderId="0" xfId="0" applyNumberFormat="1" applyFont="1" applyFill="1" applyBorder="1" applyAlignment="1">
      <alignment horizontal="center"/>
    </xf>
    <xf numFmtId="0" fontId="766" fillId="68" borderId="18" xfId="11" applyNumberFormat="1" applyFont="1" applyFill="1" applyBorder="1" applyAlignment="1" applyProtection="1">
      <alignment horizontal="right"/>
      <protection locked="0"/>
    </xf>
    <xf numFmtId="0" fontId="767" fillId="68" borderId="0" xfId="0" applyFont="1" applyFill="1" applyBorder="1" applyAlignment="1">
      <alignment horizontal="left"/>
    </xf>
    <xf numFmtId="0" fontId="767" fillId="68" borderId="0" xfId="0" applyFont="1" applyFill="1" applyBorder="1" applyAlignment="1">
      <alignment horizontal="right"/>
    </xf>
    <xf numFmtId="0" fontId="768" fillId="68" borderId="0" xfId="0" applyFont="1" applyFill="1" applyBorder="1" applyAlignment="1">
      <alignment vertical="center"/>
    </xf>
    <xf numFmtId="0" fontId="231" fillId="68" borderId="0" xfId="0" applyFont="1" applyFill="1" applyBorder="1"/>
    <xf numFmtId="0" fontId="231" fillId="68" borderId="0" xfId="0" applyFont="1" applyFill="1" applyBorder="1" applyAlignment="1">
      <alignment horizontal="right"/>
    </xf>
    <xf numFmtId="186" fontId="733" fillId="68" borderId="0" xfId="0" applyNumberFormat="1" applyFont="1" applyFill="1" applyBorder="1" applyAlignment="1">
      <alignment horizontal="center"/>
    </xf>
    <xf numFmtId="0" fontId="766" fillId="68" borderId="25" xfId="11" applyNumberFormat="1" applyFont="1" applyFill="1" applyBorder="1" applyAlignment="1" applyProtection="1">
      <alignment horizontal="right"/>
      <protection locked="0"/>
    </xf>
    <xf numFmtId="0" fontId="887" fillId="193" borderId="340" xfId="14" applyFont="1" applyFill="1" applyBorder="1" applyAlignment="1">
      <alignment vertical="center"/>
    </xf>
    <xf numFmtId="0" fontId="848" fillId="194" borderId="0" xfId="6" applyFont="1" applyFill="1" applyBorder="1" applyAlignment="1">
      <alignment horizontal="left" vertical="center"/>
    </xf>
    <xf numFmtId="0" fontId="888" fillId="137" borderId="0" xfId="7" applyFont="1" applyFill="1" applyAlignment="1" applyProtection="1">
      <alignment vertical="center"/>
      <protection hidden="1"/>
    </xf>
    <xf numFmtId="0" fontId="371" fillId="137" borderId="0" xfId="29" applyFont="1" applyFill="1" applyProtection="1">
      <protection hidden="1"/>
    </xf>
    <xf numFmtId="0" fontId="890" fillId="137" borderId="0" xfId="29" applyFont="1" applyFill="1" applyAlignment="1">
      <alignment vertical="center"/>
    </xf>
    <xf numFmtId="0" fontId="577" fillId="137" borderId="0" xfId="29" applyFont="1" applyFill="1" applyAlignment="1">
      <alignment vertical="center"/>
    </xf>
    <xf numFmtId="0" fontId="371" fillId="137" borderId="0" xfId="29" applyFont="1" applyFill="1" applyAlignment="1">
      <alignment vertical="center"/>
    </xf>
    <xf numFmtId="0" fontId="345" fillId="137" borderId="0" xfId="29" applyFont="1" applyFill="1"/>
    <xf numFmtId="0" fontId="371" fillId="0" borderId="0" xfId="29" applyFont="1" applyAlignment="1">
      <alignment vertical="center"/>
    </xf>
    <xf numFmtId="0" fontId="11" fillId="37" borderId="0" xfId="29" applyFill="1"/>
    <xf numFmtId="0" fontId="798" fillId="37" borderId="0" xfId="29" applyFont="1" applyFill="1"/>
    <xf numFmtId="0" fontId="573" fillId="37" borderId="0" xfId="29" applyFont="1" applyFill="1"/>
    <xf numFmtId="0" fontId="344" fillId="37" borderId="0" xfId="31" applyFont="1" applyFill="1" applyAlignment="1">
      <alignment horizontal="right" vertical="center"/>
    </xf>
    <xf numFmtId="0" fontId="573" fillId="37" borderId="0" xfId="31" applyFont="1" applyFill="1" applyAlignment="1">
      <alignment horizontal="right" vertical="center"/>
    </xf>
    <xf numFmtId="0" fontId="573" fillId="37" borderId="0" xfId="29" applyFont="1" applyFill="1" applyAlignment="1">
      <alignment vertical="center"/>
    </xf>
    <xf numFmtId="0" fontId="231" fillId="137" borderId="0" xfId="34" applyFill="1"/>
    <xf numFmtId="0" fontId="11" fillId="137" borderId="0" xfId="29" applyFill="1"/>
    <xf numFmtId="0" fontId="798" fillId="137" borderId="0" xfId="29" applyFont="1" applyFill="1"/>
    <xf numFmtId="0" fontId="573" fillId="137" borderId="0" xfId="29" applyFont="1" applyFill="1"/>
    <xf numFmtId="0" fontId="344" fillId="137" borderId="0" xfId="31" applyFont="1" applyFill="1" applyAlignment="1">
      <alignment horizontal="right" vertical="center"/>
    </xf>
    <xf numFmtId="0" fontId="573" fillId="137" borderId="0" xfId="31" applyFont="1" applyFill="1" applyAlignment="1">
      <alignment horizontal="right" vertical="center"/>
    </xf>
    <xf numFmtId="0" fontId="573" fillId="137" borderId="0" xfId="31" applyFont="1" applyFill="1" applyAlignment="1">
      <alignment horizontal="left" vertical="center"/>
    </xf>
    <xf numFmtId="0" fontId="236" fillId="147" borderId="0" xfId="0" applyFont="1" applyFill="1" applyAlignment="1">
      <alignment vertical="center"/>
    </xf>
    <xf numFmtId="0" fontId="573" fillId="68" borderId="0" xfId="31" applyFont="1" applyFill="1" applyAlignment="1">
      <alignment horizontal="left" vertical="center"/>
    </xf>
    <xf numFmtId="0" fontId="345" fillId="68" borderId="0" xfId="29" applyFont="1" applyFill="1"/>
    <xf numFmtId="0" fontId="798" fillId="137" borderId="0" xfId="31" applyFont="1" applyFill="1" applyAlignment="1">
      <alignment horizontal="right" vertical="center"/>
    </xf>
    <xf numFmtId="0" fontId="564" fillId="137" borderId="0" xfId="31" applyFont="1" applyFill="1" applyAlignment="1">
      <alignment horizontal="right" vertical="center"/>
    </xf>
    <xf numFmtId="0" fontId="891" fillId="137" borderId="0" xfId="29" applyFont="1" applyFill="1" applyAlignment="1">
      <alignment vertical="center"/>
    </xf>
    <xf numFmtId="0" fontId="798" fillId="37" borderId="0" xfId="31" applyFont="1" applyFill="1" applyAlignment="1">
      <alignment horizontal="right" vertical="center"/>
    </xf>
    <xf numFmtId="0" fontId="866" fillId="70" borderId="98" xfId="29" applyFont="1" applyFill="1" applyBorder="1" applyAlignment="1" applyProtection="1">
      <alignment horizontal="right" vertical="center"/>
      <protection hidden="1"/>
    </xf>
    <xf numFmtId="0" fontId="573" fillId="137" borderId="0" xfId="29" applyFont="1" applyFill="1" applyAlignment="1">
      <alignment vertical="center"/>
    </xf>
    <xf numFmtId="0" fontId="786" fillId="137" borderId="0" xfId="0" applyFont="1" applyFill="1" applyAlignment="1">
      <alignment vertical="center"/>
    </xf>
    <xf numFmtId="0" fontId="307" fillId="68" borderId="0" xfId="31" applyFont="1" applyFill="1" applyAlignment="1">
      <alignment horizontal="right" vertical="center"/>
    </xf>
    <xf numFmtId="0" fontId="892" fillId="137" borderId="0" xfId="29" applyFont="1" applyFill="1" applyAlignment="1">
      <alignment horizontal="center" vertical="center"/>
    </xf>
    <xf numFmtId="0" fontId="892" fillId="137" borderId="0" xfId="34" applyFont="1" applyFill="1" applyAlignment="1">
      <alignment vertical="center"/>
    </xf>
    <xf numFmtId="0" fontId="573" fillId="68" borderId="0" xfId="29" applyFont="1" applyFill="1"/>
    <xf numFmtId="14" fontId="803" fillId="137" borderId="0" xfId="29" applyNumberFormat="1" applyFont="1" applyFill="1"/>
    <xf numFmtId="0" fontId="265" fillId="137" borderId="0" xfId="34" applyFont="1" applyFill="1" applyAlignment="1">
      <alignment vertical="center"/>
    </xf>
    <xf numFmtId="0" fontId="894" fillId="137" borderId="0" xfId="29" applyFont="1" applyFill="1" applyAlignment="1">
      <alignment horizontal="center" vertical="center"/>
    </xf>
    <xf numFmtId="0" fontId="265" fillId="137" borderId="0" xfId="29" applyFont="1" applyFill="1" applyAlignment="1">
      <alignment horizontal="left" vertical="center"/>
    </xf>
    <xf numFmtId="0" fontId="895" fillId="137" borderId="0" xfId="31" applyFont="1" applyFill="1" applyAlignment="1">
      <alignment horizontal="right" vertical="center"/>
    </xf>
    <xf numFmtId="0" fontId="895" fillId="137" borderId="0" xfId="29" applyFont="1" applyFill="1" applyAlignment="1">
      <alignment vertical="center"/>
    </xf>
    <xf numFmtId="0" fontId="895" fillId="137" borderId="0" xfId="29" applyFont="1" applyFill="1"/>
    <xf numFmtId="0" fontId="19" fillId="137" borderId="0" xfId="29" applyFont="1" applyFill="1"/>
    <xf numFmtId="0" fontId="313" fillId="137" borderId="0" xfId="29" applyFont="1" applyFill="1" applyAlignment="1">
      <alignment horizontal="left" vertical="center"/>
    </xf>
    <xf numFmtId="215" fontId="400" fillId="137" borderId="0" xfId="0" applyNumberFormat="1" applyFont="1" applyFill="1" applyAlignment="1">
      <alignment horizontal="center" vertical="center"/>
    </xf>
    <xf numFmtId="0" fontId="896" fillId="137" borderId="0" xfId="29" applyFont="1" applyFill="1" applyAlignment="1">
      <alignment horizontal="center" vertical="center"/>
    </xf>
    <xf numFmtId="0" fontId="308" fillId="53" borderId="0" xfId="46" applyFont="1" applyFill="1"/>
    <xf numFmtId="0" fontId="337" fillId="70" borderId="0" xfId="29" applyFont="1" applyFill="1" applyAlignment="1" applyProtection="1">
      <alignment horizontal="center" vertical="center"/>
      <protection hidden="1"/>
    </xf>
    <xf numFmtId="0" fontId="576" fillId="137" borderId="0" xfId="16" applyFont="1" applyFill="1" applyAlignment="1">
      <alignment horizontal="center" vertical="center"/>
    </xf>
    <xf numFmtId="0" fontId="232" fillId="137" borderId="0" xfId="34" applyFont="1" applyFill="1"/>
    <xf numFmtId="0" fontId="345" fillId="137" borderId="0" xfId="29" applyFont="1" applyFill="1" applyAlignment="1">
      <alignment vertical="center"/>
    </xf>
    <xf numFmtId="0" fontId="622" fillId="137" borderId="0" xfId="47" applyFont="1" applyFill="1" applyAlignment="1" applyProtection="1">
      <alignment vertical="center"/>
    </xf>
    <xf numFmtId="0" fontId="570" fillId="70" borderId="0" xfId="29" applyFont="1" applyFill="1" applyAlignment="1" applyProtection="1">
      <alignment horizontal="center" vertical="center"/>
      <protection hidden="1"/>
    </xf>
    <xf numFmtId="0" fontId="572" fillId="137" borderId="0" xfId="29" applyFont="1" applyFill="1" applyAlignment="1">
      <alignment vertical="center"/>
    </xf>
    <xf numFmtId="0" fontId="572" fillId="137" borderId="0" xfId="29" applyFont="1" applyFill="1" applyProtection="1">
      <protection hidden="1"/>
    </xf>
    <xf numFmtId="0" fontId="898" fillId="137" borderId="0" xfId="29" applyFont="1" applyFill="1" applyAlignment="1">
      <alignment vertical="center"/>
    </xf>
    <xf numFmtId="0" fontId="569" fillId="137" borderId="0" xfId="29" applyFont="1" applyFill="1" applyAlignment="1">
      <alignment vertical="center"/>
    </xf>
    <xf numFmtId="0" fontId="574" fillId="137" borderId="0" xfId="29" applyFont="1" applyFill="1" applyAlignment="1">
      <alignment horizontal="center" vertical="center"/>
    </xf>
    <xf numFmtId="0" fontId="610" fillId="37" borderId="98" xfId="29" applyFont="1" applyFill="1" applyBorder="1" applyAlignment="1">
      <alignment horizontal="center" vertical="center"/>
    </xf>
    <xf numFmtId="0" fontId="179" fillId="140" borderId="98" xfId="29" applyFont="1" applyFill="1" applyBorder="1" applyAlignment="1">
      <alignment horizontal="center" vertical="center"/>
    </xf>
    <xf numFmtId="0" fontId="179" fillId="141" borderId="98" xfId="29" applyFont="1" applyFill="1" applyBorder="1" applyAlignment="1">
      <alignment horizontal="center" vertical="center"/>
    </xf>
    <xf numFmtId="0" fontId="899" fillId="137" borderId="0" xfId="6" applyFont="1" applyFill="1" applyAlignment="1" applyProtection="1">
      <alignment horizontal="left" vertical="center"/>
      <protection hidden="1"/>
    </xf>
    <xf numFmtId="0" fontId="49" fillId="137" borderId="0" xfId="29" applyFont="1" applyFill="1" applyProtection="1">
      <protection hidden="1"/>
    </xf>
    <xf numFmtId="0" fontId="577" fillId="137" borderId="0" xfId="34" applyFont="1" applyFill="1" applyAlignment="1">
      <alignment vertical="center"/>
    </xf>
    <xf numFmtId="0" fontId="850" fillId="137" borderId="0" xfId="34" applyFont="1" applyFill="1" applyAlignment="1">
      <alignment vertical="center"/>
    </xf>
    <xf numFmtId="0" fontId="899" fillId="137" borderId="0" xfId="29" applyFont="1" applyFill="1" applyAlignment="1" applyProtection="1">
      <alignment vertical="center"/>
      <protection hidden="1"/>
    </xf>
    <xf numFmtId="0" fontId="1" fillId="137" borderId="0" xfId="34" applyFont="1" applyFill="1"/>
    <xf numFmtId="0" fontId="899" fillId="137" borderId="0" xfId="0" applyFont="1" applyFill="1" applyAlignment="1">
      <alignment horizontal="left" vertical="center"/>
    </xf>
    <xf numFmtId="0" fontId="337" fillId="137" borderId="0" xfId="0" applyFont="1" applyFill="1" applyAlignment="1">
      <alignment horizontal="left" vertical="top"/>
    </xf>
    <xf numFmtId="0" fontId="615" fillId="37" borderId="98" xfId="29" applyFont="1" applyFill="1" applyBorder="1" applyAlignment="1">
      <alignment vertical="center"/>
    </xf>
    <xf numFmtId="0" fontId="619" fillId="52" borderId="342" xfId="29" applyFont="1" applyFill="1" applyBorder="1" applyAlignment="1">
      <alignment horizontal="center" vertical="center"/>
    </xf>
    <xf numFmtId="0" fontId="576" fillId="137" borderId="98" xfId="29" applyFont="1" applyFill="1" applyBorder="1" applyAlignment="1">
      <alignment vertical="center"/>
    </xf>
    <xf numFmtId="0" fontId="897" fillId="37" borderId="0" xfId="33" applyFont="1" applyFill="1" applyAlignment="1" applyProtection="1">
      <alignment vertical="center"/>
      <protection hidden="1"/>
    </xf>
    <xf numFmtId="0" fontId="900" fillId="137" borderId="0" xfId="29" applyFont="1" applyFill="1" applyAlignment="1">
      <alignment vertical="center"/>
    </xf>
    <xf numFmtId="0" fontId="344" fillId="68" borderId="0" xfId="29" applyFont="1" applyFill="1"/>
    <xf numFmtId="0" fontId="799" fillId="137" borderId="0" xfId="7" applyFont="1" applyFill="1" applyAlignment="1">
      <alignment horizontal="left" vertical="center"/>
    </xf>
    <xf numFmtId="0" fontId="796" fillId="137" borderId="0" xfId="16" applyFont="1" applyFill="1" applyAlignment="1">
      <alignment vertical="center"/>
    </xf>
    <xf numFmtId="0" fontId="902" fillId="137" borderId="0" xfId="29" applyFont="1" applyFill="1" applyAlignment="1">
      <alignment horizontal="center"/>
    </xf>
    <xf numFmtId="0" fontId="850" fillId="137" borderId="0" xfId="29" applyFont="1" applyFill="1" applyAlignment="1">
      <alignment horizontal="center"/>
    </xf>
    <xf numFmtId="0" fontId="903" fillId="137" borderId="0" xfId="0" applyFont="1" applyFill="1" applyAlignment="1">
      <alignment vertical="center"/>
    </xf>
    <xf numFmtId="0" fontId="901" fillId="137" borderId="0" xfId="29" applyFont="1" applyFill="1" applyAlignment="1">
      <alignment vertical="center"/>
    </xf>
    <xf numFmtId="0" fontId="904" fillId="137" borderId="0" xfId="31" applyFont="1" applyFill="1" applyAlignment="1">
      <alignment horizontal="left" vertical="center"/>
    </xf>
    <xf numFmtId="0" fontId="621" fillId="53" borderId="0" xfId="29" applyFont="1" applyFill="1" applyAlignment="1">
      <alignment horizontal="left" vertical="center"/>
    </xf>
    <xf numFmtId="0" fontId="11" fillId="68" borderId="0" xfId="29" applyFill="1" applyProtection="1">
      <protection hidden="1"/>
    </xf>
    <xf numFmtId="0" fontId="231" fillId="68" borderId="0" xfId="8" applyFill="1"/>
    <xf numFmtId="0" fontId="850" fillId="137" borderId="0" xfId="29" applyFont="1" applyFill="1" applyAlignment="1">
      <alignment horizontal="center" vertical="top"/>
    </xf>
    <xf numFmtId="0" fontId="307" fillId="137" borderId="343" xfId="29" applyFont="1" applyFill="1" applyBorder="1"/>
    <xf numFmtId="0" fontId="893" fillId="137" borderId="344" xfId="29" applyFont="1" applyFill="1" applyBorder="1"/>
    <xf numFmtId="0" fontId="893" fillId="137" borderId="344" xfId="31" applyFont="1" applyFill="1" applyBorder="1" applyAlignment="1">
      <alignment horizontal="right" vertical="center"/>
    </xf>
    <xf numFmtId="0" fontId="893" fillId="137" borderId="344" xfId="29" applyFont="1" applyFill="1" applyBorder="1" applyAlignment="1">
      <alignment vertical="center"/>
    </xf>
    <xf numFmtId="0" fontId="893" fillId="137" borderId="345" xfId="29" applyFont="1" applyFill="1" applyBorder="1"/>
    <xf numFmtId="0" fontId="893" fillId="137" borderId="346" xfId="31" applyFont="1" applyFill="1" applyBorder="1" applyAlignment="1">
      <alignment horizontal="center" vertical="center"/>
    </xf>
    <xf numFmtId="0" fontId="787" fillId="137" borderId="0" xfId="31" applyFont="1" applyFill="1" applyAlignment="1">
      <alignment horizontal="left" vertical="center"/>
    </xf>
    <xf numFmtId="0" fontId="893" fillId="137" borderId="0" xfId="31" applyFont="1" applyFill="1" applyAlignment="1">
      <alignment horizontal="right" vertical="center"/>
    </xf>
    <xf numFmtId="0" fontId="893" fillId="137" borderId="0" xfId="29" applyFont="1" applyFill="1" applyAlignment="1">
      <alignment vertical="center"/>
    </xf>
    <xf numFmtId="0" fontId="893" fillId="137" borderId="0" xfId="29" applyFont="1" applyFill="1"/>
    <xf numFmtId="0" fontId="893" fillId="137" borderId="347" xfId="29" applyFont="1" applyFill="1" applyBorder="1"/>
    <xf numFmtId="0" fontId="308" fillId="53" borderId="0" xfId="0" applyFont="1" applyFill="1" applyAlignment="1">
      <alignment vertical="center"/>
    </xf>
    <xf numFmtId="0" fontId="893" fillId="137" borderId="0" xfId="0" applyFont="1" applyFill="1" applyAlignment="1">
      <alignment vertical="center"/>
    </xf>
    <xf numFmtId="0" fontId="337" fillId="137" borderId="0" xfId="29" applyFont="1" applyFill="1" applyAlignment="1">
      <alignment horizontal="right" vertical="center"/>
    </xf>
    <xf numFmtId="0" fontId="257" fillId="137" borderId="0" xfId="29" applyFont="1" applyFill="1"/>
    <xf numFmtId="0" fontId="257" fillId="137" borderId="347" xfId="29" applyFont="1" applyFill="1" applyBorder="1"/>
    <xf numFmtId="0" fontId="337" fillId="137" borderId="0" xfId="0" applyFont="1" applyFill="1" applyAlignment="1">
      <alignment vertical="center"/>
    </xf>
    <xf numFmtId="0" fontId="337" fillId="137" borderId="347" xfId="0" applyFont="1" applyFill="1" applyBorder="1" applyAlignment="1">
      <alignment vertical="center"/>
    </xf>
    <xf numFmtId="0" fontId="307" fillId="137" borderId="348" xfId="29" applyFont="1" applyFill="1" applyBorder="1"/>
    <xf numFmtId="0" fontId="905" fillId="137" borderId="349" xfId="29" applyFont="1" applyFill="1" applyBorder="1"/>
    <xf numFmtId="0" fontId="893" fillId="137" borderId="349" xfId="31" applyFont="1" applyFill="1" applyBorder="1" applyAlignment="1">
      <alignment horizontal="right" vertical="center"/>
    </xf>
    <xf numFmtId="0" fontId="893" fillId="137" borderId="349" xfId="29" applyFont="1" applyFill="1" applyBorder="1" applyAlignment="1">
      <alignment vertical="center"/>
    </xf>
    <xf numFmtId="0" fontId="893" fillId="137" borderId="349" xfId="29" applyFont="1" applyFill="1" applyBorder="1"/>
    <xf numFmtId="0" fontId="893" fillId="137" borderId="350" xfId="29" applyFont="1" applyFill="1" applyBorder="1"/>
    <xf numFmtId="0" fontId="798" fillId="137" borderId="343" xfId="29" applyFont="1" applyFill="1" applyBorder="1"/>
    <xf numFmtId="0" fontId="573" fillId="137" borderId="344" xfId="29" applyFont="1" applyFill="1" applyBorder="1"/>
    <xf numFmtId="0" fontId="344" fillId="137" borderId="344" xfId="31" applyFont="1" applyFill="1" applyBorder="1" applyAlignment="1">
      <alignment horizontal="right" vertical="center"/>
    </xf>
    <xf numFmtId="0" fontId="573" fillId="137" borderId="344" xfId="31" applyFont="1" applyFill="1" applyBorder="1" applyAlignment="1">
      <alignment horizontal="right" vertical="center"/>
    </xf>
    <xf numFmtId="0" fontId="573" fillId="137" borderId="344" xfId="29" applyFont="1" applyFill="1" applyBorder="1" applyAlignment="1">
      <alignment vertical="center"/>
    </xf>
    <xf numFmtId="0" fontId="573" fillId="137" borderId="345" xfId="29" applyFont="1" applyFill="1" applyBorder="1"/>
    <xf numFmtId="0" fontId="786" fillId="137" borderId="0" xfId="31" applyFont="1" applyFill="1" applyAlignment="1">
      <alignment horizontal="left" vertical="center"/>
    </xf>
    <xf numFmtId="0" fontId="893" fillId="68" borderId="0" xfId="0" applyFont="1" applyFill="1" applyAlignment="1">
      <alignment vertical="center"/>
    </xf>
    <xf numFmtId="0" fontId="798" fillId="137" borderId="348" xfId="29" applyFont="1" applyFill="1" applyBorder="1"/>
    <xf numFmtId="0" fontId="307" fillId="137" borderId="349" xfId="29" applyFont="1" applyFill="1" applyBorder="1"/>
    <xf numFmtId="0" fontId="307" fillId="137" borderId="350" xfId="29" applyFont="1" applyFill="1" applyBorder="1"/>
    <xf numFmtId="0" fontId="893" fillId="137" borderId="345" xfId="29" applyFont="1" applyFill="1" applyBorder="1" applyAlignment="1">
      <alignment vertical="center"/>
    </xf>
    <xf numFmtId="0" fontId="906" fillId="137" borderId="0" xfId="31" applyFont="1" applyFill="1" applyAlignment="1">
      <alignment horizontal="left" vertical="center"/>
    </xf>
    <xf numFmtId="0" fontId="893" fillId="137" borderId="0" xfId="31" applyFont="1" applyFill="1" applyAlignment="1">
      <alignment horizontal="left" vertical="center"/>
    </xf>
    <xf numFmtId="0" fontId="893" fillId="37" borderId="0" xfId="0" applyFont="1" applyFill="1" applyAlignment="1">
      <alignment vertical="center"/>
    </xf>
    <xf numFmtId="0" fontId="337" fillId="37" borderId="0" xfId="29" applyFont="1" applyFill="1" applyAlignment="1">
      <alignment horizontal="right" vertical="center"/>
    </xf>
    <xf numFmtId="0" fontId="893" fillId="37" borderId="347" xfId="29" applyFont="1" applyFill="1" applyBorder="1"/>
    <xf numFmtId="0" fontId="573" fillId="137" borderId="345" xfId="31" applyFont="1" applyFill="1" applyBorder="1" applyAlignment="1">
      <alignment horizontal="right" vertical="center"/>
    </xf>
    <xf numFmtId="0" fontId="573" fillId="137" borderId="347" xfId="31" applyFont="1" applyFill="1" applyBorder="1" applyAlignment="1">
      <alignment horizontal="right" vertical="center"/>
    </xf>
    <xf numFmtId="0" fontId="236" fillId="53" borderId="0" xfId="0" applyFont="1" applyFill="1" applyAlignment="1">
      <alignment vertical="center"/>
    </xf>
    <xf numFmtId="0" fontId="573" fillId="37" borderId="0" xfId="31" applyFont="1" applyFill="1" applyAlignment="1">
      <alignment horizontal="left" vertical="center"/>
    </xf>
    <xf numFmtId="0" fontId="573" fillId="137" borderId="349" xfId="29" applyFont="1" applyFill="1" applyBorder="1"/>
    <xf numFmtId="0" fontId="344" fillId="137" borderId="349" xfId="31" applyFont="1" applyFill="1" applyBorder="1" applyAlignment="1">
      <alignment horizontal="right" vertical="center"/>
    </xf>
    <xf numFmtId="0" fontId="573" fillId="137" borderId="349" xfId="31" applyFont="1" applyFill="1" applyBorder="1" applyAlignment="1">
      <alignment horizontal="right" vertical="center"/>
    </xf>
    <xf numFmtId="0" fontId="573" fillId="137" borderId="350" xfId="31" applyFont="1" applyFill="1" applyBorder="1" applyAlignment="1">
      <alignment horizontal="right" vertical="center"/>
    </xf>
    <xf numFmtId="0" fontId="337" fillId="68" borderId="0" xfId="29" applyFont="1" applyFill="1" applyAlignment="1">
      <alignment horizontal="right" vertical="center"/>
    </xf>
    <xf numFmtId="0" fontId="257" fillId="68" borderId="0" xfId="29" applyFont="1" applyFill="1"/>
    <xf numFmtId="0" fontId="893" fillId="68" borderId="347" xfId="29" applyFont="1" applyFill="1" applyBorder="1"/>
    <xf numFmtId="0" fontId="307" fillId="137" borderId="346" xfId="29" applyFont="1" applyFill="1" applyBorder="1"/>
    <xf numFmtId="0" fontId="265" fillId="137" borderId="349" xfId="29" applyFont="1" applyFill="1" applyBorder="1"/>
    <xf numFmtId="0" fontId="257" fillId="137" borderId="351" xfId="29" applyFont="1" applyFill="1" applyBorder="1"/>
    <xf numFmtId="0" fontId="337" fillId="137" borderId="351" xfId="0" applyFont="1" applyFill="1" applyBorder="1" applyAlignment="1">
      <alignment vertical="center"/>
    </xf>
    <xf numFmtId="0" fontId="337" fillId="137" borderId="349" xfId="0" applyFont="1" applyFill="1" applyBorder="1" applyAlignment="1">
      <alignment vertical="center"/>
    </xf>
    <xf numFmtId="0" fontId="573" fillId="137" borderId="349" xfId="29" applyFont="1" applyFill="1" applyBorder="1" applyAlignment="1">
      <alignment vertical="center"/>
    </xf>
    <xf numFmtId="0" fontId="573" fillId="137" borderId="350" xfId="29" applyFont="1" applyFill="1" applyBorder="1"/>
    <xf numFmtId="0" fontId="68" fillId="137" borderId="352" xfId="29" applyFont="1" applyFill="1" applyBorder="1"/>
    <xf numFmtId="0" fontId="257" fillId="137" borderId="353" xfId="29" applyFont="1" applyFill="1" applyBorder="1"/>
    <xf numFmtId="0" fontId="893" fillId="137" borderId="353" xfId="31" applyFont="1" applyFill="1" applyBorder="1" applyAlignment="1">
      <alignment horizontal="right" vertical="center"/>
    </xf>
    <xf numFmtId="0" fontId="257" fillId="137" borderId="353" xfId="31" applyFont="1" applyFill="1" applyBorder="1" applyAlignment="1">
      <alignment horizontal="right" vertical="center"/>
    </xf>
    <xf numFmtId="0" fontId="257" fillId="137" borderId="353" xfId="29" applyFont="1" applyFill="1" applyBorder="1" applyAlignment="1">
      <alignment vertical="center"/>
    </xf>
    <xf numFmtId="0" fontId="257" fillId="137" borderId="354" xfId="29" applyFont="1" applyFill="1" applyBorder="1"/>
    <xf numFmtId="0" fontId="257" fillId="137" borderId="0" xfId="31" applyFont="1" applyFill="1" applyAlignment="1">
      <alignment horizontal="right" vertical="center"/>
    </xf>
    <xf numFmtId="0" fontId="257" fillId="137" borderId="0" xfId="29" applyFont="1" applyFill="1" applyAlignment="1">
      <alignment vertical="center"/>
    </xf>
    <xf numFmtId="0" fontId="68" fillId="137" borderId="355" xfId="29" applyFont="1" applyFill="1" applyBorder="1"/>
    <xf numFmtId="0" fontId="376" fillId="68" borderId="349" xfId="29" applyFont="1" applyFill="1" applyBorder="1"/>
    <xf numFmtId="0" fontId="358" fillId="68" borderId="356" xfId="31" applyFont="1" applyFill="1" applyBorder="1" applyAlignment="1">
      <alignment horizontal="right" vertical="center"/>
    </xf>
    <xf numFmtId="0" fontId="907" fillId="68" borderId="356" xfId="31" applyFont="1" applyFill="1" applyBorder="1" applyAlignment="1">
      <alignment horizontal="right" vertical="center"/>
    </xf>
    <xf numFmtId="0" fontId="257" fillId="137" borderId="356" xfId="29" applyFont="1" applyFill="1" applyBorder="1"/>
    <xf numFmtId="0" fontId="257" fillId="137" borderId="357" xfId="29" applyFont="1" applyFill="1" applyBorder="1"/>
    <xf numFmtId="0" fontId="908" fillId="137" borderId="0" xfId="29" applyFont="1" applyFill="1" applyAlignment="1">
      <alignment horizontal="center" vertical="center"/>
    </xf>
    <xf numFmtId="0" fontId="337" fillId="137" borderId="0" xfId="29" applyFont="1" applyFill="1" applyAlignment="1">
      <alignment horizontal="left" vertical="center"/>
    </xf>
    <xf numFmtId="0" fontId="908" fillId="137" borderId="0" xfId="34" applyFont="1" applyFill="1" applyAlignment="1">
      <alignment vertical="center"/>
    </xf>
    <xf numFmtId="0" fontId="893" fillId="137" borderId="358" xfId="34" applyFont="1" applyFill="1" applyBorder="1" applyAlignment="1">
      <alignment vertical="center"/>
    </xf>
    <xf numFmtId="0" fontId="893" fillId="137" borderId="359" xfId="34" applyFont="1" applyFill="1" applyBorder="1"/>
    <xf numFmtId="0" fontId="308" fillId="53" borderId="359" xfId="0" applyFont="1" applyFill="1" applyBorder="1" applyAlignment="1">
      <alignment vertical="center"/>
    </xf>
    <xf numFmtId="0" fontId="893" fillId="68" borderId="360" xfId="0" applyFont="1" applyFill="1" applyBorder="1" applyAlignment="1">
      <alignment vertical="center"/>
    </xf>
    <xf numFmtId="0" fontId="573" fillId="137" borderId="347" xfId="29" applyFont="1" applyFill="1" applyBorder="1"/>
    <xf numFmtId="0" fontId="307" fillId="68" borderId="0" xfId="29" applyFont="1" applyFill="1" applyAlignment="1">
      <alignment horizontal="center" vertical="center"/>
    </xf>
    <xf numFmtId="0" fontId="885" fillId="53" borderId="0" xfId="0" applyFont="1" applyFill="1" applyAlignment="1">
      <alignment horizontal="center" vertical="center"/>
    </xf>
    <xf numFmtId="0" fontId="908" fillId="137" borderId="0" xfId="29" applyFont="1" applyFill="1" applyAlignment="1">
      <alignment horizontal="left" vertical="center"/>
    </xf>
    <xf numFmtId="0" fontId="893" fillId="137" borderId="348" xfId="29" applyFont="1" applyFill="1" applyBorder="1"/>
    <xf numFmtId="0" fontId="337" fillId="137" borderId="0" xfId="34" applyFont="1" applyFill="1" applyAlignment="1">
      <alignment vertical="center"/>
    </xf>
    <xf numFmtId="0" fontId="358" fillId="68" borderId="0" xfId="34" applyFont="1" applyFill="1" applyAlignment="1">
      <alignment vertical="center"/>
    </xf>
    <xf numFmtId="0" fontId="337" fillId="137" borderId="349" xfId="29" applyFont="1" applyFill="1" applyBorder="1" applyAlignment="1">
      <alignment horizontal="left" vertical="center"/>
    </xf>
    <xf numFmtId="0" fontId="307" fillId="137" borderId="0" xfId="29" applyFont="1" applyFill="1"/>
    <xf numFmtId="0" fontId="307" fillId="137" borderId="352" xfId="29" applyFont="1" applyFill="1" applyBorder="1"/>
    <xf numFmtId="0" fontId="893" fillId="137" borderId="353" xfId="29" applyFont="1" applyFill="1" applyBorder="1"/>
    <xf numFmtId="0" fontId="893" fillId="137" borderId="361" xfId="31" applyFont="1" applyFill="1" applyBorder="1" applyAlignment="1">
      <alignment horizontal="right" vertical="center"/>
    </xf>
    <xf numFmtId="0" fontId="307" fillId="137" borderId="362" xfId="29" applyFont="1" applyFill="1" applyBorder="1"/>
    <xf numFmtId="0" fontId="893" fillId="137" borderId="363" xfId="31" applyFont="1" applyFill="1" applyBorder="1" applyAlignment="1">
      <alignment horizontal="right" vertical="center"/>
    </xf>
    <xf numFmtId="0" fontId="906" fillId="137" borderId="0" xfId="29" applyFont="1" applyFill="1"/>
    <xf numFmtId="0" fontId="893" fillId="137" borderId="363" xfId="29" applyFont="1" applyFill="1" applyBorder="1"/>
    <xf numFmtId="0" fontId="893" fillId="137" borderId="362" xfId="31" applyFont="1" applyFill="1" applyBorder="1" applyAlignment="1">
      <alignment horizontal="center" vertical="center"/>
    </xf>
    <xf numFmtId="0" fontId="908" fillId="137" borderId="0" xfId="29" applyFont="1" applyFill="1" applyAlignment="1">
      <alignment horizontal="right" vertical="center"/>
    </xf>
    <xf numFmtId="0" fontId="893" fillId="137" borderId="0" xfId="29" applyFont="1" applyFill="1" applyAlignment="1">
      <alignment horizontal="left" vertical="center"/>
    </xf>
    <xf numFmtId="215" fontId="413" fillId="147" borderId="0" xfId="0" applyNumberFormat="1" applyFont="1" applyFill="1" applyAlignment="1">
      <alignment horizontal="center" vertical="center"/>
    </xf>
    <xf numFmtId="0" fontId="893" fillId="137" borderId="0" xfId="34" applyFont="1" applyFill="1"/>
    <xf numFmtId="0" fontId="307" fillId="137" borderId="363" xfId="29" applyFont="1" applyFill="1" applyBorder="1"/>
    <xf numFmtId="0" fontId="893" fillId="137" borderId="363" xfId="29" applyFont="1" applyFill="1" applyBorder="1" applyAlignment="1">
      <alignment vertical="center"/>
    </xf>
    <xf numFmtId="0" fontId="307" fillId="137" borderId="355" xfId="29" applyFont="1" applyFill="1" applyBorder="1"/>
    <xf numFmtId="0" fontId="908" fillId="137" borderId="356" xfId="29" applyFont="1" applyFill="1" applyBorder="1" applyAlignment="1">
      <alignment horizontal="left" vertical="center"/>
    </xf>
    <xf numFmtId="0" fontId="893" fillId="137" borderId="356" xfId="29" applyFont="1" applyFill="1" applyBorder="1" applyAlignment="1">
      <alignment vertical="center"/>
    </xf>
    <xf numFmtId="0" fontId="893" fillId="137" borderId="364" xfId="29" applyFont="1" applyFill="1" applyBorder="1" applyAlignment="1">
      <alignment vertical="center"/>
    </xf>
    <xf numFmtId="0" fontId="906" fillId="137" borderId="0" xfId="31" applyFont="1" applyFill="1" applyAlignment="1">
      <alignment horizontal="right" vertical="center"/>
    </xf>
    <xf numFmtId="0" fontId="906" fillId="137" borderId="0" xfId="0" applyFont="1" applyFill="1" applyAlignment="1">
      <alignment vertical="center"/>
    </xf>
    <xf numFmtId="0" fontId="909" fillId="50" borderId="0" xfId="0" applyFont="1" applyFill="1" applyAlignment="1">
      <alignment horizontal="center" vertical="center"/>
    </xf>
    <xf numFmtId="0" fontId="337" fillId="137" borderId="0" xfId="0" applyFont="1" applyFill="1" applyAlignment="1">
      <alignment horizontal="left" vertical="center"/>
    </xf>
    <xf numFmtId="14" fontId="337" fillId="137" borderId="0" xfId="34" applyNumberFormat="1" applyFont="1" applyFill="1" applyAlignment="1">
      <alignment horizontal="center" vertical="center"/>
    </xf>
    <xf numFmtId="0" fontId="893" fillId="137" borderId="347" xfId="29" applyFont="1" applyFill="1" applyBorder="1" applyAlignment="1">
      <alignment vertical="center"/>
    </xf>
    <xf numFmtId="0" fontId="371" fillId="137" borderId="347" xfId="29" applyFont="1" applyFill="1" applyBorder="1" applyAlignment="1">
      <alignment vertical="center"/>
    </xf>
    <xf numFmtId="0" fontId="906" fillId="137" borderId="349" xfId="0" applyFont="1" applyFill="1" applyBorder="1" applyAlignment="1">
      <alignment vertical="center"/>
    </xf>
    <xf numFmtId="0" fontId="371" fillId="68" borderId="0" xfId="46" applyFont="1" applyFill="1"/>
    <xf numFmtId="0" fontId="336" fillId="68" borderId="0" xfId="2" applyFont="1" applyFill="1" applyAlignment="1" applyProtection="1"/>
    <xf numFmtId="0" fontId="19" fillId="68" borderId="0" xfId="29" applyFont="1" applyFill="1"/>
    <xf numFmtId="0" fontId="11" fillId="68" borderId="103" xfId="6" applyFill="1" applyBorder="1" applyAlignment="1">
      <alignment vertical="center"/>
    </xf>
    <xf numFmtId="0" fontId="11" fillId="68" borderId="104" xfId="6" applyFill="1" applyBorder="1" applyAlignment="1">
      <alignment vertical="center"/>
    </xf>
    <xf numFmtId="0" fontId="11" fillId="68" borderId="105" xfId="6" applyFill="1" applyBorder="1" applyAlignment="1">
      <alignment vertical="center"/>
    </xf>
    <xf numFmtId="0" fontId="784" fillId="143" borderId="98" xfId="29" applyFont="1" applyFill="1" applyBorder="1" applyAlignment="1">
      <alignment horizontal="center" vertical="center"/>
    </xf>
    <xf numFmtId="0" fontId="910" fillId="143" borderId="0" xfId="0" applyFont="1" applyFill="1" applyBorder="1"/>
    <xf numFmtId="0" fontId="0" fillId="52" borderId="267" xfId="0" applyFill="1" applyBorder="1"/>
    <xf numFmtId="0" fontId="0" fillId="52" borderId="293" xfId="0" applyFill="1" applyBorder="1"/>
    <xf numFmtId="0" fontId="0" fillId="52" borderId="268" xfId="0" applyFill="1" applyBorder="1"/>
    <xf numFmtId="0" fontId="109" fillId="3" borderId="269" xfId="0" applyFont="1" applyFill="1" applyBorder="1" applyAlignment="1">
      <alignment vertical="center"/>
    </xf>
    <xf numFmtId="0" fontId="109" fillId="3" borderId="0" xfId="0" applyFont="1" applyFill="1" applyAlignment="1">
      <alignment vertical="center"/>
    </xf>
    <xf numFmtId="0" fontId="109" fillId="3" borderId="270" xfId="0" applyFont="1" applyFill="1" applyBorder="1" applyAlignment="1">
      <alignment vertical="center"/>
    </xf>
    <xf numFmtId="0" fontId="59" fillId="3" borderId="269" xfId="0" applyFont="1" applyFill="1" applyBorder="1" applyAlignment="1">
      <alignment vertical="center"/>
    </xf>
    <xf numFmtId="0" fontId="59" fillId="3" borderId="0" xfId="0" applyFont="1" applyFill="1" applyAlignment="1">
      <alignment vertical="center"/>
    </xf>
    <xf numFmtId="0" fontId="59" fillId="3" borderId="270" xfId="0" applyFont="1" applyFill="1" applyBorder="1" applyAlignment="1">
      <alignment vertical="center"/>
    </xf>
    <xf numFmtId="0" fontId="816" fillId="196" borderId="0" xfId="0" applyFont="1" applyFill="1" applyAlignment="1">
      <alignment horizontal="right" vertical="center"/>
    </xf>
    <xf numFmtId="0" fontId="340" fillId="3" borderId="0" xfId="1" applyFont="1" applyFill="1" applyBorder="1" applyAlignment="1">
      <alignment vertical="center"/>
    </xf>
    <xf numFmtId="0" fontId="34" fillId="3" borderId="269" xfId="0" applyFont="1" applyFill="1" applyBorder="1" applyAlignment="1">
      <alignment vertical="center"/>
    </xf>
    <xf numFmtId="0" fontId="37" fillId="3" borderId="269" xfId="0" applyFont="1" applyFill="1" applyBorder="1" applyAlignment="1">
      <alignment vertical="center"/>
    </xf>
    <xf numFmtId="0" fontId="59" fillId="3" borderId="0" xfId="0" applyFont="1" applyFill="1" applyAlignment="1">
      <alignment vertical="center" wrapText="1"/>
    </xf>
    <xf numFmtId="0" fontId="59" fillId="3" borderId="270" xfId="0" applyFont="1" applyFill="1" applyBorder="1" applyAlignment="1">
      <alignment vertical="center" wrapText="1"/>
    </xf>
    <xf numFmtId="0" fontId="911" fillId="3" borderId="269" xfId="0" applyFont="1" applyFill="1" applyBorder="1" applyAlignment="1">
      <alignment vertical="center"/>
    </xf>
    <xf numFmtId="0" fontId="911" fillId="3" borderId="0" xfId="0" applyFont="1" applyFill="1" applyAlignment="1">
      <alignment vertical="center"/>
    </xf>
    <xf numFmtId="0" fontId="912" fillId="3" borderId="0" xfId="0" applyFont="1" applyFill="1" applyAlignment="1">
      <alignment vertical="center"/>
    </xf>
    <xf numFmtId="0" fontId="912" fillId="3" borderId="270" xfId="0" applyFont="1" applyFill="1" applyBorder="1" applyAlignment="1">
      <alignment vertical="center"/>
    </xf>
    <xf numFmtId="0" fontId="913" fillId="37" borderId="0" xfId="6" applyFont="1" applyFill="1" applyAlignment="1">
      <alignment horizontal="center" vertical="center"/>
    </xf>
    <xf numFmtId="0" fontId="912" fillId="3" borderId="0" xfId="0" applyFont="1" applyFill="1" applyAlignment="1">
      <alignment vertical="center" wrapText="1"/>
    </xf>
    <xf numFmtId="0" fontId="912" fillId="3" borderId="270" xfId="0" applyFont="1" applyFill="1" applyBorder="1" applyAlignment="1">
      <alignment vertical="center" wrapText="1"/>
    </xf>
    <xf numFmtId="0" fontId="264" fillId="0" borderId="0" xfId="8" applyFont="1" applyAlignment="1">
      <alignment horizontal="left" vertical="center"/>
    </xf>
    <xf numFmtId="0" fontId="58" fillId="3" borderId="269" xfId="0" applyFont="1" applyFill="1" applyBorder="1" applyAlignment="1">
      <alignment vertical="center"/>
    </xf>
    <xf numFmtId="0" fontId="58" fillId="3" borderId="0" xfId="0" applyFont="1" applyFill="1" applyAlignment="1">
      <alignment vertical="center"/>
    </xf>
    <xf numFmtId="0" fontId="184" fillId="3" borderId="0" xfId="0" applyFont="1" applyFill="1" applyAlignment="1">
      <alignment vertical="center"/>
    </xf>
    <xf numFmtId="0" fontId="184" fillId="3" borderId="270" xfId="0" applyFont="1" applyFill="1" applyBorder="1" applyAlignment="1">
      <alignment vertical="center"/>
    </xf>
    <xf numFmtId="0" fontId="184" fillId="3" borderId="0" xfId="0" applyFont="1" applyFill="1" applyAlignment="1">
      <alignment vertical="center" wrapText="1"/>
    </xf>
    <xf numFmtId="0" fontId="184" fillId="3" borderId="270" xfId="0" applyFont="1" applyFill="1" applyBorder="1" applyAlignment="1">
      <alignment vertical="center" wrapText="1"/>
    </xf>
    <xf numFmtId="0" fontId="85" fillId="5" borderId="0" xfId="0" applyFont="1" applyFill="1" applyAlignment="1">
      <alignment horizontal="left" vertical="center"/>
    </xf>
    <xf numFmtId="0" fontId="85" fillId="5" borderId="0" xfId="0" applyFont="1" applyFill="1" applyAlignment="1">
      <alignment vertical="center"/>
    </xf>
    <xf numFmtId="0" fontId="85" fillId="5" borderId="0" xfId="0" applyFont="1" applyFill="1" applyAlignment="1">
      <alignment vertical="center" wrapText="1"/>
    </xf>
    <xf numFmtId="0" fontId="85" fillId="5" borderId="270" xfId="0" applyFont="1" applyFill="1" applyBorder="1" applyAlignment="1">
      <alignment vertical="center" wrapText="1"/>
    </xf>
    <xf numFmtId="0" fontId="11" fillId="37" borderId="0" xfId="6" applyFill="1" applyAlignment="1">
      <alignment vertical="center"/>
    </xf>
    <xf numFmtId="0" fontId="243" fillId="0" borderId="0" xfId="6" applyFont="1" applyAlignment="1">
      <alignment horizontal="right" vertical="center"/>
    </xf>
    <xf numFmtId="0" fontId="345" fillId="74" borderId="0" xfId="6" applyFont="1" applyFill="1" applyAlignment="1">
      <alignment horizontal="center" vertical="center"/>
    </xf>
    <xf numFmtId="0" fontId="671" fillId="142" borderId="0" xfId="7" applyFont="1" applyFill="1" applyAlignment="1" applyProtection="1">
      <alignment horizontal="center" vertical="center" textRotation="90"/>
      <protection locked="0"/>
    </xf>
    <xf numFmtId="0" fontId="400" fillId="3" borderId="0" xfId="0" applyFont="1" applyFill="1"/>
    <xf numFmtId="0" fontId="184" fillId="3" borderId="0" xfId="14" applyFont="1" applyFill="1" applyAlignment="1">
      <alignment horizontal="right" vertical="center"/>
    </xf>
    <xf numFmtId="0" fontId="19" fillId="3" borderId="270" xfId="14" applyFont="1" applyFill="1" applyBorder="1" applyAlignment="1">
      <alignment horizontal="left" vertical="center" wrapText="1"/>
    </xf>
    <xf numFmtId="0" fontId="912" fillId="3" borderId="269" xfId="0" applyFont="1" applyFill="1" applyBorder="1"/>
    <xf numFmtId="0" fontId="912" fillId="3" borderId="0" xfId="0" applyFont="1" applyFill="1"/>
    <xf numFmtId="0" fontId="100" fillId="52" borderId="316" xfId="0" applyFont="1" applyFill="1" applyBorder="1" applyAlignment="1">
      <alignment vertical="center"/>
    </xf>
    <xf numFmtId="0" fontId="100" fillId="52" borderId="312" xfId="0" applyFont="1" applyFill="1" applyBorder="1" applyAlignment="1">
      <alignment vertical="center"/>
    </xf>
    <xf numFmtId="0" fontId="100" fillId="52" borderId="315" xfId="0" applyFont="1" applyFill="1" applyBorder="1" applyAlignment="1">
      <alignment vertical="center"/>
    </xf>
    <xf numFmtId="0" fontId="512" fillId="0" borderId="0" xfId="0" applyFont="1" applyAlignment="1">
      <alignment horizontal="center" vertical="center"/>
    </xf>
    <xf numFmtId="0" fontId="755" fillId="52" borderId="0" xfId="6" applyFont="1" applyFill="1" applyBorder="1" applyAlignment="1" applyProtection="1">
      <alignment horizontal="center" vertical="center" wrapText="1"/>
      <protection hidden="1"/>
    </xf>
    <xf numFmtId="178" fontId="919" fillId="50" borderId="39" xfId="11" applyNumberFormat="1" applyFont="1" applyFill="1" applyBorder="1" applyAlignment="1">
      <alignment horizontal="center" vertical="center"/>
    </xf>
    <xf numFmtId="0" fontId="920" fillId="69" borderId="46" xfId="8" applyFont="1" applyFill="1" applyBorder="1" applyAlignment="1" applyProtection="1">
      <alignment horizontal="center" vertical="center"/>
      <protection locked="0"/>
    </xf>
    <xf numFmtId="166" fontId="921" fillId="69" borderId="39" xfId="8" applyNumberFormat="1" applyFont="1" applyFill="1" applyBorder="1" applyAlignment="1">
      <alignment horizontal="left" vertical="center" wrapText="1"/>
    </xf>
    <xf numFmtId="178" fontId="922" fillId="69" borderId="39" xfId="11" applyNumberFormat="1" applyFont="1" applyFill="1" applyBorder="1" applyAlignment="1">
      <alignment horizontal="center" vertical="center"/>
    </xf>
    <xf numFmtId="0" fontId="923" fillId="50" borderId="39" xfId="8" applyFont="1" applyFill="1" applyBorder="1" applyAlignment="1" applyProtection="1">
      <alignment horizontal="center" vertical="center"/>
      <protection locked="0"/>
    </xf>
    <xf numFmtId="166" fontId="924" fillId="50" borderId="39" xfId="8" applyNumberFormat="1" applyFont="1" applyFill="1" applyBorder="1" applyAlignment="1">
      <alignment horizontal="left" vertical="center" wrapText="1"/>
    </xf>
    <xf numFmtId="0" fontId="646" fillId="0" borderId="0" xfId="6" applyFont="1" applyFill="1" applyBorder="1" applyAlignment="1" applyProtection="1">
      <alignment vertical="center"/>
      <protection hidden="1"/>
    </xf>
    <xf numFmtId="0" fontId="685" fillId="3" borderId="0" xfId="6" applyFont="1" applyFill="1" applyBorder="1" applyAlignment="1" applyProtection="1">
      <alignment horizontal="left" vertical="center"/>
      <protection hidden="1"/>
    </xf>
    <xf numFmtId="165" fontId="313" fillId="183" borderId="0" xfId="11" applyNumberFormat="1" applyFont="1" applyFill="1" applyBorder="1" applyAlignment="1">
      <alignment horizontal="center" vertical="center"/>
    </xf>
    <xf numFmtId="164" fontId="153" fillId="179" borderId="0" xfId="6" applyNumberFormat="1" applyFont="1" applyFill="1" applyBorder="1" applyAlignment="1">
      <alignment horizontal="center" vertical="center"/>
    </xf>
    <xf numFmtId="0" fontId="925" fillId="0" borderId="0" xfId="6" applyFont="1" applyFill="1" applyBorder="1" applyAlignment="1" applyProtection="1">
      <alignment vertical="center"/>
      <protection hidden="1"/>
    </xf>
    <xf numFmtId="0" fontId="685" fillId="0" borderId="0" xfId="6" applyFont="1" applyFill="1" applyBorder="1" applyAlignment="1" applyProtection="1">
      <alignment vertical="center"/>
      <protection hidden="1"/>
    </xf>
    <xf numFmtId="0" fontId="668" fillId="0" borderId="0" xfId="6" applyFont="1" applyFill="1" applyBorder="1" applyAlignment="1" applyProtection="1">
      <alignment vertical="center"/>
      <protection hidden="1"/>
    </xf>
    <xf numFmtId="0" fontId="685" fillId="0" borderId="0" xfId="6" applyFont="1" applyFill="1" applyBorder="1" applyAlignment="1" applyProtection="1">
      <alignment horizontal="left" vertical="center"/>
      <protection hidden="1"/>
    </xf>
    <xf numFmtId="178" fontId="153" fillId="179" borderId="0" xfId="6" applyNumberFormat="1" applyFont="1" applyFill="1" applyBorder="1" applyAlignment="1">
      <alignment horizontal="center" vertical="center"/>
    </xf>
    <xf numFmtId="178" fontId="153" fillId="179" borderId="20" xfId="6" applyNumberFormat="1" applyFont="1" applyFill="1" applyBorder="1" applyAlignment="1">
      <alignment horizontal="center" vertical="center"/>
    </xf>
    <xf numFmtId="0" fontId="308" fillId="54" borderId="101" xfId="6" applyFont="1" applyFill="1" applyBorder="1" applyAlignment="1" applyProtection="1">
      <alignment vertical="center" wrapText="1"/>
      <protection hidden="1"/>
    </xf>
    <xf numFmtId="0" fontId="308" fillId="54" borderId="0" xfId="6" applyFont="1" applyFill="1" applyBorder="1" applyAlignment="1" applyProtection="1">
      <alignment vertical="center" wrapText="1"/>
      <protection hidden="1"/>
    </xf>
    <xf numFmtId="0" fontId="793" fillId="54" borderId="0" xfId="6" applyFont="1" applyFill="1" applyAlignment="1">
      <alignment horizontal="center" vertical="center"/>
    </xf>
    <xf numFmtId="0" fontId="622" fillId="137" borderId="0" xfId="47" applyFont="1" applyFill="1" applyAlignment="1" applyProtection="1">
      <alignment horizontal="left" vertical="center"/>
    </xf>
    <xf numFmtId="0" fontId="872" fillId="37" borderId="0" xfId="0" applyFont="1" applyFill="1" applyBorder="1" applyAlignment="1">
      <alignment horizontal="center" vertical="center"/>
    </xf>
    <xf numFmtId="0" fontId="872" fillId="37" borderId="342" xfId="0" applyFont="1" applyFill="1" applyBorder="1" applyAlignment="1">
      <alignment horizontal="center" vertical="center"/>
    </xf>
    <xf numFmtId="0" fontId="669" fillId="37" borderId="0" xfId="0" applyFont="1" applyFill="1" applyBorder="1" applyAlignment="1">
      <alignment horizontal="center" vertical="center"/>
    </xf>
    <xf numFmtId="0" fontId="669" fillId="37" borderId="342" xfId="0" applyFont="1" applyFill="1" applyBorder="1" applyAlignment="1">
      <alignment horizontal="center" vertical="center"/>
    </xf>
    <xf numFmtId="0" fontId="313" fillId="37" borderId="0" xfId="0" applyFont="1" applyFill="1" applyBorder="1" applyAlignment="1">
      <alignment horizontal="left" vertical="center"/>
    </xf>
    <xf numFmtId="0" fontId="313" fillId="37" borderId="342" xfId="0" applyFont="1" applyFill="1" applyBorder="1" applyAlignment="1">
      <alignment horizontal="left" vertical="center"/>
    </xf>
    <xf numFmtId="0" fontId="303" fillId="37" borderId="0" xfId="0" applyFont="1" applyFill="1" applyBorder="1" applyAlignment="1">
      <alignment horizontal="left" vertical="center"/>
    </xf>
    <xf numFmtId="0" fontId="303" fillId="37" borderId="342" xfId="0" applyFont="1" applyFill="1" applyBorder="1" applyAlignment="1">
      <alignment horizontal="left" vertical="center"/>
    </xf>
    <xf numFmtId="0" fontId="827" fillId="37" borderId="0" xfId="0" applyFont="1" applyFill="1" applyBorder="1" applyAlignment="1">
      <alignment horizontal="left" vertical="top" wrapText="1"/>
    </xf>
    <xf numFmtId="0" fontId="827" fillId="37" borderId="342" xfId="0" applyFont="1" applyFill="1" applyBorder="1" applyAlignment="1">
      <alignment horizontal="left" vertical="top" wrapText="1"/>
    </xf>
    <xf numFmtId="0" fontId="680" fillId="37" borderId="0" xfId="0" applyFont="1" applyFill="1" applyBorder="1" applyAlignment="1">
      <alignment horizontal="left" vertical="center" wrapText="1"/>
    </xf>
    <xf numFmtId="0" fontId="680" fillId="37" borderId="342" xfId="0" applyFont="1" applyFill="1" applyBorder="1" applyAlignment="1">
      <alignment horizontal="left" vertical="center" wrapText="1"/>
    </xf>
    <xf numFmtId="0" fontId="873" fillId="37" borderId="0" xfId="0" applyFont="1" applyFill="1" applyBorder="1" applyAlignment="1">
      <alignment horizontal="center" vertical="center" wrapText="1"/>
    </xf>
    <xf numFmtId="0" fontId="873" fillId="37" borderId="342" xfId="0" applyFont="1" applyFill="1" applyBorder="1" applyAlignment="1">
      <alignment horizontal="center" vertical="center" wrapText="1"/>
    </xf>
    <xf numFmtId="0" fontId="819" fillId="3" borderId="98" xfId="6" applyFont="1" applyFill="1" applyBorder="1" applyAlignment="1">
      <alignment horizontal="center" vertical="center"/>
    </xf>
    <xf numFmtId="0" fontId="698" fillId="3" borderId="98" xfId="6" applyFont="1" applyFill="1" applyBorder="1" applyAlignment="1">
      <alignment horizontal="center" vertical="center"/>
    </xf>
    <xf numFmtId="0" fontId="759" fillId="3" borderId="98" xfId="6" applyFont="1" applyFill="1" applyBorder="1" applyAlignment="1">
      <alignment horizontal="center" vertical="center"/>
    </xf>
    <xf numFmtId="0" fontId="695" fillId="3" borderId="98" xfId="6" applyFont="1" applyFill="1" applyBorder="1" applyAlignment="1">
      <alignment horizontal="center" vertical="center"/>
    </xf>
    <xf numFmtId="0" fontId="784" fillId="144" borderId="101" xfId="6" applyFont="1" applyFill="1" applyBorder="1" applyAlignment="1">
      <alignment horizontal="center" vertical="center" wrapText="1"/>
    </xf>
    <xf numFmtId="0" fontId="784" fillId="144" borderId="341" xfId="6" applyFont="1" applyFill="1" applyBorder="1" applyAlignment="1">
      <alignment horizontal="center" vertical="center" wrapText="1"/>
    </xf>
    <xf numFmtId="0" fontId="784" fillId="144" borderId="0" xfId="6" applyFont="1" applyFill="1" applyBorder="1" applyAlignment="1">
      <alignment horizontal="center" vertical="center" wrapText="1"/>
    </xf>
    <xf numFmtId="0" fontId="784" fillId="144" borderId="342" xfId="6" applyFont="1" applyFill="1" applyBorder="1" applyAlignment="1">
      <alignment horizontal="center" vertical="center" wrapText="1"/>
    </xf>
    <xf numFmtId="0" fontId="784" fillId="144" borderId="34" xfId="6" applyFont="1" applyFill="1" applyBorder="1" applyAlignment="1">
      <alignment horizontal="right" vertical="center"/>
    </xf>
    <xf numFmtId="0" fontId="784" fillId="144" borderId="101" xfId="6" applyFont="1" applyFill="1" applyBorder="1" applyAlignment="1">
      <alignment horizontal="right" vertical="center"/>
    </xf>
    <xf numFmtId="0" fontId="784" fillId="144" borderId="98" xfId="6" applyFont="1" applyFill="1" applyBorder="1" applyAlignment="1">
      <alignment horizontal="right" vertical="center"/>
    </xf>
    <xf numFmtId="0" fontId="784" fillId="144" borderId="0" xfId="6" applyFont="1" applyFill="1" applyBorder="1" applyAlignment="1">
      <alignment horizontal="right" vertical="center"/>
    </xf>
    <xf numFmtId="0" fontId="692" fillId="37" borderId="0" xfId="0" applyFont="1" applyFill="1" applyBorder="1" applyAlignment="1">
      <alignment horizontal="center" vertical="center"/>
    </xf>
    <xf numFmtId="0" fontId="692" fillId="37" borderId="342" xfId="0" applyFont="1" applyFill="1" applyBorder="1" applyAlignment="1">
      <alignment horizontal="center" vertical="center"/>
    </xf>
    <xf numFmtId="0" fontId="784" fillId="144" borderId="101" xfId="6" applyFont="1" applyFill="1" applyBorder="1" applyAlignment="1">
      <alignment horizontal="center" vertical="center"/>
    </xf>
    <xf numFmtId="0" fontId="784" fillId="144" borderId="0" xfId="6" applyFont="1" applyFill="1" applyBorder="1" applyAlignment="1">
      <alignment horizontal="center" vertical="center"/>
    </xf>
    <xf numFmtId="0" fontId="871" fillId="37" borderId="0" xfId="0" applyFont="1" applyFill="1" applyBorder="1" applyAlignment="1">
      <alignment horizontal="left" vertical="center" wrapText="1"/>
    </xf>
    <xf numFmtId="0" fontId="871" fillId="37" borderId="342" xfId="0" applyFont="1" applyFill="1" applyBorder="1" applyAlignment="1">
      <alignment horizontal="left" vertical="center" wrapText="1"/>
    </xf>
    <xf numFmtId="0" fontId="871" fillId="37" borderId="0" xfId="8" applyFont="1" applyFill="1" applyBorder="1" applyAlignment="1">
      <alignment horizontal="left" vertical="center" wrapText="1"/>
    </xf>
    <xf numFmtId="0" fontId="871" fillId="37" borderId="342" xfId="8" applyFont="1" applyFill="1" applyBorder="1" applyAlignment="1">
      <alignment horizontal="left" vertical="center" wrapText="1"/>
    </xf>
    <xf numFmtId="0" fontId="871" fillId="37" borderId="0" xfId="8" applyFont="1" applyFill="1" applyBorder="1" applyAlignment="1">
      <alignment horizontal="center" vertical="center" wrapText="1"/>
    </xf>
    <xf numFmtId="0" fontId="871" fillId="37" borderId="342" xfId="8" applyFont="1" applyFill="1" applyBorder="1" applyAlignment="1">
      <alignment horizontal="center" vertical="center" wrapText="1"/>
    </xf>
    <xf numFmtId="0" fontId="692" fillId="37" borderId="0" xfId="0" applyFont="1" applyFill="1" applyBorder="1" applyAlignment="1">
      <alignment horizontal="center" vertical="center" wrapText="1"/>
    </xf>
    <xf numFmtId="0" fontId="692" fillId="37" borderId="342" xfId="0" applyFont="1" applyFill="1" applyBorder="1" applyAlignment="1">
      <alignment horizontal="center" vertical="center" wrapText="1"/>
    </xf>
    <xf numFmtId="213" fontId="838" fillId="147" borderId="0" xfId="34" applyNumberFormat="1" applyFont="1" applyFill="1" applyAlignment="1">
      <alignment horizontal="left" vertical="center"/>
    </xf>
    <xf numFmtId="0" fontId="838" fillId="53" borderId="0" xfId="0" applyFont="1" applyFill="1" applyAlignment="1">
      <alignment horizontal="center" vertical="center" wrapText="1"/>
    </xf>
    <xf numFmtId="213" fontId="413" fillId="147" borderId="0" xfId="0" applyNumberFormat="1" applyFont="1" applyFill="1" applyAlignment="1">
      <alignment horizontal="center" vertical="center"/>
    </xf>
    <xf numFmtId="214" fontId="413" fillId="195" borderId="0" xfId="34" applyNumberFormat="1" applyFont="1" applyFill="1" applyAlignment="1">
      <alignment horizontal="center" vertical="center"/>
    </xf>
    <xf numFmtId="14" fontId="413" fillId="147" borderId="0" xfId="0" applyNumberFormat="1" applyFont="1" applyFill="1" applyAlignment="1">
      <alignment horizontal="center" vertical="center"/>
    </xf>
    <xf numFmtId="216" fontId="909" fillId="50" borderId="0" xfId="0" applyNumberFormat="1" applyFont="1" applyFill="1" applyAlignment="1">
      <alignment horizontal="center" vertical="center"/>
    </xf>
    <xf numFmtId="14" fontId="413" fillId="147" borderId="0" xfId="29" applyNumberFormat="1" applyFont="1" applyFill="1" applyAlignment="1">
      <alignment horizontal="center"/>
    </xf>
    <xf numFmtId="14" fontId="236" fillId="147" borderId="0" xfId="34" applyNumberFormat="1" applyFont="1" applyFill="1" applyAlignment="1">
      <alignment horizontal="center" vertical="center"/>
    </xf>
    <xf numFmtId="213" fontId="236" fillId="147" borderId="0" xfId="34" applyNumberFormat="1" applyFont="1" applyFill="1" applyAlignment="1">
      <alignment horizontal="center" vertical="center"/>
    </xf>
    <xf numFmtId="14" fontId="564" fillId="147" borderId="0" xfId="29" applyNumberFormat="1" applyFont="1" applyFill="1" applyAlignment="1">
      <alignment horizontal="center"/>
    </xf>
    <xf numFmtId="0" fontId="838" fillId="147" borderId="0" xfId="34" applyFont="1" applyFill="1" applyAlignment="1">
      <alignment horizontal="center" vertical="center"/>
    </xf>
    <xf numFmtId="49" fontId="308" fillId="54" borderId="0" xfId="22" applyNumberFormat="1" applyFont="1" applyFill="1" applyAlignment="1">
      <alignment horizontal="center" vertical="center" wrapText="1"/>
    </xf>
    <xf numFmtId="49" fontId="308" fillId="47" borderId="0" xfId="22" applyNumberFormat="1" applyFont="1" applyFill="1" applyAlignment="1">
      <alignment horizontal="center" vertical="center" wrapText="1"/>
    </xf>
    <xf numFmtId="0" fontId="68" fillId="47" borderId="0" xfId="22" applyFont="1" applyFill="1" applyAlignment="1">
      <alignment horizontal="center" vertical="center" wrapText="1"/>
    </xf>
    <xf numFmtId="49" fontId="329" fillId="148" borderId="36" xfId="22" applyNumberFormat="1" applyFont="1" applyFill="1" applyBorder="1" applyAlignment="1">
      <alignment horizontal="center" wrapText="1"/>
    </xf>
    <xf numFmtId="49" fontId="243" fillId="54" borderId="284" xfId="22" applyNumberFormat="1" applyFont="1" applyFill="1" applyBorder="1" applyAlignment="1">
      <alignment horizontal="center" vertical="center" wrapText="1"/>
    </xf>
    <xf numFmtId="49" fontId="243" fillId="54" borderId="0" xfId="22" applyNumberFormat="1" applyFont="1" applyFill="1" applyAlignment="1">
      <alignment horizontal="center" vertical="center" wrapText="1"/>
    </xf>
    <xf numFmtId="49" fontId="769" fillId="47" borderId="282" xfId="22" applyNumberFormat="1" applyFont="1" applyFill="1" applyBorder="1" applyAlignment="1">
      <alignment horizontal="center" vertical="center" wrapText="1"/>
    </xf>
    <xf numFmtId="0" fontId="865" fillId="37" borderId="291" xfId="22" applyFont="1" applyFill="1" applyBorder="1" applyAlignment="1">
      <alignment horizontal="center" vertical="center" wrapText="1"/>
    </xf>
    <xf numFmtId="0" fontId="865" fillId="37" borderId="242" xfId="22" applyFont="1" applyFill="1" applyBorder="1" applyAlignment="1">
      <alignment horizontal="center" vertical="center" wrapText="1"/>
    </xf>
    <xf numFmtId="0" fontId="864" fillId="37" borderId="242" xfId="22" applyFont="1" applyFill="1" applyBorder="1" applyAlignment="1">
      <alignment horizontal="center" vertical="center" wrapText="1"/>
    </xf>
    <xf numFmtId="0" fontId="864" fillId="37" borderId="292" xfId="22" applyFont="1" applyFill="1" applyBorder="1" applyAlignment="1">
      <alignment horizontal="center" vertical="center" wrapText="1"/>
    </xf>
    <xf numFmtId="0" fontId="564" fillId="37" borderId="247" xfId="22" applyFont="1" applyFill="1" applyBorder="1" applyAlignment="1">
      <alignment horizontal="center" vertical="center"/>
    </xf>
    <xf numFmtId="0" fontId="564" fillId="37" borderId="0" xfId="22" applyFont="1" applyFill="1" applyBorder="1" applyAlignment="1">
      <alignment horizontal="center" vertical="center"/>
    </xf>
    <xf numFmtId="0" fontId="329" fillId="37" borderId="247" xfId="22" applyFont="1" applyFill="1" applyBorder="1" applyAlignment="1">
      <alignment horizontal="center" vertical="center"/>
    </xf>
    <xf numFmtId="0" fontId="329" fillId="37" borderId="0" xfId="22" applyFont="1" applyFill="1" applyBorder="1" applyAlignment="1">
      <alignment horizontal="center" vertical="center"/>
    </xf>
    <xf numFmtId="0" fontId="308" fillId="147" borderId="0" xfId="22" applyFont="1" applyFill="1" applyAlignment="1">
      <alignment horizontal="center" vertical="center" wrapText="1"/>
    </xf>
    <xf numFmtId="0" fontId="308" fillId="147" borderId="20" xfId="22" applyFont="1" applyFill="1" applyBorder="1" applyAlignment="1">
      <alignment horizontal="center" vertical="center" wrapText="1"/>
    </xf>
    <xf numFmtId="0" fontId="866" fillId="80" borderId="100" xfId="22" applyFont="1" applyFill="1" applyBorder="1" applyAlignment="1">
      <alignment horizontal="center" vertical="center" wrapText="1"/>
    </xf>
    <xf numFmtId="0" fontId="866" fillId="80" borderId="102" xfId="22" applyFont="1" applyFill="1" applyBorder="1" applyAlignment="1">
      <alignment horizontal="center" vertical="center" wrapText="1"/>
    </xf>
    <xf numFmtId="0" fontId="866" fillId="80" borderId="247" xfId="22" applyFont="1" applyFill="1" applyBorder="1" applyAlignment="1">
      <alignment horizontal="center" vertical="center" wrapText="1"/>
    </xf>
    <xf numFmtId="0" fontId="866" fillId="80" borderId="20" xfId="22" applyFont="1" applyFill="1" applyBorder="1" applyAlignment="1">
      <alignment horizontal="center" vertical="center" wrapText="1"/>
    </xf>
    <xf numFmtId="0" fontId="313" fillId="37" borderId="247" xfId="22" applyFont="1" applyFill="1" applyBorder="1" applyAlignment="1">
      <alignment horizontal="center" vertical="center" wrapText="1"/>
    </xf>
    <xf numFmtId="0" fontId="313" fillId="37" borderId="20" xfId="22" applyFont="1" applyFill="1" applyBorder="1" applyAlignment="1">
      <alignment horizontal="center" vertical="center" wrapText="1"/>
    </xf>
    <xf numFmtId="49" fontId="308" fillId="54" borderId="247" xfId="22" applyNumberFormat="1" applyFont="1" applyFill="1" applyBorder="1" applyAlignment="1">
      <alignment horizontal="center" vertical="center" wrapText="1"/>
    </xf>
    <xf numFmtId="49" fontId="308" fillId="54" borderId="99" xfId="22" applyNumberFormat="1" applyFont="1" applyFill="1" applyBorder="1" applyAlignment="1">
      <alignment horizontal="center" vertical="center" wrapText="1"/>
    </xf>
    <xf numFmtId="0" fontId="329" fillId="37" borderId="34" xfId="22" applyFont="1" applyFill="1" applyBorder="1" applyAlignment="1">
      <alignment horizontal="center" vertical="center" wrapText="1"/>
    </xf>
    <xf numFmtId="0" fontId="329" fillId="37" borderId="102" xfId="22" applyFont="1" applyFill="1" applyBorder="1" applyAlignment="1">
      <alignment horizontal="center" vertical="center" wrapText="1"/>
    </xf>
    <xf numFmtId="0" fontId="804" fillId="37" borderId="286" xfId="22" applyFont="1" applyFill="1" applyBorder="1" applyAlignment="1">
      <alignment horizontal="center" vertical="center" wrapText="1"/>
    </xf>
    <xf numFmtId="0" fontId="804" fillId="37" borderId="288" xfId="22" applyFont="1" applyFill="1" applyBorder="1" applyAlignment="1">
      <alignment horizontal="center" vertical="center" wrapText="1"/>
    </xf>
    <xf numFmtId="0" fontId="789" fillId="37" borderId="287" xfId="22" applyFont="1" applyFill="1" applyBorder="1" applyAlignment="1">
      <alignment horizontal="center" vertical="center" wrapText="1"/>
    </xf>
    <xf numFmtId="0" fontId="789" fillId="37" borderId="289" xfId="22" applyFont="1" applyFill="1" applyBorder="1" applyAlignment="1">
      <alignment horizontal="center" vertical="center" wrapText="1"/>
    </xf>
    <xf numFmtId="0" fontId="54" fillId="3" borderId="169" xfId="14" applyFont="1" applyFill="1" applyBorder="1" applyAlignment="1">
      <alignment horizontal="center" vertical="center"/>
    </xf>
    <xf numFmtId="0" fontId="54" fillId="3" borderId="170" xfId="14" applyFont="1" applyFill="1" applyBorder="1" applyAlignment="1">
      <alignment horizontal="center" vertical="center"/>
    </xf>
    <xf numFmtId="0" fontId="54" fillId="3" borderId="171" xfId="14" applyFont="1" applyFill="1" applyBorder="1" applyAlignment="1">
      <alignment horizontal="center" vertical="center"/>
    </xf>
    <xf numFmtId="0" fontId="124" fillId="3" borderId="98" xfId="6" applyFont="1" applyFill="1" applyBorder="1" applyAlignment="1">
      <alignment horizontal="center" vertical="center"/>
    </xf>
    <xf numFmtId="0" fontId="58" fillId="2" borderId="0" xfId="0" applyFont="1" applyFill="1" applyAlignment="1">
      <alignment horizontal="left" vertical="center" wrapText="1"/>
    </xf>
    <xf numFmtId="0" fontId="58" fillId="2" borderId="99" xfId="0" applyFont="1" applyFill="1" applyBorder="1" applyAlignment="1">
      <alignment horizontal="left" vertical="center" wrapText="1"/>
    </xf>
    <xf numFmtId="0" fontId="171" fillId="3" borderId="98" xfId="6" applyFont="1" applyFill="1" applyBorder="1" applyAlignment="1">
      <alignment horizontal="center" vertical="center"/>
    </xf>
    <xf numFmtId="0" fontId="35" fillId="2" borderId="0" xfId="0" applyFont="1" applyFill="1" applyAlignment="1">
      <alignment horizontal="left" vertical="center" wrapText="1"/>
    </xf>
    <xf numFmtId="0" fontId="35" fillId="2" borderId="99" xfId="0" applyFont="1" applyFill="1" applyBorder="1" applyAlignment="1">
      <alignment horizontal="left" vertical="center" wrapText="1"/>
    </xf>
    <xf numFmtId="164" fontId="101" fillId="2" borderId="71" xfId="11" applyNumberFormat="1" applyFont="1" applyFill="1" applyBorder="1" applyAlignment="1">
      <alignment horizontal="left" vertical="center"/>
    </xf>
    <xf numFmtId="164" fontId="101" fillId="2" borderId="72" xfId="11" applyNumberFormat="1" applyFont="1" applyFill="1" applyBorder="1" applyAlignment="1">
      <alignment horizontal="left" vertical="center"/>
    </xf>
    <xf numFmtId="164" fontId="101" fillId="2" borderId="0" xfId="11" applyNumberFormat="1" applyFont="1" applyFill="1" applyAlignment="1">
      <alignment horizontal="left" vertical="center"/>
    </xf>
    <xf numFmtId="164" fontId="101" fillId="2" borderId="99" xfId="11" applyNumberFormat="1" applyFont="1" applyFill="1" applyBorder="1" applyAlignment="1">
      <alignment horizontal="left" vertical="center"/>
    </xf>
    <xf numFmtId="0" fontId="11" fillId="0" borderId="11" xfId="6" applyBorder="1" applyAlignment="1">
      <alignment horizontal="center"/>
    </xf>
    <xf numFmtId="0" fontId="11" fillId="0" borderId="12" xfId="6" applyBorder="1" applyAlignment="1">
      <alignment horizontal="center"/>
    </xf>
    <xf numFmtId="0" fontId="11" fillId="0" borderId="13" xfId="6" applyBorder="1" applyAlignment="1">
      <alignment horizontal="center"/>
    </xf>
    <xf numFmtId="0" fontId="47" fillId="17" borderId="98" xfId="6" applyFont="1" applyFill="1" applyBorder="1" applyAlignment="1">
      <alignment horizontal="center" vertical="center"/>
    </xf>
    <xf numFmtId="0" fontId="47" fillId="17" borderId="0" xfId="6" applyFont="1" applyFill="1" applyAlignment="1">
      <alignment horizontal="center" vertical="center"/>
    </xf>
    <xf numFmtId="0" fontId="47" fillId="17" borderId="99" xfId="6" applyFont="1" applyFill="1" applyBorder="1" applyAlignment="1">
      <alignment horizontal="center" vertical="center"/>
    </xf>
    <xf numFmtId="0" fontId="38" fillId="3" borderId="98" xfId="6" applyFont="1" applyFill="1" applyBorder="1" applyAlignment="1">
      <alignment horizontal="center" vertical="center"/>
    </xf>
    <xf numFmtId="0" fontId="38" fillId="3" borderId="0" xfId="6" applyFont="1" applyFill="1" applyAlignment="1">
      <alignment horizontal="center" vertical="center"/>
    </xf>
    <xf numFmtId="0" fontId="38" fillId="3" borderId="99" xfId="6" applyFont="1" applyFill="1" applyBorder="1" applyAlignment="1">
      <alignment horizontal="center" vertical="center"/>
    </xf>
    <xf numFmtId="0" fontId="47" fillId="17" borderId="98" xfId="6" applyFont="1" applyFill="1" applyBorder="1" applyAlignment="1">
      <alignment horizontal="left" vertical="center"/>
    </xf>
    <xf numFmtId="0" fontId="47" fillId="17" borderId="0" xfId="6" applyFont="1" applyFill="1" applyAlignment="1">
      <alignment horizontal="left" vertical="center"/>
    </xf>
    <xf numFmtId="0" fontId="47" fillId="17" borderId="99" xfId="6" applyFont="1" applyFill="1" applyBorder="1" applyAlignment="1">
      <alignment horizontal="left" vertical="center"/>
    </xf>
    <xf numFmtId="166" fontId="96" fillId="10" borderId="0" xfId="11" applyNumberFormat="1" applyFont="1" applyFill="1" applyAlignment="1">
      <alignment horizontal="center" vertical="center"/>
    </xf>
    <xf numFmtId="166" fontId="96" fillId="19" borderId="0" xfId="11" applyNumberFormat="1" applyFont="1" applyFill="1" applyAlignment="1">
      <alignment horizontal="center" vertical="center"/>
    </xf>
    <xf numFmtId="0" fontId="71" fillId="34" borderId="98" xfId="6" applyFont="1" applyFill="1" applyBorder="1" applyAlignment="1">
      <alignment horizontal="center" vertical="center"/>
    </xf>
    <xf numFmtId="0" fontId="71" fillId="34" borderId="0" xfId="6" applyFont="1" applyFill="1" applyAlignment="1">
      <alignment horizontal="center" vertical="center"/>
    </xf>
    <xf numFmtId="0" fontId="71" fillId="34" borderId="99" xfId="6" applyFont="1" applyFill="1" applyBorder="1" applyAlignment="1">
      <alignment horizontal="center" vertical="center"/>
    </xf>
    <xf numFmtId="0" fontId="96" fillId="10" borderId="0" xfId="6" applyFont="1" applyFill="1" applyAlignment="1" applyProtection="1">
      <alignment horizontal="center" vertical="center"/>
      <protection hidden="1"/>
    </xf>
    <xf numFmtId="0" fontId="96" fillId="10" borderId="99" xfId="6" applyFont="1" applyFill="1" applyBorder="1" applyAlignment="1" applyProtection="1">
      <alignment horizontal="center" vertical="center"/>
      <protection hidden="1"/>
    </xf>
    <xf numFmtId="0" fontId="70" fillId="5" borderId="34" xfId="6" applyFont="1" applyFill="1" applyBorder="1" applyAlignment="1">
      <alignment horizontal="center"/>
    </xf>
    <xf numFmtId="0" fontId="70" fillId="5" borderId="19" xfId="6" applyFont="1" applyFill="1" applyBorder="1" applyAlignment="1">
      <alignment horizontal="center"/>
    </xf>
    <xf numFmtId="0" fontId="70" fillId="5" borderId="35" xfId="6" applyFont="1" applyFill="1" applyBorder="1" applyAlignment="1">
      <alignment horizontal="center"/>
    </xf>
    <xf numFmtId="166" fontId="96" fillId="2" borderId="0" xfId="11" applyNumberFormat="1" applyFont="1" applyFill="1" applyAlignment="1">
      <alignment horizontal="center" vertical="center"/>
    </xf>
    <xf numFmtId="0" fontId="66" fillId="2" borderId="0" xfId="8" applyFont="1" applyFill="1" applyAlignment="1">
      <alignment horizontal="center" vertical="center" wrapText="1"/>
    </xf>
    <xf numFmtId="0" fontId="59" fillId="3" borderId="0" xfId="6" applyFont="1" applyFill="1" applyAlignment="1" applyProtection="1">
      <alignment horizontal="center" vertical="center"/>
      <protection hidden="1"/>
    </xf>
    <xf numFmtId="0" fontId="107" fillId="3" borderId="0" xfId="6" applyFont="1" applyFill="1" applyAlignment="1" applyProtection="1">
      <alignment horizontal="center" vertical="center"/>
      <protection hidden="1"/>
    </xf>
    <xf numFmtId="0" fontId="150" fillId="3" borderId="0" xfId="6" applyFont="1" applyFill="1" applyAlignment="1" applyProtection="1">
      <alignment horizontal="center" vertical="center"/>
      <protection hidden="1"/>
    </xf>
    <xf numFmtId="166" fontId="96" fillId="2" borderId="0" xfId="11" applyNumberFormat="1" applyFont="1" applyFill="1" applyAlignment="1">
      <alignment horizontal="center" vertical="center" wrapText="1"/>
    </xf>
    <xf numFmtId="0" fontId="109" fillId="3" borderId="0" xfId="6" applyFont="1" applyFill="1" applyAlignment="1" applyProtection="1">
      <alignment horizontal="center" vertical="center"/>
      <protection hidden="1"/>
    </xf>
    <xf numFmtId="0" fontId="168" fillId="3" borderId="0" xfId="6" applyFont="1" applyFill="1" applyAlignment="1" applyProtection="1">
      <alignment horizontal="center" vertical="center"/>
      <protection hidden="1"/>
    </xf>
    <xf numFmtId="0" fontId="33" fillId="3" borderId="0" xfId="6" applyFont="1" applyFill="1" applyAlignment="1" applyProtection="1">
      <alignment horizontal="center" vertical="center"/>
      <protection hidden="1"/>
    </xf>
    <xf numFmtId="0" fontId="85" fillId="25" borderId="98" xfId="6" applyFont="1" applyFill="1" applyBorder="1" applyAlignment="1">
      <alignment horizontal="center" vertical="center"/>
    </xf>
    <xf numFmtId="0" fontId="85" fillId="25" borderId="0" xfId="6" applyFont="1" applyFill="1" applyAlignment="1">
      <alignment horizontal="center" vertical="center"/>
    </xf>
    <xf numFmtId="0" fontId="85" fillId="25" borderId="0" xfId="6" applyFont="1" applyFill="1" applyAlignment="1">
      <alignment horizontal="left" vertical="center" wrapText="1"/>
    </xf>
    <xf numFmtId="0" fontId="85" fillId="25" borderId="99" xfId="6" applyFont="1" applyFill="1" applyBorder="1" applyAlignment="1">
      <alignment horizontal="left" vertical="center" wrapText="1"/>
    </xf>
    <xf numFmtId="0" fontId="167" fillId="2" borderId="98" xfId="6" applyFont="1" applyFill="1" applyBorder="1" applyAlignment="1" applyProtection="1">
      <alignment horizontal="center" vertical="center"/>
      <protection hidden="1"/>
    </xf>
    <xf numFmtId="0" fontId="167" fillId="2" borderId="0" xfId="6" applyFont="1" applyFill="1" applyAlignment="1" applyProtection="1">
      <alignment horizontal="center" vertical="center"/>
      <protection hidden="1"/>
    </xf>
    <xf numFmtId="0" fontId="167" fillId="2" borderId="99" xfId="6" applyFont="1" applyFill="1" applyBorder="1" applyAlignment="1" applyProtection="1">
      <alignment horizontal="center" vertical="center"/>
      <protection hidden="1"/>
    </xf>
    <xf numFmtId="0" fontId="71" fillId="17" borderId="98" xfId="6" applyFont="1" applyFill="1" applyBorder="1" applyAlignment="1">
      <alignment horizontal="center" vertical="center"/>
    </xf>
    <xf numFmtId="0" fontId="71" fillId="17" borderId="0" xfId="6" applyFont="1" applyFill="1" applyAlignment="1">
      <alignment horizontal="center" vertical="center"/>
    </xf>
    <xf numFmtId="0" fontId="71" fillId="17" borderId="99" xfId="6" applyFont="1" applyFill="1" applyBorder="1" applyAlignment="1">
      <alignment horizontal="center" vertical="center"/>
    </xf>
    <xf numFmtId="0" fontId="98" fillId="14" borderId="98" xfId="6" applyFont="1" applyFill="1" applyBorder="1" applyAlignment="1" applyProtection="1">
      <alignment horizontal="center" vertical="center"/>
      <protection hidden="1"/>
    </xf>
    <xf numFmtId="0" fontId="98" fillId="14" borderId="0" xfId="6" applyFont="1" applyFill="1" applyAlignment="1" applyProtection="1">
      <alignment horizontal="center" vertical="center"/>
      <protection hidden="1"/>
    </xf>
    <xf numFmtId="0" fontId="98" fillId="14" borderId="99" xfId="6" applyFont="1" applyFill="1" applyBorder="1" applyAlignment="1" applyProtection="1">
      <alignment horizontal="center" vertical="center"/>
      <protection hidden="1"/>
    </xf>
    <xf numFmtId="0" fontId="93" fillId="26" borderId="99" xfId="14" applyFont="1" applyFill="1" applyBorder="1" applyAlignment="1">
      <alignment horizontal="center" vertical="center"/>
    </xf>
    <xf numFmtId="0" fontId="139" fillId="10" borderId="0" xfId="6" applyFont="1" applyFill="1" applyAlignment="1">
      <alignment horizontal="center" vertical="center"/>
    </xf>
    <xf numFmtId="0" fontId="112" fillId="10" borderId="0" xfId="14" applyFont="1" applyFill="1" applyAlignment="1">
      <alignment horizontal="center" vertical="center"/>
    </xf>
    <xf numFmtId="0" fontId="139" fillId="10" borderId="99" xfId="6" applyFont="1" applyFill="1" applyBorder="1" applyAlignment="1">
      <alignment horizontal="center" vertical="center"/>
    </xf>
    <xf numFmtId="0" fontId="128" fillId="10" borderId="0" xfId="6" applyFont="1" applyFill="1" applyAlignment="1" applyProtection="1">
      <alignment horizontal="center" vertical="center"/>
      <protection hidden="1"/>
    </xf>
    <xf numFmtId="0" fontId="128" fillId="10" borderId="99" xfId="6" applyFont="1" applyFill="1" applyBorder="1" applyAlignment="1" applyProtection="1">
      <alignment horizontal="center" vertical="center"/>
      <protection hidden="1"/>
    </xf>
    <xf numFmtId="0" fontId="161" fillId="8" borderId="98" xfId="0" applyFont="1" applyFill="1" applyBorder="1" applyAlignment="1">
      <alignment horizontal="center" vertical="center"/>
    </xf>
    <xf numFmtId="0" fontId="28" fillId="10" borderId="0" xfId="0" applyFont="1" applyFill="1" applyAlignment="1">
      <alignment horizontal="center" vertical="center"/>
    </xf>
    <xf numFmtId="0" fontId="161" fillId="8" borderId="0" xfId="0" applyFont="1" applyFill="1" applyAlignment="1">
      <alignment horizontal="center" vertical="center"/>
    </xf>
    <xf numFmtId="0" fontId="28" fillId="10" borderId="99" xfId="0" applyFont="1" applyFill="1" applyBorder="1" applyAlignment="1">
      <alignment horizontal="center" vertical="center"/>
    </xf>
    <xf numFmtId="0" fontId="162" fillId="10" borderId="98" xfId="8" applyFont="1" applyFill="1" applyBorder="1" applyAlignment="1">
      <alignment horizontal="center" vertical="center"/>
    </xf>
    <xf numFmtId="0" fontId="162" fillId="10" borderId="0" xfId="8" applyFont="1" applyFill="1" applyAlignment="1">
      <alignment horizontal="center" vertical="center"/>
    </xf>
    <xf numFmtId="0" fontId="162" fillId="10" borderId="99" xfId="8" applyFont="1" applyFill="1" applyBorder="1" applyAlignment="1">
      <alignment horizontal="center" vertical="center"/>
    </xf>
    <xf numFmtId="0" fontId="38" fillId="11" borderId="98" xfId="6" applyFont="1" applyFill="1" applyBorder="1" applyAlignment="1" applyProtection="1">
      <alignment horizontal="center" vertical="center"/>
      <protection hidden="1"/>
    </xf>
    <xf numFmtId="0" fontId="38" fillId="11" borderId="0" xfId="6" applyFont="1" applyFill="1" applyAlignment="1" applyProtection="1">
      <alignment horizontal="center" vertical="center" wrapText="1"/>
      <protection hidden="1"/>
    </xf>
    <xf numFmtId="0" fontId="38" fillId="10" borderId="0" xfId="6" applyFont="1" applyFill="1" applyAlignment="1" applyProtection="1">
      <alignment horizontal="center" vertical="center"/>
      <protection hidden="1"/>
    </xf>
    <xf numFmtId="0" fontId="41" fillId="10" borderId="0" xfId="6" applyFont="1" applyFill="1" applyAlignment="1">
      <alignment horizontal="left" vertical="center" wrapText="1"/>
    </xf>
    <xf numFmtId="0" fontId="38" fillId="19" borderId="0" xfId="6" applyFont="1" applyFill="1" applyAlignment="1" applyProtection="1">
      <alignment horizontal="center" vertical="center"/>
      <protection hidden="1"/>
    </xf>
    <xf numFmtId="0" fontId="38" fillId="19" borderId="99" xfId="6" applyFont="1" applyFill="1" applyBorder="1" applyAlignment="1" applyProtection="1">
      <alignment horizontal="center" vertical="center"/>
      <protection hidden="1"/>
    </xf>
    <xf numFmtId="0" fontId="93" fillId="16" borderId="19" xfId="14" applyFont="1" applyFill="1" applyBorder="1" applyAlignment="1">
      <alignment horizontal="center" vertical="center"/>
    </xf>
    <xf numFmtId="0" fontId="93" fillId="16" borderId="0" xfId="14" applyFont="1" applyFill="1" applyAlignment="1">
      <alignment horizontal="center" vertical="center"/>
    </xf>
    <xf numFmtId="0" fontId="98" fillId="14" borderId="34" xfId="6" applyFont="1" applyFill="1" applyBorder="1" applyAlignment="1" applyProtection="1">
      <alignment horizontal="center" vertical="center" wrapText="1"/>
      <protection hidden="1"/>
    </xf>
    <xf numFmtId="0" fontId="98" fillId="14" borderId="19" xfId="6" applyFont="1" applyFill="1" applyBorder="1" applyAlignment="1" applyProtection="1">
      <alignment horizontal="center" vertical="center" wrapText="1"/>
      <protection hidden="1"/>
    </xf>
    <xf numFmtId="0" fontId="98" fillId="14" borderId="98" xfId="6" applyFont="1" applyFill="1" applyBorder="1" applyAlignment="1" applyProtection="1">
      <alignment horizontal="center" vertical="center" wrapText="1"/>
      <protection hidden="1"/>
    </xf>
    <xf numFmtId="0" fontId="98" fillId="14" borderId="0" xfId="6" applyFont="1" applyFill="1" applyAlignment="1" applyProtection="1">
      <alignment horizontal="center" vertical="center" wrapText="1"/>
      <protection hidden="1"/>
    </xf>
    <xf numFmtId="0" fontId="23" fillId="14" borderId="35" xfId="14" applyFont="1" applyFill="1" applyBorder="1" applyAlignment="1">
      <alignment horizontal="center" vertical="center"/>
    </xf>
    <xf numFmtId="0" fontId="23" fillId="14" borderId="99" xfId="14" applyFont="1" applyFill="1" applyBorder="1" applyAlignment="1">
      <alignment horizontal="center" vertical="center"/>
    </xf>
    <xf numFmtId="0" fontId="11" fillId="30" borderId="98" xfId="6" applyFill="1" applyBorder="1" applyAlignment="1">
      <alignment horizontal="center" vertical="center"/>
    </xf>
    <xf numFmtId="0" fontId="11" fillId="30" borderId="0" xfId="6" applyFill="1" applyAlignment="1">
      <alignment horizontal="center" vertical="center"/>
    </xf>
    <xf numFmtId="0" fontId="11" fillId="30" borderId="99" xfId="6" applyFill="1" applyBorder="1" applyAlignment="1">
      <alignment horizontal="center" vertical="center"/>
    </xf>
    <xf numFmtId="164" fontId="101" fillId="2" borderId="98" xfId="11" applyNumberFormat="1" applyFont="1" applyFill="1" applyBorder="1" applyAlignment="1">
      <alignment horizontal="left" vertical="center"/>
    </xf>
    <xf numFmtId="0" fontId="19" fillId="3" borderId="0" xfId="14" applyFont="1" applyFill="1" applyAlignment="1">
      <alignment horizontal="left" vertical="center"/>
    </xf>
    <xf numFmtId="0" fontId="19" fillId="3" borderId="99" xfId="14" applyFont="1" applyFill="1" applyBorder="1" applyAlignment="1">
      <alignment horizontal="left" vertical="center"/>
    </xf>
    <xf numFmtId="0" fontId="99" fillId="3" borderId="98" xfId="6" applyFont="1" applyFill="1" applyBorder="1" applyAlignment="1">
      <alignment horizontal="center" vertical="center"/>
    </xf>
    <xf numFmtId="0" fontId="99" fillId="3" borderId="0" xfId="6" applyFont="1" applyFill="1" applyAlignment="1">
      <alignment horizontal="center" vertical="center"/>
    </xf>
    <xf numFmtId="0" fontId="99" fillId="3" borderId="99" xfId="6" applyFont="1" applyFill="1" applyBorder="1" applyAlignment="1">
      <alignment horizontal="center" vertical="center"/>
    </xf>
    <xf numFmtId="0" fontId="172" fillId="10" borderId="0" xfId="6" applyFont="1" applyFill="1" applyAlignment="1">
      <alignment horizontal="center" vertical="center" textRotation="90"/>
    </xf>
    <xf numFmtId="0" fontId="64" fillId="3" borderId="98" xfId="11" applyFont="1" applyFill="1" applyBorder="1" applyAlignment="1">
      <alignment horizontal="center" vertical="center" wrapText="1"/>
    </xf>
    <xf numFmtId="0" fontId="64" fillId="3" borderId="0" xfId="11" applyFont="1" applyFill="1" applyAlignment="1">
      <alignment horizontal="center" vertical="center" wrapText="1"/>
    </xf>
    <xf numFmtId="0" fontId="64" fillId="3" borderId="99" xfId="11" applyFont="1" applyFill="1" applyBorder="1" applyAlignment="1">
      <alignment horizontal="center" vertical="center" wrapText="1"/>
    </xf>
    <xf numFmtId="0" fontId="25" fillId="3" borderId="98" xfId="11" applyFont="1" applyFill="1" applyBorder="1" applyAlignment="1">
      <alignment horizontal="center" vertical="center" wrapText="1"/>
    </xf>
    <xf numFmtId="0" fontId="25" fillId="3" borderId="0" xfId="11" applyFont="1" applyFill="1" applyAlignment="1">
      <alignment horizontal="center" vertical="center" wrapText="1"/>
    </xf>
    <xf numFmtId="164" fontId="95" fillId="10" borderId="0" xfId="11" applyNumberFormat="1" applyFont="1" applyFill="1" applyAlignment="1">
      <alignment horizontal="center" vertical="center"/>
    </xf>
    <xf numFmtId="164" fontId="95" fillId="10" borderId="99" xfId="11" applyNumberFormat="1" applyFont="1" applyFill="1" applyBorder="1" applyAlignment="1">
      <alignment horizontal="center" vertical="center"/>
    </xf>
    <xf numFmtId="0" fontId="231" fillId="0" borderId="0" xfId="8" applyAlignment="1">
      <alignment horizontal="center"/>
    </xf>
    <xf numFmtId="0" fontId="231" fillId="0" borderId="99" xfId="8" applyBorder="1" applyAlignment="1">
      <alignment horizontal="center"/>
    </xf>
    <xf numFmtId="0" fontId="41" fillId="10" borderId="181" xfId="6" applyFont="1" applyFill="1" applyBorder="1" applyAlignment="1" applyProtection="1">
      <alignment horizontal="center" vertical="center" wrapText="1"/>
      <protection hidden="1"/>
    </xf>
    <xf numFmtId="0" fontId="212" fillId="3" borderId="0" xfId="6" applyFont="1" applyFill="1" applyAlignment="1" applyProtection="1">
      <alignment horizontal="right" vertical="center"/>
      <protection hidden="1"/>
    </xf>
    <xf numFmtId="0" fontId="64" fillId="30" borderId="98" xfId="6" applyFont="1" applyFill="1" applyBorder="1" applyAlignment="1">
      <alignment horizontal="right" vertical="center"/>
    </xf>
    <xf numFmtId="0" fontId="64" fillId="30" borderId="0" xfId="6" applyFont="1" applyFill="1" applyAlignment="1">
      <alignment horizontal="right" vertical="center"/>
    </xf>
    <xf numFmtId="0" fontId="64" fillId="30" borderId="99" xfId="6" applyFont="1" applyFill="1" applyBorder="1" applyAlignment="1">
      <alignment horizontal="right" vertical="center"/>
    </xf>
    <xf numFmtId="0" fontId="64" fillId="3" borderId="0" xfId="6" applyFont="1" applyFill="1" applyAlignment="1" applyProtection="1">
      <alignment horizontal="center" vertical="center"/>
      <protection hidden="1"/>
    </xf>
    <xf numFmtId="0" fontId="54" fillId="22" borderId="165" xfId="6" applyFont="1" applyFill="1" applyBorder="1" applyAlignment="1" applyProtection="1">
      <alignment horizontal="center" vertical="center" wrapText="1"/>
      <protection hidden="1"/>
    </xf>
    <xf numFmtId="0" fontId="54" fillId="22" borderId="115" xfId="6" applyFont="1" applyFill="1" applyBorder="1" applyAlignment="1" applyProtection="1">
      <alignment horizontal="center" vertical="center" wrapText="1"/>
      <protection hidden="1"/>
    </xf>
    <xf numFmtId="0" fontId="212" fillId="3" borderId="0" xfId="6" applyFont="1" applyFill="1" applyAlignment="1" applyProtection="1">
      <alignment horizontal="center" vertical="center"/>
      <protection hidden="1"/>
    </xf>
    <xf numFmtId="0" fontId="41" fillId="10" borderId="9" xfId="6" applyFont="1" applyFill="1" applyBorder="1" applyAlignment="1" applyProtection="1">
      <alignment horizontal="center" vertical="center" wrapText="1"/>
      <protection hidden="1"/>
    </xf>
    <xf numFmtId="0" fontId="93" fillId="5" borderId="19" xfId="6" applyFont="1" applyFill="1" applyBorder="1" applyAlignment="1">
      <alignment horizontal="center" vertical="center"/>
    </xf>
    <xf numFmtId="0" fontId="93" fillId="5" borderId="0" xfId="6" applyFont="1" applyFill="1" applyAlignment="1">
      <alignment horizontal="center" vertical="center"/>
    </xf>
    <xf numFmtId="0" fontId="69" fillId="10" borderId="34" xfId="6" applyFont="1" applyFill="1" applyBorder="1" applyAlignment="1" applyProtection="1">
      <alignment horizontal="center" vertical="center" wrapText="1"/>
      <protection hidden="1"/>
    </xf>
    <xf numFmtId="0" fontId="69" fillId="10" borderId="19" xfId="6" applyFont="1" applyFill="1" applyBorder="1" applyAlignment="1" applyProtection="1">
      <alignment horizontal="center" vertical="center" wrapText="1"/>
      <protection hidden="1"/>
    </xf>
    <xf numFmtId="0" fontId="69" fillId="10" borderId="98" xfId="6" applyFont="1" applyFill="1" applyBorder="1" applyAlignment="1" applyProtection="1">
      <alignment horizontal="center" vertical="center" wrapText="1"/>
      <protection hidden="1"/>
    </xf>
    <xf numFmtId="0" fontId="69" fillId="10" borderId="0" xfId="6" applyFont="1" applyFill="1" applyAlignment="1" applyProtection="1">
      <alignment horizontal="center" vertical="center" wrapText="1"/>
      <protection hidden="1"/>
    </xf>
    <xf numFmtId="0" fontId="56" fillId="10" borderId="35" xfId="14" applyFont="1" applyFill="1" applyBorder="1" applyAlignment="1">
      <alignment horizontal="center" vertical="center"/>
    </xf>
    <xf numFmtId="0" fontId="56" fillId="10" borderId="99" xfId="14" applyFont="1" applyFill="1" applyBorder="1" applyAlignment="1">
      <alignment horizontal="center" vertical="center"/>
    </xf>
    <xf numFmtId="164" fontId="494" fillId="9" borderId="0" xfId="11" applyNumberFormat="1" applyFont="1" applyFill="1" applyAlignment="1">
      <alignment horizontal="center" vertical="center"/>
    </xf>
    <xf numFmtId="164" fontId="495" fillId="10" borderId="0" xfId="11" applyNumberFormat="1" applyFont="1" applyFill="1" applyAlignment="1">
      <alignment horizontal="center" vertical="center"/>
    </xf>
    <xf numFmtId="0" fontId="31" fillId="11" borderId="0" xfId="6" applyFont="1" applyFill="1" applyAlignment="1" applyProtection="1">
      <alignment horizontal="right" vertical="center"/>
      <protection hidden="1"/>
    </xf>
    <xf numFmtId="0" fontId="41" fillId="3" borderId="174" xfId="6" applyFont="1" applyFill="1" applyBorder="1" applyAlignment="1">
      <alignment horizontal="center" vertical="center"/>
    </xf>
    <xf numFmtId="0" fontId="462" fillId="3" borderId="0" xfId="6" applyFont="1" applyFill="1" applyAlignment="1" applyProtection="1">
      <alignment horizontal="center" vertical="center" wrapText="1"/>
      <protection locked="0"/>
    </xf>
    <xf numFmtId="0" fontId="199" fillId="3" borderId="0" xfId="6" applyFont="1" applyFill="1" applyAlignment="1" applyProtection="1">
      <alignment horizontal="center" vertical="center" wrapText="1"/>
      <protection locked="0"/>
    </xf>
    <xf numFmtId="0" fontId="475" fillId="3" borderId="36" xfId="0" applyFont="1" applyFill="1" applyBorder="1" applyAlignment="1">
      <alignment horizontal="center" vertical="center"/>
    </xf>
    <xf numFmtId="0" fontId="11" fillId="0" borderId="0" xfId="6" applyAlignment="1">
      <alignment horizontal="center" vertical="center"/>
    </xf>
    <xf numFmtId="0" fontId="492" fillId="2" borderId="0" xfId="6" applyFont="1" applyFill="1" applyAlignment="1" applyProtection="1">
      <alignment horizontal="right" vertical="center"/>
      <protection hidden="1"/>
    </xf>
    <xf numFmtId="0" fontId="106" fillId="3" borderId="61" xfId="6" applyFont="1" applyFill="1" applyBorder="1" applyAlignment="1">
      <alignment horizontal="center" vertical="center" wrapText="1"/>
    </xf>
    <xf numFmtId="0" fontId="106" fillId="3" borderId="62" xfId="6" applyFont="1" applyFill="1" applyBorder="1" applyAlignment="1">
      <alignment horizontal="center" vertical="center" wrapText="1"/>
    </xf>
    <xf numFmtId="0" fontId="106" fillId="3" borderId="63" xfId="6" applyFont="1" applyFill="1" applyBorder="1" applyAlignment="1">
      <alignment horizontal="center" vertical="center" wrapText="1"/>
    </xf>
    <xf numFmtId="0" fontId="106" fillId="3" borderId="169" xfId="6" applyFont="1" applyFill="1" applyBorder="1" applyAlignment="1">
      <alignment horizontal="center" vertical="center" wrapText="1"/>
    </xf>
    <xf numFmtId="0" fontId="106" fillId="3" borderId="170" xfId="6" applyFont="1" applyFill="1" applyBorder="1" applyAlignment="1">
      <alignment horizontal="center" vertical="center" wrapText="1"/>
    </xf>
    <xf numFmtId="0" fontId="106" fillId="3" borderId="171" xfId="6" applyFont="1" applyFill="1" applyBorder="1" applyAlignment="1">
      <alignment horizontal="center" vertical="center" wrapText="1"/>
    </xf>
    <xf numFmtId="0" fontId="482" fillId="0" borderId="0" xfId="6" applyFont="1" applyAlignment="1">
      <alignment horizontal="center" vertical="center" wrapText="1"/>
    </xf>
    <xf numFmtId="0" fontId="482" fillId="0" borderId="231" xfId="6" applyFont="1" applyBorder="1" applyAlignment="1">
      <alignment horizontal="center" vertical="center" wrapText="1"/>
    </xf>
    <xf numFmtId="0" fontId="35" fillId="10" borderId="0" xfId="6" applyFont="1" applyFill="1" applyAlignment="1" applyProtection="1">
      <alignment horizontal="center" vertical="center" textRotation="90"/>
      <protection locked="0"/>
    </xf>
    <xf numFmtId="0" fontId="96" fillId="3" borderId="0" xfId="11" applyFont="1" applyFill="1" applyAlignment="1">
      <alignment horizontal="center" vertical="center" wrapText="1"/>
    </xf>
    <xf numFmtId="0" fontId="96" fillId="3" borderId="36" xfId="11" applyFont="1" applyFill="1" applyBorder="1" applyAlignment="1">
      <alignment horizontal="center" vertical="center" wrapText="1"/>
    </xf>
    <xf numFmtId="0" fontId="20" fillId="3" borderId="0" xfId="6" applyFont="1" applyFill="1" applyAlignment="1" applyProtection="1">
      <alignment horizontal="center" vertical="center" wrapText="1"/>
      <protection hidden="1"/>
    </xf>
    <xf numFmtId="0" fontId="20" fillId="3" borderId="12" xfId="6" applyFont="1" applyFill="1" applyBorder="1" applyAlignment="1" applyProtection="1">
      <alignment horizontal="center" vertical="center" wrapText="1"/>
      <protection hidden="1"/>
    </xf>
    <xf numFmtId="0" fontId="488" fillId="3" borderId="0" xfId="6" applyFont="1" applyFill="1" applyAlignment="1" applyProtection="1">
      <alignment horizontal="center" vertical="center" wrapText="1"/>
      <protection hidden="1"/>
    </xf>
    <xf numFmtId="164" fontId="41" fillId="10" borderId="0" xfId="11" applyNumberFormat="1" applyFont="1" applyFill="1" applyAlignment="1">
      <alignment horizontal="center" vertical="center"/>
    </xf>
    <xf numFmtId="0" fontId="128" fillId="3" borderId="12" xfId="6" applyFont="1" applyFill="1" applyBorder="1" applyAlignment="1" applyProtection="1">
      <alignment horizontal="center" vertical="center" wrapText="1"/>
      <protection locked="0"/>
    </xf>
    <xf numFmtId="0" fontId="188" fillId="3" borderId="12" xfId="6" applyFont="1" applyFill="1" applyBorder="1" applyAlignment="1" applyProtection="1">
      <alignment horizontal="center" vertical="center" wrapText="1"/>
      <protection locked="0"/>
    </xf>
    <xf numFmtId="0" fontId="41" fillId="3" borderId="0" xfId="6" applyFont="1" applyFill="1" applyAlignment="1">
      <alignment horizontal="center" vertical="center"/>
    </xf>
    <xf numFmtId="0" fontId="40" fillId="3" borderId="61" xfId="6" applyFont="1" applyFill="1" applyBorder="1" applyAlignment="1">
      <alignment horizontal="center" vertical="center"/>
    </xf>
    <xf numFmtId="0" fontId="40" fillId="3" borderId="62" xfId="6" applyFont="1" applyFill="1" applyBorder="1" applyAlignment="1">
      <alignment horizontal="center" vertical="center"/>
    </xf>
    <xf numFmtId="0" fontId="40" fillId="3" borderId="63" xfId="6" applyFont="1" applyFill="1" applyBorder="1" applyAlignment="1">
      <alignment horizontal="center" vertical="center"/>
    </xf>
    <xf numFmtId="0" fontId="11" fillId="3" borderId="98" xfId="6" applyFill="1" applyBorder="1" applyAlignment="1">
      <alignment horizontal="center" vertical="center" wrapText="1"/>
    </xf>
    <xf numFmtId="0" fontId="145" fillId="3" borderId="0" xfId="6" applyFont="1" applyFill="1" applyAlignment="1">
      <alignment horizontal="center" vertical="center" wrapText="1"/>
    </xf>
    <xf numFmtId="0" fontId="132" fillId="3" borderId="0" xfId="6" applyFont="1" applyFill="1" applyAlignment="1">
      <alignment horizontal="center" vertical="center" wrapText="1"/>
    </xf>
    <xf numFmtId="0" fontId="73" fillId="0" borderId="0" xfId="6" applyFont="1" applyAlignment="1">
      <alignment horizontal="center" vertical="center"/>
    </xf>
    <xf numFmtId="0" fontId="73" fillId="0" borderId="99" xfId="6" applyFont="1" applyBorder="1" applyAlignment="1">
      <alignment horizontal="center" vertical="center"/>
    </xf>
    <xf numFmtId="0" fontId="11" fillId="0" borderId="225" xfId="6" applyBorder="1" applyAlignment="1">
      <alignment horizontal="center" vertical="center" wrapText="1"/>
    </xf>
    <xf numFmtId="0" fontId="11" fillId="0" borderId="226" xfId="6" applyBorder="1" applyAlignment="1">
      <alignment horizontal="center" vertical="center" wrapText="1"/>
    </xf>
    <xf numFmtId="0" fontId="11" fillId="0" borderId="230" xfId="6" applyBorder="1" applyAlignment="1">
      <alignment horizontal="center" vertical="center" wrapText="1"/>
    </xf>
    <xf numFmtId="0" fontId="11" fillId="0" borderId="231" xfId="6" applyBorder="1" applyAlignment="1">
      <alignment horizontal="center" vertical="center" wrapText="1"/>
    </xf>
    <xf numFmtId="0" fontId="11" fillId="0" borderId="234" xfId="6" applyBorder="1" applyAlignment="1">
      <alignment horizontal="center" vertical="center" wrapText="1"/>
    </xf>
    <xf numFmtId="0" fontId="11" fillId="0" borderId="235" xfId="6" applyBorder="1" applyAlignment="1">
      <alignment horizontal="center" vertical="center" wrapText="1"/>
    </xf>
    <xf numFmtId="164" fontId="35" fillId="2" borderId="98" xfId="11" applyNumberFormat="1" applyFont="1" applyFill="1" applyBorder="1" applyAlignment="1">
      <alignment horizontal="center" vertical="center"/>
    </xf>
    <xf numFmtId="164" fontId="72" fillId="10" borderId="0" xfId="11" applyNumberFormat="1" applyFont="1" applyFill="1" applyAlignment="1">
      <alignment horizontal="center" vertical="center"/>
    </xf>
    <xf numFmtId="164" fontId="132" fillId="22" borderId="0" xfId="11" applyNumberFormat="1" applyFont="1" applyFill="1" applyAlignment="1">
      <alignment horizontal="center" vertical="center"/>
    </xf>
    <xf numFmtId="0" fontId="482" fillId="0" borderId="236" xfId="6" applyFont="1" applyBorder="1" applyAlignment="1">
      <alignment horizontal="center" vertical="center" wrapText="1"/>
    </xf>
    <xf numFmtId="0" fontId="482" fillId="0" borderId="235" xfId="6" applyFont="1" applyBorder="1" applyAlignment="1">
      <alignment horizontal="center" vertical="center" wrapText="1"/>
    </xf>
    <xf numFmtId="0" fontId="40" fillId="3" borderId="98" xfId="6" applyFont="1" applyFill="1" applyBorder="1" applyAlignment="1">
      <alignment horizontal="center" vertical="center"/>
    </xf>
    <xf numFmtId="0" fontId="40" fillId="3" borderId="0" xfId="6" applyFont="1" applyFill="1" applyAlignment="1">
      <alignment horizontal="center" vertical="center"/>
    </xf>
    <xf numFmtId="0" fontId="96" fillId="3" borderId="0" xfId="6" applyFont="1" applyFill="1" applyAlignment="1">
      <alignment horizontal="center" vertical="center"/>
    </xf>
    <xf numFmtId="0" fontId="96" fillId="3" borderId="99" xfId="6" applyFont="1" applyFill="1" applyBorder="1" applyAlignment="1">
      <alignment horizontal="center" vertical="center"/>
    </xf>
    <xf numFmtId="0" fontId="65" fillId="3" borderId="0" xfId="6" applyFont="1" applyFill="1" applyAlignment="1">
      <alignment horizontal="center" vertical="center"/>
    </xf>
    <xf numFmtId="0" fontId="190" fillId="3" borderId="0" xfId="6" applyFont="1" applyFill="1" applyAlignment="1">
      <alignment horizontal="center" vertical="center"/>
    </xf>
    <xf numFmtId="0" fontId="156" fillId="3" borderId="0" xfId="6" applyFont="1" applyFill="1" applyAlignment="1">
      <alignment horizontal="center" vertical="center"/>
    </xf>
    <xf numFmtId="0" fontId="156" fillId="3" borderId="99" xfId="6" applyFont="1" applyFill="1" applyBorder="1" applyAlignment="1">
      <alignment horizontal="center" vertical="center"/>
    </xf>
    <xf numFmtId="0" fontId="186" fillId="3" borderId="96" xfId="6" applyFont="1" applyFill="1" applyBorder="1" applyAlignment="1">
      <alignment horizontal="center" vertical="center"/>
    </xf>
    <xf numFmtId="0" fontId="186" fillId="3" borderId="62" xfId="6" applyFont="1" applyFill="1" applyBorder="1" applyAlignment="1">
      <alignment horizontal="center" vertical="center"/>
    </xf>
    <xf numFmtId="0" fontId="186" fillId="3" borderId="63" xfId="6" applyFont="1" applyFill="1" applyBorder="1" applyAlignment="1">
      <alignment horizontal="center" vertical="center"/>
    </xf>
    <xf numFmtId="0" fontId="186" fillId="3" borderId="44" xfId="6" applyFont="1" applyFill="1" applyBorder="1" applyAlignment="1">
      <alignment horizontal="center" vertical="center"/>
    </xf>
    <xf numFmtId="0" fontId="186" fillId="3" borderId="0" xfId="6" applyFont="1" applyFill="1" applyAlignment="1">
      <alignment horizontal="center" vertical="center"/>
    </xf>
    <xf numFmtId="0" fontId="186" fillId="3" borderId="99" xfId="6" applyFont="1" applyFill="1" applyBorder="1" applyAlignment="1">
      <alignment horizontal="center" vertical="center"/>
    </xf>
    <xf numFmtId="0" fontId="38" fillId="3" borderId="43" xfId="6" applyFont="1" applyFill="1" applyBorder="1" applyAlignment="1">
      <alignment horizontal="center" vertical="center"/>
    </xf>
    <xf numFmtId="164" fontId="182" fillId="10" borderId="44" xfId="11" applyNumberFormat="1" applyFont="1" applyFill="1" applyBorder="1" applyAlignment="1">
      <alignment horizontal="center" vertical="center"/>
    </xf>
    <xf numFmtId="164" fontId="182" fillId="10" borderId="0" xfId="11" applyNumberFormat="1" applyFont="1" applyFill="1" applyAlignment="1">
      <alignment horizontal="center" vertical="center"/>
    </xf>
    <xf numFmtId="164" fontId="183" fillId="10" borderId="0" xfId="11" applyNumberFormat="1" applyFont="1" applyFill="1" applyAlignment="1">
      <alignment horizontal="center" vertical="center"/>
    </xf>
    <xf numFmtId="164" fontId="184" fillId="10" borderId="0" xfId="11" applyNumberFormat="1" applyFont="1" applyFill="1" applyAlignment="1">
      <alignment horizontal="center" vertical="center"/>
    </xf>
    <xf numFmtId="164" fontId="184" fillId="10" borderId="99" xfId="11" applyNumberFormat="1" applyFont="1" applyFill="1" applyBorder="1" applyAlignment="1">
      <alignment horizontal="center" vertical="center"/>
    </xf>
    <xf numFmtId="0" fontId="182" fillId="9" borderId="44" xfId="6" applyFont="1" applyFill="1" applyBorder="1" applyAlignment="1" applyProtection="1">
      <alignment horizontal="center" vertical="center" wrapText="1"/>
      <protection hidden="1"/>
    </xf>
    <xf numFmtId="0" fontId="182" fillId="9" borderId="0" xfId="6" applyFont="1" applyFill="1" applyAlignment="1" applyProtection="1">
      <alignment horizontal="center" vertical="center" wrapText="1"/>
      <protection hidden="1"/>
    </xf>
    <xf numFmtId="0" fontId="183" fillId="10" borderId="0" xfId="6" applyFont="1" applyFill="1" applyAlignment="1" applyProtection="1">
      <alignment horizontal="center" vertical="center" wrapText="1"/>
      <protection hidden="1"/>
    </xf>
    <xf numFmtId="0" fontId="184" fillId="22" borderId="0" xfId="6" applyFont="1" applyFill="1" applyAlignment="1" applyProtection="1">
      <alignment horizontal="center" vertical="center" wrapText="1"/>
      <protection hidden="1"/>
    </xf>
    <xf numFmtId="0" fontId="184" fillId="22" borderId="99" xfId="6" applyFont="1" applyFill="1" applyBorder="1" applyAlignment="1" applyProtection="1">
      <alignment horizontal="center" vertical="center" wrapText="1"/>
      <protection hidden="1"/>
    </xf>
    <xf numFmtId="165" fontId="71" fillId="2" borderId="36" xfId="11" applyNumberFormat="1" applyFont="1" applyFill="1" applyBorder="1" applyAlignment="1">
      <alignment horizontal="center" vertical="center"/>
    </xf>
    <xf numFmtId="164" fontId="38" fillId="3" borderId="0" xfId="11" applyNumberFormat="1" applyFont="1" applyFill="1" applyAlignment="1">
      <alignment horizontal="center" vertical="center"/>
    </xf>
    <xf numFmtId="0" fontId="106" fillId="3" borderId="173" xfId="0" applyFont="1" applyFill="1" applyBorder="1" applyAlignment="1">
      <alignment horizontal="center" vertical="center" wrapText="1"/>
    </xf>
    <xf numFmtId="0" fontId="106" fillId="3" borderId="174" xfId="0" applyFont="1" applyFill="1" applyBorder="1" applyAlignment="1">
      <alignment horizontal="center" vertical="center" wrapText="1"/>
    </xf>
    <xf numFmtId="0" fontId="106" fillId="3" borderId="175" xfId="0" applyFont="1" applyFill="1" applyBorder="1" applyAlignment="1">
      <alignment horizontal="center" vertical="center" wrapText="1"/>
    </xf>
    <xf numFmtId="0" fontId="106" fillId="3" borderId="169" xfId="0" applyFont="1" applyFill="1" applyBorder="1" applyAlignment="1">
      <alignment horizontal="center" vertical="center" wrapText="1"/>
    </xf>
    <xf numFmtId="0" fontId="106" fillId="3" borderId="170" xfId="0" applyFont="1" applyFill="1" applyBorder="1" applyAlignment="1">
      <alignment horizontal="center" vertical="center" wrapText="1"/>
    </xf>
    <xf numFmtId="0" fontId="106" fillId="3" borderId="171" xfId="0" applyFont="1" applyFill="1" applyBorder="1" applyAlignment="1">
      <alignment horizontal="center" vertical="center" wrapText="1"/>
    </xf>
    <xf numFmtId="0" fontId="11" fillId="10" borderId="170" xfId="6" applyFill="1" applyBorder="1" applyAlignment="1">
      <alignment horizontal="center"/>
    </xf>
    <xf numFmtId="0" fontId="172" fillId="10" borderId="99" xfId="6" applyFont="1" applyFill="1" applyBorder="1" applyAlignment="1">
      <alignment horizontal="center" vertical="center" textRotation="90"/>
    </xf>
    <xf numFmtId="0" fontId="179" fillId="3" borderId="34" xfId="11" applyFont="1" applyFill="1" applyBorder="1" applyAlignment="1">
      <alignment horizontal="center" vertical="center" wrapText="1"/>
    </xf>
    <xf numFmtId="0" fontId="179" fillId="3" borderId="19" xfId="11" applyFont="1" applyFill="1" applyBorder="1" applyAlignment="1">
      <alignment horizontal="center" vertical="center" wrapText="1"/>
    </xf>
    <xf numFmtId="0" fontId="179" fillId="3" borderId="35" xfId="11" applyFont="1" applyFill="1" applyBorder="1" applyAlignment="1">
      <alignment horizontal="center" vertical="center" wrapText="1"/>
    </xf>
    <xf numFmtId="0" fontId="179" fillId="3" borderId="98" xfId="11" applyFont="1" applyFill="1" applyBorder="1" applyAlignment="1">
      <alignment horizontal="center" vertical="center" wrapText="1"/>
    </xf>
    <xf numFmtId="0" fontId="179" fillId="3" borderId="0" xfId="11" applyFont="1" applyFill="1" applyAlignment="1">
      <alignment horizontal="center" vertical="center" wrapText="1"/>
    </xf>
    <xf numFmtId="0" fontId="179" fillId="3" borderId="99" xfId="11" applyFont="1" applyFill="1" applyBorder="1" applyAlignment="1">
      <alignment horizontal="center" vertical="center" wrapText="1"/>
    </xf>
    <xf numFmtId="0" fontId="96" fillId="3" borderId="98" xfId="11" applyFont="1" applyFill="1" applyBorder="1" applyAlignment="1">
      <alignment horizontal="center" vertical="center" wrapText="1"/>
    </xf>
    <xf numFmtId="0" fontId="96" fillId="3" borderId="99" xfId="11" applyFont="1" applyFill="1" applyBorder="1" applyAlignment="1">
      <alignment horizontal="center" vertical="center" wrapText="1"/>
    </xf>
    <xf numFmtId="0" fontId="96" fillId="3" borderId="53" xfId="11" applyFont="1" applyFill="1" applyBorder="1" applyAlignment="1">
      <alignment horizontal="center" vertical="center" wrapText="1"/>
    </xf>
    <xf numFmtId="0" fontId="96" fillId="3" borderId="54" xfId="11" applyFont="1" applyFill="1" applyBorder="1" applyAlignment="1">
      <alignment horizontal="center" vertical="center" wrapText="1"/>
    </xf>
    <xf numFmtId="0" fontId="120" fillId="0" borderId="74" xfId="6" applyFont="1" applyBorder="1" applyAlignment="1" applyProtection="1">
      <alignment horizontal="center" vertical="center" wrapText="1"/>
      <protection hidden="1"/>
    </xf>
    <xf numFmtId="0" fontId="120" fillId="0" borderId="141" xfId="6" applyFont="1" applyBorder="1" applyAlignment="1" applyProtection="1">
      <alignment horizontal="center" vertical="center" wrapText="1"/>
      <protection hidden="1"/>
    </xf>
    <xf numFmtId="0" fontId="120" fillId="0" borderId="93" xfId="6" applyFont="1" applyBorder="1" applyAlignment="1" applyProtection="1">
      <alignment horizontal="center" vertical="center" wrapText="1"/>
      <protection hidden="1"/>
    </xf>
    <xf numFmtId="0" fontId="120" fillId="0" borderId="59" xfId="6" applyFont="1" applyBorder="1" applyAlignment="1" applyProtection="1">
      <alignment horizontal="center" vertical="center" wrapText="1"/>
      <protection hidden="1"/>
    </xf>
    <xf numFmtId="185" fontId="29" fillId="3" borderId="141" xfId="6" applyNumberFormat="1" applyFont="1" applyFill="1" applyBorder="1" applyAlignment="1">
      <alignment horizontal="center" vertical="center"/>
    </xf>
    <xf numFmtId="185" fontId="29" fillId="3" borderId="81" xfId="6" applyNumberFormat="1" applyFont="1" applyFill="1" applyBorder="1" applyAlignment="1">
      <alignment horizontal="center" vertical="center"/>
    </xf>
    <xf numFmtId="0" fontId="39" fillId="3" borderId="0" xfId="0" applyFont="1" applyFill="1" applyAlignment="1" applyProtection="1">
      <alignment horizontal="center" vertical="top" wrapText="1"/>
      <protection locked="0"/>
    </xf>
    <xf numFmtId="0" fontId="39" fillId="3" borderId="99" xfId="0" applyFont="1" applyFill="1" applyBorder="1" applyAlignment="1" applyProtection="1">
      <alignment horizontal="center" vertical="top" wrapText="1"/>
      <protection locked="0"/>
    </xf>
    <xf numFmtId="164" fontId="54" fillId="3" borderId="0" xfId="11" applyNumberFormat="1" applyFont="1" applyFill="1" applyAlignment="1">
      <alignment horizontal="center" vertical="center"/>
    </xf>
    <xf numFmtId="164" fontId="71" fillId="3" borderId="0" xfId="11" applyNumberFormat="1" applyFont="1" applyFill="1" applyAlignment="1">
      <alignment horizontal="center" vertical="center"/>
    </xf>
    <xf numFmtId="0" fontId="120" fillId="6" borderId="93" xfId="6" applyFont="1" applyFill="1" applyBorder="1" applyAlignment="1">
      <alignment horizontal="center"/>
    </xf>
    <xf numFmtId="0" fontId="120" fillId="6" borderId="59" xfId="6" applyFont="1" applyFill="1" applyBorder="1" applyAlignment="1">
      <alignment horizontal="center"/>
    </xf>
    <xf numFmtId="0" fontId="120" fillId="6" borderId="94" xfId="6" applyFont="1" applyFill="1" applyBorder="1" applyAlignment="1">
      <alignment horizontal="center"/>
    </xf>
    <xf numFmtId="0" fontId="172" fillId="10" borderId="99" xfId="6" applyFont="1" applyFill="1" applyBorder="1" applyAlignment="1">
      <alignment horizontal="center" vertical="center" textRotation="90" wrapText="1"/>
    </xf>
    <xf numFmtId="0" fontId="213" fillId="3" borderId="34" xfId="6" applyFont="1" applyFill="1" applyBorder="1" applyAlignment="1" applyProtection="1">
      <alignment horizontal="center" vertical="center"/>
      <protection hidden="1"/>
    </xf>
    <xf numFmtId="0" fontId="213" fillId="3" borderId="19" xfId="6" applyFont="1" applyFill="1" applyBorder="1" applyAlignment="1" applyProtection="1">
      <alignment horizontal="center" vertical="center"/>
      <protection hidden="1"/>
    </xf>
    <xf numFmtId="0" fontId="213" fillId="3" borderId="35" xfId="6" applyFont="1" applyFill="1" applyBorder="1" applyAlignment="1" applyProtection="1">
      <alignment horizontal="center" vertical="center"/>
      <protection hidden="1"/>
    </xf>
    <xf numFmtId="0" fontId="213" fillId="3" borderId="98" xfId="6" applyFont="1" applyFill="1" applyBorder="1" applyAlignment="1" applyProtection="1">
      <alignment horizontal="center" vertical="center"/>
      <protection hidden="1"/>
    </xf>
    <xf numFmtId="0" fontId="213" fillId="3" borderId="0" xfId="6" applyFont="1" applyFill="1" applyAlignment="1" applyProtection="1">
      <alignment horizontal="center" vertical="center"/>
      <protection hidden="1"/>
    </xf>
    <xf numFmtId="0" fontId="213" fillId="3" borderId="99" xfId="6" applyFont="1" applyFill="1" applyBorder="1" applyAlignment="1" applyProtection="1">
      <alignment horizontal="center" vertical="center"/>
      <protection hidden="1"/>
    </xf>
    <xf numFmtId="0" fontId="96" fillId="3" borderId="11" xfId="11" applyFont="1" applyFill="1" applyBorder="1" applyAlignment="1">
      <alignment horizontal="center" vertical="center" wrapText="1"/>
    </xf>
    <xf numFmtId="0" fontId="96" fillId="3" borderId="12" xfId="11" applyFont="1" applyFill="1" applyBorder="1" applyAlignment="1">
      <alignment horizontal="center" vertical="center" wrapText="1"/>
    </xf>
    <xf numFmtId="0" fontId="96" fillId="3" borderId="13" xfId="11" applyFont="1" applyFill="1" applyBorder="1" applyAlignment="1">
      <alignment horizontal="center" vertical="center" wrapText="1"/>
    </xf>
    <xf numFmtId="0" fontId="203" fillId="3" borderId="0" xfId="6" applyFont="1" applyFill="1" applyAlignment="1">
      <alignment horizontal="center" vertical="center"/>
    </xf>
    <xf numFmtId="164" fontId="186" fillId="10" borderId="0" xfId="11" applyNumberFormat="1" applyFont="1" applyFill="1" applyAlignment="1">
      <alignment horizontal="center" vertical="center"/>
    </xf>
    <xf numFmtId="0" fontId="487" fillId="3" borderId="0" xfId="6" applyFont="1" applyFill="1" applyAlignment="1" applyProtection="1">
      <alignment horizontal="center" vertical="center" wrapText="1"/>
      <protection hidden="1"/>
    </xf>
    <xf numFmtId="0" fontId="487" fillId="3" borderId="99" xfId="6" applyFont="1" applyFill="1" applyBorder="1" applyAlignment="1" applyProtection="1">
      <alignment horizontal="center" vertical="center" wrapText="1"/>
      <protection hidden="1"/>
    </xf>
    <xf numFmtId="0" fontId="38" fillId="3" borderId="141" xfId="6" applyFont="1" applyFill="1" applyBorder="1" applyAlignment="1" applyProtection="1">
      <alignment horizontal="left" vertical="center"/>
      <protection hidden="1"/>
    </xf>
    <xf numFmtId="0" fontId="38" fillId="3" borderId="36" xfId="6" applyFont="1" applyFill="1" applyBorder="1" applyAlignment="1" applyProtection="1">
      <alignment horizontal="left" vertical="center"/>
      <protection hidden="1"/>
    </xf>
    <xf numFmtId="164" fontId="54" fillId="3" borderId="141" xfId="11" applyNumberFormat="1" applyFont="1" applyFill="1" applyBorder="1" applyAlignment="1">
      <alignment horizontal="center" vertical="center"/>
    </xf>
    <xf numFmtId="0" fontId="29" fillId="10" borderId="0" xfId="0" applyFont="1" applyFill="1" applyAlignment="1">
      <alignment horizontal="center"/>
    </xf>
    <xf numFmtId="0" fontId="180" fillId="3" borderId="0" xfId="6" applyFont="1" applyFill="1" applyAlignment="1" applyProtection="1">
      <alignment horizontal="center" vertical="center"/>
      <protection hidden="1"/>
    </xf>
    <xf numFmtId="1" fontId="186" fillId="10" borderId="0" xfId="11" applyNumberFormat="1" applyFont="1" applyFill="1" applyAlignment="1">
      <alignment horizontal="center" vertical="center"/>
    </xf>
    <xf numFmtId="0" fontId="219" fillId="3" borderId="50" xfId="6" applyFont="1" applyFill="1" applyBorder="1" applyAlignment="1" applyProtection="1">
      <alignment horizontal="center" vertical="center"/>
      <protection hidden="1"/>
    </xf>
    <xf numFmtId="0" fontId="219" fillId="3" borderId="51" xfId="6" applyFont="1" applyFill="1" applyBorder="1" applyAlignment="1" applyProtection="1">
      <alignment horizontal="center" vertical="center"/>
      <protection hidden="1"/>
    </xf>
    <xf numFmtId="0" fontId="144" fillId="3" borderId="0" xfId="6" applyFont="1" applyFill="1" applyAlignment="1" applyProtection="1">
      <alignment horizontal="center" vertical="center"/>
      <protection hidden="1"/>
    </xf>
    <xf numFmtId="0" fontId="73" fillId="21" borderId="98" xfId="0" applyFont="1" applyFill="1" applyBorder="1" applyAlignment="1">
      <alignment horizontal="center" vertical="center"/>
    </xf>
    <xf numFmtId="0" fontId="73" fillId="21" borderId="0" xfId="0" applyFont="1" applyFill="1" applyAlignment="1">
      <alignment horizontal="center" vertical="center"/>
    </xf>
    <xf numFmtId="0" fontId="73" fillId="21" borderId="99" xfId="0" applyFont="1" applyFill="1" applyBorder="1" applyAlignment="1">
      <alignment horizontal="center" vertical="center"/>
    </xf>
    <xf numFmtId="0" fontId="481" fillId="3" borderId="173" xfId="6" applyFont="1" applyFill="1" applyBorder="1" applyAlignment="1" applyProtection="1">
      <alignment horizontal="center" vertical="center"/>
      <protection hidden="1"/>
    </xf>
    <xf numFmtId="0" fontId="481" fillId="3" borderId="174" xfId="6" applyFont="1" applyFill="1" applyBorder="1" applyAlignment="1" applyProtection="1">
      <alignment horizontal="center" vertical="center"/>
      <protection hidden="1"/>
    </xf>
    <xf numFmtId="0" fontId="481" fillId="3" borderId="98" xfId="6" applyFont="1" applyFill="1" applyBorder="1" applyAlignment="1" applyProtection="1">
      <alignment horizontal="center" vertical="center"/>
      <protection hidden="1"/>
    </xf>
    <xf numFmtId="0" fontId="481" fillId="3" borderId="0" xfId="6" applyFont="1" applyFill="1" applyAlignment="1" applyProtection="1">
      <alignment horizontal="center" vertical="center"/>
      <protection hidden="1"/>
    </xf>
    <xf numFmtId="0" fontId="213" fillId="3" borderId="174" xfId="6" applyFont="1" applyFill="1" applyBorder="1" applyAlignment="1" applyProtection="1">
      <alignment horizontal="left" vertical="center"/>
      <protection hidden="1"/>
    </xf>
    <xf numFmtId="0" fontId="213" fillId="3" borderId="175" xfId="6" applyFont="1" applyFill="1" applyBorder="1" applyAlignment="1" applyProtection="1">
      <alignment horizontal="left" vertical="center"/>
      <protection hidden="1"/>
    </xf>
    <xf numFmtId="0" fontId="213" fillId="3" borderId="0" xfId="6" applyFont="1" applyFill="1" applyAlignment="1" applyProtection="1">
      <alignment horizontal="left" vertical="center"/>
      <protection hidden="1"/>
    </xf>
    <xf numFmtId="0" fontId="213" fillId="3" borderId="99" xfId="6" applyFont="1" applyFill="1" applyBorder="1" applyAlignment="1" applyProtection="1">
      <alignment horizontal="left" vertical="center"/>
      <protection hidden="1"/>
    </xf>
    <xf numFmtId="0" fontId="54" fillId="3" borderId="71" xfId="0" applyFont="1" applyFill="1" applyBorder="1" applyAlignment="1">
      <alignment horizontal="left" vertical="center" wrapText="1"/>
    </xf>
    <xf numFmtId="0" fontId="54" fillId="3" borderId="72" xfId="0" applyFont="1" applyFill="1" applyBorder="1" applyAlignment="1">
      <alignment horizontal="left" vertical="center" wrapText="1"/>
    </xf>
    <xf numFmtId="0" fontId="54" fillId="3" borderId="50" xfId="0" applyFont="1" applyFill="1" applyBorder="1" applyAlignment="1">
      <alignment horizontal="left" vertical="center" wrapText="1"/>
    </xf>
    <xf numFmtId="0" fontId="54" fillId="3" borderId="51" xfId="0" applyFont="1" applyFill="1" applyBorder="1" applyAlignment="1">
      <alignment horizontal="left" vertical="center" wrapText="1"/>
    </xf>
    <xf numFmtId="1" fontId="38" fillId="3" borderId="0" xfId="11" applyNumberFormat="1" applyFont="1" applyFill="1" applyAlignment="1">
      <alignment horizontal="center" vertical="center"/>
    </xf>
    <xf numFmtId="0" fontId="37" fillId="3" borderId="212" xfId="0" applyFont="1" applyFill="1" applyBorder="1" applyAlignment="1">
      <alignment horizontal="center" vertical="center" wrapText="1"/>
    </xf>
    <xf numFmtId="0" fontId="37" fillId="3" borderId="213" xfId="0" applyFont="1" applyFill="1" applyBorder="1" applyAlignment="1">
      <alignment horizontal="center" vertical="center" wrapText="1"/>
    </xf>
    <xf numFmtId="9" fontId="37" fillId="3" borderId="213" xfId="0" applyNumberFormat="1" applyFont="1" applyFill="1" applyBorder="1" applyAlignment="1">
      <alignment horizontal="center" vertical="center" wrapText="1"/>
    </xf>
    <xf numFmtId="9" fontId="37" fillId="3" borderId="214" xfId="0" applyNumberFormat="1" applyFont="1" applyFill="1" applyBorder="1" applyAlignment="1">
      <alignment horizontal="center" vertical="center" wrapText="1"/>
    </xf>
    <xf numFmtId="0" fontId="37" fillId="0" borderId="222" xfId="0" applyFont="1" applyBorder="1" applyAlignment="1">
      <alignment horizontal="center" vertical="center" wrapText="1"/>
    </xf>
    <xf numFmtId="0" fontId="37" fillId="0" borderId="223" xfId="0" applyFont="1" applyBorder="1" applyAlignment="1">
      <alignment horizontal="center" vertical="center" wrapText="1"/>
    </xf>
    <xf numFmtId="9" fontId="37" fillId="0" borderId="223" xfId="0" applyNumberFormat="1" applyFont="1" applyBorder="1" applyAlignment="1">
      <alignment horizontal="center" vertical="center" wrapText="1"/>
    </xf>
    <xf numFmtId="9" fontId="37" fillId="0" borderId="224" xfId="0" applyNumberFormat="1" applyFont="1" applyBorder="1" applyAlignment="1">
      <alignment horizontal="center" vertical="center" wrapText="1"/>
    </xf>
    <xf numFmtId="0" fontId="106" fillId="3" borderId="0" xfId="0" applyFont="1" applyFill="1" applyAlignment="1" applyProtection="1">
      <alignment horizontal="center" vertical="center"/>
      <protection locked="0"/>
    </xf>
    <xf numFmtId="0" fontId="106" fillId="3" borderId="99" xfId="0" applyFont="1" applyFill="1" applyBorder="1" applyAlignment="1" applyProtection="1">
      <alignment horizontal="center" vertical="center"/>
      <protection locked="0"/>
    </xf>
    <xf numFmtId="0" fontId="57" fillId="3" borderId="98" xfId="6" applyFont="1" applyFill="1" applyBorder="1" applyAlignment="1" applyProtection="1">
      <alignment horizontal="center" vertical="center" wrapText="1"/>
      <protection hidden="1"/>
    </xf>
    <xf numFmtId="0" fontId="57" fillId="3" borderId="0" xfId="6" applyFont="1" applyFill="1" applyAlignment="1" applyProtection="1">
      <alignment horizontal="center" vertical="center" wrapText="1"/>
      <protection hidden="1"/>
    </xf>
    <xf numFmtId="0" fontId="37" fillId="19" borderId="212" xfId="0" applyFont="1" applyFill="1" applyBorder="1" applyAlignment="1">
      <alignment horizontal="center" vertical="center" wrapText="1"/>
    </xf>
    <xf numFmtId="0" fontId="37" fillId="19" borderId="213" xfId="0" applyFont="1" applyFill="1" applyBorder="1" applyAlignment="1">
      <alignment horizontal="center" vertical="center" wrapText="1"/>
    </xf>
    <xf numFmtId="164" fontId="120" fillId="10" borderId="0" xfId="11" applyNumberFormat="1" applyFont="1" applyFill="1" applyAlignment="1">
      <alignment horizontal="center" vertical="center"/>
    </xf>
    <xf numFmtId="0" fontId="479" fillId="19" borderId="215" xfId="0" applyFont="1" applyFill="1" applyBorder="1" applyAlignment="1">
      <alignment horizontal="center" vertical="center" wrapText="1"/>
    </xf>
    <xf numFmtId="0" fontId="479" fillId="19" borderId="216" xfId="0" applyFont="1" applyFill="1" applyBorder="1" applyAlignment="1">
      <alignment horizontal="center" vertical="center" wrapText="1"/>
    </xf>
    <xf numFmtId="184" fontId="479" fillId="9" borderId="216" xfId="0" applyNumberFormat="1" applyFont="1" applyFill="1" applyBorder="1" applyAlignment="1">
      <alignment horizontal="center" vertical="center" wrapText="1"/>
    </xf>
    <xf numFmtId="184" fontId="479" fillId="9" borderId="217" xfId="0" applyNumberFormat="1" applyFont="1" applyFill="1" applyBorder="1" applyAlignment="1">
      <alignment horizontal="center" vertical="center" wrapText="1"/>
    </xf>
    <xf numFmtId="164" fontId="120" fillId="10" borderId="12" xfId="11" applyNumberFormat="1" applyFont="1" applyFill="1" applyBorder="1" applyAlignment="1">
      <alignment horizontal="center" vertical="center"/>
    </xf>
    <xf numFmtId="0" fontId="479" fillId="3" borderId="215" xfId="0" applyFont="1" applyFill="1" applyBorder="1" applyAlignment="1">
      <alignment horizontal="center" vertical="center" wrapText="1"/>
    </xf>
    <xf numFmtId="0" fontId="479" fillId="3" borderId="216" xfId="0" applyFont="1" applyFill="1" applyBorder="1" applyAlignment="1">
      <alignment horizontal="center" vertical="center" wrapText="1"/>
    </xf>
    <xf numFmtId="0" fontId="37" fillId="0" borderId="218" xfId="0" applyFont="1" applyBorder="1" applyAlignment="1">
      <alignment horizontal="center" vertical="center" wrapText="1"/>
    </xf>
    <xf numFmtId="0" fontId="37" fillId="0" borderId="219" xfId="0" applyFont="1" applyBorder="1" applyAlignment="1">
      <alignment horizontal="center" vertical="center" wrapText="1"/>
    </xf>
    <xf numFmtId="9" fontId="37" fillId="0" borderId="219" xfId="0" applyNumberFormat="1" applyFont="1" applyBorder="1" applyAlignment="1">
      <alignment horizontal="center" vertical="center" wrapText="1"/>
    </xf>
    <xf numFmtId="9" fontId="37" fillId="0" borderId="220" xfId="0" applyNumberFormat="1" applyFont="1" applyBorder="1" applyAlignment="1">
      <alignment horizontal="center" vertical="center" wrapText="1"/>
    </xf>
    <xf numFmtId="0" fontId="791" fillId="2" borderId="204" xfId="0" applyFont="1" applyFill="1" applyBorder="1" applyAlignment="1">
      <alignment horizontal="center" vertical="center"/>
    </xf>
    <xf numFmtId="0" fontId="791" fillId="2" borderId="84" xfId="0" applyFont="1" applyFill="1" applyBorder="1" applyAlignment="1">
      <alignment horizontal="center" vertical="center"/>
    </xf>
    <xf numFmtId="0" fontId="791" fillId="2" borderId="205" xfId="0" applyFont="1" applyFill="1" applyBorder="1" applyAlignment="1">
      <alignment horizontal="center" vertical="center"/>
    </xf>
    <xf numFmtId="0" fontId="791" fillId="2" borderId="206" xfId="0" applyFont="1" applyFill="1" applyBorder="1" applyAlignment="1">
      <alignment horizontal="center" vertical="center"/>
    </xf>
    <xf numFmtId="0" fontId="791" fillId="2" borderId="168" xfId="0" applyFont="1" applyFill="1" applyBorder="1" applyAlignment="1">
      <alignment horizontal="center" vertical="center"/>
    </xf>
    <xf numFmtId="0" fontId="791" fillId="2" borderId="207" xfId="0" applyFont="1" applyFill="1" applyBorder="1" applyAlignment="1">
      <alignment horizontal="center" vertical="center"/>
    </xf>
    <xf numFmtId="0" fontId="217" fillId="3" borderId="208" xfId="6" applyFont="1" applyFill="1" applyBorder="1" applyAlignment="1">
      <alignment horizontal="center" vertical="center"/>
    </xf>
    <xf numFmtId="0" fontId="37" fillId="0" borderId="209" xfId="0" applyFont="1" applyBorder="1" applyAlignment="1">
      <alignment horizontal="center" vertical="center" wrapText="1"/>
    </xf>
    <xf numFmtId="0" fontId="37" fillId="0" borderId="210" xfId="0" applyFont="1" applyBorder="1" applyAlignment="1">
      <alignment horizontal="center" vertical="center" wrapText="1"/>
    </xf>
    <xf numFmtId="0" fontId="37" fillId="0" borderId="211" xfId="0" applyFont="1" applyBorder="1" applyAlignment="1">
      <alignment horizontal="center" vertical="center" wrapText="1"/>
    </xf>
    <xf numFmtId="0" fontId="96" fillId="3" borderId="98" xfId="6" applyFont="1" applyFill="1" applyBorder="1" applyAlignment="1" applyProtection="1">
      <alignment horizontal="center" vertical="center" wrapText="1"/>
      <protection hidden="1"/>
    </xf>
    <xf numFmtId="0" fontId="96" fillId="3" borderId="0" xfId="6" applyFont="1" applyFill="1" applyAlignment="1" applyProtection="1">
      <alignment horizontal="center" vertical="center" wrapText="1"/>
      <protection hidden="1"/>
    </xf>
    <xf numFmtId="0" fontId="220" fillId="3" borderId="71" xfId="0" applyFont="1" applyFill="1" applyBorder="1" applyAlignment="1">
      <alignment horizontal="left" vertical="center"/>
    </xf>
    <xf numFmtId="0" fontId="220" fillId="3" borderId="72" xfId="0" applyFont="1" applyFill="1" applyBorder="1" applyAlignment="1">
      <alignment horizontal="left" vertical="center"/>
    </xf>
    <xf numFmtId="0" fontId="220" fillId="3" borderId="50" xfId="0" applyFont="1" applyFill="1" applyBorder="1" applyAlignment="1">
      <alignment horizontal="left" vertical="center"/>
    </xf>
    <xf numFmtId="0" fontId="220" fillId="3" borderId="51" xfId="0" applyFont="1" applyFill="1" applyBorder="1" applyAlignment="1">
      <alignment horizontal="left" vertical="center"/>
    </xf>
    <xf numFmtId="0" fontId="220" fillId="3" borderId="71" xfId="0" applyFont="1" applyFill="1" applyBorder="1" applyAlignment="1">
      <alignment horizontal="left" vertical="center" wrapText="1"/>
    </xf>
    <xf numFmtId="0" fontId="220" fillId="3" borderId="72" xfId="0" applyFont="1" applyFill="1" applyBorder="1" applyAlignment="1">
      <alignment horizontal="left" vertical="center" wrapText="1"/>
    </xf>
    <xf numFmtId="0" fontId="220" fillId="3" borderId="0" xfId="0" applyFont="1" applyFill="1" applyAlignment="1">
      <alignment horizontal="left" vertical="center" wrapText="1"/>
    </xf>
    <xf numFmtId="0" fontId="220" fillId="3" borderId="99" xfId="0" applyFont="1" applyFill="1" applyBorder="1" applyAlignment="1">
      <alignment horizontal="left" vertical="center" wrapText="1"/>
    </xf>
    <xf numFmtId="0" fontId="223" fillId="3" borderId="174" xfId="6" applyFont="1" applyFill="1" applyBorder="1" applyAlignment="1" applyProtection="1">
      <alignment horizontal="center" vertical="center" wrapText="1"/>
      <protection hidden="1"/>
    </xf>
    <xf numFmtId="0" fontId="223" fillId="3" borderId="0" xfId="6" applyFont="1" applyFill="1" applyAlignment="1" applyProtection="1">
      <alignment horizontal="center" vertical="center" wrapText="1"/>
      <protection hidden="1"/>
    </xf>
    <xf numFmtId="0" fontId="225" fillId="3" borderId="174" xfId="6" applyFont="1" applyFill="1" applyBorder="1" applyAlignment="1">
      <alignment horizontal="center" vertical="center"/>
    </xf>
    <xf numFmtId="0" fontId="27" fillId="3" borderId="174" xfId="6" applyFont="1" applyFill="1" applyBorder="1" applyAlignment="1" applyProtection="1">
      <alignment horizontal="left" vertical="center" wrapText="1"/>
      <protection hidden="1"/>
    </xf>
    <xf numFmtId="0" fontId="27" fillId="3" borderId="175" xfId="6" applyFont="1" applyFill="1" applyBorder="1" applyAlignment="1" applyProtection="1">
      <alignment horizontal="left" vertical="center" wrapText="1"/>
      <protection hidden="1"/>
    </xf>
    <xf numFmtId="0" fontId="27" fillId="3" borderId="0" xfId="6" applyFont="1" applyFill="1" applyAlignment="1" applyProtection="1">
      <alignment horizontal="left" vertical="center" wrapText="1"/>
      <protection hidden="1"/>
    </xf>
    <xf numFmtId="0" fontId="27" fillId="3" borderId="99" xfId="6" applyFont="1" applyFill="1" applyBorder="1" applyAlignment="1" applyProtection="1">
      <alignment horizontal="left" vertical="center" wrapText="1"/>
      <protection hidden="1"/>
    </xf>
    <xf numFmtId="0" fontId="168" fillId="3" borderId="98" xfId="6" applyFont="1" applyFill="1" applyBorder="1" applyAlignment="1" applyProtection="1">
      <alignment horizontal="center" vertical="center" wrapText="1"/>
      <protection hidden="1"/>
    </xf>
    <xf numFmtId="0" fontId="168" fillId="3" borderId="0" xfId="6" applyFont="1" applyFill="1" applyAlignment="1" applyProtection="1">
      <alignment horizontal="center" vertical="center" wrapText="1"/>
      <protection hidden="1"/>
    </xf>
    <xf numFmtId="164" fontId="105" fillId="10" borderId="0" xfId="11" applyNumberFormat="1" applyFont="1" applyFill="1" applyAlignment="1">
      <alignment horizontal="center" vertical="center"/>
    </xf>
    <xf numFmtId="164" fontId="170" fillId="3" borderId="0" xfId="6" applyNumberFormat="1" applyFont="1" applyFill="1" applyAlignment="1" applyProtection="1">
      <alignment horizontal="center" vertical="center"/>
      <protection hidden="1"/>
    </xf>
    <xf numFmtId="0" fontId="226" fillId="3" borderId="98" xfId="6" applyFont="1" applyFill="1" applyBorder="1" applyAlignment="1" applyProtection="1">
      <alignment horizontal="center" vertical="center"/>
      <protection hidden="1"/>
    </xf>
    <xf numFmtId="0" fontId="226" fillId="3" borderId="0" xfId="6" applyFont="1" applyFill="1" applyAlignment="1" applyProtection="1">
      <alignment horizontal="center" vertical="center"/>
      <protection hidden="1"/>
    </xf>
    <xf numFmtId="0" fontId="228" fillId="3" borderId="0" xfId="6" applyFont="1" applyFill="1" applyAlignment="1" applyProtection="1">
      <alignment horizontal="center" vertical="center"/>
      <protection hidden="1"/>
    </xf>
    <xf numFmtId="0" fontId="220" fillId="3" borderId="50" xfId="0" applyFont="1" applyFill="1" applyBorder="1" applyAlignment="1">
      <alignment horizontal="left" vertical="center" wrapText="1"/>
    </xf>
    <xf numFmtId="0" fontId="220" fillId="3" borderId="51" xfId="0" applyFont="1" applyFill="1" applyBorder="1" applyAlignment="1">
      <alignment horizontal="left" vertical="center" wrapText="1"/>
    </xf>
    <xf numFmtId="164" fontId="215" fillId="3" borderId="98" xfId="11" applyNumberFormat="1" applyFont="1" applyFill="1" applyBorder="1" applyAlignment="1">
      <alignment horizontal="center" vertical="center" wrapText="1"/>
    </xf>
    <xf numFmtId="164" fontId="215" fillId="3" borderId="0" xfId="11" applyNumberFormat="1" applyFont="1" applyFill="1" applyAlignment="1">
      <alignment horizontal="center" vertical="center" wrapText="1"/>
    </xf>
    <xf numFmtId="0" fontId="224" fillId="3" borderId="12" xfId="6" applyFont="1" applyFill="1" applyBorder="1" applyAlignment="1">
      <alignment horizontal="center" vertical="center"/>
    </xf>
    <xf numFmtId="0" fontId="225" fillId="3" borderId="0" xfId="6" applyFont="1" applyFill="1" applyAlignment="1">
      <alignment horizontal="center" vertical="center"/>
    </xf>
    <xf numFmtId="0" fontId="226" fillId="3" borderId="173" xfId="6" applyFont="1" applyFill="1" applyBorder="1" applyAlignment="1" applyProtection="1">
      <alignment horizontal="center" vertical="center"/>
      <protection hidden="1"/>
    </xf>
    <xf numFmtId="0" fontId="226" fillId="3" borderId="174" xfId="6" applyFont="1" applyFill="1" applyBorder="1" applyAlignment="1" applyProtection="1">
      <alignment horizontal="center" vertical="center"/>
      <protection hidden="1"/>
    </xf>
    <xf numFmtId="0" fontId="120" fillId="3" borderId="174" xfId="6" applyFont="1" applyFill="1" applyBorder="1" applyAlignment="1" applyProtection="1">
      <alignment horizontal="center" vertical="center" wrapText="1"/>
      <protection hidden="1"/>
    </xf>
    <xf numFmtId="0" fontId="120" fillId="3" borderId="0" xfId="6" applyFont="1" applyFill="1" applyAlignment="1" applyProtection="1">
      <alignment horizontal="center" vertical="center" wrapText="1"/>
      <protection hidden="1"/>
    </xf>
    <xf numFmtId="0" fontId="106" fillId="3" borderId="141" xfId="0" applyFont="1" applyFill="1" applyBorder="1" applyAlignment="1" applyProtection="1">
      <alignment horizontal="left" vertical="center" wrapText="1"/>
      <protection locked="0"/>
    </xf>
    <xf numFmtId="0" fontId="106" fillId="3" borderId="81" xfId="0" applyFont="1" applyFill="1" applyBorder="1" applyAlignment="1" applyProtection="1">
      <alignment horizontal="left" vertical="center" wrapText="1"/>
      <protection locked="0"/>
    </xf>
    <xf numFmtId="0" fontId="106" fillId="3" borderId="0" xfId="0" applyFont="1" applyFill="1" applyAlignment="1" applyProtection="1">
      <alignment horizontal="left" vertical="center" wrapText="1"/>
      <protection locked="0"/>
    </xf>
    <xf numFmtId="0" fontId="106" fillId="3" borderId="99" xfId="0" applyFont="1" applyFill="1" applyBorder="1" applyAlignment="1" applyProtection="1">
      <alignment horizontal="left" vertical="center" wrapText="1"/>
      <protection locked="0"/>
    </xf>
    <xf numFmtId="0" fontId="143" fillId="3" borderId="174" xfId="6" applyFont="1" applyFill="1" applyBorder="1" applyAlignment="1" applyProtection="1">
      <alignment horizontal="center" vertical="center" wrapText="1"/>
      <protection hidden="1"/>
    </xf>
    <xf numFmtId="0" fontId="143" fillId="3" borderId="0" xfId="6" applyFont="1" applyFill="1" applyAlignment="1" applyProtection="1">
      <alignment horizontal="center" vertical="center" wrapText="1"/>
      <protection hidden="1"/>
    </xf>
    <xf numFmtId="0" fontId="200" fillId="3" borderId="174" xfId="6" applyFont="1" applyFill="1" applyBorder="1" applyAlignment="1" applyProtection="1">
      <alignment horizontal="center" vertical="center" wrapText="1"/>
      <protection hidden="1"/>
    </xf>
    <xf numFmtId="0" fontId="200" fillId="3" borderId="0" xfId="6" applyFont="1" applyFill="1" applyAlignment="1" applyProtection="1">
      <alignment horizontal="center" vertical="center" wrapText="1"/>
      <protection hidden="1"/>
    </xf>
    <xf numFmtId="0" fontId="120" fillId="3" borderId="98" xfId="6" applyFont="1" applyFill="1" applyBorder="1" applyAlignment="1" applyProtection="1">
      <alignment horizontal="right" vertical="center" wrapText="1"/>
      <protection hidden="1"/>
    </xf>
    <xf numFmtId="0" fontId="120" fillId="3" borderId="0" xfId="6" applyFont="1" applyFill="1" applyAlignment="1" applyProtection="1">
      <alignment horizontal="right" vertical="center" wrapText="1"/>
      <protection hidden="1"/>
    </xf>
    <xf numFmtId="0" fontId="102" fillId="21" borderId="99" xfId="0" applyFont="1" applyFill="1" applyBorder="1" applyAlignment="1">
      <alignment horizontal="center" vertical="center" textRotation="90"/>
    </xf>
    <xf numFmtId="0" fontId="58" fillId="3" borderId="0" xfId="6" applyFont="1" applyFill="1" applyAlignment="1" applyProtection="1">
      <alignment horizontal="right" vertical="center" wrapText="1"/>
      <protection hidden="1"/>
    </xf>
    <xf numFmtId="0" fontId="58" fillId="3" borderId="12" xfId="6" applyFont="1" applyFill="1" applyBorder="1" applyAlignment="1" applyProtection="1">
      <alignment horizontal="right" vertical="center" wrapText="1"/>
      <protection hidden="1"/>
    </xf>
    <xf numFmtId="0" fontId="472" fillId="3" borderId="0" xfId="6" applyFont="1" applyFill="1" applyAlignment="1">
      <alignment horizontal="center" vertical="center"/>
    </xf>
    <xf numFmtId="0" fontId="472" fillId="3" borderId="12" xfId="6" applyFont="1" applyFill="1" applyBorder="1" applyAlignment="1">
      <alignment horizontal="center" vertical="center"/>
    </xf>
    <xf numFmtId="166" fontId="287" fillId="10" borderId="0" xfId="6" applyNumberFormat="1" applyFont="1" applyFill="1" applyAlignment="1" applyProtection="1">
      <alignment horizontal="center" vertical="center"/>
      <protection hidden="1"/>
    </xf>
    <xf numFmtId="166" fontId="287" fillId="10" borderId="12" xfId="6" applyNumberFormat="1" applyFont="1" applyFill="1" applyBorder="1" applyAlignment="1" applyProtection="1">
      <alignment horizontal="center" vertical="center"/>
      <protection hidden="1"/>
    </xf>
    <xf numFmtId="0" fontId="473" fillId="3" borderId="99" xfId="6" applyFont="1" applyFill="1" applyBorder="1" applyAlignment="1" applyProtection="1">
      <alignment horizontal="left" vertical="center"/>
      <protection hidden="1"/>
    </xf>
    <xf numFmtId="0" fontId="473" fillId="3" borderId="13" xfId="6" applyFont="1" applyFill="1" applyBorder="1" applyAlignment="1" applyProtection="1">
      <alignment horizontal="left" vertical="center"/>
      <protection hidden="1"/>
    </xf>
    <xf numFmtId="0" fontId="29" fillId="3" borderId="0" xfId="5" applyFont="1" applyFill="1" applyAlignment="1">
      <alignment horizontal="center" vertical="center"/>
    </xf>
    <xf numFmtId="0" fontId="231" fillId="3" borderId="0" xfId="5" applyFill="1" applyAlignment="1">
      <alignment horizontal="center" vertical="center"/>
    </xf>
    <xf numFmtId="0" fontId="120" fillId="6" borderId="188" xfId="5" applyFont="1" applyFill="1" applyBorder="1" applyAlignment="1">
      <alignment horizontal="center"/>
    </xf>
    <xf numFmtId="0" fontId="120" fillId="6" borderId="59" xfId="5" applyFont="1" applyFill="1" applyBorder="1" applyAlignment="1">
      <alignment horizontal="center"/>
    </xf>
    <xf numFmtId="0" fontId="120" fillId="6" borderId="76" xfId="5" applyFont="1" applyFill="1" applyBorder="1" applyAlignment="1">
      <alignment horizontal="center"/>
    </xf>
    <xf numFmtId="0" fontId="106" fillId="3" borderId="98" xfId="5" applyFont="1" applyFill="1" applyBorder="1" applyAlignment="1">
      <alignment horizontal="center" vertical="center" wrapText="1"/>
    </xf>
    <xf numFmtId="0" fontId="106" fillId="3" borderId="0" xfId="5" applyFont="1" applyFill="1" applyAlignment="1">
      <alignment horizontal="center" vertical="center" wrapText="1"/>
    </xf>
    <xf numFmtId="0" fontId="106" fillId="3" borderId="99" xfId="5" applyFont="1" applyFill="1" applyBorder="1" applyAlignment="1">
      <alignment horizontal="center" vertical="center" wrapText="1"/>
    </xf>
    <xf numFmtId="0" fontId="106" fillId="3" borderId="169" xfId="5" applyFont="1" applyFill="1" applyBorder="1" applyAlignment="1">
      <alignment horizontal="center" vertical="center" wrapText="1"/>
    </xf>
    <xf numFmtId="0" fontId="106" fillId="3" borderId="170" xfId="5" applyFont="1" applyFill="1" applyBorder="1" applyAlignment="1">
      <alignment horizontal="center" vertical="center" wrapText="1"/>
    </xf>
    <xf numFmtId="0" fontId="106" fillId="3" borderId="171" xfId="5" applyFont="1" applyFill="1" applyBorder="1" applyAlignment="1">
      <alignment horizontal="center" vertical="center" wrapText="1"/>
    </xf>
    <xf numFmtId="0" fontId="29" fillId="21" borderId="0" xfId="0" applyFont="1" applyFill="1" applyAlignment="1">
      <alignment horizontal="center"/>
    </xf>
    <xf numFmtId="0" fontId="468" fillId="3" borderId="61" xfId="7" applyFont="1" applyFill="1" applyBorder="1" applyAlignment="1" applyProtection="1">
      <alignment horizontal="center" vertical="center"/>
      <protection hidden="1"/>
    </xf>
    <xf numFmtId="0" fontId="468" fillId="3" borderId="62" xfId="7" applyFont="1" applyFill="1" applyBorder="1" applyAlignment="1" applyProtection="1">
      <alignment horizontal="center" vertical="center"/>
      <protection hidden="1"/>
    </xf>
    <xf numFmtId="0" fontId="468" fillId="3" borderId="63" xfId="7" applyFont="1" applyFill="1" applyBorder="1" applyAlignment="1" applyProtection="1">
      <alignment horizontal="center" vertical="center"/>
      <protection hidden="1"/>
    </xf>
    <xf numFmtId="0" fontId="231" fillId="3" borderId="98" xfId="5" applyFill="1" applyBorder="1" applyAlignment="1">
      <alignment horizontal="center"/>
    </xf>
    <xf numFmtId="0" fontId="231" fillId="3" borderId="0" xfId="5" applyFill="1" applyAlignment="1">
      <alignment horizontal="center"/>
    </xf>
    <xf numFmtId="0" fontId="231" fillId="3" borderId="99" xfId="5" applyFill="1" applyBorder="1" applyAlignment="1">
      <alignment horizontal="center"/>
    </xf>
    <xf numFmtId="0" fontId="29" fillId="2" borderId="96" xfId="5" applyFont="1" applyFill="1" applyBorder="1" applyAlignment="1">
      <alignment horizontal="center"/>
    </xf>
    <xf numFmtId="0" fontId="29" fillId="2" borderId="62" xfId="5" applyFont="1" applyFill="1" applyBorder="1" applyAlignment="1">
      <alignment horizontal="center"/>
    </xf>
    <xf numFmtId="0" fontId="29" fillId="2" borderId="73" xfId="5" applyFont="1" applyFill="1" applyBorder="1" applyAlignment="1">
      <alignment horizontal="center"/>
    </xf>
    <xf numFmtId="165" fontId="285" fillId="9" borderId="74" xfId="11" applyNumberFormat="1" applyFont="1" applyFill="1" applyBorder="1" applyAlignment="1">
      <alignment horizontal="center" vertical="center"/>
    </xf>
    <xf numFmtId="165" fontId="285" fillId="9" borderId="53" xfId="11" applyNumberFormat="1" applyFont="1" applyFill="1" applyBorder="1" applyAlignment="1">
      <alignment horizontal="center" vertical="center"/>
    </xf>
    <xf numFmtId="165" fontId="184" fillId="10" borderId="141" xfId="11" applyNumberFormat="1" applyFont="1" applyFill="1" applyBorder="1" applyAlignment="1">
      <alignment horizontal="center" vertical="center"/>
    </xf>
    <xf numFmtId="165" fontId="184" fillId="10" borderId="36" xfId="11" applyNumberFormat="1" applyFont="1" applyFill="1" applyBorder="1" applyAlignment="1">
      <alignment horizontal="center" vertical="center"/>
    </xf>
    <xf numFmtId="165" fontId="285" fillId="9" borderId="141" xfId="11" applyNumberFormat="1" applyFont="1" applyFill="1" applyBorder="1" applyAlignment="1">
      <alignment horizontal="center" vertical="center"/>
    </xf>
    <xf numFmtId="165" fontId="285" fillId="9" borderId="36" xfId="11" applyNumberFormat="1" applyFont="1" applyFill="1" applyBorder="1" applyAlignment="1">
      <alignment horizontal="center" vertical="center"/>
    </xf>
    <xf numFmtId="164" fontId="197" fillId="3" borderId="141" xfId="11" applyNumberFormat="1" applyFont="1" applyFill="1" applyBorder="1" applyAlignment="1">
      <alignment horizontal="center" vertical="center"/>
    </xf>
    <xf numFmtId="164" fontId="197" fillId="3" borderId="36" xfId="11" applyNumberFormat="1" applyFont="1" applyFill="1" applyBorder="1" applyAlignment="1">
      <alignment horizontal="center" vertical="center"/>
    </xf>
    <xf numFmtId="1" fontId="285" fillId="9" borderId="141" xfId="11" applyNumberFormat="1" applyFont="1" applyFill="1" applyBorder="1" applyAlignment="1">
      <alignment horizontal="center" vertical="center"/>
    </xf>
    <xf numFmtId="1" fontId="285" fillId="9" borderId="36" xfId="11" applyNumberFormat="1" applyFont="1" applyFill="1" applyBorder="1" applyAlignment="1">
      <alignment horizontal="center" vertical="center"/>
    </xf>
    <xf numFmtId="164" fontId="71" fillId="3" borderId="179" xfId="11" applyNumberFormat="1" applyFont="1" applyFill="1" applyBorder="1" applyAlignment="1">
      <alignment horizontal="center" vertical="center"/>
    </xf>
    <xf numFmtId="164" fontId="71" fillId="3" borderId="180" xfId="11" applyNumberFormat="1" applyFont="1" applyFill="1" applyBorder="1" applyAlignment="1">
      <alignment horizontal="center" vertical="center"/>
    </xf>
    <xf numFmtId="165" fontId="285" fillId="9" borderId="9" xfId="11" applyNumberFormat="1" applyFont="1" applyFill="1" applyBorder="1" applyAlignment="1">
      <alignment horizontal="center" vertical="center"/>
    </xf>
    <xf numFmtId="165" fontId="184" fillId="10" borderId="9" xfId="11" applyNumberFormat="1" applyFont="1" applyFill="1" applyBorder="1" applyAlignment="1">
      <alignment horizontal="center" vertical="center"/>
    </xf>
    <xf numFmtId="165" fontId="184" fillId="10" borderId="10" xfId="11" applyNumberFormat="1" applyFont="1" applyFill="1" applyBorder="1" applyAlignment="1">
      <alignment horizontal="center" vertical="center"/>
    </xf>
    <xf numFmtId="0" fontId="38" fillId="3" borderId="0" xfId="7" applyFont="1" applyFill="1" applyAlignment="1" applyProtection="1">
      <alignment horizontal="center" vertical="center"/>
      <protection hidden="1"/>
    </xf>
    <xf numFmtId="1" fontId="184" fillId="10" borderId="141" xfId="11" applyNumberFormat="1" applyFont="1" applyFill="1" applyBorder="1" applyAlignment="1">
      <alignment horizontal="center" vertical="center"/>
    </xf>
    <xf numFmtId="1" fontId="184" fillId="10" borderId="36" xfId="11" applyNumberFormat="1" applyFont="1" applyFill="1" applyBorder="1" applyAlignment="1">
      <alignment horizontal="center" vertical="center"/>
    </xf>
    <xf numFmtId="165" fontId="285" fillId="9" borderId="173" xfId="11" applyNumberFormat="1" applyFont="1" applyFill="1" applyBorder="1" applyAlignment="1">
      <alignment horizontal="center" vertical="center"/>
    </xf>
    <xf numFmtId="165" fontId="184" fillId="10" borderId="174" xfId="11" applyNumberFormat="1" applyFont="1" applyFill="1" applyBorder="1" applyAlignment="1">
      <alignment horizontal="center" vertical="center"/>
    </xf>
    <xf numFmtId="165" fontId="285" fillId="9" borderId="174" xfId="11" applyNumberFormat="1" applyFont="1" applyFill="1" applyBorder="1" applyAlignment="1">
      <alignment horizontal="center" vertical="center"/>
    </xf>
    <xf numFmtId="164" fontId="197" fillId="3" borderId="174" xfId="11" applyNumberFormat="1" applyFont="1" applyFill="1" applyBorder="1" applyAlignment="1">
      <alignment horizontal="center" vertical="center"/>
    </xf>
    <xf numFmtId="1" fontId="285" fillId="9" borderId="174" xfId="11" applyNumberFormat="1" applyFont="1" applyFill="1" applyBorder="1" applyAlignment="1">
      <alignment horizontal="center" vertical="center"/>
    </xf>
    <xf numFmtId="1" fontId="184" fillId="10" borderId="174" xfId="11" applyNumberFormat="1" applyFont="1" applyFill="1" applyBorder="1" applyAlignment="1">
      <alignment horizontal="center" vertical="center"/>
    </xf>
    <xf numFmtId="0" fontId="96" fillId="3" borderId="153" xfId="7" applyFont="1" applyFill="1" applyBorder="1" applyAlignment="1" applyProtection="1">
      <alignment horizontal="center" vertical="center"/>
      <protection hidden="1"/>
    </xf>
    <xf numFmtId="0" fontId="96" fillId="3" borderId="0" xfId="7" applyFont="1" applyFill="1" applyAlignment="1" applyProtection="1">
      <alignment horizontal="center" vertical="center"/>
      <protection hidden="1"/>
    </xf>
    <xf numFmtId="164" fontId="200" fillId="3" borderId="43" xfId="11" applyNumberFormat="1" applyFont="1" applyFill="1" applyBorder="1" applyAlignment="1">
      <alignment horizontal="center" vertical="center"/>
    </xf>
    <xf numFmtId="164" fontId="462" fillId="9" borderId="98" xfId="11" applyNumberFormat="1" applyFont="1" applyFill="1" applyBorder="1" applyAlignment="1">
      <alignment horizontal="center" vertical="center"/>
    </xf>
    <xf numFmtId="164" fontId="200" fillId="10" borderId="0" xfId="11" applyNumberFormat="1" applyFont="1" applyFill="1" applyAlignment="1">
      <alignment horizontal="center" vertical="center"/>
    </xf>
    <xf numFmtId="164" fontId="462" fillId="9" borderId="18" xfId="11" applyNumberFormat="1" applyFont="1" applyFill="1" applyBorder="1" applyAlignment="1">
      <alignment horizontal="center" vertical="center"/>
    </xf>
    <xf numFmtId="164" fontId="462" fillId="3" borderId="44" xfId="11" applyNumberFormat="1" applyFont="1" applyFill="1" applyBorder="1" applyAlignment="1">
      <alignment horizontal="center" vertical="center"/>
    </xf>
    <xf numFmtId="164" fontId="462" fillId="9" borderId="0" xfId="11" applyNumberFormat="1" applyFont="1" applyFill="1" applyAlignment="1">
      <alignment horizontal="center" vertical="center"/>
    </xf>
    <xf numFmtId="164" fontId="200" fillId="10" borderId="99" xfId="11" applyNumberFormat="1" applyFont="1" applyFill="1" applyBorder="1" applyAlignment="1">
      <alignment horizontal="center" vertical="center"/>
    </xf>
    <xf numFmtId="0" fontId="186" fillId="3" borderId="196" xfId="7" applyFont="1" applyFill="1" applyBorder="1" applyAlignment="1" applyProtection="1">
      <alignment horizontal="center" vertical="center"/>
      <protection hidden="1"/>
    </xf>
    <xf numFmtId="0" fontId="186" fillId="3" borderId="153" xfId="7" applyFont="1" applyFill="1" applyBorder="1" applyAlignment="1" applyProtection="1">
      <alignment horizontal="center" vertical="center"/>
      <protection hidden="1"/>
    </xf>
    <xf numFmtId="0" fontId="186" fillId="3" borderId="197" xfId="7" applyFont="1" applyFill="1" applyBorder="1" applyAlignment="1" applyProtection="1">
      <alignment horizontal="center" vertical="center"/>
      <protection hidden="1"/>
    </xf>
    <xf numFmtId="0" fontId="186" fillId="3" borderId="198" xfId="7" applyFont="1" applyFill="1" applyBorder="1" applyAlignment="1" applyProtection="1">
      <alignment horizontal="center" vertical="center"/>
      <protection hidden="1"/>
    </xf>
    <xf numFmtId="0" fontId="186" fillId="3" borderId="91" xfId="7" applyFont="1" applyFill="1" applyBorder="1" applyAlignment="1" applyProtection="1">
      <alignment horizontal="center" vertical="center"/>
      <protection hidden="1"/>
    </xf>
    <xf numFmtId="0" fontId="186" fillId="3" borderId="199" xfId="7" applyFont="1" applyFill="1" applyBorder="1" applyAlignment="1" applyProtection="1">
      <alignment horizontal="center" vertical="center"/>
      <protection hidden="1"/>
    </xf>
    <xf numFmtId="0" fontId="216" fillId="3" borderId="98" xfId="7" applyFont="1" applyFill="1" applyBorder="1" applyAlignment="1">
      <alignment horizontal="center" vertical="center"/>
    </xf>
    <xf numFmtId="0" fontId="216" fillId="3" borderId="0" xfId="7" applyFont="1" applyFill="1" applyAlignment="1">
      <alignment horizontal="center" vertical="center"/>
    </xf>
    <xf numFmtId="0" fontId="225" fillId="3" borderId="18" xfId="7" applyFont="1" applyFill="1" applyBorder="1" applyAlignment="1">
      <alignment horizontal="center" vertical="center"/>
    </xf>
    <xf numFmtId="0" fontId="225" fillId="3" borderId="0" xfId="7" applyFont="1" applyFill="1" applyAlignment="1">
      <alignment horizontal="center" vertical="center"/>
    </xf>
    <xf numFmtId="0" fontId="41" fillId="3" borderId="0" xfId="7" applyFont="1" applyFill="1" applyAlignment="1" applyProtection="1">
      <alignment horizontal="center" vertical="center" wrapText="1"/>
      <protection hidden="1"/>
    </xf>
    <xf numFmtId="0" fontId="41" fillId="3" borderId="18" xfId="7" applyFont="1" applyFill="1" applyBorder="1" applyAlignment="1" applyProtection="1">
      <alignment horizontal="center" vertical="center" wrapText="1"/>
      <protection hidden="1"/>
    </xf>
    <xf numFmtId="0" fontId="41" fillId="3" borderId="99" xfId="7" applyFont="1" applyFill="1" applyBorder="1" applyAlignment="1" applyProtection="1">
      <alignment horizontal="center" vertical="center" wrapText="1"/>
      <protection hidden="1"/>
    </xf>
    <xf numFmtId="0" fontId="186" fillId="3" borderId="194" xfId="7" applyFont="1" applyFill="1" applyBorder="1" applyAlignment="1" applyProtection="1">
      <alignment horizontal="center" vertical="center"/>
      <protection hidden="1"/>
    </xf>
    <xf numFmtId="0" fontId="186" fillId="3" borderId="6" xfId="7" applyFont="1" applyFill="1" applyBorder="1" applyAlignment="1" applyProtection="1">
      <alignment horizontal="center" vertical="center"/>
      <protection hidden="1"/>
    </xf>
    <xf numFmtId="0" fontId="186" fillId="3" borderId="195" xfId="7" applyFont="1" applyFill="1" applyBorder="1" applyAlignment="1" applyProtection="1">
      <alignment horizontal="center" vertical="center"/>
      <protection hidden="1"/>
    </xf>
    <xf numFmtId="1" fontId="108" fillId="10" borderId="99" xfId="7" applyNumberFormat="1" applyFont="1" applyFill="1" applyBorder="1" applyAlignment="1" applyProtection="1">
      <alignment horizontal="center" vertical="center"/>
      <protection hidden="1"/>
    </xf>
    <xf numFmtId="1" fontId="285" fillId="3" borderId="59" xfId="7" applyNumberFormat="1" applyFont="1" applyFill="1" applyBorder="1" applyAlignment="1" applyProtection="1">
      <alignment horizontal="center" vertical="center"/>
      <protection hidden="1"/>
    </xf>
    <xf numFmtId="0" fontId="462" fillId="3" borderId="44" xfId="7" applyFont="1" applyFill="1" applyBorder="1" applyAlignment="1" applyProtection="1">
      <alignment horizontal="center" vertical="center" wrapText="1"/>
      <protection hidden="1"/>
    </xf>
    <xf numFmtId="0" fontId="40" fillId="3" borderId="62" xfId="5" applyFont="1" applyFill="1" applyBorder="1" applyAlignment="1">
      <alignment horizontal="center" vertical="center"/>
    </xf>
    <xf numFmtId="0" fontId="40" fillId="3" borderId="91" xfId="5" applyFont="1" applyFill="1" applyBorder="1" applyAlignment="1">
      <alignment horizontal="center" vertical="center"/>
    </xf>
    <xf numFmtId="0" fontId="200" fillId="3" borderId="43" xfId="7" applyFont="1" applyFill="1" applyBorder="1" applyAlignment="1" applyProtection="1">
      <alignment horizontal="center" vertical="center" wrapText="1"/>
      <protection hidden="1"/>
    </xf>
    <xf numFmtId="1" fontId="71" fillId="3" borderId="0" xfId="7" applyNumberFormat="1" applyFont="1" applyFill="1" applyAlignment="1" applyProtection="1">
      <alignment horizontal="center" vertical="center"/>
      <protection hidden="1"/>
    </xf>
    <xf numFmtId="1" fontId="71" fillId="3" borderId="9" xfId="7" applyNumberFormat="1" applyFont="1" applyFill="1" applyBorder="1" applyAlignment="1" applyProtection="1">
      <alignment horizontal="center" vertical="center"/>
      <protection hidden="1"/>
    </xf>
    <xf numFmtId="1" fontId="71" fillId="3" borderId="10" xfId="7" applyNumberFormat="1" applyFont="1" applyFill="1" applyBorder="1" applyAlignment="1" applyProtection="1">
      <alignment horizontal="center" vertical="center"/>
      <protection hidden="1"/>
    </xf>
    <xf numFmtId="164" fontId="128" fillId="10" borderId="0" xfId="11" applyNumberFormat="1" applyFont="1" applyFill="1" applyAlignment="1">
      <alignment horizontal="center" vertical="center"/>
    </xf>
    <xf numFmtId="1" fontId="108" fillId="10" borderId="0" xfId="7" applyNumberFormat="1" applyFont="1" applyFill="1" applyAlignment="1" applyProtection="1">
      <alignment horizontal="center" vertical="center"/>
      <protection hidden="1"/>
    </xf>
    <xf numFmtId="1" fontId="108" fillId="10" borderId="18" xfId="7" applyNumberFormat="1" applyFont="1" applyFill="1" applyBorder="1" applyAlignment="1" applyProtection="1">
      <alignment horizontal="center" vertical="center"/>
      <protection hidden="1"/>
    </xf>
    <xf numFmtId="0" fontId="180" fillId="9" borderId="98" xfId="7" applyFont="1" applyFill="1" applyBorder="1" applyAlignment="1" applyProtection="1">
      <alignment horizontal="center" vertical="center" wrapText="1"/>
      <protection hidden="1"/>
    </xf>
    <xf numFmtId="0" fontId="132" fillId="10" borderId="0" xfId="7" applyFont="1" applyFill="1" applyAlignment="1" applyProtection="1">
      <alignment horizontal="center" vertical="center" wrapText="1"/>
      <protection hidden="1"/>
    </xf>
    <xf numFmtId="0" fontId="180" fillId="9" borderId="18" xfId="7" applyFont="1" applyFill="1" applyBorder="1" applyAlignment="1" applyProtection="1">
      <alignment horizontal="center" vertical="center" wrapText="1"/>
      <protection hidden="1"/>
    </xf>
    <xf numFmtId="0" fontId="180" fillId="9" borderId="0" xfId="7" applyFont="1" applyFill="1" applyAlignment="1" applyProtection="1">
      <alignment horizontal="center" vertical="center" wrapText="1"/>
      <protection hidden="1"/>
    </xf>
    <xf numFmtId="0" fontId="29" fillId="10" borderId="0" xfId="5" applyFont="1" applyFill="1" applyAlignment="1">
      <alignment horizontal="center"/>
    </xf>
    <xf numFmtId="0" fontId="172" fillId="10" borderId="0" xfId="7" applyFont="1" applyFill="1" applyAlignment="1">
      <alignment horizontal="center" vertical="center" textRotation="90" wrapText="1"/>
    </xf>
    <xf numFmtId="0" fontId="213" fillId="3" borderId="34" xfId="7" applyFont="1" applyFill="1" applyBorder="1" applyAlignment="1" applyProtection="1">
      <alignment horizontal="center" vertical="center"/>
      <protection hidden="1"/>
    </xf>
    <xf numFmtId="0" fontId="213" fillId="3" borderId="19" xfId="7" applyFont="1" applyFill="1" applyBorder="1" applyAlignment="1" applyProtection="1">
      <alignment horizontal="center" vertical="center"/>
      <protection hidden="1"/>
    </xf>
    <xf numFmtId="0" fontId="213" fillId="3" borderId="35" xfId="7" applyFont="1" applyFill="1" applyBorder="1" applyAlignment="1" applyProtection="1">
      <alignment horizontal="center" vertical="center"/>
      <protection hidden="1"/>
    </xf>
    <xf numFmtId="0" fontId="213" fillId="3" borderId="98" xfId="7" applyFont="1" applyFill="1" applyBorder="1" applyAlignment="1" applyProtection="1">
      <alignment horizontal="center" vertical="center"/>
      <protection hidden="1"/>
    </xf>
    <xf numFmtId="0" fontId="213" fillId="3" borderId="0" xfId="7" applyFont="1" applyFill="1" applyAlignment="1" applyProtection="1">
      <alignment horizontal="center" vertical="center"/>
      <protection hidden="1"/>
    </xf>
    <xf numFmtId="0" fontId="213" fillId="3" borderId="99" xfId="7" applyFont="1" applyFill="1" applyBorder="1" applyAlignment="1" applyProtection="1">
      <alignment horizontal="center" vertical="center"/>
      <protection hidden="1"/>
    </xf>
    <xf numFmtId="0" fontId="186" fillId="3" borderId="98" xfId="11" applyFont="1" applyFill="1" applyBorder="1" applyAlignment="1">
      <alignment horizontal="center" vertical="center"/>
    </xf>
    <xf numFmtId="0" fontId="186" fillId="3" borderId="0" xfId="11" applyFont="1" applyFill="1" applyAlignment="1">
      <alignment horizontal="center" vertical="center"/>
    </xf>
    <xf numFmtId="0" fontId="186" fillId="3" borderId="99" xfId="11" applyFont="1" applyFill="1" applyBorder="1" applyAlignment="1">
      <alignment horizontal="center" vertical="center"/>
    </xf>
    <xf numFmtId="0" fontId="186" fillId="3" borderId="173" xfId="7" applyFont="1" applyFill="1" applyBorder="1" applyAlignment="1">
      <alignment horizontal="center" vertical="center"/>
    </xf>
    <xf numFmtId="0" fontId="186" fillId="3" borderId="174" xfId="7" applyFont="1" applyFill="1" applyBorder="1" applyAlignment="1">
      <alignment horizontal="center" vertical="center"/>
    </xf>
    <xf numFmtId="0" fontId="461" fillId="3" borderId="174" xfId="5" applyFont="1" applyFill="1" applyBorder="1" applyAlignment="1">
      <alignment horizontal="center" vertical="center"/>
    </xf>
    <xf numFmtId="0" fontId="186" fillId="3" borderId="175" xfId="7" applyFont="1" applyFill="1" applyBorder="1" applyAlignment="1">
      <alignment horizontal="center" vertical="center"/>
    </xf>
    <xf numFmtId="0" fontId="200" fillId="3" borderId="98" xfId="7" applyFont="1" applyFill="1" applyBorder="1" applyAlignment="1">
      <alignment horizontal="center" vertical="center"/>
    </xf>
    <xf numFmtId="0" fontId="200" fillId="3" borderId="0" xfId="7" applyFont="1" applyFill="1" applyAlignment="1">
      <alignment horizontal="center" vertical="center"/>
    </xf>
    <xf numFmtId="0" fontId="27" fillId="3" borderId="18" xfId="7" applyFont="1" applyFill="1" applyBorder="1" applyAlignment="1">
      <alignment horizontal="center" vertical="center"/>
    </xf>
    <xf numFmtId="0" fontId="27" fillId="3" borderId="0" xfId="7" applyFont="1" applyFill="1" applyAlignment="1">
      <alignment horizontal="center" vertical="center"/>
    </xf>
    <xf numFmtId="0" fontId="458" fillId="3" borderId="0" xfId="5" applyFont="1" applyFill="1" applyAlignment="1">
      <alignment horizontal="center" vertical="center" wrapText="1"/>
    </xf>
    <xf numFmtId="0" fontId="458" fillId="3" borderId="59" xfId="5" applyFont="1" applyFill="1" applyBorder="1" applyAlignment="1">
      <alignment horizontal="center" vertical="center" wrapText="1"/>
    </xf>
    <xf numFmtId="0" fontId="120" fillId="3" borderId="0" xfId="7" applyFont="1" applyFill="1" applyAlignment="1">
      <alignment horizontal="center" vertical="center"/>
    </xf>
    <xf numFmtId="0" fontId="120" fillId="3" borderId="18" xfId="7" applyFont="1" applyFill="1" applyBorder="1" applyAlignment="1">
      <alignment horizontal="center" vertical="center"/>
    </xf>
    <xf numFmtId="0" fontId="120" fillId="3" borderId="99" xfId="7" applyFont="1" applyFill="1" applyBorder="1" applyAlignment="1">
      <alignment horizontal="center" vertical="center"/>
    </xf>
    <xf numFmtId="0" fontId="40" fillId="3" borderId="96" xfId="7" applyFont="1" applyFill="1" applyBorder="1" applyAlignment="1">
      <alignment horizontal="center" vertical="center"/>
    </xf>
    <xf numFmtId="0" fontId="40" fillId="3" borderId="62" xfId="7" applyFont="1" applyFill="1" applyBorder="1" applyAlignment="1">
      <alignment horizontal="center" vertical="center"/>
    </xf>
    <xf numFmtId="0" fontId="40" fillId="3" borderId="73" xfId="7" applyFont="1" applyFill="1" applyBorder="1" applyAlignment="1">
      <alignment horizontal="center" vertical="center"/>
    </xf>
    <xf numFmtId="0" fontId="132" fillId="10" borderId="99" xfId="7" applyFont="1" applyFill="1" applyBorder="1" applyAlignment="1" applyProtection="1">
      <alignment horizontal="center" vertical="center" wrapText="1"/>
      <protection hidden="1"/>
    </xf>
    <xf numFmtId="1" fontId="285" fillId="3" borderId="0" xfId="7" applyNumberFormat="1" applyFont="1" applyFill="1" applyAlignment="1" applyProtection="1">
      <alignment horizontal="center" vertical="center"/>
      <protection hidden="1"/>
    </xf>
    <xf numFmtId="164" fontId="41" fillId="10" borderId="98" xfId="11" applyNumberFormat="1" applyFont="1" applyFill="1" applyBorder="1" applyAlignment="1">
      <alignment horizontal="center" vertical="center"/>
    </xf>
    <xf numFmtId="164" fontId="128" fillId="10" borderId="18" xfId="11" applyNumberFormat="1" applyFont="1" applyFill="1" applyBorder="1" applyAlignment="1">
      <alignment horizontal="center" vertical="center"/>
    </xf>
    <xf numFmtId="0" fontId="102" fillId="0" borderId="61" xfId="0" applyFont="1" applyBorder="1" applyAlignment="1">
      <alignment horizontal="left" vertical="center" wrapText="1"/>
    </xf>
    <xf numFmtId="0" fontId="102" fillId="0" borderId="62" xfId="0" applyFont="1" applyBorder="1" applyAlignment="1">
      <alignment horizontal="left" vertical="center" wrapText="1"/>
    </xf>
    <xf numFmtId="0" fontId="102" fillId="0" borderId="63" xfId="0" applyFont="1" applyBorder="1" applyAlignment="1">
      <alignment horizontal="left" vertical="center" wrapText="1"/>
    </xf>
    <xf numFmtId="0" fontId="102" fillId="0" borderId="169" xfId="0" applyFont="1" applyBorder="1" applyAlignment="1">
      <alignment horizontal="left" vertical="center" wrapText="1"/>
    </xf>
    <xf numFmtId="0" fontId="102" fillId="0" borderId="170" xfId="0" applyFont="1" applyBorder="1" applyAlignment="1">
      <alignment horizontal="left" vertical="center" wrapText="1"/>
    </xf>
    <xf numFmtId="0" fontId="102" fillId="0" borderId="171" xfId="0" applyFont="1" applyBorder="1" applyAlignment="1">
      <alignment horizontal="left" vertical="center" wrapText="1"/>
    </xf>
    <xf numFmtId="0" fontId="172" fillId="21" borderId="25" xfId="6" applyFont="1" applyFill="1" applyBorder="1" applyAlignment="1">
      <alignment horizontal="center" vertical="center" textRotation="90"/>
    </xf>
    <xf numFmtId="0" fontId="20" fillId="3" borderId="186" xfId="6" applyFont="1" applyFill="1" applyBorder="1" applyAlignment="1" applyProtection="1">
      <alignment horizontal="center" vertical="center"/>
      <protection hidden="1"/>
    </xf>
    <xf numFmtId="0" fontId="20" fillId="3" borderId="174" xfId="6" applyFont="1" applyFill="1" applyBorder="1" applyAlignment="1" applyProtection="1">
      <alignment horizontal="center" vertical="center"/>
      <protection hidden="1"/>
    </xf>
    <xf numFmtId="0" fontId="20" fillId="3" borderId="187" xfId="6" applyFont="1" applyFill="1" applyBorder="1" applyAlignment="1" applyProtection="1">
      <alignment horizontal="center" vertical="center"/>
      <protection hidden="1"/>
    </xf>
    <xf numFmtId="0" fontId="20" fillId="3" borderId="136" xfId="6" applyFont="1" applyFill="1" applyBorder="1" applyAlignment="1" applyProtection="1">
      <alignment horizontal="center" vertical="center"/>
      <protection hidden="1"/>
    </xf>
    <xf numFmtId="0" fontId="20" fillId="3" borderId="36" xfId="6" applyFont="1" applyFill="1" applyBorder="1" applyAlignment="1" applyProtection="1">
      <alignment horizontal="center" vertical="center"/>
      <protection hidden="1"/>
    </xf>
    <xf numFmtId="0" fontId="20" fillId="3" borderId="193" xfId="6" applyFont="1" applyFill="1" applyBorder="1" applyAlignment="1" applyProtection="1">
      <alignment horizontal="center" vertical="center"/>
      <protection hidden="1"/>
    </xf>
    <xf numFmtId="0" fontId="145" fillId="10" borderId="0" xfId="6" applyFont="1" applyFill="1" applyAlignment="1" applyProtection="1">
      <alignment horizontal="center" vertical="center" wrapText="1"/>
      <protection hidden="1"/>
    </xf>
    <xf numFmtId="0" fontId="186" fillId="10" borderId="0" xfId="6" applyFont="1" applyFill="1" applyAlignment="1" applyProtection="1">
      <alignment horizontal="center" vertical="center"/>
      <protection hidden="1"/>
    </xf>
    <xf numFmtId="164" fontId="38" fillId="10" borderId="0" xfId="0" applyNumberFormat="1" applyFont="1" applyFill="1" applyAlignment="1">
      <alignment horizontal="right" vertical="center"/>
    </xf>
    <xf numFmtId="0" fontId="118" fillId="3" borderId="0" xfId="6" applyFont="1" applyFill="1" applyAlignment="1">
      <alignment horizontal="center" vertical="center"/>
    </xf>
    <xf numFmtId="0" fontId="460" fillId="0" borderId="0" xfId="0" applyFont="1" applyAlignment="1">
      <alignment horizontal="center" vertical="center" wrapText="1"/>
    </xf>
    <xf numFmtId="0" fontId="460" fillId="0" borderId="25" xfId="0" applyFont="1" applyBorder="1" applyAlignment="1">
      <alignment horizontal="center" vertical="center" wrapText="1"/>
    </xf>
    <xf numFmtId="0" fontId="197" fillId="3" borderId="0" xfId="0" applyFont="1" applyFill="1" applyAlignment="1">
      <alignment horizontal="center" vertical="center" wrapText="1"/>
    </xf>
    <xf numFmtId="0" fontId="0" fillId="10" borderId="186" xfId="0" applyFill="1" applyBorder="1" applyAlignment="1">
      <alignment horizontal="center" vertical="center" textRotation="90" wrapText="1"/>
    </xf>
    <xf numFmtId="0" fontId="0" fillId="10" borderId="18" xfId="0" applyFill="1" applyBorder="1" applyAlignment="1">
      <alignment horizontal="center" vertical="center" textRotation="90" wrapText="1"/>
    </xf>
    <xf numFmtId="0" fontId="0" fillId="10" borderId="31" xfId="0" applyFill="1" applyBorder="1" applyAlignment="1">
      <alignment horizontal="center" vertical="center" textRotation="90" wrapText="1"/>
    </xf>
    <xf numFmtId="0" fontId="29" fillId="0" borderId="18" xfId="0" applyFont="1" applyBorder="1" applyAlignment="1">
      <alignment horizontal="center" vertical="center" textRotation="90"/>
    </xf>
    <xf numFmtId="0" fontId="38" fillId="3" borderId="0" xfId="6" applyFont="1" applyFill="1" applyAlignment="1" applyProtection="1">
      <alignment horizontal="center" vertical="center"/>
      <protection hidden="1"/>
    </xf>
    <xf numFmtId="0" fontId="106" fillId="3" borderId="65" xfId="0" applyFont="1" applyFill="1" applyBorder="1" applyAlignment="1">
      <alignment horizontal="center" vertical="center" wrapText="1"/>
    </xf>
    <xf numFmtId="0" fontId="106" fillId="3" borderId="62" xfId="0" applyFont="1" applyFill="1" applyBorder="1" applyAlignment="1">
      <alignment horizontal="center" vertical="center" wrapText="1"/>
    </xf>
    <xf numFmtId="0" fontId="106" fillId="3" borderId="64" xfId="0" applyFont="1" applyFill="1" applyBorder="1" applyAlignment="1">
      <alignment horizontal="center" vertical="center" wrapText="1"/>
    </xf>
    <xf numFmtId="0" fontId="106" fillId="3" borderId="31" xfId="0" applyFont="1" applyFill="1" applyBorder="1" applyAlignment="1">
      <alignment horizontal="center" vertical="center" wrapText="1"/>
    </xf>
    <xf numFmtId="0" fontId="106" fillId="3" borderId="12" xfId="0" applyFont="1" applyFill="1" applyBorder="1" applyAlignment="1">
      <alignment horizontal="center" vertical="center" wrapText="1"/>
    </xf>
    <xf numFmtId="0" fontId="106" fillId="3" borderId="32" xfId="0" applyFont="1" applyFill="1" applyBorder="1" applyAlignment="1">
      <alignment horizontal="center" vertical="center" wrapText="1"/>
    </xf>
    <xf numFmtId="0" fontId="0" fillId="3" borderId="0" xfId="0" applyFill="1" applyAlignment="1">
      <alignment wrapText="1"/>
    </xf>
    <xf numFmtId="0" fontId="0" fillId="3" borderId="43" xfId="0" applyFill="1" applyBorder="1" applyAlignment="1">
      <alignment wrapText="1"/>
    </xf>
    <xf numFmtId="0" fontId="0" fillId="3" borderId="59" xfId="0" applyFill="1" applyBorder="1" applyAlignment="1">
      <alignment wrapText="1"/>
    </xf>
    <xf numFmtId="0" fontId="0" fillId="3" borderId="76" xfId="0" applyFill="1" applyBorder="1" applyAlignment="1">
      <alignment wrapText="1"/>
    </xf>
    <xf numFmtId="0" fontId="96" fillId="3" borderId="18" xfId="11" applyFont="1" applyFill="1" applyBorder="1" applyAlignment="1">
      <alignment horizontal="center" vertical="center" wrapText="1"/>
    </xf>
    <xf numFmtId="0" fontId="96" fillId="3" borderId="25" xfId="11" applyFont="1" applyFill="1" applyBorder="1" applyAlignment="1">
      <alignment horizontal="center" vertical="center" wrapText="1"/>
    </xf>
    <xf numFmtId="0" fontId="452" fillId="3" borderId="34" xfId="6" applyFont="1" applyFill="1" applyBorder="1" applyAlignment="1" applyProtection="1">
      <alignment horizontal="center" vertical="center"/>
      <protection hidden="1"/>
    </xf>
    <xf numFmtId="0" fontId="452" fillId="3" borderId="19" xfId="6" applyFont="1" applyFill="1" applyBorder="1" applyAlignment="1" applyProtection="1">
      <alignment horizontal="center" vertical="center"/>
      <protection hidden="1"/>
    </xf>
    <xf numFmtId="0" fontId="452" fillId="3" borderId="98" xfId="6" applyFont="1" applyFill="1" applyBorder="1" applyAlignment="1" applyProtection="1">
      <alignment horizontal="center" vertical="center"/>
      <protection hidden="1"/>
    </xf>
    <xf numFmtId="0" fontId="452" fillId="3" borderId="0" xfId="6" applyFont="1" applyFill="1" applyAlignment="1" applyProtection="1">
      <alignment horizontal="center" vertical="center"/>
      <protection hidden="1"/>
    </xf>
    <xf numFmtId="0" fontId="452" fillId="3" borderId="53" xfId="6" applyFont="1" applyFill="1" applyBorder="1" applyAlignment="1" applyProtection="1">
      <alignment horizontal="center" vertical="center"/>
      <protection hidden="1"/>
    </xf>
    <xf numFmtId="0" fontId="452" fillId="3" borderId="36" xfId="6" applyFont="1" applyFill="1" applyBorder="1" applyAlignment="1" applyProtection="1">
      <alignment horizontal="center" vertical="center"/>
      <protection hidden="1"/>
    </xf>
    <xf numFmtId="0" fontId="108" fillId="3" borderId="189" xfId="6" applyFont="1" applyFill="1" applyBorder="1" applyAlignment="1" applyProtection="1">
      <alignment horizontal="right" vertical="center" wrapText="1"/>
      <protection hidden="1"/>
    </xf>
    <xf numFmtId="0" fontId="108" fillId="3" borderId="19" xfId="6" applyFont="1" applyFill="1" applyBorder="1" applyAlignment="1" applyProtection="1">
      <alignment horizontal="right" vertical="center" wrapText="1"/>
      <protection hidden="1"/>
    </xf>
    <xf numFmtId="0" fontId="108" fillId="3" borderId="44" xfId="6" applyFont="1" applyFill="1" applyBorder="1" applyAlignment="1" applyProtection="1">
      <alignment horizontal="right" vertical="center" wrapText="1"/>
      <protection hidden="1"/>
    </xf>
    <xf numFmtId="0" fontId="108" fillId="3" borderId="0" xfId="6" applyFont="1" applyFill="1" applyAlignment="1" applyProtection="1">
      <alignment horizontal="right" vertical="center" wrapText="1"/>
      <protection hidden="1"/>
    </xf>
    <xf numFmtId="0" fontId="108" fillId="3" borderId="188" xfId="6" applyFont="1" applyFill="1" applyBorder="1" applyAlignment="1" applyProtection="1">
      <alignment horizontal="right" vertical="center" wrapText="1"/>
      <protection hidden="1"/>
    </xf>
    <xf numFmtId="0" fontId="108" fillId="3" borderId="59" xfId="6" applyFont="1" applyFill="1" applyBorder="1" applyAlignment="1" applyProtection="1">
      <alignment horizontal="right" vertical="center" wrapText="1"/>
      <protection hidden="1"/>
    </xf>
    <xf numFmtId="1" fontId="453" fillId="10" borderId="19" xfId="6" applyNumberFormat="1" applyFont="1" applyFill="1" applyBorder="1" applyAlignment="1" applyProtection="1">
      <alignment horizontal="center" vertical="center"/>
      <protection hidden="1"/>
    </xf>
    <xf numFmtId="1" fontId="453" fillId="10" borderId="0" xfId="6" applyNumberFormat="1" applyFont="1" applyFill="1" applyAlignment="1" applyProtection="1">
      <alignment horizontal="center" vertical="center"/>
      <protection hidden="1"/>
    </xf>
    <xf numFmtId="1" fontId="453" fillId="10" borderId="59" xfId="6" applyNumberFormat="1" applyFont="1" applyFill="1" applyBorder="1" applyAlignment="1" applyProtection="1">
      <alignment horizontal="center" vertical="center"/>
      <protection hidden="1"/>
    </xf>
    <xf numFmtId="0" fontId="213" fillId="3" borderId="94" xfId="6" applyFont="1" applyFill="1" applyBorder="1" applyAlignment="1" applyProtection="1">
      <alignment horizontal="center" vertical="center"/>
      <protection hidden="1"/>
    </xf>
    <xf numFmtId="0" fontId="128" fillId="3" borderId="141" xfId="6" applyFont="1" applyFill="1" applyBorder="1" applyAlignment="1" applyProtection="1">
      <alignment horizontal="center" wrapText="1"/>
      <protection hidden="1"/>
    </xf>
    <xf numFmtId="0" fontId="128" fillId="3" borderId="0" xfId="6" applyFont="1" applyFill="1" applyAlignment="1" applyProtection="1">
      <alignment horizontal="center" wrapText="1"/>
      <protection hidden="1"/>
    </xf>
    <xf numFmtId="0" fontId="27" fillId="3" borderId="18" xfId="0" applyFont="1" applyFill="1" applyBorder="1" applyAlignment="1">
      <alignment horizontal="left" vertical="center" wrapText="1"/>
    </xf>
    <xf numFmtId="0" fontId="27" fillId="3" borderId="0" xfId="0" applyFont="1" applyFill="1" applyAlignment="1">
      <alignment horizontal="left" vertical="center" wrapText="1"/>
    </xf>
    <xf numFmtId="164" fontId="35" fillId="2" borderId="0" xfId="11" applyNumberFormat="1" applyFont="1" applyFill="1" applyAlignment="1">
      <alignment horizontal="center" vertical="center"/>
    </xf>
    <xf numFmtId="1" fontId="57" fillId="10" borderId="0" xfId="11" applyNumberFormat="1" applyFont="1" applyFill="1" applyAlignment="1">
      <alignment horizontal="center" vertical="center"/>
    </xf>
    <xf numFmtId="164" fontId="119" fillId="2" borderId="0" xfId="0" applyNumberFormat="1" applyFont="1" applyFill="1" applyAlignment="1">
      <alignment horizontal="center" vertical="center"/>
    </xf>
    <xf numFmtId="164" fontId="0" fillId="2" borderId="0" xfId="0" applyNumberFormat="1" applyFill="1" applyAlignment="1">
      <alignment horizontal="center"/>
    </xf>
    <xf numFmtId="0" fontId="40" fillId="3" borderId="44" xfId="6" applyFont="1" applyFill="1" applyBorder="1" applyAlignment="1">
      <alignment horizontal="center" vertical="center"/>
    </xf>
    <xf numFmtId="0" fontId="40" fillId="3" borderId="43" xfId="6" applyFont="1" applyFill="1" applyBorder="1" applyAlignment="1">
      <alignment horizontal="center" vertical="center"/>
    </xf>
    <xf numFmtId="0" fontId="0" fillId="3" borderId="0" xfId="0" applyFill="1" applyAlignment="1">
      <alignment horizontal="center" vertical="center" wrapText="1"/>
    </xf>
    <xf numFmtId="0" fontId="199" fillId="3" borderId="0" xfId="0" applyFont="1" applyFill="1" applyAlignment="1">
      <alignment horizontal="center" vertical="center" wrapText="1"/>
    </xf>
    <xf numFmtId="0" fontId="200" fillId="3" borderId="0" xfId="0" applyFont="1" applyFill="1" applyAlignment="1">
      <alignment horizontal="center" vertical="center" wrapText="1"/>
    </xf>
    <xf numFmtId="0" fontId="38" fillId="3" borderId="25" xfId="6" applyFont="1" applyFill="1" applyBorder="1" applyAlignment="1" applyProtection="1">
      <alignment horizontal="center" vertical="center" wrapText="1"/>
      <protection hidden="1"/>
    </xf>
    <xf numFmtId="0" fontId="29" fillId="3" borderId="0" xfId="0" applyFont="1" applyFill="1" applyAlignment="1">
      <alignment horizontal="center" vertical="center"/>
    </xf>
    <xf numFmtId="0" fontId="0" fillId="3" borderId="0" xfId="0" applyFill="1" applyAlignment="1">
      <alignment horizontal="center" vertical="center"/>
    </xf>
    <xf numFmtId="0" fontId="120" fillId="6" borderId="188" xfId="0" applyFont="1" applyFill="1" applyBorder="1" applyAlignment="1">
      <alignment horizontal="center"/>
    </xf>
    <xf numFmtId="0" fontId="120" fillId="6" borderId="59" xfId="0" applyFont="1" applyFill="1" applyBorder="1" applyAlignment="1">
      <alignment horizontal="center"/>
    </xf>
    <xf numFmtId="0" fontId="120" fillId="6" borderId="76" xfId="0" applyFont="1" applyFill="1" applyBorder="1" applyAlignment="1">
      <alignment horizontal="center"/>
    </xf>
    <xf numFmtId="164" fontId="119" fillId="2" borderId="62" xfId="0" applyNumberFormat="1" applyFont="1" applyFill="1" applyBorder="1" applyAlignment="1">
      <alignment horizontal="center" vertical="center"/>
    </xf>
    <xf numFmtId="164" fontId="35" fillId="19" borderId="18" xfId="11" applyNumberFormat="1" applyFont="1" applyFill="1" applyBorder="1" applyAlignment="1">
      <alignment horizontal="center" vertical="center"/>
    </xf>
    <xf numFmtId="186" fontId="197" fillId="19" borderId="0" xfId="6" applyNumberFormat="1" applyFont="1" applyFill="1" applyAlignment="1" applyProtection="1">
      <alignment horizontal="center" vertical="center"/>
      <protection hidden="1"/>
    </xf>
    <xf numFmtId="0" fontId="181" fillId="3" borderId="0" xfId="6" applyFont="1" applyFill="1" applyAlignment="1" applyProtection="1">
      <alignment horizontal="center" wrapText="1"/>
      <protection hidden="1"/>
    </xf>
    <xf numFmtId="0" fontId="71" fillId="19" borderId="18" xfId="0" applyFont="1" applyFill="1" applyBorder="1" applyAlignment="1">
      <alignment horizontal="center" vertical="center" wrapText="1"/>
    </xf>
    <xf numFmtId="0" fontId="71" fillId="19" borderId="0" xfId="0" applyFont="1" applyFill="1" applyAlignment="1">
      <alignment horizontal="center" vertical="center" wrapText="1"/>
    </xf>
    <xf numFmtId="0" fontId="96" fillId="3" borderId="25" xfId="6" applyFont="1" applyFill="1" applyBorder="1" applyAlignment="1">
      <alignment horizontal="center" vertical="center"/>
    </xf>
    <xf numFmtId="0" fontId="38" fillId="3" borderId="65" xfId="6" applyFont="1" applyFill="1" applyBorder="1" applyAlignment="1">
      <alignment horizontal="center" vertical="center" wrapText="1"/>
    </xf>
    <xf numFmtId="0" fontId="38" fillId="3" borderId="62" xfId="6" applyFont="1" applyFill="1" applyBorder="1" applyAlignment="1">
      <alignment horizontal="center" vertical="center" wrapText="1"/>
    </xf>
    <xf numFmtId="0" fontId="38" fillId="3" borderId="73" xfId="6" applyFont="1" applyFill="1" applyBorder="1" applyAlignment="1">
      <alignment horizontal="center" vertical="center" wrapText="1"/>
    </xf>
    <xf numFmtId="0" fontId="38" fillId="3" borderId="18" xfId="6" applyFont="1" applyFill="1" applyBorder="1" applyAlignment="1">
      <alignment horizontal="center" vertical="center" wrapText="1"/>
    </xf>
    <xf numFmtId="0" fontId="38" fillId="3" borderId="0" xfId="6" applyFont="1" applyFill="1" applyAlignment="1">
      <alignment horizontal="center" vertical="center" wrapText="1"/>
    </xf>
    <xf numFmtId="0" fontId="38" fillId="3" borderId="43" xfId="6" applyFont="1" applyFill="1" applyBorder="1" applyAlignment="1">
      <alignment horizontal="center" vertical="center" wrapText="1"/>
    </xf>
    <xf numFmtId="0" fontId="186" fillId="3" borderId="64" xfId="6" applyFont="1" applyFill="1" applyBorder="1" applyAlignment="1">
      <alignment horizontal="center" vertical="center"/>
    </xf>
    <xf numFmtId="0" fontId="186" fillId="3" borderId="25" xfId="6" applyFont="1" applyFill="1" applyBorder="1" applyAlignment="1">
      <alignment horizontal="center" vertical="center"/>
    </xf>
    <xf numFmtId="0" fontId="200" fillId="22" borderId="0" xfId="6" applyFont="1" applyFill="1" applyAlignment="1" applyProtection="1">
      <alignment horizontal="left" vertical="center"/>
      <protection hidden="1"/>
    </xf>
    <xf numFmtId="0" fontId="184" fillId="10" borderId="0" xfId="0" applyFont="1" applyFill="1" applyAlignment="1">
      <alignment horizontal="center" vertical="center"/>
    </xf>
    <xf numFmtId="0" fontId="184" fillId="10" borderId="25" xfId="0" applyFont="1" applyFill="1" applyBorder="1" applyAlignment="1">
      <alignment horizontal="center" vertical="center"/>
    </xf>
    <xf numFmtId="0" fontId="120" fillId="88" borderId="0" xfId="14" applyFont="1" applyFill="1" applyAlignment="1">
      <alignment horizontal="left" vertical="center"/>
    </xf>
    <xf numFmtId="0" fontId="187" fillId="9" borderId="44" xfId="6" applyFont="1" applyFill="1" applyBorder="1" applyAlignment="1" applyProtection="1">
      <alignment horizontal="center" vertical="center" wrapText="1"/>
      <protection hidden="1"/>
    </xf>
    <xf numFmtId="0" fontId="187" fillId="9" borderId="0" xfId="6" applyFont="1" applyFill="1" applyAlignment="1" applyProtection="1">
      <alignment horizontal="center" vertical="center" wrapText="1"/>
      <protection hidden="1"/>
    </xf>
    <xf numFmtId="0" fontId="188" fillId="10" borderId="0" xfId="6" applyFont="1" applyFill="1" applyAlignment="1" applyProtection="1">
      <alignment horizontal="center" vertical="center" wrapText="1"/>
      <protection hidden="1"/>
    </xf>
    <xf numFmtId="0" fontId="58" fillId="22" borderId="0" xfId="6" applyFont="1" applyFill="1" applyAlignment="1" applyProtection="1">
      <alignment horizontal="center" vertical="center" wrapText="1"/>
      <protection hidden="1"/>
    </xf>
    <xf numFmtId="0" fontId="58" fillId="22" borderId="25" xfId="6" applyFont="1" applyFill="1" applyBorder="1" applyAlignment="1" applyProtection="1">
      <alignment horizontal="center" vertical="center" wrapText="1"/>
      <protection hidden="1"/>
    </xf>
    <xf numFmtId="2" fontId="71" fillId="27" borderId="18" xfId="6" applyNumberFormat="1" applyFont="1" applyFill="1" applyBorder="1" applyAlignment="1" applyProtection="1">
      <alignment horizontal="center" vertical="center"/>
      <protection locked="0"/>
    </xf>
    <xf numFmtId="2" fontId="71" fillId="27" borderId="0" xfId="6" applyNumberFormat="1" applyFont="1" applyFill="1" applyAlignment="1" applyProtection="1">
      <alignment horizontal="center" vertical="center"/>
      <protection locked="0"/>
    </xf>
    <xf numFmtId="2" fontId="71" fillId="27" borderId="25" xfId="6" applyNumberFormat="1" applyFont="1" applyFill="1" applyBorder="1" applyAlignment="1" applyProtection="1">
      <alignment horizontal="center" vertical="center"/>
      <protection locked="0"/>
    </xf>
    <xf numFmtId="0" fontId="450" fillId="3" borderId="44" xfId="0" applyFont="1" applyFill="1" applyBorder="1" applyAlignment="1" applyProtection="1">
      <alignment horizontal="center" vertical="center" wrapText="1"/>
      <protection locked="0"/>
    </xf>
    <xf numFmtId="0" fontId="450" fillId="3" borderId="0" xfId="0" applyFont="1" applyFill="1" applyAlignment="1" applyProtection="1">
      <alignment horizontal="center" vertical="center" wrapText="1"/>
      <protection locked="0"/>
    </xf>
    <xf numFmtId="0" fontId="450" fillId="3" borderId="43" xfId="0" applyFont="1" applyFill="1" applyBorder="1" applyAlignment="1" applyProtection="1">
      <alignment horizontal="center" vertical="center" wrapText="1"/>
      <protection locked="0"/>
    </xf>
    <xf numFmtId="0" fontId="199" fillId="10" borderId="0" xfId="6" applyFont="1" applyFill="1" applyAlignment="1" applyProtection="1">
      <alignment horizontal="left" vertical="center"/>
      <protection hidden="1"/>
    </xf>
    <xf numFmtId="0" fontId="0" fillId="0" borderId="0" xfId="0" applyAlignment="1">
      <alignment horizontal="left" wrapText="1"/>
    </xf>
    <xf numFmtId="0" fontId="0" fillId="0" borderId="43" xfId="0" applyBorder="1" applyAlignment="1">
      <alignment horizontal="left" wrapText="1"/>
    </xf>
    <xf numFmtId="0" fontId="0" fillId="10" borderId="0" xfId="0" applyFill="1" applyAlignment="1">
      <alignment horizontal="center"/>
    </xf>
    <xf numFmtId="0" fontId="120" fillId="6" borderId="58" xfId="6" applyFont="1" applyFill="1" applyBorder="1" applyAlignment="1">
      <alignment horizontal="center"/>
    </xf>
    <xf numFmtId="0" fontId="120" fillId="6" borderId="60" xfId="6" applyFont="1" applyFill="1" applyBorder="1" applyAlignment="1">
      <alignment horizontal="center"/>
    </xf>
    <xf numFmtId="0" fontId="29" fillId="2" borderId="96" xfId="0" applyFont="1" applyFill="1" applyBorder="1" applyAlignment="1">
      <alignment horizontal="center"/>
    </xf>
    <xf numFmtId="0" fontId="29" fillId="2" borderId="62" xfId="0" applyFont="1" applyFill="1" applyBorder="1" applyAlignment="1">
      <alignment horizontal="center"/>
    </xf>
    <xf numFmtId="0" fontId="29" fillId="2" borderId="73" xfId="0" applyFont="1" applyFill="1" applyBorder="1" applyAlignment="1">
      <alignment horizontal="center"/>
    </xf>
    <xf numFmtId="0" fontId="179" fillId="3" borderId="186" xfId="11" applyFont="1" applyFill="1" applyBorder="1" applyAlignment="1">
      <alignment horizontal="center" vertical="center" wrapText="1"/>
    </xf>
    <xf numFmtId="0" fontId="179" fillId="3" borderId="174" xfId="11" applyFont="1" applyFill="1" applyBorder="1" applyAlignment="1">
      <alignment horizontal="center" vertical="center" wrapText="1"/>
    </xf>
    <xf numFmtId="0" fontId="179" fillId="3" borderId="187" xfId="11" applyFont="1" applyFill="1" applyBorder="1" applyAlignment="1">
      <alignment horizontal="center" vertical="center" wrapText="1"/>
    </xf>
    <xf numFmtId="0" fontId="179" fillId="3" borderId="18" xfId="11" applyFont="1" applyFill="1" applyBorder="1" applyAlignment="1">
      <alignment horizontal="center" vertical="center" wrapText="1"/>
    </xf>
    <xf numFmtId="0" fontId="179" fillId="3" borderId="25" xfId="11" applyFont="1" applyFill="1" applyBorder="1" applyAlignment="1">
      <alignment horizontal="center" vertical="center" wrapText="1"/>
    </xf>
    <xf numFmtId="0" fontId="172" fillId="10" borderId="43" xfId="6" applyFont="1" applyFill="1" applyBorder="1" applyAlignment="1">
      <alignment horizontal="center" vertical="center" textRotation="90"/>
    </xf>
    <xf numFmtId="0" fontId="55" fillId="3" borderId="96" xfId="6" applyFont="1" applyFill="1" applyBorder="1" applyAlignment="1">
      <alignment horizontal="center" vertical="center"/>
    </xf>
    <xf numFmtId="0" fontId="55" fillId="3" borderId="62" xfId="6" applyFont="1" applyFill="1" applyBorder="1" applyAlignment="1">
      <alignment horizontal="center" vertical="center"/>
    </xf>
    <xf numFmtId="0" fontId="55" fillId="3" borderId="73" xfId="6" applyFont="1" applyFill="1" applyBorder="1" applyAlignment="1">
      <alignment horizontal="center" vertical="center"/>
    </xf>
    <xf numFmtId="2" fontId="71" fillId="27" borderId="44" xfId="6" applyNumberFormat="1" applyFont="1" applyFill="1" applyBorder="1" applyAlignment="1" applyProtection="1">
      <alignment horizontal="center" vertical="center"/>
      <protection locked="0"/>
    </xf>
    <xf numFmtId="2" fontId="71" fillId="27" borderId="43" xfId="6" applyNumberFormat="1" applyFont="1" applyFill="1" applyBorder="1" applyAlignment="1" applyProtection="1">
      <alignment horizontal="center" vertical="center"/>
      <protection locked="0"/>
    </xf>
    <xf numFmtId="0" fontId="108" fillId="3" borderId="44" xfId="6" applyFont="1" applyFill="1" applyBorder="1" applyAlignment="1">
      <alignment horizontal="center" vertical="center"/>
    </xf>
    <xf numFmtId="0" fontId="108" fillId="3" borderId="0" xfId="6" applyFont="1" applyFill="1" applyAlignment="1">
      <alignment horizontal="center" vertical="center"/>
    </xf>
    <xf numFmtId="0" fontId="108" fillId="3" borderId="43" xfId="6" applyFont="1" applyFill="1" applyBorder="1" applyAlignment="1">
      <alignment horizontal="center" vertical="center"/>
    </xf>
    <xf numFmtId="0" fontId="153" fillId="3" borderId="55" xfId="0" applyFont="1" applyFill="1" applyBorder="1" applyAlignment="1">
      <alignment horizontal="center" vertical="center"/>
    </xf>
    <xf numFmtId="0" fontId="153" fillId="3" borderId="0" xfId="0" applyFont="1" applyFill="1" applyAlignment="1">
      <alignment horizontal="center" vertical="center"/>
    </xf>
    <xf numFmtId="0" fontId="153" fillId="3" borderId="99" xfId="0" applyFont="1" applyFill="1" applyBorder="1" applyAlignment="1">
      <alignment horizontal="center" vertical="center"/>
    </xf>
    <xf numFmtId="0" fontId="153" fillId="3" borderId="38" xfId="0" applyFont="1" applyFill="1" applyBorder="1" applyAlignment="1">
      <alignment horizontal="center" vertical="center"/>
    </xf>
    <xf numFmtId="0" fontId="153" fillId="3" borderId="36" xfId="0" applyFont="1" applyFill="1" applyBorder="1" applyAlignment="1">
      <alignment horizontal="center" vertical="center"/>
    </xf>
    <xf numFmtId="0" fontId="153" fillId="3" borderId="54" xfId="0" applyFont="1" applyFill="1" applyBorder="1" applyAlignment="1">
      <alignment horizontal="center" vertical="center"/>
    </xf>
    <xf numFmtId="0" fontId="153" fillId="3" borderId="55" xfId="0" applyFont="1" applyFill="1" applyBorder="1" applyAlignment="1">
      <alignment horizontal="left" vertical="center"/>
    </xf>
    <xf numFmtId="0" fontId="153" fillId="3" borderId="0" xfId="0" applyFont="1" applyFill="1" applyAlignment="1">
      <alignment horizontal="left" vertical="center"/>
    </xf>
    <xf numFmtId="0" fontId="153" fillId="3" borderId="99" xfId="0" applyFont="1" applyFill="1" applyBorder="1" applyAlignment="1">
      <alignment horizontal="left" vertical="center"/>
    </xf>
    <xf numFmtId="0" fontId="79" fillId="3" borderId="98" xfId="11" applyFont="1" applyFill="1" applyBorder="1" applyAlignment="1">
      <alignment horizontal="center" vertical="center" wrapText="1"/>
    </xf>
    <xf numFmtId="0" fontId="79" fillId="3" borderId="0" xfId="11" applyFont="1" applyFill="1" applyAlignment="1">
      <alignment horizontal="center" vertical="center" wrapText="1"/>
    </xf>
    <xf numFmtId="0" fontId="44" fillId="3" borderId="0" xfId="6" applyFont="1" applyFill="1" applyAlignment="1">
      <alignment horizontal="center" vertical="center"/>
    </xf>
    <xf numFmtId="0" fontId="44" fillId="3" borderId="99" xfId="6" applyFont="1" applyFill="1" applyBorder="1" applyAlignment="1">
      <alignment horizontal="center" vertical="center"/>
    </xf>
    <xf numFmtId="0" fontId="128" fillId="3" borderId="0" xfId="6" applyFont="1" applyFill="1" applyAlignment="1" applyProtection="1">
      <alignment horizontal="center" vertical="center"/>
      <protection hidden="1"/>
    </xf>
    <xf numFmtId="0" fontId="128" fillId="3" borderId="99" xfId="6" applyFont="1" applyFill="1" applyBorder="1" applyAlignment="1" applyProtection="1">
      <alignment horizontal="center" vertical="center"/>
      <protection hidden="1"/>
    </xf>
    <xf numFmtId="185" fontId="29" fillId="3" borderId="141" xfId="0" applyNumberFormat="1" applyFont="1" applyFill="1" applyBorder="1" applyAlignment="1">
      <alignment horizontal="center" vertical="center"/>
    </xf>
    <xf numFmtId="185" fontId="29" fillId="3" borderId="77" xfId="0" applyNumberFormat="1" applyFont="1" applyFill="1" applyBorder="1" applyAlignment="1">
      <alignment horizontal="center" vertical="center"/>
    </xf>
    <xf numFmtId="0" fontId="449" fillId="9" borderId="0" xfId="6" applyFont="1" applyFill="1" applyAlignment="1" applyProtection="1">
      <alignment horizontal="left" vertical="center"/>
      <protection hidden="1"/>
    </xf>
    <xf numFmtId="0" fontId="96" fillId="6" borderId="18" xfId="6" applyFont="1" applyFill="1" applyBorder="1" applyAlignment="1">
      <alignment horizontal="center" vertical="center"/>
    </xf>
    <xf numFmtId="0" fontId="96" fillId="6" borderId="0" xfId="6" applyFont="1" applyFill="1" applyAlignment="1">
      <alignment horizontal="center" vertical="center"/>
    </xf>
    <xf numFmtId="0" fontId="96" fillId="6" borderId="25" xfId="6" applyFont="1" applyFill="1" applyBorder="1" applyAlignment="1">
      <alignment horizontal="center" vertical="center"/>
    </xf>
    <xf numFmtId="0" fontId="79" fillId="35" borderId="98" xfId="6" applyFont="1" applyFill="1" applyBorder="1" applyAlignment="1">
      <alignment horizontal="center" vertical="center"/>
    </xf>
    <xf numFmtId="0" fontId="96" fillId="22" borderId="0" xfId="6" applyFont="1" applyFill="1" applyAlignment="1" applyProtection="1">
      <alignment horizontal="center" vertical="center"/>
      <protection hidden="1"/>
    </xf>
    <xf numFmtId="0" fontId="96" fillId="22" borderId="99" xfId="6" applyFont="1" applyFill="1" applyBorder="1" applyAlignment="1" applyProtection="1">
      <alignment horizontal="center" vertical="center"/>
      <protection hidden="1"/>
    </xf>
    <xf numFmtId="164" fontId="63" fillId="10" borderId="0" xfId="11" applyNumberFormat="1" applyFont="1" applyFill="1" applyAlignment="1">
      <alignment horizontal="center" vertical="center"/>
    </xf>
    <xf numFmtId="164" fontId="63" fillId="10" borderId="99" xfId="11" applyNumberFormat="1" applyFont="1" applyFill="1" applyBorder="1" applyAlignment="1">
      <alignment horizontal="center" vertical="center"/>
    </xf>
    <xf numFmtId="0" fontId="128" fillId="3" borderId="98" xfId="6" applyFont="1" applyFill="1" applyBorder="1" applyAlignment="1" applyProtection="1">
      <alignment horizontal="center" vertical="center"/>
      <protection hidden="1"/>
    </xf>
    <xf numFmtId="164" fontId="122" fillId="3" borderId="98" xfId="11" applyNumberFormat="1" applyFont="1" applyFill="1" applyBorder="1" applyAlignment="1">
      <alignment horizontal="center" vertical="top"/>
    </xf>
    <xf numFmtId="164" fontId="122" fillId="3" borderId="0" xfId="11" applyNumberFormat="1" applyFont="1" applyFill="1" applyAlignment="1">
      <alignment horizontal="center" vertical="top"/>
    </xf>
    <xf numFmtId="0" fontId="51" fillId="3" borderId="0" xfId="0" applyFont="1" applyFill="1" applyAlignment="1">
      <alignment horizontal="right" vertical="center"/>
    </xf>
    <xf numFmtId="0" fontId="149" fillId="2" borderId="83" xfId="8" applyFont="1" applyFill="1" applyBorder="1" applyAlignment="1">
      <alignment horizontal="center" vertical="center"/>
    </xf>
    <xf numFmtId="0" fontId="149" fillId="2" borderId="84" xfId="8" applyFont="1" applyFill="1" applyBorder="1" applyAlignment="1">
      <alignment horizontal="center" vertical="center"/>
    </xf>
    <xf numFmtId="0" fontId="149" fillId="2" borderId="167" xfId="8" applyFont="1" applyFill="1" applyBorder="1" applyAlignment="1">
      <alignment horizontal="center" vertical="center"/>
    </xf>
    <xf numFmtId="0" fontId="149" fillId="2" borderId="168" xfId="8" applyFont="1" applyFill="1" applyBorder="1" applyAlignment="1">
      <alignment horizontal="center" vertical="center"/>
    </xf>
    <xf numFmtId="0" fontId="15" fillId="3" borderId="0" xfId="0" applyFont="1" applyFill="1" applyAlignment="1">
      <alignment horizontal="center"/>
    </xf>
    <xf numFmtId="0" fontId="915" fillId="3" borderId="0" xfId="0" applyFont="1" applyFill="1" applyAlignment="1">
      <alignment horizontal="center" vertical="center" wrapText="1"/>
    </xf>
    <xf numFmtId="0" fontId="914" fillId="5" borderId="0" xfId="0" applyFont="1" applyFill="1" applyAlignment="1">
      <alignment horizontal="center" vertical="center" wrapText="1"/>
    </xf>
    <xf numFmtId="0" fontId="14" fillId="4" borderId="0" xfId="0" applyFont="1" applyFill="1" applyAlignment="1">
      <alignment horizontal="center"/>
    </xf>
    <xf numFmtId="0" fontId="149" fillId="10" borderId="34" xfId="6" applyFont="1" applyFill="1" applyBorder="1" applyAlignment="1" applyProtection="1">
      <alignment horizontal="center" vertical="center"/>
      <protection hidden="1"/>
    </xf>
    <xf numFmtId="0" fontId="149" fillId="10" borderId="19" xfId="6" applyFont="1" applyFill="1" applyBorder="1" applyAlignment="1" applyProtection="1">
      <alignment horizontal="center" vertical="center"/>
      <protection hidden="1"/>
    </xf>
    <xf numFmtId="0" fontId="149" fillId="10" borderId="98" xfId="6" applyFont="1" applyFill="1" applyBorder="1" applyAlignment="1" applyProtection="1">
      <alignment horizontal="center" vertical="center"/>
      <protection hidden="1"/>
    </xf>
    <xf numFmtId="0" fontId="149" fillId="10" borderId="0" xfId="6" applyFont="1" applyFill="1" applyAlignment="1" applyProtection="1">
      <alignment horizontal="center" vertical="center"/>
      <protection hidden="1"/>
    </xf>
    <xf numFmtId="0" fontId="98" fillId="14" borderId="247" xfId="6" applyFont="1" applyFill="1" applyBorder="1" applyAlignment="1" applyProtection="1">
      <alignment horizontal="center" vertical="center" wrapText="1"/>
      <protection hidden="1"/>
    </xf>
    <xf numFmtId="0" fontId="23" fillId="14" borderId="20" xfId="14" applyFont="1" applyFill="1" applyBorder="1" applyAlignment="1">
      <alignment horizontal="center" vertical="center"/>
    </xf>
    <xf numFmtId="0" fontId="172" fillId="10" borderId="20" xfId="6" applyFont="1" applyFill="1" applyBorder="1" applyAlignment="1">
      <alignment horizontal="center" vertical="center" textRotation="90"/>
    </xf>
    <xf numFmtId="0" fontId="64" fillId="3" borderId="247" xfId="11" applyFont="1" applyFill="1" applyBorder="1" applyAlignment="1">
      <alignment horizontal="center" vertical="center" wrapText="1"/>
    </xf>
    <xf numFmtId="0" fontId="64" fillId="3" borderId="20" xfId="11" applyFont="1" applyFill="1" applyBorder="1" applyAlignment="1">
      <alignment horizontal="center" vertical="center" wrapText="1"/>
    </xf>
    <xf numFmtId="0" fontId="25" fillId="3" borderId="247" xfId="11" applyFont="1" applyFill="1" applyBorder="1" applyAlignment="1">
      <alignment horizontal="center" vertical="center" wrapText="1"/>
    </xf>
    <xf numFmtId="0" fontId="25" fillId="3" borderId="20" xfId="11" applyFont="1" applyFill="1" applyBorder="1" applyAlignment="1">
      <alignment horizontal="center" vertical="center" wrapText="1"/>
    </xf>
    <xf numFmtId="0" fontId="128" fillId="3" borderId="247" xfId="6" applyFont="1" applyFill="1" applyBorder="1" applyAlignment="1">
      <alignment horizontal="center" vertical="center"/>
    </xf>
    <xf numFmtId="0" fontId="128" fillId="3" borderId="0" xfId="6" applyFont="1" applyFill="1" applyAlignment="1">
      <alignment horizontal="center" vertical="center"/>
    </xf>
    <xf numFmtId="164" fontId="73" fillId="2" borderId="20" xfId="11" applyNumberFormat="1" applyFont="1" applyFill="1" applyBorder="1" applyAlignment="1">
      <alignment horizontal="center" vertical="center"/>
    </xf>
    <xf numFmtId="0" fontId="42" fillId="9" borderId="248" xfId="6" applyFont="1" applyFill="1" applyBorder="1" applyAlignment="1">
      <alignment horizontal="center" vertical="center"/>
    </xf>
    <xf numFmtId="0" fontId="42" fillId="9" borderId="68" xfId="6" applyFont="1" applyFill="1" applyBorder="1" applyAlignment="1">
      <alignment horizontal="center" vertical="center"/>
    </xf>
    <xf numFmtId="0" fontId="64" fillId="36" borderId="247" xfId="6" applyFont="1" applyFill="1" applyBorder="1" applyAlignment="1">
      <alignment horizontal="center" vertical="center"/>
    </xf>
    <xf numFmtId="0" fontId="64" fillId="36" borderId="0" xfId="6" applyFont="1" applyFill="1" applyAlignment="1">
      <alignment horizontal="center" vertical="center"/>
    </xf>
    <xf numFmtId="0" fontId="64" fillId="36" borderId="97" xfId="6" applyFont="1" applyFill="1" applyBorder="1" applyAlignment="1">
      <alignment horizontal="center" vertical="center"/>
    </xf>
    <xf numFmtId="0" fontId="210" fillId="3" borderId="0" xfId="6" applyFont="1" applyFill="1" applyAlignment="1">
      <alignment horizontal="center" wrapText="1"/>
    </xf>
    <xf numFmtId="0" fontId="41" fillId="10" borderId="248" xfId="6" applyFont="1" applyFill="1" applyBorder="1" applyAlignment="1" applyProtection="1">
      <alignment horizontal="center" vertical="center" wrapText="1"/>
      <protection hidden="1"/>
    </xf>
    <xf numFmtId="0" fontId="41" fillId="10" borderId="68" xfId="6" applyFont="1" applyFill="1" applyBorder="1" applyAlignment="1" applyProtection="1">
      <alignment horizontal="center" vertical="center" wrapText="1"/>
      <protection hidden="1"/>
    </xf>
    <xf numFmtId="0" fontId="71" fillId="22" borderId="68" xfId="6" applyFont="1" applyFill="1" applyBorder="1" applyAlignment="1" applyProtection="1">
      <alignment horizontal="center" vertical="center" wrapText="1"/>
      <protection hidden="1"/>
    </xf>
    <xf numFmtId="0" fontId="71" fillId="22" borderId="20" xfId="6" applyFont="1" applyFill="1" applyBorder="1" applyAlignment="1" applyProtection="1">
      <alignment horizontal="center" vertical="center" wrapText="1"/>
      <protection hidden="1"/>
    </xf>
    <xf numFmtId="178" fontId="34" fillId="6" borderId="249" xfId="11" applyNumberFormat="1" applyFont="1" applyFill="1" applyBorder="1" applyAlignment="1">
      <alignment horizontal="center" vertical="center"/>
    </xf>
    <xf numFmtId="178" fontId="34" fillId="6" borderId="251" xfId="11" applyNumberFormat="1" applyFont="1" applyFill="1" applyBorder="1" applyAlignment="1">
      <alignment horizontal="center" vertical="center"/>
    </xf>
    <xf numFmtId="178" fontId="34" fillId="6" borderId="250" xfId="11" applyNumberFormat="1" applyFont="1" applyFill="1" applyBorder="1" applyAlignment="1">
      <alignment horizontal="center" vertical="center"/>
    </xf>
    <xf numFmtId="178" fontId="34" fillId="6" borderId="252" xfId="11" applyNumberFormat="1" applyFont="1" applyFill="1" applyBorder="1" applyAlignment="1">
      <alignment horizontal="center" vertical="center"/>
    </xf>
    <xf numFmtId="0" fontId="886" fillId="3" borderId="174" xfId="6" applyFont="1" applyFill="1" applyBorder="1" applyAlignment="1" applyProtection="1">
      <alignment horizontal="center" vertical="center" wrapText="1"/>
      <protection hidden="1"/>
    </xf>
    <xf numFmtId="0" fontId="886" fillId="3" borderId="312" xfId="6" applyFont="1" applyFill="1" applyBorder="1" applyAlignment="1" applyProtection="1">
      <alignment horizontal="center" vertical="center" wrapText="1"/>
      <protection hidden="1"/>
    </xf>
    <xf numFmtId="0" fontId="886" fillId="3" borderId="12" xfId="6" applyFont="1" applyFill="1" applyBorder="1" applyAlignment="1" applyProtection="1">
      <alignment horizontal="center" vertical="center" wrapText="1"/>
      <protection hidden="1"/>
    </xf>
    <xf numFmtId="164" fontId="96" fillId="3" borderId="250" xfId="11" applyNumberFormat="1" applyFont="1" applyFill="1" applyBorder="1" applyAlignment="1">
      <alignment horizontal="center" vertical="center"/>
    </xf>
    <xf numFmtId="164" fontId="96" fillId="3" borderId="252" xfId="11" applyNumberFormat="1" applyFont="1" applyFill="1" applyBorder="1" applyAlignment="1">
      <alignment horizontal="center" vertical="center"/>
    </xf>
    <xf numFmtId="164" fontId="153" fillId="22" borderId="175" xfId="11" applyNumberFormat="1" applyFont="1" applyFill="1" applyBorder="1" applyAlignment="1">
      <alignment horizontal="center" vertical="center"/>
    </xf>
    <xf numFmtId="164" fontId="153" fillId="22" borderId="13" xfId="11" applyNumberFormat="1" applyFont="1" applyFill="1" applyBorder="1" applyAlignment="1">
      <alignment horizontal="center" vertical="center"/>
    </xf>
    <xf numFmtId="164" fontId="96" fillId="3" borderId="190" xfId="11" applyNumberFormat="1" applyFont="1" applyFill="1" applyBorder="1" applyAlignment="1">
      <alignment horizontal="center" vertical="center"/>
    </xf>
    <xf numFmtId="164" fontId="96" fillId="3" borderId="253" xfId="11" applyNumberFormat="1" applyFont="1" applyFill="1" applyBorder="1" applyAlignment="1">
      <alignment horizontal="center" vertical="center"/>
    </xf>
    <xf numFmtId="0" fontId="886" fillId="3" borderId="0" xfId="6" applyFont="1" applyFill="1" applyAlignment="1" applyProtection="1">
      <alignment horizontal="center" vertical="center" wrapText="1"/>
      <protection hidden="1"/>
    </xf>
    <xf numFmtId="178" fontId="34" fillId="6" borderId="334" xfId="11" applyNumberFormat="1" applyFont="1" applyFill="1" applyBorder="1" applyAlignment="1">
      <alignment horizontal="center" vertical="center"/>
    </xf>
    <xf numFmtId="178" fontId="34" fillId="6" borderId="335" xfId="11" applyNumberFormat="1" applyFont="1" applyFill="1" applyBorder="1" applyAlignment="1">
      <alignment horizontal="center" vertical="center"/>
    </xf>
    <xf numFmtId="0" fontId="886" fillId="3" borderId="191" xfId="6" applyFont="1" applyFill="1" applyBorder="1" applyAlignment="1" applyProtection="1">
      <alignment horizontal="center" vertical="center"/>
      <protection hidden="1"/>
    </xf>
    <xf numFmtId="0" fontId="886" fillId="3" borderId="255" xfId="6" applyFont="1" applyFill="1" applyBorder="1" applyAlignment="1" applyProtection="1">
      <alignment horizontal="center" vertical="center"/>
      <protection hidden="1"/>
    </xf>
    <xf numFmtId="178" fontId="65" fillId="9" borderId="250" xfId="11" applyNumberFormat="1" applyFont="1" applyFill="1" applyBorder="1" applyAlignment="1">
      <alignment horizontal="center" vertical="center"/>
    </xf>
    <xf numFmtId="178" fontId="65" fillId="9" borderId="252" xfId="11" applyNumberFormat="1" applyFont="1" applyFill="1" applyBorder="1" applyAlignment="1">
      <alignment horizontal="center" vertical="center"/>
    </xf>
    <xf numFmtId="164" fontId="153" fillId="3" borderId="250" xfId="11" applyNumberFormat="1" applyFont="1" applyFill="1" applyBorder="1" applyAlignment="1">
      <alignment horizontal="center" vertical="center"/>
    </xf>
    <xf numFmtId="164" fontId="153" fillId="3" borderId="252" xfId="11" applyNumberFormat="1" applyFont="1" applyFill="1" applyBorder="1" applyAlignment="1">
      <alignment horizontal="center" vertical="center"/>
    </xf>
    <xf numFmtId="178" fontId="65" fillId="2" borderId="165" xfId="11" applyNumberFormat="1" applyFont="1" applyFill="1" applyBorder="1" applyAlignment="1">
      <alignment horizontal="center" vertical="center"/>
    </xf>
    <xf numFmtId="178" fontId="65" fillId="2" borderId="252" xfId="11" applyNumberFormat="1" applyFont="1" applyFill="1" applyBorder="1" applyAlignment="1">
      <alignment horizontal="center" vertical="center"/>
    </xf>
    <xf numFmtId="0" fontId="886" fillId="3" borderId="333" xfId="6" applyFont="1" applyFill="1" applyBorder="1" applyAlignment="1" applyProtection="1">
      <alignment horizontal="center" vertical="center"/>
      <protection hidden="1"/>
    </xf>
    <xf numFmtId="0" fontId="886" fillId="3" borderId="254" xfId="6" applyFont="1" applyFill="1" applyBorder="1" applyAlignment="1" applyProtection="1">
      <alignment horizontal="center" vertical="center"/>
      <protection hidden="1"/>
    </xf>
    <xf numFmtId="0" fontId="886" fillId="3" borderId="39" xfId="6" applyFont="1" applyFill="1" applyBorder="1" applyAlignment="1" applyProtection="1">
      <alignment horizontal="center" vertical="center"/>
      <protection hidden="1"/>
    </xf>
    <xf numFmtId="0" fontId="886" fillId="3" borderId="185" xfId="6" applyFont="1" applyFill="1" applyBorder="1" applyAlignment="1" applyProtection="1">
      <alignment horizontal="center" vertical="center"/>
      <protection hidden="1"/>
    </xf>
    <xf numFmtId="0" fontId="64" fillId="30" borderId="247" xfId="6" applyFont="1" applyFill="1" applyBorder="1" applyAlignment="1">
      <alignment horizontal="center" vertical="center"/>
    </xf>
    <xf numFmtId="0" fontId="64" fillId="30" borderId="0" xfId="6" applyFont="1" applyFill="1" applyAlignment="1">
      <alignment horizontal="center" vertical="center"/>
    </xf>
    <xf numFmtId="0" fontId="64" fillId="30" borderId="20" xfId="6" applyFont="1" applyFill="1" applyBorder="1" applyAlignment="1">
      <alignment horizontal="center" vertical="center"/>
    </xf>
    <xf numFmtId="0" fontId="141" fillId="3" borderId="95" xfId="6" applyFont="1" applyFill="1" applyBorder="1" applyAlignment="1">
      <alignment horizontal="center" vertical="center"/>
    </xf>
    <xf numFmtId="164" fontId="101" fillId="2" borderId="20" xfId="11" applyNumberFormat="1" applyFont="1" applyFill="1" applyBorder="1" applyAlignment="1">
      <alignment horizontal="left" vertical="center"/>
    </xf>
    <xf numFmtId="0" fontId="54" fillId="3" borderId="104" xfId="14" applyFont="1" applyFill="1" applyBorder="1" applyAlignment="1">
      <alignment horizontal="center" vertical="center"/>
    </xf>
    <xf numFmtId="0" fontId="23" fillId="14" borderId="34" xfId="6" applyFont="1" applyFill="1" applyBorder="1" applyAlignment="1" applyProtection="1">
      <alignment horizontal="center" vertical="center" wrapText="1"/>
      <protection hidden="1"/>
    </xf>
    <xf numFmtId="0" fontId="23" fillId="14" borderId="19" xfId="6" applyFont="1" applyFill="1" applyBorder="1" applyAlignment="1" applyProtection="1">
      <alignment horizontal="center" vertical="center" wrapText="1"/>
      <protection hidden="1"/>
    </xf>
    <xf numFmtId="0" fontId="23" fillId="14" borderId="247" xfId="6" applyFont="1" applyFill="1" applyBorder="1" applyAlignment="1" applyProtection="1">
      <alignment horizontal="center" vertical="center" wrapText="1"/>
      <protection hidden="1"/>
    </xf>
    <xf numFmtId="0" fontId="23" fillId="14" borderId="0" xfId="6" applyFont="1" applyFill="1" applyAlignment="1" applyProtection="1">
      <alignment horizontal="center" vertical="center" wrapText="1"/>
      <protection hidden="1"/>
    </xf>
    <xf numFmtId="0" fontId="47" fillId="23" borderId="247" xfId="6" applyFont="1" applyFill="1" applyBorder="1" applyAlignment="1">
      <alignment horizontal="right" vertical="center"/>
    </xf>
    <xf numFmtId="0" fontId="47" fillId="23" borderId="0" xfId="6" applyFont="1" applyFill="1" applyAlignment="1">
      <alignment horizontal="right" vertical="center"/>
    </xf>
    <xf numFmtId="0" fontId="47" fillId="23" borderId="20" xfId="6" applyFont="1" applyFill="1" applyBorder="1" applyAlignment="1">
      <alignment horizontal="right" vertical="center"/>
    </xf>
    <xf numFmtId="0" fontId="104" fillId="2" borderId="0" xfId="3" applyFont="1" applyFill="1" applyBorder="1" applyAlignment="1">
      <alignment horizontal="left" vertical="center"/>
    </xf>
    <xf numFmtId="0" fontId="59" fillId="2" borderId="0" xfId="0" applyFont="1" applyFill="1" applyAlignment="1">
      <alignment horizontal="left" vertical="center"/>
    </xf>
    <xf numFmtId="0" fontId="59" fillId="2" borderId="20" xfId="0" applyFont="1" applyFill="1" applyBorder="1" applyAlignment="1">
      <alignment horizontal="left" vertical="center"/>
    </xf>
    <xf numFmtId="0" fontId="47" fillId="23" borderId="247" xfId="6" applyFont="1" applyFill="1" applyBorder="1" applyAlignment="1">
      <alignment horizontal="center" vertical="center"/>
    </xf>
    <xf numFmtId="0" fontId="47" fillId="23" borderId="0" xfId="6" applyFont="1" applyFill="1" applyAlignment="1">
      <alignment horizontal="center" vertical="center"/>
    </xf>
    <xf numFmtId="0" fontId="47" fillId="23" borderId="20" xfId="6" applyFont="1" applyFill="1" applyBorder="1" applyAlignment="1">
      <alignment horizontal="center" vertical="center"/>
    </xf>
    <xf numFmtId="0" fontId="23" fillId="25" borderId="74" xfId="6" applyFont="1" applyFill="1" applyBorder="1" applyAlignment="1">
      <alignment horizontal="center" vertical="center"/>
    </xf>
    <xf numFmtId="0" fontId="23" fillId="25" borderId="141" xfId="6" applyFont="1" applyFill="1" applyBorder="1" applyAlignment="1">
      <alignment horizontal="center" vertical="center"/>
    </xf>
    <xf numFmtId="0" fontId="23" fillId="25" borderId="81" xfId="6" applyFont="1" applyFill="1" applyBorder="1" applyAlignment="1">
      <alignment horizontal="center" vertical="center"/>
    </xf>
    <xf numFmtId="0" fontId="23" fillId="25" borderId="247" xfId="6" applyFont="1" applyFill="1" applyBorder="1" applyAlignment="1">
      <alignment horizontal="center" vertical="center"/>
    </xf>
    <xf numFmtId="0" fontId="23" fillId="25" borderId="0" xfId="6" applyFont="1" applyFill="1" applyAlignment="1">
      <alignment horizontal="center" vertical="center"/>
    </xf>
    <xf numFmtId="0" fontId="23" fillId="25" borderId="20" xfId="6" applyFont="1" applyFill="1" applyBorder="1" applyAlignment="1">
      <alignment horizontal="center" vertical="center"/>
    </xf>
    <xf numFmtId="0" fontId="96" fillId="10" borderId="20" xfId="6" applyFont="1" applyFill="1" applyBorder="1" applyAlignment="1" applyProtection="1">
      <alignment horizontal="center" vertical="center"/>
      <protection hidden="1"/>
    </xf>
    <xf numFmtId="0" fontId="70" fillId="14" borderId="247" xfId="6" applyFont="1" applyFill="1" applyBorder="1" applyAlignment="1" applyProtection="1">
      <alignment horizontal="right" vertical="center" wrapText="1"/>
      <protection hidden="1"/>
    </xf>
    <xf numFmtId="0" fontId="70" fillId="14" borderId="0" xfId="6" applyFont="1" applyFill="1" applyAlignment="1" applyProtection="1">
      <alignment horizontal="right" vertical="center" wrapText="1"/>
      <protection hidden="1"/>
    </xf>
    <xf numFmtId="0" fontId="98" fillId="14" borderId="0" xfId="6" applyFont="1" applyFill="1" applyAlignment="1" applyProtection="1">
      <alignment horizontal="left" vertical="center" wrapText="1"/>
      <protection hidden="1"/>
    </xf>
    <xf numFmtId="0" fontId="98" fillId="14" borderId="20" xfId="6" applyFont="1" applyFill="1" applyBorder="1" applyAlignment="1" applyProtection="1">
      <alignment horizontal="left" vertical="center" wrapText="1"/>
      <protection hidden="1"/>
    </xf>
    <xf numFmtId="0" fontId="93" fillId="26" borderId="20" xfId="14" applyFont="1" applyFill="1" applyBorder="1" applyAlignment="1">
      <alignment horizontal="center" vertical="center"/>
    </xf>
    <xf numFmtId="0" fontId="69" fillId="3" borderId="247" xfId="11" applyFont="1" applyFill="1" applyBorder="1" applyAlignment="1">
      <alignment horizontal="center" vertical="center" wrapText="1"/>
    </xf>
    <xf numFmtId="0" fontId="69" fillId="3" borderId="0" xfId="11" applyFont="1" applyFill="1" applyAlignment="1">
      <alignment horizontal="center" vertical="center" wrapText="1"/>
    </xf>
    <xf numFmtId="0" fontId="69" fillId="3" borderId="20" xfId="11" applyFont="1" applyFill="1" applyBorder="1" applyAlignment="1">
      <alignment horizontal="center" vertical="center" wrapText="1"/>
    </xf>
    <xf numFmtId="0" fontId="24" fillId="3" borderId="247" xfId="11" applyFont="1" applyFill="1" applyBorder="1" applyAlignment="1">
      <alignment horizontal="center" vertical="center" wrapText="1"/>
    </xf>
    <xf numFmtId="0" fontId="24" fillId="3" borderId="0" xfId="11" applyFont="1" applyFill="1" applyAlignment="1">
      <alignment horizontal="center" vertical="center" wrapText="1"/>
    </xf>
    <xf numFmtId="0" fontId="24" fillId="3" borderId="20" xfId="11" applyFont="1" applyFill="1" applyBorder="1" applyAlignment="1">
      <alignment horizontal="center" vertical="center" wrapText="1"/>
    </xf>
    <xf numFmtId="0" fontId="47" fillId="17" borderId="247" xfId="6" applyFont="1" applyFill="1" applyBorder="1" applyAlignment="1">
      <alignment horizontal="center" vertical="center"/>
    </xf>
    <xf numFmtId="0" fontId="47" fillId="17" borderId="20" xfId="6" applyFont="1" applyFill="1" applyBorder="1" applyAlignment="1">
      <alignment horizontal="center" vertical="center"/>
    </xf>
    <xf numFmtId="0" fontId="113" fillId="3" borderId="0" xfId="14" applyFont="1" applyFill="1" applyAlignment="1">
      <alignment horizontal="center" vertical="center"/>
    </xf>
    <xf numFmtId="0" fontId="92" fillId="3" borderId="0" xfId="14" applyFont="1" applyFill="1" applyAlignment="1">
      <alignment horizontal="right" vertical="center" wrapText="1"/>
    </xf>
    <xf numFmtId="164" fontId="47" fillId="54" borderId="247" xfId="8" applyNumberFormat="1" applyFont="1" applyFill="1" applyBorder="1" applyAlignment="1" applyProtection="1">
      <alignment horizontal="center" vertical="center"/>
      <protection locked="0"/>
    </xf>
    <xf numFmtId="0" fontId="46" fillId="3" borderId="0" xfId="14" applyFont="1" applyFill="1" applyAlignment="1">
      <alignment vertical="center" wrapText="1"/>
    </xf>
    <xf numFmtId="0" fontId="46" fillId="3" borderId="0" xfId="14" applyFont="1" applyFill="1" applyAlignment="1">
      <alignment horizontal="left" vertical="center"/>
    </xf>
    <xf numFmtId="0" fontId="47" fillId="3" borderId="0" xfId="14" applyFont="1" applyFill="1" applyAlignment="1">
      <alignment horizontal="right" vertical="center"/>
    </xf>
    <xf numFmtId="0" fontId="47" fillId="3" borderId="20" xfId="14" applyFont="1" applyFill="1" applyBorder="1" applyAlignment="1">
      <alignment horizontal="right" vertical="center"/>
    </xf>
    <xf numFmtId="44" fontId="70" fillId="32" borderId="247" xfId="21" applyFont="1" applyFill="1" applyBorder="1" applyAlignment="1">
      <alignment horizontal="center" vertical="center"/>
    </xf>
    <xf numFmtId="44" fontId="70" fillId="32" borderId="0" xfId="21" applyFont="1" applyFill="1" applyBorder="1" applyAlignment="1">
      <alignment horizontal="center" vertical="center"/>
    </xf>
    <xf numFmtId="44" fontId="70" fillId="32" borderId="20" xfId="21" applyFont="1" applyFill="1" applyBorder="1" applyAlignment="1">
      <alignment horizontal="center" vertical="center"/>
    </xf>
    <xf numFmtId="0" fontId="122" fillId="17" borderId="0" xfId="6" applyFont="1" applyFill="1" applyAlignment="1">
      <alignment horizontal="center" vertical="center"/>
    </xf>
    <xf numFmtId="0" fontId="39" fillId="19" borderId="173" xfId="0" applyFont="1" applyFill="1" applyBorder="1" applyAlignment="1">
      <alignment horizontal="center"/>
    </xf>
    <xf numFmtId="0" fontId="39" fillId="19" borderId="174" xfId="0" applyFont="1" applyFill="1" applyBorder="1" applyAlignment="1">
      <alignment horizontal="center"/>
    </xf>
    <xf numFmtId="0" fontId="39" fillId="19" borderId="175" xfId="0" applyFont="1" applyFill="1" applyBorder="1" applyAlignment="1">
      <alignment horizontal="center"/>
    </xf>
    <xf numFmtId="164" fontId="115" fillId="10" borderId="0" xfId="11" applyNumberFormat="1" applyFont="1" applyFill="1" applyAlignment="1">
      <alignment horizontal="center" vertical="center"/>
    </xf>
    <xf numFmtId="164" fontId="115" fillId="10" borderId="20" xfId="11" applyNumberFormat="1" applyFont="1" applyFill="1" applyBorder="1" applyAlignment="1">
      <alignment horizontal="center" vertical="center"/>
    </xf>
    <xf numFmtId="164" fontId="72" fillId="9" borderId="247" xfId="11" applyNumberFormat="1" applyFont="1" applyFill="1" applyBorder="1" applyAlignment="1">
      <alignment horizontal="center" vertical="center" wrapText="1"/>
    </xf>
    <xf numFmtId="164" fontId="72" fillId="9" borderId="0" xfId="11" applyNumberFormat="1" applyFont="1" applyFill="1" applyAlignment="1">
      <alignment horizontal="center" vertical="center" wrapText="1"/>
    </xf>
    <xf numFmtId="179" fontId="119" fillId="3" borderId="0" xfId="0" applyNumberFormat="1" applyFont="1" applyFill="1" applyAlignment="1">
      <alignment horizontal="center" vertical="center"/>
    </xf>
    <xf numFmtId="179" fontId="119" fillId="3" borderId="20" xfId="0" applyNumberFormat="1" applyFont="1" applyFill="1" applyBorder="1" applyAlignment="1">
      <alignment horizontal="center" vertical="center"/>
    </xf>
    <xf numFmtId="0" fontId="124" fillId="10" borderId="247" xfId="6" applyFont="1" applyFill="1" applyBorder="1" applyAlignment="1">
      <alignment horizontal="center" vertical="center"/>
    </xf>
    <xf numFmtId="0" fontId="124" fillId="10" borderId="0" xfId="6" applyFont="1" applyFill="1" applyAlignment="1">
      <alignment horizontal="center" vertical="center"/>
    </xf>
    <xf numFmtId="0" fontId="38" fillId="21" borderId="247" xfId="6" applyFont="1" applyFill="1" applyBorder="1" applyAlignment="1" applyProtection="1">
      <alignment horizontal="center" vertical="center"/>
      <protection hidden="1"/>
    </xf>
    <xf numFmtId="0" fontId="38" fillId="21" borderId="0" xfId="6" applyFont="1" applyFill="1" applyAlignment="1" applyProtection="1">
      <alignment horizontal="center" vertical="center" wrapText="1"/>
      <protection hidden="1"/>
    </xf>
    <xf numFmtId="181" fontId="54" fillId="3" borderId="0" xfId="8" applyNumberFormat="1" applyFont="1" applyFill="1" applyAlignment="1">
      <alignment horizontal="left" vertical="center"/>
    </xf>
    <xf numFmtId="181" fontId="54" fillId="3" borderId="20" xfId="8" applyNumberFormat="1" applyFont="1" applyFill="1" applyBorder="1" applyAlignment="1">
      <alignment horizontal="left" vertical="center"/>
    </xf>
    <xf numFmtId="0" fontId="140" fillId="37" borderId="0" xfId="0" applyFont="1" applyFill="1" applyAlignment="1">
      <alignment horizontal="left" vertical="center" wrapText="1"/>
    </xf>
    <xf numFmtId="0" fontId="140" fillId="37" borderId="20" xfId="0" applyFont="1" applyFill="1" applyBorder="1" applyAlignment="1">
      <alignment horizontal="left" vertical="center" wrapText="1"/>
    </xf>
    <xf numFmtId="0" fontId="104" fillId="37" borderId="0" xfId="3" applyFont="1" applyFill="1" applyBorder="1" applyAlignment="1">
      <alignment horizontal="left" vertical="center"/>
    </xf>
    <xf numFmtId="0" fontId="59" fillId="37" borderId="0" xfId="0" applyFont="1" applyFill="1" applyAlignment="1">
      <alignment horizontal="left" vertical="center"/>
    </xf>
    <xf numFmtId="0" fontId="59" fillId="37" borderId="20" xfId="0" applyFont="1" applyFill="1" applyBorder="1" applyAlignment="1">
      <alignment horizontal="left" vertical="center"/>
    </xf>
    <xf numFmtId="0" fontId="138" fillId="19" borderId="247" xfId="6" applyFont="1" applyFill="1" applyBorder="1" applyAlignment="1">
      <alignment horizontal="center" vertical="center"/>
    </xf>
    <xf numFmtId="0" fontId="138" fillId="19" borderId="0" xfId="6" applyFont="1" applyFill="1" applyAlignment="1">
      <alignment horizontal="center" vertical="center"/>
    </xf>
    <xf numFmtId="0" fontId="138" fillId="19" borderId="20" xfId="6" applyFont="1" applyFill="1" applyBorder="1" applyAlignment="1">
      <alignment horizontal="center" vertical="center"/>
    </xf>
    <xf numFmtId="0" fontId="70" fillId="32" borderId="247" xfId="6" applyFont="1" applyFill="1" applyBorder="1" applyAlignment="1">
      <alignment horizontal="center" vertical="center"/>
    </xf>
    <xf numFmtId="0" fontId="70" fillId="32" borderId="0" xfId="6" applyFont="1" applyFill="1" applyAlignment="1">
      <alignment horizontal="center" vertical="center"/>
    </xf>
    <xf numFmtId="0" fontId="98" fillId="32" borderId="0" xfId="6" applyFont="1" applyFill="1" applyAlignment="1">
      <alignment horizontal="center" vertical="center"/>
    </xf>
    <xf numFmtId="0" fontId="98" fillId="32" borderId="20" xfId="6" applyFont="1" applyFill="1" applyBorder="1" applyAlignment="1">
      <alignment horizontal="center" vertical="center"/>
    </xf>
    <xf numFmtId="0" fontId="124" fillId="3" borderId="95" xfId="6" applyFont="1" applyFill="1" applyBorder="1" applyAlignment="1">
      <alignment horizontal="center" vertical="center"/>
    </xf>
    <xf numFmtId="0" fontId="114" fillId="3" borderId="247" xfId="6" applyFont="1" applyFill="1" applyBorder="1" applyAlignment="1">
      <alignment horizontal="center" vertical="center"/>
    </xf>
    <xf numFmtId="0" fontId="40" fillId="37" borderId="0" xfId="0" applyFont="1" applyFill="1" applyAlignment="1">
      <alignment horizontal="left" wrapText="1"/>
    </xf>
    <xf numFmtId="0" fontId="40" fillId="37" borderId="20" xfId="0" applyFont="1" applyFill="1" applyBorder="1" applyAlignment="1">
      <alignment horizontal="left" wrapText="1"/>
    </xf>
    <xf numFmtId="0" fontId="26" fillId="3" borderId="0" xfId="14" applyFont="1" applyFill="1" applyAlignment="1">
      <alignment horizontal="center" vertical="top" wrapText="1"/>
    </xf>
    <xf numFmtId="164" fontId="47" fillId="68" borderId="247" xfId="8" applyNumberFormat="1" applyFont="1" applyFill="1" applyBorder="1" applyAlignment="1" applyProtection="1">
      <alignment horizontal="center" vertical="center"/>
      <protection locked="0"/>
    </xf>
    <xf numFmtId="164" fontId="199" fillId="11" borderId="247" xfId="11" applyNumberFormat="1" applyFont="1" applyFill="1" applyBorder="1" applyAlignment="1">
      <alignment horizontal="center" vertical="center" wrapText="1"/>
    </xf>
    <xf numFmtId="164" fontId="199" fillId="11" borderId="0" xfId="11" applyNumberFormat="1" applyFont="1" applyFill="1" applyAlignment="1">
      <alignment horizontal="center" vertical="center" wrapText="1"/>
    </xf>
    <xf numFmtId="0" fontId="33" fillId="3" borderId="0" xfId="6" applyFont="1" applyFill="1" applyAlignment="1" applyProtection="1">
      <alignment horizontal="right" vertical="center"/>
      <protection hidden="1"/>
    </xf>
    <xf numFmtId="179" fontId="119" fillId="3" borderId="0" xfId="0" applyNumberFormat="1" applyFont="1" applyFill="1" applyAlignment="1">
      <alignment horizontal="right" vertical="center"/>
    </xf>
    <xf numFmtId="178" fontId="0" fillId="3" borderId="0" xfId="0" applyNumberFormat="1" applyFill="1" applyAlignment="1">
      <alignment horizontal="center" vertical="center"/>
    </xf>
    <xf numFmtId="0" fontId="188" fillId="11" borderId="247" xfId="6" applyFont="1" applyFill="1" applyBorder="1" applyAlignment="1" applyProtection="1">
      <alignment horizontal="center" vertical="center"/>
      <protection hidden="1"/>
    </xf>
    <xf numFmtId="0" fontId="188" fillId="11" borderId="0" xfId="6" applyFont="1" applyFill="1" applyAlignment="1" applyProtection="1">
      <alignment horizontal="center" vertical="center" wrapText="1"/>
      <protection hidden="1"/>
    </xf>
    <xf numFmtId="164" fontId="33" fillId="3" borderId="0" xfId="11" applyNumberFormat="1" applyFont="1" applyFill="1" applyAlignment="1">
      <alignment horizontal="center" vertical="center"/>
    </xf>
    <xf numFmtId="164" fontId="33" fillId="3" borderId="20" xfId="11" applyNumberFormat="1" applyFont="1" applyFill="1" applyBorder="1" applyAlignment="1">
      <alignment horizontal="center" vertical="center"/>
    </xf>
    <xf numFmtId="0" fontId="358" fillId="53" borderId="0" xfId="6" applyFont="1" applyFill="1" applyAlignment="1">
      <alignment horizontal="center" vertical="center"/>
    </xf>
    <xf numFmtId="0" fontId="674" fillId="3" borderId="65" xfId="0" applyFont="1" applyFill="1" applyBorder="1" applyAlignment="1">
      <alignment horizontal="center" vertical="center" wrapText="1"/>
    </xf>
    <xf numFmtId="0" fontId="674" fillId="3" borderId="62" xfId="0" applyFont="1" applyFill="1" applyBorder="1" applyAlignment="1">
      <alignment horizontal="center" vertical="center" wrapText="1"/>
    </xf>
    <xf numFmtId="0" fontId="674" fillId="3" borderId="64" xfId="0" applyFont="1" applyFill="1" applyBorder="1" applyAlignment="1">
      <alignment horizontal="center" vertical="center" wrapText="1"/>
    </xf>
    <xf numFmtId="0" fontId="674" fillId="3" borderId="31" xfId="0" applyFont="1" applyFill="1" applyBorder="1" applyAlignment="1">
      <alignment horizontal="center" vertical="center" wrapText="1"/>
    </xf>
    <xf numFmtId="0" fontId="674" fillId="3" borderId="12" xfId="0" applyFont="1" applyFill="1" applyBorder="1" applyAlignment="1">
      <alignment horizontal="center" vertical="center" wrapText="1"/>
    </xf>
    <xf numFmtId="0" fontId="674" fillId="3" borderId="32" xfId="0" applyFont="1" applyFill="1" applyBorder="1" applyAlignment="1">
      <alignment horizontal="center" vertical="center" wrapText="1"/>
    </xf>
    <xf numFmtId="0" fontId="231" fillId="52" borderId="0" xfId="0" applyFont="1" applyFill="1" applyAlignment="1">
      <alignment horizontal="center"/>
    </xf>
    <xf numFmtId="0" fontId="634" fillId="3" borderId="18" xfId="0" applyFont="1" applyFill="1" applyBorder="1" applyAlignment="1">
      <alignment horizontal="left" vertical="center" wrapText="1"/>
    </xf>
    <xf numFmtId="0" fontId="634" fillId="3" borderId="0" xfId="0" applyFont="1" applyFill="1" applyBorder="1" applyAlignment="1">
      <alignment horizontal="left" vertical="center" wrapText="1"/>
    </xf>
    <xf numFmtId="164" fontId="671" fillId="2" borderId="0" xfId="11" applyNumberFormat="1" applyFont="1" applyFill="1" applyBorder="1" applyAlignment="1">
      <alignment horizontal="center" vertical="center"/>
    </xf>
    <xf numFmtId="164" fontId="667" fillId="10" borderId="0" xfId="11" applyNumberFormat="1" applyFont="1" applyFill="1" applyBorder="1" applyAlignment="1">
      <alignment horizontal="center" vertical="center"/>
    </xf>
    <xf numFmtId="1" fontId="647" fillId="10" borderId="0" xfId="11" applyNumberFormat="1" applyFont="1" applyFill="1" applyBorder="1" applyAlignment="1">
      <alignment horizontal="center" vertical="center"/>
    </xf>
    <xf numFmtId="0" fontId="243" fillId="3" borderId="25" xfId="6" applyFont="1" applyFill="1" applyBorder="1" applyAlignment="1" applyProtection="1">
      <alignment horizontal="center" vertical="center" wrapText="1"/>
      <protection hidden="1"/>
    </xf>
    <xf numFmtId="164" fontId="651" fillId="68" borderId="62" xfId="0" applyNumberFormat="1" applyFont="1" applyFill="1" applyBorder="1" applyAlignment="1">
      <alignment horizontal="center" vertical="center"/>
    </xf>
    <xf numFmtId="164" fontId="651" fillId="68" borderId="0" xfId="0" applyNumberFormat="1" applyFont="1" applyFill="1" applyBorder="1" applyAlignment="1">
      <alignment horizontal="center" vertical="center"/>
    </xf>
    <xf numFmtId="164" fontId="231" fillId="68" borderId="0" xfId="0" applyNumberFormat="1" applyFont="1" applyFill="1" applyBorder="1" applyAlignment="1">
      <alignment horizontal="center"/>
    </xf>
    <xf numFmtId="0" fontId="249" fillId="3" borderId="62" xfId="6" applyFont="1" applyFill="1" applyBorder="1" applyAlignment="1">
      <alignment horizontal="center" vertical="center"/>
    </xf>
    <xf numFmtId="0" fontId="231" fillId="3" borderId="0" xfId="0" applyFont="1" applyFill="1" applyBorder="1" applyAlignment="1">
      <alignment horizontal="center" vertical="center" wrapText="1"/>
    </xf>
    <xf numFmtId="0" fontId="757" fillId="3" borderId="0" xfId="0" applyFont="1" applyFill="1" applyBorder="1" applyAlignment="1">
      <alignment horizontal="center" vertical="center" wrapText="1"/>
    </xf>
    <xf numFmtId="0" fontId="758" fillId="3" borderId="0" xfId="0" applyFont="1" applyFill="1" applyBorder="1" applyAlignment="1">
      <alignment horizontal="center" vertical="center" wrapText="1"/>
    </xf>
    <xf numFmtId="164" fontId="671" fillId="19" borderId="18" xfId="11" applyNumberFormat="1" applyFont="1" applyFill="1" applyBorder="1" applyAlignment="1">
      <alignment horizontal="center" vertical="center"/>
    </xf>
    <xf numFmtId="186" fontId="755" fillId="19" borderId="0" xfId="6" applyNumberFormat="1" applyFont="1" applyFill="1" applyBorder="1" applyAlignment="1" applyProtection="1">
      <alignment horizontal="center" vertical="center"/>
      <protection hidden="1"/>
    </xf>
    <xf numFmtId="0" fontId="753" fillId="3" borderId="0" xfId="6" applyFont="1" applyFill="1" applyBorder="1" applyAlignment="1" applyProtection="1">
      <alignment horizontal="center" wrapText="1"/>
      <protection hidden="1"/>
    </xf>
    <xf numFmtId="0" fontId="692" fillId="10" borderId="0" xfId="0" applyFont="1" applyFill="1" applyBorder="1" applyAlignment="1">
      <alignment horizontal="center" vertical="center"/>
    </xf>
    <xf numFmtId="0" fontId="692" fillId="10" borderId="25" xfId="0" applyFont="1" applyFill="1" applyBorder="1" applyAlignment="1">
      <alignment horizontal="center" vertical="center"/>
    </xf>
    <xf numFmtId="0" fontId="693" fillId="9" borderId="44" xfId="6" applyFont="1" applyFill="1" applyBorder="1" applyAlignment="1" applyProtection="1">
      <alignment horizontal="center" vertical="center" wrapText="1"/>
      <protection hidden="1"/>
    </xf>
    <xf numFmtId="0" fontId="693" fillId="9" borderId="0" xfId="6" applyFont="1" applyFill="1" applyBorder="1" applyAlignment="1" applyProtection="1">
      <alignment horizontal="center" vertical="center" wrapText="1"/>
      <protection hidden="1"/>
    </xf>
    <xf numFmtId="0" fontId="694" fillId="10" borderId="0" xfId="6" applyFont="1" applyFill="1" applyBorder="1" applyAlignment="1" applyProtection="1">
      <alignment horizontal="center" vertical="center" wrapText="1"/>
      <protection hidden="1"/>
    </xf>
    <xf numFmtId="0" fontId="661" fillId="22" borderId="0" xfId="6" applyFont="1" applyFill="1" applyBorder="1" applyAlignment="1" applyProtection="1">
      <alignment horizontal="center" vertical="center" wrapText="1"/>
      <protection hidden="1"/>
    </xf>
    <xf numFmtId="0" fontId="661" fillId="22" borderId="25" xfId="6" applyFont="1" applyFill="1" applyBorder="1" applyAlignment="1" applyProtection="1">
      <alignment horizontal="center" vertical="center" wrapText="1"/>
      <protection hidden="1"/>
    </xf>
    <xf numFmtId="0" fontId="652" fillId="6" borderId="58" xfId="6" applyFont="1" applyFill="1" applyBorder="1" applyAlignment="1">
      <alignment horizontal="center"/>
    </xf>
    <xf numFmtId="0" fontId="652" fillId="6" borderId="59" xfId="6" applyFont="1" applyFill="1" applyBorder="1" applyAlignment="1">
      <alignment horizontal="center"/>
    </xf>
    <xf numFmtId="0" fontId="652" fillId="6" borderId="60" xfId="6" applyFont="1" applyFill="1" applyBorder="1" applyAlignment="1">
      <alignment horizontal="center"/>
    </xf>
    <xf numFmtId="0" fontId="250" fillId="19" borderId="18" xfId="0" applyFont="1" applyFill="1" applyBorder="1" applyAlignment="1">
      <alignment horizontal="center" vertical="center" wrapText="1"/>
    </xf>
    <xf numFmtId="0" fontId="250" fillId="19" borderId="0" xfId="0" applyFont="1" applyFill="1" applyBorder="1" applyAlignment="1">
      <alignment horizontal="center" vertical="center" wrapText="1"/>
    </xf>
    <xf numFmtId="0" fontId="642" fillId="3" borderId="0" xfId="6" applyFont="1" applyFill="1" applyBorder="1" applyAlignment="1">
      <alignment horizontal="center" vertical="center"/>
    </xf>
    <xf numFmtId="0" fontId="313" fillId="3" borderId="0" xfId="6" applyFont="1" applyFill="1" applyBorder="1" applyAlignment="1">
      <alignment horizontal="center" vertical="center"/>
    </xf>
    <xf numFmtId="0" fontId="313" fillId="3" borderId="25" xfId="6" applyFont="1" applyFill="1" applyBorder="1" applyAlignment="1">
      <alignment horizontal="center" vertical="center"/>
    </xf>
    <xf numFmtId="0" fontId="360" fillId="10" borderId="0" xfId="6" applyFont="1" applyFill="1" applyBorder="1" applyAlignment="1">
      <alignment horizontal="center" vertical="center" textRotation="90"/>
    </xf>
    <xf numFmtId="0" fontId="771" fillId="3" borderId="186" xfId="6" applyFont="1" applyFill="1" applyBorder="1" applyAlignment="1" applyProtection="1">
      <alignment horizontal="center" vertical="center"/>
      <protection hidden="1"/>
    </xf>
    <xf numFmtId="0" fontId="771" fillId="3" borderId="174" xfId="6" applyFont="1" applyFill="1" applyBorder="1" applyAlignment="1" applyProtection="1">
      <alignment horizontal="center" vertical="center"/>
      <protection hidden="1"/>
    </xf>
    <xf numFmtId="0" fontId="771" fillId="3" borderId="18" xfId="6" applyFont="1" applyFill="1" applyBorder="1" applyAlignment="1" applyProtection="1">
      <alignment horizontal="center" vertical="center"/>
      <protection hidden="1"/>
    </xf>
    <xf numFmtId="0" fontId="771" fillId="3" borderId="0" xfId="6" applyFont="1" applyFill="1" applyBorder="1" applyAlignment="1" applyProtection="1">
      <alignment horizontal="center" vertical="center"/>
      <protection hidden="1"/>
    </xf>
    <xf numFmtId="0" fontId="313" fillId="3" borderId="18" xfId="11" applyNumberFormat="1" applyFont="1" applyFill="1" applyBorder="1" applyAlignment="1">
      <alignment horizontal="center" vertical="center" wrapText="1"/>
    </xf>
    <xf numFmtId="0" fontId="313" fillId="3" borderId="0" xfId="11" applyNumberFormat="1" applyFont="1" applyFill="1" applyBorder="1" applyAlignment="1">
      <alignment horizontal="center" vertical="center" wrapText="1"/>
    </xf>
    <xf numFmtId="0" fontId="313" fillId="3" borderId="25" xfId="11" applyNumberFormat="1" applyFont="1" applyFill="1" applyBorder="1" applyAlignment="1">
      <alignment horizontal="center" vertical="center" wrapText="1"/>
    </xf>
    <xf numFmtId="185" fontId="733" fillId="3" borderId="57" xfId="0" applyNumberFormat="1" applyFont="1" applyFill="1" applyBorder="1" applyAlignment="1">
      <alignment horizontal="center" vertical="center"/>
    </xf>
    <xf numFmtId="185" fontId="733" fillId="3" borderId="77" xfId="0" applyNumberFormat="1" applyFont="1" applyFill="1" applyBorder="1" applyAlignment="1">
      <alignment horizontal="center" vertical="center"/>
    </xf>
    <xf numFmtId="0" fontId="313" fillId="6" borderId="18" xfId="6" applyFont="1" applyFill="1" applyBorder="1" applyAlignment="1">
      <alignment horizontal="center" vertical="center"/>
    </xf>
    <xf numFmtId="0" fontId="313" fillId="6" borderId="0" xfId="6" applyFont="1" applyFill="1" applyBorder="1" applyAlignment="1">
      <alignment horizontal="center" vertical="center"/>
    </xf>
    <xf numFmtId="0" fontId="313" fillId="6" borderId="25" xfId="6" applyFont="1" applyFill="1" applyBorder="1" applyAlignment="1">
      <alignment horizontal="center" vertical="center"/>
    </xf>
    <xf numFmtId="2" fontId="250" fillId="27" borderId="18" xfId="6" applyNumberFormat="1" applyFont="1" applyFill="1" applyBorder="1" applyAlignment="1" applyProtection="1">
      <alignment horizontal="center" vertical="center"/>
      <protection locked="0"/>
    </xf>
    <xf numFmtId="2" fontId="250" fillId="27" borderId="0" xfId="6" applyNumberFormat="1" applyFont="1" applyFill="1" applyBorder="1" applyAlignment="1" applyProtection="1">
      <alignment horizontal="center" vertical="center"/>
      <protection locked="0"/>
    </xf>
    <xf numFmtId="2" fontId="250" fillId="27" borderId="25" xfId="6" applyNumberFormat="1" applyFont="1" applyFill="1" applyBorder="1" applyAlignment="1" applyProtection="1">
      <alignment horizontal="center" vertical="center"/>
      <protection locked="0"/>
    </xf>
    <xf numFmtId="0" fontId="243" fillId="3" borderId="65" xfId="6" applyFont="1" applyFill="1" applyBorder="1" applyAlignment="1">
      <alignment horizontal="center" vertical="center" wrapText="1"/>
    </xf>
    <xf numFmtId="0" fontId="243" fillId="3" borderId="62" xfId="6" applyFont="1" applyFill="1" applyBorder="1" applyAlignment="1">
      <alignment horizontal="center" vertical="center" wrapText="1"/>
    </xf>
    <xf numFmtId="0" fontId="243" fillId="3" borderId="73" xfId="6" applyFont="1" applyFill="1" applyBorder="1" applyAlignment="1">
      <alignment horizontal="center" vertical="center" wrapText="1"/>
    </xf>
    <xf numFmtId="0" fontId="243" fillId="3" borderId="18" xfId="6" applyFont="1" applyFill="1" applyBorder="1" applyAlignment="1">
      <alignment horizontal="center" vertical="center" wrapText="1"/>
    </xf>
    <xf numFmtId="0" fontId="243" fillId="3" borderId="0" xfId="6" applyFont="1" applyFill="1" applyBorder="1" applyAlignment="1">
      <alignment horizontal="center" vertical="center" wrapText="1"/>
    </xf>
    <xf numFmtId="0" fontId="243" fillId="3" borderId="43" xfId="6" applyFont="1" applyFill="1" applyBorder="1" applyAlignment="1">
      <alignment horizontal="center" vertical="center" wrapText="1"/>
    </xf>
    <xf numFmtId="0" fontId="680" fillId="3" borderId="96" xfId="6" applyFont="1" applyFill="1" applyBorder="1" applyAlignment="1">
      <alignment horizontal="center" vertical="center"/>
    </xf>
    <xf numFmtId="0" fontId="680" fillId="3" borderId="62" xfId="6" applyFont="1" applyFill="1" applyBorder="1" applyAlignment="1">
      <alignment horizontal="center" vertical="center"/>
    </xf>
    <xf numFmtId="0" fontId="680" fillId="3" borderId="64" xfId="6" applyFont="1" applyFill="1" applyBorder="1" applyAlignment="1">
      <alignment horizontal="center" vertical="center"/>
    </xf>
    <xf numFmtId="0" fontId="680" fillId="3" borderId="44" xfId="6" applyFont="1" applyFill="1" applyBorder="1" applyAlignment="1">
      <alignment horizontal="center" vertical="center"/>
    </xf>
    <xf numFmtId="0" fontId="680" fillId="3" borderId="0" xfId="6" applyFont="1" applyFill="1" applyBorder="1" applyAlignment="1">
      <alignment horizontal="center" vertical="center"/>
    </xf>
    <xf numFmtId="0" fontId="680" fillId="3" borderId="25" xfId="6" applyFont="1" applyFill="1" applyBorder="1" applyAlignment="1">
      <alignment horizontal="center" vertical="center"/>
    </xf>
    <xf numFmtId="164" fontId="690" fillId="10" borderId="44" xfId="11" applyNumberFormat="1" applyFont="1" applyFill="1" applyBorder="1" applyAlignment="1">
      <alignment horizontal="center" vertical="center"/>
    </xf>
    <xf numFmtId="164" fontId="690" fillId="10" borderId="0" xfId="11" applyNumberFormat="1" applyFont="1" applyFill="1" applyBorder="1" applyAlignment="1">
      <alignment horizontal="center" vertical="center"/>
    </xf>
    <xf numFmtId="164" fontId="691" fillId="10" borderId="0" xfId="11" applyNumberFormat="1" applyFont="1" applyFill="1" applyBorder="1" applyAlignment="1">
      <alignment horizontal="center" vertical="center"/>
    </xf>
    <xf numFmtId="0" fontId="671" fillId="21" borderId="0" xfId="0" applyFont="1" applyFill="1" applyBorder="1" applyAlignment="1">
      <alignment horizontal="center" vertical="center"/>
    </xf>
    <xf numFmtId="0" fontId="674" fillId="3" borderId="70" xfId="0" applyFont="1" applyFill="1" applyBorder="1" applyAlignment="1">
      <alignment horizontal="center" vertical="center" wrapText="1"/>
    </xf>
    <xf numFmtId="0" fontId="674" fillId="3" borderId="17" xfId="0" applyFont="1" applyFill="1" applyBorder="1" applyAlignment="1">
      <alignment horizontal="center" vertical="center" wrapText="1"/>
    </xf>
    <xf numFmtId="0" fontId="674" fillId="3" borderId="78" xfId="0" applyFont="1" applyFill="1" applyBorder="1" applyAlignment="1">
      <alignment horizontal="center" vertical="center" wrapText="1"/>
    </xf>
    <xf numFmtId="0" fontId="674" fillId="3" borderId="33" xfId="0" applyFont="1" applyFill="1" applyBorder="1" applyAlignment="1">
      <alignment horizontal="center" vertical="center" wrapText="1"/>
    </xf>
    <xf numFmtId="0" fontId="674" fillId="3" borderId="21" xfId="0" applyFont="1" applyFill="1" applyBorder="1" applyAlignment="1">
      <alignment horizontal="center" vertical="center" wrapText="1"/>
    </xf>
    <xf numFmtId="0" fontId="674" fillId="3" borderId="22" xfId="0" applyFont="1" applyFill="1" applyBorder="1" applyAlignment="1">
      <alignment horizontal="center" vertical="center" wrapText="1"/>
    </xf>
    <xf numFmtId="0" fontId="731" fillId="5" borderId="174" xfId="6" applyFont="1" applyFill="1" applyBorder="1" applyAlignment="1">
      <alignment horizontal="center" vertical="center"/>
    </xf>
    <xf numFmtId="0" fontId="731" fillId="5" borderId="0" xfId="6" applyFont="1" applyFill="1" applyBorder="1" applyAlignment="1">
      <alignment horizontal="center" vertical="center"/>
    </xf>
    <xf numFmtId="0" fontId="570" fillId="143" borderId="0" xfId="0" applyFont="1" applyFill="1" applyAlignment="1">
      <alignment horizontal="center" vertical="center"/>
    </xf>
    <xf numFmtId="0" fontId="231" fillId="10" borderId="0" xfId="0" applyFont="1" applyFill="1" applyBorder="1" applyAlignment="1">
      <alignment horizontal="center"/>
    </xf>
    <xf numFmtId="0" fontId="781" fillId="3" borderId="70" xfId="6" applyFont="1" applyFill="1" applyBorder="1" applyAlignment="1" applyProtection="1">
      <alignment horizontal="center" vertical="center"/>
      <protection hidden="1"/>
    </xf>
    <xf numFmtId="0" fontId="781" fillId="3" borderId="17" xfId="6" applyFont="1" applyFill="1" applyBorder="1" applyAlignment="1" applyProtection="1">
      <alignment horizontal="center" vertical="center"/>
      <protection hidden="1"/>
    </xf>
    <xf numFmtId="0" fontId="781" fillId="3" borderId="1" xfId="6" applyFont="1" applyFill="1" applyBorder="1" applyAlignment="1" applyProtection="1">
      <alignment horizontal="center" vertical="center"/>
      <protection hidden="1"/>
    </xf>
    <xf numFmtId="0" fontId="781" fillId="3" borderId="0" xfId="6" applyFont="1" applyFill="1" applyBorder="1" applyAlignment="1" applyProtection="1">
      <alignment horizontal="center" vertical="center"/>
      <protection hidden="1"/>
    </xf>
    <xf numFmtId="164" fontId="644" fillId="10" borderId="0" xfId="11" applyNumberFormat="1" applyFont="1" applyFill="1" applyBorder="1" applyAlignment="1">
      <alignment horizontal="center" vertical="center"/>
    </xf>
    <xf numFmtId="0" fontId="634" fillId="3" borderId="0" xfId="6" applyFont="1" applyFill="1" applyBorder="1" applyAlignment="1" applyProtection="1">
      <alignment horizontal="left" vertical="center" wrapText="1"/>
      <protection hidden="1"/>
    </xf>
    <xf numFmtId="0" fontId="634" fillId="3" borderId="20" xfId="6" applyFont="1" applyFill="1" applyBorder="1" applyAlignment="1" applyProtection="1">
      <alignment horizontal="left" vertical="center" wrapText="1"/>
      <protection hidden="1"/>
    </xf>
    <xf numFmtId="164" fontId="747" fillId="3" borderId="0" xfId="6" applyNumberFormat="1" applyFont="1" applyFill="1" applyBorder="1" applyAlignment="1" applyProtection="1">
      <alignment horizontal="center" vertical="center"/>
      <protection hidden="1"/>
    </xf>
    <xf numFmtId="0" fontId="752" fillId="3" borderId="50" xfId="6" applyFont="1" applyFill="1" applyBorder="1" applyAlignment="1" applyProtection="1">
      <alignment horizontal="center" vertical="center"/>
      <protection hidden="1"/>
    </xf>
    <xf numFmtId="0" fontId="752" fillId="3" borderId="51" xfId="6" applyFont="1" applyFill="1" applyBorder="1" applyAlignment="1" applyProtection="1">
      <alignment horizontal="center" vertical="center"/>
      <protection hidden="1"/>
    </xf>
    <xf numFmtId="164" fontId="243" fillId="37" borderId="0" xfId="11" applyNumberFormat="1" applyFont="1" applyFill="1" applyBorder="1" applyAlignment="1">
      <alignment horizontal="center" vertical="center"/>
    </xf>
    <xf numFmtId="0" fontId="671" fillId="21" borderId="1" xfId="0" applyFont="1" applyFill="1" applyBorder="1" applyAlignment="1">
      <alignment horizontal="center" vertical="center"/>
    </xf>
    <xf numFmtId="0" fontId="671" fillId="21" borderId="20" xfId="0" applyFont="1" applyFill="1" applyBorder="1" applyAlignment="1">
      <alignment horizontal="center" vertical="center"/>
    </xf>
    <xf numFmtId="164" fontId="359" fillId="3" borderId="0" xfId="11" applyNumberFormat="1" applyFont="1" applyFill="1" applyBorder="1" applyAlignment="1">
      <alignment horizontal="center" vertical="center"/>
    </xf>
    <xf numFmtId="0" fontId="776" fillId="3" borderId="71" xfId="0" applyFont="1" applyFill="1" applyBorder="1" applyAlignment="1">
      <alignment horizontal="left" vertical="center"/>
    </xf>
    <xf numFmtId="0" fontId="776" fillId="3" borderId="72" xfId="0" applyFont="1" applyFill="1" applyBorder="1" applyAlignment="1">
      <alignment horizontal="left" vertical="center"/>
    </xf>
    <xf numFmtId="0" fontId="776" fillId="3" borderId="50" xfId="0" applyFont="1" applyFill="1" applyBorder="1" applyAlignment="1">
      <alignment horizontal="left" vertical="center"/>
    </xf>
    <xf numFmtId="0" fontId="776" fillId="3" borderId="51" xfId="0" applyFont="1" applyFill="1" applyBorder="1" applyAlignment="1">
      <alignment horizontal="left" vertical="center"/>
    </xf>
    <xf numFmtId="0" fontId="776" fillId="3" borderId="71" xfId="0" applyFont="1" applyFill="1" applyBorder="1" applyAlignment="1">
      <alignment horizontal="left" vertical="center" wrapText="1"/>
    </xf>
    <xf numFmtId="0" fontId="776" fillId="3" borderId="72" xfId="0" applyFont="1" applyFill="1" applyBorder="1" applyAlignment="1">
      <alignment horizontal="left" vertical="center" wrapText="1"/>
    </xf>
    <xf numFmtId="0" fontId="776" fillId="3" borderId="0" xfId="0" applyFont="1" applyFill="1" applyBorder="1" applyAlignment="1">
      <alignment horizontal="left" vertical="center" wrapText="1"/>
    </xf>
    <xf numFmtId="0" fontId="776" fillId="3" borderId="20" xfId="0" applyFont="1" applyFill="1" applyBorder="1" applyAlignment="1">
      <alignment horizontal="left" vertical="center" wrapText="1"/>
    </xf>
    <xf numFmtId="0" fontId="779" fillId="3" borderId="17" xfId="6" applyFont="1" applyFill="1" applyBorder="1" applyAlignment="1" applyProtection="1">
      <alignment horizontal="center" vertical="center" wrapText="1"/>
      <protection hidden="1"/>
    </xf>
    <xf numFmtId="0" fontId="779" fillId="3" borderId="0" xfId="6" applyFont="1" applyFill="1" applyBorder="1" applyAlignment="1" applyProtection="1">
      <alignment horizontal="center" vertical="center" wrapText="1"/>
      <protection hidden="1"/>
    </xf>
    <xf numFmtId="0" fontId="780" fillId="3" borderId="17" xfId="6" applyFont="1" applyFill="1" applyBorder="1" applyAlignment="1">
      <alignment horizontal="center" vertical="center"/>
    </xf>
    <xf numFmtId="0" fontId="634" fillId="3" borderId="17" xfId="6" applyFont="1" applyFill="1" applyBorder="1" applyAlignment="1" applyProtection="1">
      <alignment horizontal="left" vertical="center" wrapText="1"/>
      <protection hidden="1"/>
    </xf>
    <xf numFmtId="0" fontId="634" fillId="3" borderId="78" xfId="6" applyFont="1" applyFill="1" applyBorder="1" applyAlignment="1" applyProtection="1">
      <alignment horizontal="left" vertical="center" wrapText="1"/>
      <protection hidden="1"/>
    </xf>
    <xf numFmtId="0" fontId="646" fillId="3" borderId="1" xfId="6" applyFont="1" applyFill="1" applyBorder="1" applyAlignment="1" applyProtection="1">
      <alignment horizontal="center" vertical="center" wrapText="1"/>
      <protection hidden="1"/>
    </xf>
    <xf numFmtId="0" fontId="646" fillId="3" borderId="0" xfId="6" applyFont="1" applyFill="1" applyBorder="1" applyAlignment="1" applyProtection="1">
      <alignment horizontal="center" vertical="center" wrapText="1"/>
      <protection hidden="1"/>
    </xf>
    <xf numFmtId="0" fontId="745" fillId="3" borderId="0" xfId="6" applyFont="1" applyFill="1" applyBorder="1" applyAlignment="1" applyProtection="1">
      <alignment horizontal="center" vertical="center"/>
      <protection hidden="1"/>
    </xf>
    <xf numFmtId="0" fontId="746" fillId="3" borderId="0" xfId="6" applyFont="1" applyFill="1" applyBorder="1" applyAlignment="1" applyProtection="1">
      <alignment horizontal="center" vertical="center"/>
      <protection hidden="1"/>
    </xf>
    <xf numFmtId="0" fontId="784" fillId="143" borderId="0" xfId="0" applyFont="1" applyFill="1" applyAlignment="1">
      <alignment horizontal="center" vertical="center"/>
    </xf>
    <xf numFmtId="0" fontId="733" fillId="10" borderId="0" xfId="0" applyFont="1" applyFill="1" applyBorder="1" applyAlignment="1">
      <alignment horizontal="center"/>
    </xf>
    <xf numFmtId="0" fontId="360" fillId="10" borderId="0" xfId="6" applyFont="1" applyFill="1" applyBorder="1" applyAlignment="1">
      <alignment horizontal="center" vertical="center" textRotation="90" wrapText="1"/>
    </xf>
    <xf numFmtId="0" fontId="771" fillId="3" borderId="100" xfId="6" applyFont="1" applyFill="1" applyBorder="1" applyAlignment="1" applyProtection="1">
      <alignment horizontal="center" vertical="center"/>
      <protection hidden="1"/>
    </xf>
    <xf numFmtId="0" fontId="771" fillId="3" borderId="101" xfId="6" applyFont="1" applyFill="1" applyBorder="1" applyAlignment="1" applyProtection="1">
      <alignment horizontal="center" vertical="center"/>
      <protection hidden="1"/>
    </xf>
    <xf numFmtId="0" fontId="771" fillId="3" borderId="98" xfId="6" applyFont="1" applyFill="1" applyBorder="1" applyAlignment="1" applyProtection="1">
      <alignment horizontal="center" vertical="center"/>
      <protection hidden="1"/>
    </xf>
    <xf numFmtId="0" fontId="313" fillId="3" borderId="1" xfId="11" applyNumberFormat="1" applyFont="1" applyFill="1" applyBorder="1" applyAlignment="1">
      <alignment horizontal="center" vertical="center" wrapText="1"/>
    </xf>
    <xf numFmtId="0" fontId="313" fillId="3" borderId="20" xfId="11" applyNumberFormat="1" applyFont="1" applyFill="1" applyBorder="1" applyAlignment="1">
      <alignment horizontal="center" vertical="center" wrapText="1"/>
    </xf>
    <xf numFmtId="0" fontId="313" fillId="3" borderId="11" xfId="11" applyNumberFormat="1" applyFont="1" applyFill="1" applyBorder="1" applyAlignment="1">
      <alignment horizontal="center" vertical="center" wrapText="1"/>
    </xf>
    <xf numFmtId="0" fontId="313" fillId="3" borderId="12" xfId="11" applyNumberFormat="1" applyFont="1" applyFill="1" applyBorder="1" applyAlignment="1">
      <alignment horizontal="center" vertical="center" wrapText="1"/>
    </xf>
    <xf numFmtId="0" fontId="313" fillId="3" borderId="13" xfId="11" applyNumberFormat="1" applyFont="1" applyFill="1" applyBorder="1" applyAlignment="1">
      <alignment horizontal="center" vertical="center" wrapText="1"/>
    </xf>
    <xf numFmtId="0" fontId="763" fillId="3" borderId="0" xfId="6" applyFont="1" applyFill="1" applyBorder="1" applyAlignment="1">
      <alignment horizontal="center" vertical="center"/>
    </xf>
    <xf numFmtId="164" fontId="680" fillId="10" borderId="0" xfId="11" applyNumberFormat="1" applyFont="1" applyFill="1" applyBorder="1" applyAlignment="1">
      <alignment horizontal="center" vertical="center"/>
    </xf>
    <xf numFmtId="0" fontId="747" fillId="3" borderId="12" xfId="6" applyFont="1" applyFill="1" applyBorder="1" applyAlignment="1">
      <alignment horizontal="center" vertical="center"/>
    </xf>
    <xf numFmtId="0" fontId="652" fillId="3" borderId="1" xfId="6" applyFont="1" applyFill="1" applyBorder="1" applyAlignment="1" applyProtection="1">
      <alignment horizontal="right" vertical="center" wrapText="1"/>
      <protection hidden="1"/>
    </xf>
    <xf numFmtId="0" fontId="652" fillId="3" borderId="0" xfId="6" applyFont="1" applyFill="1" applyBorder="1" applyAlignment="1" applyProtection="1">
      <alignment horizontal="right" vertical="center" wrapText="1"/>
      <protection hidden="1"/>
    </xf>
    <xf numFmtId="164" fontId="772" fillId="3" borderId="1" xfId="11" applyNumberFormat="1" applyFont="1" applyFill="1" applyBorder="1" applyAlignment="1">
      <alignment horizontal="center" vertical="center" wrapText="1"/>
    </xf>
    <xf numFmtId="164" fontId="772" fillId="3" borderId="0" xfId="11" applyNumberFormat="1" applyFont="1" applyFill="1" applyBorder="1" applyAlignment="1">
      <alignment horizontal="center" vertical="center" wrapText="1"/>
    </xf>
    <xf numFmtId="0" fontId="674" fillId="3" borderId="57" xfId="0" applyFont="1" applyFill="1" applyBorder="1" applyAlignment="1" applyProtection="1">
      <alignment horizontal="left" vertical="center" wrapText="1"/>
      <protection locked="0"/>
    </xf>
    <xf numFmtId="0" fontId="674" fillId="3" borderId="81" xfId="0" applyFont="1" applyFill="1" applyBorder="1" applyAlignment="1" applyProtection="1">
      <alignment horizontal="left" vertical="center" wrapText="1"/>
      <protection locked="0"/>
    </xf>
    <xf numFmtId="0" fontId="674" fillId="3" borderId="0" xfId="0" applyFont="1" applyFill="1" applyBorder="1" applyAlignment="1" applyProtection="1">
      <alignment horizontal="left" vertical="center" wrapText="1"/>
      <protection locked="0"/>
    </xf>
    <xf numFmtId="0" fontId="674" fillId="3" borderId="20" xfId="0" applyFont="1" applyFill="1" applyBorder="1" applyAlignment="1" applyProtection="1">
      <alignment horizontal="left" vertical="center" wrapText="1"/>
      <protection locked="0"/>
    </xf>
    <xf numFmtId="0" fontId="776" fillId="3" borderId="50" xfId="0" applyFont="1" applyFill="1" applyBorder="1" applyAlignment="1">
      <alignment horizontal="left" vertical="center" wrapText="1"/>
    </xf>
    <xf numFmtId="0" fontId="776" fillId="3" borderId="51" xfId="0" applyFont="1" applyFill="1" applyBorder="1" applyAlignment="1">
      <alignment horizontal="left" vertical="center" wrapText="1"/>
    </xf>
    <xf numFmtId="0" fontId="780" fillId="3" borderId="0" xfId="6" applyFont="1" applyFill="1" applyBorder="1" applyAlignment="1">
      <alignment horizontal="center" vertical="center"/>
    </xf>
    <xf numFmtId="0" fontId="652" fillId="3" borderId="17" xfId="6" applyFont="1" applyFill="1" applyBorder="1" applyAlignment="1" applyProtection="1">
      <alignment horizontal="center" vertical="center" wrapText="1"/>
      <protection hidden="1"/>
    </xf>
    <xf numFmtId="0" fontId="652" fillId="3" borderId="0" xfId="6" applyFont="1" applyFill="1" applyBorder="1" applyAlignment="1" applyProtection="1">
      <alignment horizontal="center" vertical="center" wrapText="1"/>
      <protection hidden="1"/>
    </xf>
    <xf numFmtId="0" fontId="672" fillId="3" borderId="17" xfId="6" applyFont="1" applyFill="1" applyBorder="1" applyAlignment="1" applyProtection="1">
      <alignment horizontal="center" vertical="center" wrapText="1"/>
      <protection hidden="1"/>
    </xf>
    <xf numFmtId="0" fontId="672" fillId="3" borderId="0" xfId="6" applyFont="1" applyFill="1" applyBorder="1" applyAlignment="1" applyProtection="1">
      <alignment horizontal="center" vertical="center" wrapText="1"/>
      <protection hidden="1"/>
    </xf>
    <xf numFmtId="0" fontId="758" fillId="3" borderId="17" xfId="6" applyFont="1" applyFill="1" applyBorder="1" applyAlignment="1" applyProtection="1">
      <alignment horizontal="center" vertical="center" wrapText="1"/>
      <protection hidden="1"/>
    </xf>
    <xf numFmtId="0" fontId="758" fillId="3" borderId="0" xfId="6" applyFont="1" applyFill="1" applyBorder="1" applyAlignment="1" applyProtection="1">
      <alignment horizontal="center" vertical="center" wrapText="1"/>
      <protection hidden="1"/>
    </xf>
    <xf numFmtId="164" fontId="381" fillId="3" borderId="17" xfId="11" applyNumberFormat="1" applyFont="1" applyFill="1" applyBorder="1" applyAlignment="1">
      <alignment horizontal="left" vertical="center"/>
    </xf>
    <xf numFmtId="164" fontId="381" fillId="3" borderId="78" xfId="11" applyNumberFormat="1" applyFont="1" applyFill="1" applyBorder="1" applyAlignment="1">
      <alignment horizontal="left" vertical="center"/>
    </xf>
    <xf numFmtId="164" fontId="381" fillId="3" borderId="12" xfId="11" applyNumberFormat="1" applyFont="1" applyFill="1" applyBorder="1" applyAlignment="1">
      <alignment horizontal="left" vertical="center"/>
    </xf>
    <xf numFmtId="164" fontId="381" fillId="3" borderId="13" xfId="11" applyNumberFormat="1" applyFont="1" applyFill="1" applyBorder="1" applyAlignment="1">
      <alignment horizontal="left" vertical="center"/>
    </xf>
    <xf numFmtId="0" fontId="789" fillId="58" borderId="98" xfId="6" applyFont="1" applyFill="1" applyBorder="1" applyAlignment="1">
      <alignment horizontal="center" vertical="center"/>
    </xf>
    <xf numFmtId="0" fontId="789" fillId="58" borderId="99" xfId="6" applyFont="1" applyFill="1" applyBorder="1" applyAlignment="1">
      <alignment horizontal="center" vertical="center"/>
    </xf>
    <xf numFmtId="0" fontId="806" fillId="58" borderId="247" xfId="22" applyFont="1" applyFill="1" applyBorder="1" applyAlignment="1">
      <alignment horizontal="center" vertical="center"/>
    </xf>
    <xf numFmtId="0" fontId="806" fillId="58" borderId="20" xfId="22" applyFont="1" applyFill="1" applyBorder="1" applyAlignment="1">
      <alignment horizontal="center" vertical="center"/>
    </xf>
    <xf numFmtId="0" fontId="806" fillId="58" borderId="103" xfId="22" applyFont="1" applyFill="1" applyBorder="1" applyAlignment="1">
      <alignment horizontal="center" vertical="center"/>
    </xf>
    <xf numFmtId="0" fontId="806" fillId="58" borderId="105" xfId="22" applyFont="1" applyFill="1" applyBorder="1" applyAlignment="1">
      <alignment horizontal="center" vertical="center"/>
    </xf>
    <xf numFmtId="0" fontId="646" fillId="2" borderId="1" xfId="6" applyFont="1" applyFill="1" applyBorder="1" applyAlignment="1" applyProtection="1">
      <alignment horizontal="center" vertical="center" wrapText="1"/>
      <protection hidden="1"/>
    </xf>
    <xf numFmtId="0" fontId="646" fillId="2" borderId="0" xfId="6" applyFont="1" applyFill="1" applyBorder="1" applyAlignment="1" applyProtection="1">
      <alignment horizontal="center" vertical="center" wrapText="1"/>
      <protection hidden="1"/>
    </xf>
    <xf numFmtId="0" fontId="634" fillId="3" borderId="0" xfId="6" applyFont="1" applyFill="1" applyBorder="1" applyAlignment="1" applyProtection="1">
      <alignment horizontal="left" vertical="center"/>
      <protection hidden="1"/>
    </xf>
    <xf numFmtId="0" fontId="634" fillId="3" borderId="20" xfId="6" applyFont="1" applyFill="1" applyBorder="1" applyAlignment="1" applyProtection="1">
      <alignment horizontal="left" vertical="center"/>
      <protection hidden="1"/>
    </xf>
    <xf numFmtId="0" fontId="671" fillId="21" borderId="1" xfId="0" applyFont="1" applyFill="1" applyBorder="1" applyAlignment="1">
      <alignment horizontal="right" vertical="center"/>
    </xf>
    <xf numFmtId="0" fontId="671" fillId="21" borderId="0" xfId="0" applyFont="1" applyFill="1" applyBorder="1" applyAlignment="1">
      <alignment horizontal="right" vertical="center"/>
    </xf>
    <xf numFmtId="0" fontId="671" fillId="21" borderId="20" xfId="0" applyFont="1" applyFill="1" applyBorder="1" applyAlignment="1">
      <alignment horizontal="right" vertical="center"/>
    </xf>
    <xf numFmtId="0" fontId="781" fillId="2" borderId="1" xfId="6" applyFont="1" applyFill="1" applyBorder="1" applyAlignment="1" applyProtection="1">
      <alignment horizontal="center" vertical="center"/>
      <protection hidden="1"/>
    </xf>
    <xf numFmtId="0" fontId="781" fillId="2" borderId="0" xfId="6" applyFont="1" applyFill="1" applyBorder="1" applyAlignment="1" applyProtection="1">
      <alignment horizontal="center" vertical="center"/>
      <protection hidden="1"/>
    </xf>
    <xf numFmtId="0" fontId="307" fillId="39" borderId="99" xfId="8" applyFont="1" applyFill="1" applyBorder="1" applyAlignment="1">
      <alignment horizontal="center" vertical="center" wrapText="1"/>
    </xf>
    <xf numFmtId="0" fontId="307" fillId="39" borderId="317" xfId="8" applyFont="1" applyFill="1" applyBorder="1" applyAlignment="1">
      <alignment horizontal="center" vertical="center" wrapText="1"/>
    </xf>
    <xf numFmtId="0" fontId="814" fillId="38" borderId="98" xfId="6" applyFont="1" applyFill="1" applyBorder="1" applyAlignment="1" applyProtection="1">
      <alignment horizontal="center" vertical="center"/>
      <protection hidden="1"/>
    </xf>
    <xf numFmtId="0" fontId="814" fillId="38" borderId="53" xfId="6" applyFont="1" applyFill="1" applyBorder="1" applyAlignment="1" applyProtection="1">
      <alignment horizontal="center" vertical="center"/>
      <protection hidden="1"/>
    </xf>
    <xf numFmtId="0" fontId="249" fillId="58" borderId="242" xfId="6" applyFont="1" applyFill="1" applyBorder="1" applyAlignment="1">
      <alignment horizontal="center" vertical="center" wrapText="1"/>
    </xf>
    <xf numFmtId="0" fontId="249" fillId="58" borderId="308" xfId="6" applyFont="1" applyFill="1" applyBorder="1" applyAlignment="1">
      <alignment horizontal="center" vertical="center" wrapText="1"/>
    </xf>
    <xf numFmtId="0" fontId="376" fillId="58" borderId="242" xfId="6" applyFont="1" applyFill="1" applyBorder="1" applyAlignment="1">
      <alignment horizontal="center" vertical="center"/>
    </xf>
    <xf numFmtId="0" fontId="376" fillId="58" borderId="308" xfId="6" applyFont="1" applyFill="1" applyBorder="1" applyAlignment="1">
      <alignment horizontal="center" vertical="center"/>
    </xf>
    <xf numFmtId="0" fontId="214" fillId="3" borderId="312" xfId="6" applyFont="1" applyFill="1" applyBorder="1" applyAlignment="1">
      <alignment horizontal="center" vertical="center"/>
    </xf>
    <xf numFmtId="0" fontId="393" fillId="58" borderId="98" xfId="6" applyFont="1" applyFill="1" applyBorder="1" applyAlignment="1">
      <alignment horizontal="center" vertical="center" wrapText="1"/>
    </xf>
    <xf numFmtId="0" fontId="393" fillId="58" borderId="99" xfId="6" applyFont="1" applyFill="1" applyBorder="1" applyAlignment="1">
      <alignment horizontal="center" vertical="center" wrapText="1"/>
    </xf>
    <xf numFmtId="0" fontId="781" fillId="2" borderId="70" xfId="6" applyFont="1" applyFill="1" applyBorder="1" applyAlignment="1" applyProtection="1">
      <alignment horizontal="center" vertical="center"/>
      <protection hidden="1"/>
    </xf>
    <xf numFmtId="0" fontId="781" fillId="2" borderId="17" xfId="6" applyFont="1" applyFill="1" applyBorder="1" applyAlignment="1" applyProtection="1">
      <alignment horizontal="center" vertical="center"/>
      <protection hidden="1"/>
    </xf>
    <xf numFmtId="0" fontId="2" fillId="52" borderId="98" xfId="0" applyFont="1" applyFill="1" applyBorder="1" applyAlignment="1">
      <alignment horizontal="center"/>
    </xf>
    <xf numFmtId="0" fontId="2" fillId="52" borderId="0" xfId="0" applyFont="1" applyFill="1" applyBorder="1" applyAlignment="1">
      <alignment horizontal="center"/>
    </xf>
    <xf numFmtId="0" fontId="313" fillId="3" borderId="1" xfId="11" applyNumberFormat="1" applyFont="1" applyFill="1" applyBorder="1" applyAlignment="1">
      <alignment horizontal="left" vertical="top" wrapText="1"/>
    </xf>
    <xf numFmtId="0" fontId="313" fillId="3" borderId="0" xfId="11" applyNumberFormat="1" applyFont="1" applyFill="1" applyBorder="1" applyAlignment="1">
      <alignment horizontal="left" vertical="top" wrapText="1"/>
    </xf>
    <xf numFmtId="0" fontId="313" fillId="3" borderId="20" xfId="11" applyNumberFormat="1" applyFont="1" applyFill="1" applyBorder="1" applyAlignment="1">
      <alignment horizontal="left" vertical="top" wrapText="1"/>
    </xf>
    <xf numFmtId="0" fontId="313" fillId="3" borderId="11" xfId="11" applyNumberFormat="1" applyFont="1" applyFill="1" applyBorder="1" applyAlignment="1">
      <alignment horizontal="left" vertical="top" wrapText="1"/>
    </xf>
    <xf numFmtId="0" fontId="313" fillId="3" borderId="12" xfId="11" applyNumberFormat="1" applyFont="1" applyFill="1" applyBorder="1" applyAlignment="1">
      <alignment horizontal="left" vertical="top" wrapText="1"/>
    </xf>
    <xf numFmtId="0" fontId="313" fillId="3" borderId="13" xfId="11" applyNumberFormat="1" applyFont="1" applyFill="1" applyBorder="1" applyAlignment="1">
      <alignment horizontal="left" vertical="top" wrapText="1"/>
    </xf>
    <xf numFmtId="0" fontId="324" fillId="68" borderId="100" xfId="8" applyFont="1" applyFill="1" applyBorder="1" applyAlignment="1">
      <alignment horizontal="center" vertical="center" wrapText="1"/>
    </xf>
    <xf numFmtId="0" fontId="324" fillId="68" borderId="102" xfId="8" applyFont="1" applyFill="1" applyBorder="1" applyAlignment="1">
      <alignment horizontal="center" vertical="center" wrapText="1"/>
    </xf>
    <xf numFmtId="0" fontId="324" fillId="68" borderId="98" xfId="8" applyFont="1" applyFill="1" applyBorder="1" applyAlignment="1">
      <alignment horizontal="center" vertical="center" wrapText="1"/>
    </xf>
    <xf numFmtId="0" fontId="324" fillId="68" borderId="99" xfId="8" applyFont="1" applyFill="1" applyBorder="1" applyAlignment="1">
      <alignment horizontal="center" vertical="center" wrapText="1"/>
    </xf>
    <xf numFmtId="0" fontId="811" fillId="58" borderId="100" xfId="6" applyFont="1" applyFill="1" applyBorder="1" applyAlignment="1">
      <alignment horizontal="center" vertical="center"/>
    </xf>
    <xf numFmtId="0" fontId="811" fillId="58" borderId="102" xfId="6" applyFont="1" applyFill="1" applyBorder="1" applyAlignment="1">
      <alignment horizontal="center" vertical="center"/>
    </xf>
    <xf numFmtId="0" fontId="870" fillId="39" borderId="100" xfId="8" applyFont="1" applyFill="1" applyBorder="1" applyAlignment="1">
      <alignment horizontal="center" vertical="center" wrapText="1"/>
    </xf>
    <xf numFmtId="0" fontId="870" fillId="39" borderId="101" xfId="8" applyFont="1" applyFill="1" applyBorder="1" applyAlignment="1">
      <alignment horizontal="center" vertical="center" wrapText="1"/>
    </xf>
    <xf numFmtId="0" fontId="870" fillId="39" borderId="102" xfId="8" applyFont="1" applyFill="1" applyBorder="1" applyAlignment="1">
      <alignment horizontal="center" vertical="center" wrapText="1"/>
    </xf>
    <xf numFmtId="0" fontId="870" fillId="39" borderId="98" xfId="8" applyFont="1" applyFill="1" applyBorder="1" applyAlignment="1">
      <alignment horizontal="center" vertical="center" wrapText="1"/>
    </xf>
    <xf numFmtId="0" fontId="870" fillId="39" borderId="0" xfId="8" applyFont="1" applyFill="1" applyBorder="1" applyAlignment="1">
      <alignment horizontal="center" vertical="center" wrapText="1"/>
    </xf>
    <xf numFmtId="0" fontId="870" fillId="39" borderId="99" xfId="8" applyFont="1" applyFill="1" applyBorder="1" applyAlignment="1">
      <alignment horizontal="center" vertical="center" wrapText="1"/>
    </xf>
    <xf numFmtId="0" fontId="231" fillId="52" borderId="0" xfId="8" applyFont="1" applyFill="1" applyAlignment="1">
      <alignment horizontal="center"/>
    </xf>
    <xf numFmtId="0" fontId="784" fillId="143" borderId="0" xfId="0" applyFont="1" applyFill="1" applyAlignment="1">
      <alignment horizontal="center" vertical="center" wrapText="1"/>
    </xf>
    <xf numFmtId="0" fontId="313" fillId="10" borderId="0" xfId="6" applyFont="1" applyFill="1" applyBorder="1" applyAlignment="1" applyProtection="1">
      <alignment horizontal="center" vertical="center"/>
      <protection hidden="1"/>
    </xf>
    <xf numFmtId="0" fontId="313" fillId="10" borderId="20" xfId="6" applyFont="1" applyFill="1" applyBorder="1" applyAlignment="1" applyProtection="1">
      <alignment horizontal="center" vertical="center"/>
      <protection hidden="1"/>
    </xf>
    <xf numFmtId="0" fontId="243" fillId="61" borderId="1" xfId="6" applyFont="1" applyFill="1" applyBorder="1" applyAlignment="1">
      <alignment horizontal="center" vertical="center"/>
    </xf>
    <xf numFmtId="0" fontId="243" fillId="61" borderId="0" xfId="6" applyFont="1" applyFill="1" applyBorder="1" applyAlignment="1">
      <alignment horizontal="center" vertical="center"/>
    </xf>
    <xf numFmtId="0" fontId="243" fillId="61" borderId="20" xfId="6" applyFont="1" applyFill="1" applyBorder="1" applyAlignment="1">
      <alignment horizontal="center" vertical="center"/>
    </xf>
    <xf numFmtId="164" fontId="381" fillId="2" borderId="71" xfId="11" applyNumberFormat="1" applyFont="1" applyFill="1" applyBorder="1" applyAlignment="1">
      <alignment horizontal="left" vertical="center"/>
    </xf>
    <xf numFmtId="164" fontId="381" fillId="2" borderId="72" xfId="11" applyNumberFormat="1" applyFont="1" applyFill="1" applyBorder="1" applyAlignment="1">
      <alignment horizontal="left" vertical="center"/>
    </xf>
    <xf numFmtId="164" fontId="381" fillId="2" borderId="0" xfId="11" applyNumberFormat="1" applyFont="1" applyFill="1" applyBorder="1" applyAlignment="1">
      <alignment horizontal="left" vertical="center"/>
    </xf>
    <xf numFmtId="164" fontId="381" fillId="2" borderId="20" xfId="11" applyNumberFormat="1" applyFont="1" applyFill="1" applyBorder="1" applyAlignment="1">
      <alignment horizontal="left" vertical="center"/>
    </xf>
    <xf numFmtId="0" fontId="359" fillId="3" borderId="33" xfId="14" applyNumberFormat="1" applyFont="1" applyFill="1" applyBorder="1" applyAlignment="1">
      <alignment horizontal="center" vertical="center"/>
    </xf>
    <xf numFmtId="0" fontId="359" fillId="3" borderId="21" xfId="14" applyNumberFormat="1" applyFont="1" applyFill="1" applyBorder="1" applyAlignment="1">
      <alignment horizontal="center" vertical="center"/>
    </xf>
    <xf numFmtId="0" fontId="359" fillId="3" borderId="22" xfId="14" applyNumberFormat="1" applyFont="1" applyFill="1" applyBorder="1" applyAlignment="1">
      <alignment horizontal="center" vertical="center"/>
    </xf>
    <xf numFmtId="0" fontId="626" fillId="25" borderId="74" xfId="6" applyFont="1" applyFill="1" applyBorder="1" applyAlignment="1">
      <alignment horizontal="center" vertical="center"/>
    </xf>
    <xf numFmtId="0" fontId="626" fillId="25" borderId="57" xfId="6" applyFont="1" applyFill="1" applyBorder="1" applyAlignment="1">
      <alignment horizontal="center" vertical="center"/>
    </xf>
    <xf numFmtId="0" fontId="626" fillId="25" borderId="81" xfId="6" applyFont="1" applyFill="1" applyBorder="1" applyAlignment="1">
      <alignment horizontal="center" vertical="center"/>
    </xf>
    <xf numFmtId="0" fontId="626" fillId="25" borderId="1" xfId="6" applyFont="1" applyFill="1" applyBorder="1" applyAlignment="1">
      <alignment horizontal="center" vertical="center"/>
    </xf>
    <xf numFmtId="0" fontId="626" fillId="25" borderId="0" xfId="6" applyFont="1" applyFill="1" applyBorder="1" applyAlignment="1">
      <alignment horizontal="center" vertical="center"/>
    </xf>
    <xf numFmtId="0" fontId="626" fillId="25" borderId="20" xfId="6" applyFont="1" applyFill="1" applyBorder="1" applyAlignment="1">
      <alignment horizontal="center" vertical="center"/>
    </xf>
    <xf numFmtId="0" fontId="360" fillId="41" borderId="0" xfId="6" applyFont="1" applyFill="1" applyBorder="1" applyAlignment="1">
      <alignment horizontal="center" vertical="center" textRotation="90"/>
    </xf>
    <xf numFmtId="0" fontId="250" fillId="23" borderId="1" xfId="6" applyFont="1" applyFill="1" applyBorder="1" applyAlignment="1">
      <alignment horizontal="right" vertical="center"/>
    </xf>
    <xf numFmtId="0" fontId="250" fillId="49" borderId="0" xfId="6" applyFont="1" applyFill="1" applyBorder="1" applyAlignment="1">
      <alignment horizontal="right" vertical="center"/>
    </xf>
    <xf numFmtId="0" fontId="250" fillId="23" borderId="20" xfId="6" applyFont="1" applyFill="1" applyBorder="1" applyAlignment="1">
      <alignment horizontal="right" vertical="center"/>
    </xf>
    <xf numFmtId="0" fontId="787" fillId="144" borderId="100" xfId="6" applyFont="1" applyFill="1" applyBorder="1" applyAlignment="1">
      <alignment horizontal="right" vertical="center"/>
    </xf>
    <xf numFmtId="0" fontId="787" fillId="144" borderId="101" xfId="6" applyFont="1" applyFill="1" applyBorder="1" applyAlignment="1">
      <alignment horizontal="right" vertical="center"/>
    </xf>
    <xf numFmtId="0" fontId="787" fillId="144" borderId="98" xfId="6" applyFont="1" applyFill="1" applyBorder="1" applyAlignment="1">
      <alignment horizontal="right" vertical="center"/>
    </xf>
    <xf numFmtId="0" fontId="787" fillId="144" borderId="0" xfId="6" applyFont="1" applyFill="1" applyBorder="1" applyAlignment="1">
      <alignment horizontal="right" vertical="center"/>
    </xf>
    <xf numFmtId="0" fontId="787" fillId="144" borderId="101" xfId="6" applyFont="1" applyFill="1" applyBorder="1" applyAlignment="1">
      <alignment horizontal="center" vertical="center"/>
    </xf>
    <xf numFmtId="0" fontId="787" fillId="144" borderId="0" xfId="6" applyFont="1" applyFill="1" applyBorder="1" applyAlignment="1">
      <alignment horizontal="center" vertical="center"/>
    </xf>
    <xf numFmtId="0" fontId="250" fillId="22" borderId="68" xfId="6" applyFont="1" applyFill="1" applyBorder="1" applyAlignment="1" applyProtection="1">
      <alignment horizontal="center" vertical="center" wrapText="1"/>
      <protection hidden="1"/>
    </xf>
    <xf numFmtId="0" fontId="250" fillId="22" borderId="20" xfId="6" applyFont="1" applyFill="1" applyBorder="1" applyAlignment="1" applyProtection="1">
      <alignment horizontal="center" vertical="center" wrapText="1"/>
      <protection hidden="1"/>
    </xf>
    <xf numFmtId="0" fontId="250" fillId="23" borderId="0" xfId="6" applyFont="1" applyFill="1" applyBorder="1" applyAlignment="1">
      <alignment horizontal="right" vertical="center"/>
    </xf>
    <xf numFmtId="0" fontId="735" fillId="37" borderId="0" xfId="3" applyFont="1" applyFill="1" applyBorder="1" applyAlignment="1">
      <alignment horizontal="left" vertical="center"/>
    </xf>
    <xf numFmtId="0" fontId="658" fillId="37" borderId="0" xfId="0" applyFont="1" applyFill="1" applyBorder="1" applyAlignment="1">
      <alignment horizontal="left" vertical="center"/>
    </xf>
    <xf numFmtId="0" fontId="658" fillId="37" borderId="20" xfId="0" applyFont="1" applyFill="1" applyBorder="1" applyAlignment="1">
      <alignment horizontal="left" vertical="center"/>
    </xf>
    <xf numFmtId="0" fontId="643" fillId="10" borderId="68" xfId="6" applyFont="1" applyFill="1" applyBorder="1" applyAlignment="1" applyProtection="1">
      <alignment horizontal="center" vertical="center" wrapText="1"/>
      <protection hidden="1"/>
    </xf>
    <xf numFmtId="0" fontId="660" fillId="9" borderId="67" xfId="6" applyFont="1" applyFill="1" applyBorder="1" applyAlignment="1">
      <alignment horizontal="center" vertical="center"/>
    </xf>
    <xf numFmtId="0" fontId="660" fillId="9" borderId="68" xfId="6" applyFont="1" applyFill="1" applyBorder="1" applyAlignment="1">
      <alignment horizontal="center" vertical="center"/>
    </xf>
    <xf numFmtId="0" fontId="243" fillId="36" borderId="1" xfId="6" applyFont="1" applyFill="1" applyBorder="1" applyAlignment="1">
      <alignment horizontal="center" vertical="center"/>
    </xf>
    <xf numFmtId="0" fontId="243" fillId="36" borderId="0" xfId="6" applyFont="1" applyFill="1" applyBorder="1" applyAlignment="1">
      <alignment horizontal="center" vertical="center"/>
    </xf>
    <xf numFmtId="0" fontId="243" fillId="36" borderId="97" xfId="6" applyFont="1" applyFill="1" applyBorder="1" applyAlignment="1">
      <alignment horizontal="center" vertical="center"/>
    </xf>
    <xf numFmtId="0" fontId="879" fillId="3" borderId="0" xfId="6" applyFont="1" applyFill="1" applyBorder="1" applyAlignment="1">
      <alignment horizontal="center" wrapText="1"/>
    </xf>
    <xf numFmtId="0" fontId="643" fillId="10" borderId="67" xfId="6" applyFont="1" applyFill="1" applyBorder="1" applyAlignment="1" applyProtection="1">
      <alignment horizontal="center" vertical="center" wrapText="1"/>
      <protection hidden="1"/>
    </xf>
    <xf numFmtId="164" fontId="643" fillId="10" borderId="0" xfId="11" applyNumberFormat="1" applyFont="1" applyFill="1" applyBorder="1" applyAlignment="1">
      <alignment horizontal="center" vertical="center"/>
    </xf>
    <xf numFmtId="164" fontId="671" fillId="2" borderId="20" xfId="11" applyNumberFormat="1" applyFont="1" applyFill="1" applyBorder="1" applyAlignment="1">
      <alignment horizontal="center" vertical="center"/>
    </xf>
    <xf numFmtId="0" fontId="0" fillId="52" borderId="98" xfId="0" applyFont="1" applyFill="1" applyBorder="1" applyAlignment="1">
      <alignment horizontal="center"/>
    </xf>
    <xf numFmtId="0" fontId="0" fillId="52" borderId="0" xfId="0" applyFont="1" applyFill="1" applyBorder="1" applyAlignment="1">
      <alignment horizontal="center"/>
    </xf>
    <xf numFmtId="0" fontId="633" fillId="14" borderId="98" xfId="6" applyFont="1" applyFill="1" applyBorder="1" applyAlignment="1" applyProtection="1">
      <alignment horizontal="center" vertical="center" wrapText="1"/>
      <protection hidden="1"/>
    </xf>
    <xf numFmtId="0" fontId="633" fillId="14" borderId="0" xfId="6" applyFont="1" applyFill="1" applyBorder="1" applyAlignment="1" applyProtection="1">
      <alignment horizontal="center" vertical="center" wrapText="1"/>
      <protection hidden="1"/>
    </xf>
    <xf numFmtId="0" fontId="736" fillId="14" borderId="0" xfId="6" applyFont="1" applyFill="1" applyBorder="1" applyAlignment="1" applyProtection="1">
      <alignment horizontal="center" vertical="center" wrapText="1"/>
      <protection hidden="1"/>
    </xf>
    <xf numFmtId="0" fontId="736" fillId="14" borderId="99" xfId="6" applyFont="1" applyFill="1" applyBorder="1" applyAlignment="1" applyProtection="1">
      <alignment horizontal="center" vertical="center" wrapText="1"/>
      <protection hidden="1"/>
    </xf>
    <xf numFmtId="0" fontId="243" fillId="3" borderId="1" xfId="11" applyNumberFormat="1" applyFont="1" applyFill="1" applyBorder="1" applyAlignment="1">
      <alignment horizontal="left" vertical="top" wrapText="1"/>
    </xf>
    <xf numFmtId="0" fontId="243" fillId="3" borderId="0" xfId="11" applyNumberFormat="1" applyFont="1" applyFill="1" applyBorder="1" applyAlignment="1">
      <alignment horizontal="left" vertical="top" wrapText="1"/>
    </xf>
    <xf numFmtId="0" fontId="243" fillId="3" borderId="20" xfId="11" applyNumberFormat="1" applyFont="1" applyFill="1" applyBorder="1" applyAlignment="1">
      <alignment horizontal="left" vertical="top" wrapText="1"/>
    </xf>
    <xf numFmtId="0" fontId="659" fillId="3" borderId="1" xfId="6" applyFont="1" applyFill="1" applyBorder="1" applyAlignment="1">
      <alignment horizontal="center" vertical="center"/>
    </xf>
    <xf numFmtId="0" fontId="659" fillId="3" borderId="0" xfId="6" applyFont="1" applyFill="1" applyBorder="1" applyAlignment="1">
      <alignment horizontal="center" vertical="center"/>
    </xf>
    <xf numFmtId="0" fontId="639" fillId="4" borderId="0" xfId="0" applyFont="1" applyFill="1" applyAlignment="1">
      <alignment horizontal="center" vertical="center" wrapText="1"/>
    </xf>
    <xf numFmtId="0" fontId="676" fillId="7" borderId="0" xfId="0" applyFont="1" applyFill="1" applyBorder="1" applyAlignment="1">
      <alignment horizontal="center" vertical="center" wrapText="1"/>
    </xf>
    <xf numFmtId="0" fontId="706" fillId="6" borderId="0" xfId="8" applyFont="1" applyFill="1" applyAlignment="1">
      <alignment horizontal="center" vertical="center"/>
    </xf>
    <xf numFmtId="0" fontId="380" fillId="37" borderId="0" xfId="14" applyNumberFormat="1" applyFont="1" applyFill="1" applyBorder="1" applyAlignment="1">
      <alignment horizontal="left" vertical="center"/>
    </xf>
    <xf numFmtId="0" fontId="731" fillId="5" borderId="19" xfId="6" applyFont="1" applyFill="1" applyBorder="1" applyAlignment="1">
      <alignment horizontal="center" vertical="center"/>
    </xf>
    <xf numFmtId="0" fontId="626" fillId="46" borderId="34" xfId="6" applyFont="1" applyFill="1" applyBorder="1" applyAlignment="1" applyProtection="1">
      <alignment horizontal="center" vertical="center" wrapText="1"/>
      <protection hidden="1"/>
    </xf>
    <xf numFmtId="0" fontId="626" fillId="46" borderId="19" xfId="6" applyFont="1" applyFill="1" applyBorder="1" applyAlignment="1" applyProtection="1">
      <alignment horizontal="center" vertical="center" wrapText="1"/>
      <protection hidden="1"/>
    </xf>
    <xf numFmtId="0" fontId="626" fillId="46" borderId="1" xfId="6" applyFont="1" applyFill="1" applyBorder="1" applyAlignment="1" applyProtection="1">
      <alignment horizontal="center" vertical="center" wrapText="1"/>
      <protection hidden="1"/>
    </xf>
    <xf numFmtId="0" fontId="626" fillId="46" borderId="0" xfId="6" applyFont="1" applyFill="1" applyBorder="1" applyAlignment="1" applyProtection="1">
      <alignment horizontal="center" vertical="center" wrapText="1"/>
      <protection hidden="1"/>
    </xf>
    <xf numFmtId="0" fontId="626" fillId="14" borderId="35" xfId="14" applyNumberFormat="1" applyFont="1" applyFill="1" applyBorder="1" applyAlignment="1">
      <alignment horizontal="center" vertical="center"/>
    </xf>
    <xf numFmtId="0" fontId="626" fillId="14" borderId="20" xfId="14" applyNumberFormat="1" applyFont="1" applyFill="1" applyBorder="1" applyAlignment="1">
      <alignment horizontal="center" vertical="center"/>
    </xf>
    <xf numFmtId="0" fontId="652" fillId="0" borderId="1" xfId="6" applyFont="1" applyBorder="1" applyAlignment="1" applyProtection="1">
      <alignment horizontal="center" vertical="center" wrapText="1"/>
      <protection hidden="1"/>
    </xf>
    <xf numFmtId="0" fontId="652" fillId="0" borderId="0" xfId="6" applyFont="1" applyBorder="1" applyAlignment="1" applyProtection="1">
      <alignment horizontal="center" vertical="center" wrapText="1"/>
      <protection hidden="1"/>
    </xf>
    <xf numFmtId="185" fontId="733" fillId="3" borderId="0" xfId="6" applyNumberFormat="1" applyFont="1" applyFill="1" applyBorder="1" applyAlignment="1">
      <alignment horizontal="center" vertical="center"/>
    </xf>
    <xf numFmtId="185" fontId="733" fillId="3" borderId="20" xfId="6" applyNumberFormat="1" applyFont="1" applyFill="1" applyBorder="1" applyAlignment="1">
      <alignment horizontal="center" vertical="center"/>
    </xf>
    <xf numFmtId="0" fontId="250" fillId="17" borderId="1" xfId="6" applyFont="1" applyFill="1" applyBorder="1" applyAlignment="1">
      <alignment horizontal="right" vertical="center"/>
    </xf>
    <xf numFmtId="0" fontId="250" fillId="17" borderId="0" xfId="6" applyFont="1" applyFill="1" applyBorder="1" applyAlignment="1">
      <alignment horizontal="right" vertical="center"/>
    </xf>
    <xf numFmtId="0" fontId="250" fillId="17" borderId="20" xfId="6" applyFont="1" applyFill="1" applyBorder="1" applyAlignment="1">
      <alignment horizontal="right" vertical="center"/>
    </xf>
    <xf numFmtId="0" fontId="303" fillId="3" borderId="1" xfId="6" applyFont="1" applyFill="1" applyBorder="1" applyAlignment="1">
      <alignment horizontal="center" vertical="center"/>
    </xf>
    <xf numFmtId="0" fontId="303" fillId="3" borderId="0" xfId="6" applyFont="1" applyFill="1" applyBorder="1" applyAlignment="1">
      <alignment horizontal="center" vertical="center"/>
    </xf>
    <xf numFmtId="0" fontId="303" fillId="3" borderId="20" xfId="6" applyFont="1" applyFill="1" applyBorder="1" applyAlignment="1">
      <alignment horizontal="center" vertical="center"/>
    </xf>
    <xf numFmtId="0" fontId="313" fillId="17" borderId="1" xfId="6" applyFont="1" applyFill="1" applyBorder="1" applyAlignment="1">
      <alignment horizontal="center" vertical="center"/>
    </xf>
    <xf numFmtId="0" fontId="313" fillId="17" borderId="0" xfId="6" applyFont="1" applyFill="1" applyBorder="1" applyAlignment="1">
      <alignment horizontal="center" vertical="center"/>
    </xf>
    <xf numFmtId="0" fontId="313" fillId="17" borderId="20" xfId="6" applyFont="1" applyFill="1" applyBorder="1" applyAlignment="1">
      <alignment horizontal="center" vertical="center"/>
    </xf>
    <xf numFmtId="0" fontId="652" fillId="10" borderId="93" xfId="6" applyFont="1" applyFill="1" applyBorder="1" applyAlignment="1">
      <alignment horizontal="center"/>
    </xf>
    <xf numFmtId="0" fontId="652" fillId="10" borderId="59" xfId="6" applyFont="1" applyFill="1" applyBorder="1" applyAlignment="1">
      <alignment horizontal="center"/>
    </xf>
    <xf numFmtId="0" fontId="652" fillId="10" borderId="94" xfId="6" applyFont="1" applyFill="1" applyBorder="1" applyAlignment="1">
      <alignment horizontal="center"/>
    </xf>
    <xf numFmtId="0" fontId="652" fillId="6" borderId="93" xfId="6" applyFont="1" applyFill="1" applyBorder="1" applyAlignment="1">
      <alignment horizontal="center"/>
    </xf>
    <xf numFmtId="0" fontId="652" fillId="6" borderId="94" xfId="6" applyFont="1" applyFill="1" applyBorder="1" applyAlignment="1">
      <alignment horizontal="center"/>
    </xf>
    <xf numFmtId="0" fontId="677" fillId="3" borderId="1" xfId="6" applyFont="1" applyFill="1" applyBorder="1" applyAlignment="1">
      <alignment horizontal="center" vertical="center"/>
    </xf>
    <xf numFmtId="0" fontId="677" fillId="3" borderId="0" xfId="6" applyFont="1" applyFill="1" applyBorder="1" applyAlignment="1">
      <alignment horizontal="center" vertical="center"/>
    </xf>
    <xf numFmtId="0" fontId="308" fillId="3" borderId="0" xfId="6" applyFont="1" applyFill="1" applyBorder="1" applyAlignment="1">
      <alignment horizontal="center" vertical="center"/>
    </xf>
    <xf numFmtId="0" fontId="308" fillId="3" borderId="20" xfId="6" applyFont="1" applyFill="1" applyBorder="1" applyAlignment="1">
      <alignment horizontal="center" vertical="center"/>
    </xf>
    <xf numFmtId="0" fontId="657" fillId="3" borderId="0" xfId="6" applyFont="1" applyFill="1" applyBorder="1" applyAlignment="1">
      <alignment horizontal="center" vertical="center"/>
    </xf>
    <xf numFmtId="0" fontId="697" fillId="3" borderId="0" xfId="6" applyFont="1" applyFill="1" applyBorder="1" applyAlignment="1">
      <alignment horizontal="center" vertical="center"/>
    </xf>
    <xf numFmtId="0" fontId="698" fillId="3" borderId="0" xfId="6" applyFont="1" applyFill="1" applyBorder="1" applyAlignment="1">
      <alignment horizontal="center" vertical="center"/>
    </xf>
    <xf numFmtId="0" fontId="698" fillId="3" borderId="20" xfId="6" applyFont="1" applyFill="1" applyBorder="1" applyAlignment="1">
      <alignment horizontal="center" vertical="center"/>
    </xf>
    <xf numFmtId="0" fontId="750" fillId="3" borderId="1" xfId="11" applyNumberFormat="1" applyFont="1" applyFill="1" applyBorder="1" applyAlignment="1">
      <alignment horizontal="center" vertical="center" wrapText="1"/>
    </xf>
    <xf numFmtId="0" fontId="750" fillId="3" borderId="0" xfId="11" applyNumberFormat="1" applyFont="1" applyFill="1" applyBorder="1" applyAlignment="1">
      <alignment horizontal="center" vertical="center" wrapText="1"/>
    </xf>
    <xf numFmtId="0" fontId="750" fillId="3" borderId="20" xfId="11" applyNumberFormat="1" applyFont="1" applyFill="1" applyBorder="1" applyAlignment="1">
      <alignment horizontal="center" vertical="center" wrapText="1"/>
    </xf>
    <xf numFmtId="0" fontId="685" fillId="3" borderId="74" xfId="11" applyNumberFormat="1" applyFont="1" applyFill="1" applyBorder="1" applyAlignment="1">
      <alignment horizontal="center" vertical="center" wrapText="1"/>
    </xf>
    <xf numFmtId="0" fontId="685" fillId="3" borderId="57" xfId="11" applyNumberFormat="1" applyFont="1" applyFill="1" applyBorder="1" applyAlignment="1">
      <alignment horizontal="center" vertical="center" wrapText="1"/>
    </xf>
    <xf numFmtId="0" fontId="685" fillId="3" borderId="81" xfId="11" applyNumberFormat="1" applyFont="1" applyFill="1" applyBorder="1" applyAlignment="1">
      <alignment horizontal="center" vertical="center" wrapText="1"/>
    </xf>
    <xf numFmtId="0" fontId="685" fillId="3" borderId="1" xfId="11" applyNumberFormat="1" applyFont="1" applyFill="1" applyBorder="1" applyAlignment="1">
      <alignment horizontal="center" vertical="center" wrapText="1"/>
    </xf>
    <xf numFmtId="0" fontId="685" fillId="3" borderId="0" xfId="11" applyNumberFormat="1" applyFont="1" applyFill="1" applyBorder="1" applyAlignment="1">
      <alignment horizontal="center" vertical="center" wrapText="1"/>
    </xf>
    <xf numFmtId="0" fontId="685" fillId="3" borderId="20" xfId="11" applyNumberFormat="1" applyFont="1" applyFill="1" applyBorder="1" applyAlignment="1">
      <alignment horizontal="center" vertical="center" wrapText="1"/>
    </xf>
    <xf numFmtId="0" fontId="685" fillId="3" borderId="53" xfId="11" applyNumberFormat="1" applyFont="1" applyFill="1" applyBorder="1" applyAlignment="1">
      <alignment horizontal="center" vertical="center" wrapText="1"/>
    </xf>
    <xf numFmtId="0" fontId="685" fillId="3" borderId="36" xfId="11" applyNumberFormat="1" applyFont="1" applyFill="1" applyBorder="1" applyAlignment="1">
      <alignment horizontal="center" vertical="center" wrapText="1"/>
    </xf>
    <xf numFmtId="0" fontId="685" fillId="3" borderId="54" xfId="11" applyNumberFormat="1" applyFont="1" applyFill="1" applyBorder="1" applyAlignment="1">
      <alignment horizontal="center" vertical="center" wrapText="1"/>
    </xf>
    <xf numFmtId="0" fontId="308" fillId="17" borderId="1" xfId="11" applyNumberFormat="1" applyFont="1" applyFill="1" applyBorder="1" applyAlignment="1">
      <alignment horizontal="center" vertical="center" wrapText="1"/>
    </xf>
    <xf numFmtId="0" fontId="308" fillId="17" borderId="0" xfId="11" applyNumberFormat="1" applyFont="1" applyFill="1" applyBorder="1" applyAlignment="1">
      <alignment horizontal="center" vertical="center" wrapText="1"/>
    </xf>
    <xf numFmtId="0" fontId="308" fillId="17" borderId="20" xfId="11" applyNumberFormat="1" applyFont="1" applyFill="1" applyBorder="1" applyAlignment="1">
      <alignment horizontal="center" vertical="center" wrapText="1"/>
    </xf>
    <xf numFmtId="0" fontId="250" fillId="17" borderId="1" xfId="6" applyFont="1" applyFill="1" applyBorder="1" applyAlignment="1">
      <alignment horizontal="center" vertical="center"/>
    </xf>
    <xf numFmtId="0" fontId="250" fillId="17" borderId="0" xfId="6" applyFont="1" applyFill="1" applyBorder="1" applyAlignment="1">
      <alignment horizontal="center" vertical="center"/>
    </xf>
    <xf numFmtId="0" fontId="250" fillId="17" borderId="20" xfId="6" applyFont="1" applyFill="1" applyBorder="1" applyAlignment="1">
      <alignment horizontal="center" vertical="center"/>
    </xf>
    <xf numFmtId="0" fontId="249" fillId="3" borderId="1" xfId="6" applyFont="1" applyFill="1" applyBorder="1" applyAlignment="1">
      <alignment horizontal="center" vertical="center"/>
    </xf>
    <xf numFmtId="0" fontId="249" fillId="3" borderId="0" xfId="6" applyFont="1" applyFill="1" applyBorder="1" applyAlignment="1">
      <alignment horizontal="center" vertical="center"/>
    </xf>
    <xf numFmtId="0" fontId="249" fillId="3" borderId="20" xfId="6" applyFont="1" applyFill="1" applyBorder="1" applyAlignment="1">
      <alignment horizontal="center" vertical="center"/>
    </xf>
    <xf numFmtId="0" fontId="675" fillId="17" borderId="20" xfId="14" applyNumberFormat="1" applyFont="1" applyFill="1" applyBorder="1" applyAlignment="1">
      <alignment horizontal="center" vertical="center"/>
    </xf>
    <xf numFmtId="164" fontId="692" fillId="10" borderId="0" xfId="11" applyNumberFormat="1" applyFont="1" applyFill="1" applyBorder="1" applyAlignment="1">
      <alignment horizontal="center" vertical="center"/>
    </xf>
    <xf numFmtId="164" fontId="692" fillId="10" borderId="20" xfId="11" applyNumberFormat="1" applyFont="1" applyFill="1" applyBorder="1" applyAlignment="1">
      <alignment horizontal="center" vertical="center"/>
    </xf>
    <xf numFmtId="0" fontId="859" fillId="68" borderId="44" xfId="6" applyFont="1" applyFill="1" applyBorder="1" applyAlignment="1" applyProtection="1">
      <alignment horizontal="center" vertical="center" wrapText="1"/>
      <protection hidden="1"/>
    </xf>
    <xf numFmtId="0" fontId="859" fillId="68" borderId="0" xfId="6" applyFont="1" applyFill="1" applyBorder="1" applyAlignment="1" applyProtection="1">
      <alignment horizontal="center" vertical="center" wrapText="1"/>
      <protection hidden="1"/>
    </xf>
    <xf numFmtId="0" fontId="861" fillId="39" borderId="0" xfId="6" applyFont="1" applyFill="1" applyBorder="1" applyAlignment="1" applyProtection="1">
      <alignment horizontal="center" vertical="center" wrapText="1"/>
      <protection hidden="1"/>
    </xf>
    <xf numFmtId="0" fontId="818" fillId="184" borderId="0" xfId="6" applyFont="1" applyFill="1" applyBorder="1" applyAlignment="1" applyProtection="1">
      <alignment horizontal="center" vertical="center" wrapText="1"/>
      <protection hidden="1"/>
    </xf>
    <xf numFmtId="0" fontId="818" fillId="184" borderId="20" xfId="6" applyFont="1" applyFill="1" applyBorder="1" applyAlignment="1" applyProtection="1">
      <alignment horizontal="center" vertical="center" wrapText="1"/>
      <protection hidden="1"/>
    </xf>
    <xf numFmtId="0" fontId="231" fillId="52" borderId="98" xfId="0" applyFont="1" applyFill="1" applyBorder="1" applyAlignment="1">
      <alignment horizontal="center"/>
    </xf>
    <xf numFmtId="0" fontId="231" fillId="52" borderId="0" xfId="0" applyFont="1" applyFill="1" applyBorder="1" applyAlignment="1">
      <alignment horizontal="center"/>
    </xf>
    <xf numFmtId="0" fontId="731" fillId="26" borderId="0" xfId="14" applyFont="1" applyFill="1" applyBorder="1" applyAlignment="1">
      <alignment horizontal="center" vertical="center"/>
    </xf>
    <xf numFmtId="0" fontId="380" fillId="3" borderId="74" xfId="11" applyNumberFormat="1" applyFont="1" applyFill="1" applyBorder="1" applyAlignment="1">
      <alignment horizontal="left" vertical="top" wrapText="1"/>
    </xf>
    <xf numFmtId="0" fontId="380" fillId="3" borderId="57" xfId="11" applyNumberFormat="1" applyFont="1" applyFill="1" applyBorder="1" applyAlignment="1">
      <alignment horizontal="left" vertical="top" wrapText="1"/>
    </xf>
    <xf numFmtId="0" fontId="380" fillId="3" borderId="81" xfId="11" applyNumberFormat="1" applyFont="1" applyFill="1" applyBorder="1" applyAlignment="1">
      <alignment horizontal="left" vertical="top" wrapText="1"/>
    </xf>
    <xf numFmtId="0" fontId="380" fillId="3" borderId="98" xfId="11" applyNumberFormat="1" applyFont="1" applyFill="1" applyBorder="1" applyAlignment="1">
      <alignment horizontal="left" vertical="top" wrapText="1"/>
    </xf>
    <xf numFmtId="0" fontId="380" fillId="3" borderId="0" xfId="11" applyNumberFormat="1" applyFont="1" applyFill="1" applyBorder="1" applyAlignment="1">
      <alignment horizontal="left" vertical="top" wrapText="1"/>
    </xf>
    <xf numFmtId="0" fontId="380" fillId="3" borderId="99" xfId="11" applyNumberFormat="1" applyFont="1" applyFill="1" applyBorder="1" applyAlignment="1">
      <alignment horizontal="left" vertical="top" wrapText="1"/>
    </xf>
    <xf numFmtId="0" fontId="380" fillId="3" borderId="36" xfId="11" applyNumberFormat="1" applyFont="1" applyFill="1" applyBorder="1" applyAlignment="1">
      <alignment horizontal="left" vertical="top" wrapText="1"/>
    </xf>
    <xf numFmtId="0" fontId="380" fillId="3" borderId="54" xfId="11" applyNumberFormat="1" applyFont="1" applyFill="1" applyBorder="1" applyAlignment="1">
      <alignment horizontal="left" vertical="top" wrapText="1"/>
    </xf>
    <xf numFmtId="0" fontId="308" fillId="3" borderId="61" xfId="6" applyFont="1" applyFill="1" applyBorder="1" applyAlignment="1">
      <alignment horizontal="center" vertical="center" wrapText="1"/>
    </xf>
    <xf numFmtId="0" fontId="308" fillId="3" borderId="62" xfId="6" applyFont="1" applyFill="1" applyBorder="1" applyAlignment="1">
      <alignment horizontal="center" vertical="center" wrapText="1"/>
    </xf>
    <xf numFmtId="0" fontId="308" fillId="3" borderId="73" xfId="6" applyFont="1" applyFill="1" applyBorder="1" applyAlignment="1">
      <alignment horizontal="center" vertical="center" wrapText="1"/>
    </xf>
    <xf numFmtId="0" fontId="308" fillId="3" borderId="1" xfId="6" applyFont="1" applyFill="1" applyBorder="1" applyAlignment="1">
      <alignment horizontal="center" vertical="center" wrapText="1"/>
    </xf>
    <xf numFmtId="0" fontId="308" fillId="3" borderId="0" xfId="6" applyFont="1" applyFill="1" applyBorder="1" applyAlignment="1">
      <alignment horizontal="center" vertical="center" wrapText="1"/>
    </xf>
    <xf numFmtId="0" fontId="308" fillId="3" borderId="43" xfId="6" applyFont="1" applyFill="1" applyBorder="1" applyAlignment="1">
      <alignment horizontal="center" vertical="center" wrapText="1"/>
    </xf>
    <xf numFmtId="0" fontId="689" fillId="3" borderId="96" xfId="6" applyFont="1" applyFill="1" applyBorder="1" applyAlignment="1">
      <alignment horizontal="center" vertical="center"/>
    </xf>
    <xf numFmtId="0" fontId="689" fillId="3" borderId="62" xfId="6" applyFont="1" applyFill="1" applyBorder="1" applyAlignment="1">
      <alignment horizontal="center" vertical="center"/>
    </xf>
    <xf numFmtId="0" fontId="689" fillId="3" borderId="63" xfId="6" applyFont="1" applyFill="1" applyBorder="1" applyAlignment="1">
      <alignment horizontal="center" vertical="center"/>
    </xf>
    <xf numFmtId="0" fontId="689" fillId="3" borderId="44" xfId="6" applyFont="1" applyFill="1" applyBorder="1" applyAlignment="1">
      <alignment horizontal="center" vertical="center"/>
    </xf>
    <xf numFmtId="0" fontId="689" fillId="3" borderId="0" xfId="6" applyFont="1" applyFill="1" applyBorder="1" applyAlignment="1">
      <alignment horizontal="center" vertical="center"/>
    </xf>
    <xf numFmtId="0" fontId="689" fillId="3" borderId="20" xfId="6" applyFont="1" applyFill="1" applyBorder="1" applyAlignment="1">
      <alignment horizontal="center" vertical="center"/>
    </xf>
    <xf numFmtId="0" fontId="250" fillId="49" borderId="0" xfId="6" applyFont="1" applyFill="1" applyBorder="1" applyAlignment="1">
      <alignment horizontal="center" vertical="center"/>
    </xf>
    <xf numFmtId="0" fontId="669" fillId="3" borderId="0" xfId="14" applyNumberFormat="1" applyFont="1" applyFill="1" applyBorder="1" applyAlignment="1">
      <alignment horizontal="center" vertical="center"/>
    </xf>
    <xf numFmtId="0" fontId="731" fillId="16" borderId="19" xfId="14" applyFont="1" applyFill="1" applyBorder="1" applyAlignment="1">
      <alignment horizontal="center" vertical="center"/>
    </xf>
    <xf numFmtId="0" fontId="731" fillId="16" borderId="0" xfId="14" applyFont="1" applyFill="1" applyBorder="1" applyAlignment="1">
      <alignment horizontal="center" vertical="center"/>
    </xf>
    <xf numFmtId="0" fontId="626" fillId="14" borderId="34" xfId="6" applyFont="1" applyFill="1" applyBorder="1" applyAlignment="1" applyProtection="1">
      <alignment horizontal="center" vertical="center" wrapText="1"/>
      <protection hidden="1"/>
    </xf>
    <xf numFmtId="0" fontId="626" fillId="14" borderId="19" xfId="6" applyFont="1" applyFill="1" applyBorder="1" applyAlignment="1" applyProtection="1">
      <alignment horizontal="center" vertical="center" wrapText="1"/>
      <protection hidden="1"/>
    </xf>
    <xf numFmtId="0" fontId="626" fillId="14" borderId="1" xfId="6" applyFont="1" applyFill="1" applyBorder="1" applyAlignment="1" applyProtection="1">
      <alignment horizontal="center" vertical="center" wrapText="1"/>
      <protection hidden="1"/>
    </xf>
    <xf numFmtId="0" fontId="626" fillId="14" borderId="0" xfId="6" applyFont="1" applyFill="1" applyBorder="1" applyAlignment="1" applyProtection="1">
      <alignment horizontal="center" vertical="center" wrapText="1"/>
      <protection hidden="1"/>
    </xf>
    <xf numFmtId="0" fontId="784" fillId="143" borderId="0" xfId="0" applyFont="1" applyFill="1" applyAlignment="1">
      <alignment horizontal="center"/>
    </xf>
    <xf numFmtId="0" fontId="688" fillId="7" borderId="0" xfId="6" applyFont="1" applyFill="1" applyBorder="1" applyAlignment="1">
      <alignment horizontal="center" vertical="center"/>
    </xf>
    <xf numFmtId="164" fontId="680" fillId="10" borderId="20" xfId="11" applyNumberFormat="1" applyFont="1" applyFill="1" applyBorder="1" applyAlignment="1">
      <alignment horizontal="center" vertical="center"/>
    </xf>
    <xf numFmtId="164" fontId="308" fillId="17" borderId="1" xfId="11" applyNumberFormat="1" applyFont="1" applyFill="1" applyBorder="1" applyAlignment="1">
      <alignment horizontal="center" vertical="center" wrapText="1"/>
    </xf>
    <xf numFmtId="0" fontId="243" fillId="19" borderId="1" xfId="6" applyFont="1" applyFill="1" applyBorder="1" applyAlignment="1">
      <alignment horizontal="right" vertical="center"/>
    </xf>
    <xf numFmtId="0" fontId="243" fillId="19" borderId="0" xfId="6" applyFont="1" applyFill="1" applyBorder="1" applyAlignment="1">
      <alignment horizontal="right" vertical="center"/>
    </xf>
    <xf numFmtId="0" fontId="243" fillId="19" borderId="20" xfId="6" applyFont="1" applyFill="1" applyBorder="1" applyAlignment="1">
      <alignment horizontal="right" vertical="center"/>
    </xf>
    <xf numFmtId="0" fontId="231" fillId="15" borderId="0" xfId="0" applyFont="1" applyFill="1" applyBorder="1" applyAlignment="1">
      <alignment horizontal="center"/>
    </xf>
    <xf numFmtId="0" fontId="380" fillId="3" borderId="1" xfId="11" applyNumberFormat="1" applyFont="1" applyFill="1" applyBorder="1" applyAlignment="1">
      <alignment horizontal="left" vertical="top" wrapText="1"/>
    </xf>
    <xf numFmtId="0" fontId="380" fillId="3" borderId="20" xfId="11" applyNumberFormat="1" applyFont="1" applyFill="1" applyBorder="1" applyAlignment="1">
      <alignment horizontal="left" vertical="top" wrapText="1"/>
    </xf>
    <xf numFmtId="0" fontId="380" fillId="3" borderId="53" xfId="11" applyNumberFormat="1" applyFont="1" applyFill="1" applyBorder="1" applyAlignment="1">
      <alignment horizontal="left" vertical="top" wrapText="1"/>
    </xf>
    <xf numFmtId="0" fontId="659" fillId="37" borderId="1" xfId="6" applyFont="1" applyFill="1" applyBorder="1" applyAlignment="1" applyProtection="1">
      <alignment horizontal="center" vertical="center"/>
      <protection hidden="1"/>
    </xf>
    <xf numFmtId="0" fontId="659" fillId="37" borderId="0" xfId="6" applyFont="1" applyFill="1" applyBorder="1" applyAlignment="1" applyProtection="1">
      <alignment horizontal="center" vertical="center"/>
      <protection hidden="1"/>
    </xf>
    <xf numFmtId="0" fontId="643" fillId="3" borderId="0" xfId="6" applyFont="1" applyFill="1" applyBorder="1" applyAlignment="1" applyProtection="1">
      <alignment horizontal="center" vertical="center"/>
      <protection hidden="1"/>
    </xf>
    <xf numFmtId="0" fontId="643" fillId="3" borderId="99" xfId="6" applyFont="1" applyFill="1" applyBorder="1" applyAlignment="1" applyProtection="1">
      <alignment horizontal="center" vertical="center"/>
      <protection hidden="1"/>
    </xf>
    <xf numFmtId="0" fontId="659" fillId="37" borderId="20" xfId="6" applyFont="1" applyFill="1" applyBorder="1" applyAlignment="1" applyProtection="1">
      <alignment horizontal="center" vertical="center"/>
      <protection hidden="1"/>
    </xf>
    <xf numFmtId="0" fontId="371" fillId="34" borderId="1" xfId="6" applyFont="1" applyFill="1" applyBorder="1" applyAlignment="1">
      <alignment horizontal="center" vertical="center"/>
    </xf>
    <xf numFmtId="0" fontId="371" fillId="34" borderId="0" xfId="6" applyFont="1" applyFill="1" applyBorder="1" applyAlignment="1">
      <alignment horizontal="center" vertical="center"/>
    </xf>
    <xf numFmtId="0" fontId="371" fillId="34" borderId="20" xfId="6" applyFont="1" applyFill="1" applyBorder="1" applyAlignment="1">
      <alignment horizontal="center" vertical="center"/>
    </xf>
    <xf numFmtId="0" fontId="686" fillId="17" borderId="1" xfId="6" applyFont="1" applyFill="1" applyBorder="1" applyAlignment="1" applyProtection="1">
      <alignment horizontal="center" vertical="center"/>
      <protection hidden="1"/>
    </xf>
    <xf numFmtId="0" fontId="686" fillId="17" borderId="0" xfId="6" applyFont="1" applyFill="1" applyBorder="1" applyAlignment="1" applyProtection="1">
      <alignment horizontal="center" vertical="center"/>
      <protection hidden="1"/>
    </xf>
    <xf numFmtId="164" fontId="381" fillId="2" borderId="99" xfId="11" applyNumberFormat="1" applyFont="1" applyFill="1" applyBorder="1" applyAlignment="1">
      <alignment horizontal="left" vertical="center"/>
    </xf>
    <xf numFmtId="0" fontId="359" fillId="3" borderId="103" xfId="14" applyNumberFormat="1" applyFont="1" applyFill="1" applyBorder="1" applyAlignment="1">
      <alignment horizontal="center" vertical="center"/>
    </xf>
    <xf numFmtId="0" fontId="359" fillId="3" borderId="104" xfId="14" applyNumberFormat="1" applyFont="1" applyFill="1" applyBorder="1" applyAlignment="1">
      <alignment horizontal="center" vertical="center"/>
    </xf>
    <xf numFmtId="0" fontId="359" fillId="3" borderId="105" xfId="14" applyNumberFormat="1" applyFont="1" applyFill="1" applyBorder="1" applyAlignment="1">
      <alignment horizontal="center" vertical="center"/>
    </xf>
    <xf numFmtId="0" fontId="243" fillId="3" borderId="0" xfId="8" applyFont="1" applyFill="1" applyBorder="1" applyAlignment="1">
      <alignment horizontal="center" vertical="center"/>
    </xf>
    <xf numFmtId="0" fontId="243" fillId="3" borderId="99" xfId="8" applyFont="1" applyFill="1" applyBorder="1" applyAlignment="1">
      <alignment horizontal="center" vertical="center"/>
    </xf>
    <xf numFmtId="0" fontId="250" fillId="17" borderId="98" xfId="6" applyFont="1" applyFill="1" applyBorder="1" applyAlignment="1">
      <alignment horizontal="center" vertical="center"/>
    </xf>
    <xf numFmtId="0" fontId="250" fillId="17" borderId="99" xfId="6" applyFont="1" applyFill="1" applyBorder="1" applyAlignment="1">
      <alignment horizontal="center" vertical="center"/>
    </xf>
    <xf numFmtId="0" fontId="681" fillId="3" borderId="1" xfId="6" applyFont="1" applyFill="1" applyBorder="1" applyAlignment="1" applyProtection="1">
      <alignment horizontal="center" vertical="center"/>
      <protection hidden="1"/>
    </xf>
    <xf numFmtId="0" fontId="681" fillId="3" borderId="0" xfId="6" applyFont="1" applyFill="1" applyBorder="1" applyAlignment="1" applyProtection="1">
      <alignment horizontal="center" vertical="center"/>
      <protection hidden="1"/>
    </xf>
    <xf numFmtId="0" fontId="681" fillId="3" borderId="20" xfId="6" applyFont="1" applyFill="1" applyBorder="1" applyAlignment="1" applyProtection="1">
      <alignment horizontal="center" vertical="center"/>
      <protection hidden="1"/>
    </xf>
    <xf numFmtId="0" fontId="784" fillId="143" borderId="0" xfId="0" applyFont="1" applyFill="1" applyBorder="1" applyAlignment="1">
      <alignment horizontal="center" vertical="center"/>
    </xf>
    <xf numFmtId="0" fontId="784" fillId="143" borderId="99" xfId="0" applyFont="1" applyFill="1" applyBorder="1" applyAlignment="1">
      <alignment horizontal="center" vertical="center"/>
    </xf>
    <xf numFmtId="0" fontId="231" fillId="41" borderId="0" xfId="0" applyFont="1" applyFill="1" applyAlignment="1">
      <alignment horizontal="center"/>
    </xf>
    <xf numFmtId="0" fontId="659" fillId="37" borderId="98" xfId="6" applyFont="1" applyFill="1" applyBorder="1" applyAlignment="1" applyProtection="1">
      <alignment horizontal="center" vertical="center"/>
      <protection hidden="1"/>
    </xf>
    <xf numFmtId="164" fontId="367" fillId="3" borderId="98" xfId="11" applyNumberFormat="1" applyFont="1" applyFill="1" applyBorder="1" applyAlignment="1">
      <alignment horizontal="center" vertical="center"/>
    </xf>
    <xf numFmtId="164" fontId="367" fillId="3" borderId="0" xfId="11" applyNumberFormat="1" applyFont="1" applyFill="1" applyBorder="1" applyAlignment="1">
      <alignment horizontal="center" vertical="center"/>
    </xf>
    <xf numFmtId="0" fontId="632" fillId="3" borderId="98" xfId="8" applyFont="1" applyFill="1" applyBorder="1" applyAlignment="1">
      <alignment horizontal="right" vertical="center"/>
    </xf>
    <xf numFmtId="0" fontId="632" fillId="3" borderId="0" xfId="8" applyFont="1" applyFill="1" applyBorder="1" applyAlignment="1">
      <alignment horizontal="right" vertical="center"/>
    </xf>
    <xf numFmtId="0" fontId="746" fillId="19" borderId="0" xfId="6" applyFont="1" applyFill="1" applyBorder="1" applyAlignment="1" applyProtection="1">
      <alignment horizontal="center" vertical="center"/>
      <protection hidden="1"/>
    </xf>
    <xf numFmtId="164" fontId="243" fillId="19" borderId="0" xfId="11" applyNumberFormat="1" applyFont="1" applyFill="1" applyBorder="1" applyAlignment="1">
      <alignment horizontal="center" vertical="center"/>
    </xf>
    <xf numFmtId="0" fontId="811" fillId="58" borderId="98" xfId="6" applyFont="1" applyFill="1" applyBorder="1" applyAlignment="1">
      <alignment horizontal="center" vertical="center"/>
    </xf>
    <xf numFmtId="0" fontId="811" fillId="58" borderId="99" xfId="6" applyFont="1" applyFill="1" applyBorder="1" applyAlignment="1">
      <alignment horizontal="center" vertical="center"/>
    </xf>
    <xf numFmtId="0" fontId="393" fillId="58" borderId="98" xfId="6" applyFont="1" applyFill="1" applyBorder="1" applyAlignment="1">
      <alignment horizontal="center" vertical="center"/>
    </xf>
    <xf numFmtId="0" fontId="393" fillId="58" borderId="99" xfId="6" applyFont="1" applyFill="1" applyBorder="1" applyAlignment="1">
      <alignment horizontal="center" vertical="center"/>
    </xf>
    <xf numFmtId="164" fontId="826" fillId="69" borderId="0" xfId="11" applyNumberFormat="1" applyFont="1" applyFill="1" applyBorder="1" applyAlignment="1">
      <alignment horizontal="center" vertical="center"/>
    </xf>
    <xf numFmtId="164" fontId="826" fillId="37" borderId="0" xfId="11" applyNumberFormat="1" applyFont="1" applyFill="1" applyBorder="1" applyAlignment="1">
      <alignment horizontal="center" vertical="center"/>
    </xf>
    <xf numFmtId="164" fontId="826" fillId="153" borderId="0" xfId="11" applyNumberFormat="1" applyFont="1" applyFill="1" applyBorder="1" applyAlignment="1">
      <alignment horizontal="center" vertical="center"/>
    </xf>
    <xf numFmtId="0" fontId="324" fillId="68" borderId="103" xfId="8" applyFont="1" applyFill="1" applyBorder="1" applyAlignment="1">
      <alignment horizontal="center" vertical="center" wrapText="1"/>
    </xf>
    <xf numFmtId="0" fontId="324" fillId="68" borderId="105" xfId="8" applyFont="1" applyFill="1" applyBorder="1" applyAlignment="1">
      <alignment horizontal="center" vertical="center" wrapText="1"/>
    </xf>
    <xf numFmtId="0" fontId="812" fillId="58" borderId="98" xfId="6" applyFont="1" applyFill="1" applyBorder="1" applyAlignment="1">
      <alignment horizontal="center" vertical="center"/>
    </xf>
    <xf numFmtId="0" fontId="812" fillId="58" borderId="99" xfId="6" applyFont="1" applyFill="1" applyBorder="1" applyAlignment="1">
      <alignment horizontal="center" vertical="center"/>
    </xf>
    <xf numFmtId="164" fontId="367" fillId="3" borderId="1" xfId="11" applyNumberFormat="1" applyFont="1" applyFill="1" applyBorder="1" applyAlignment="1">
      <alignment horizontal="center" vertical="center"/>
    </xf>
    <xf numFmtId="164" fontId="295" fillId="10" borderId="0" xfId="11" applyNumberFormat="1" applyFont="1" applyFill="1" applyBorder="1" applyAlignment="1">
      <alignment horizontal="center" vertical="center"/>
    </xf>
    <xf numFmtId="164" fontId="295" fillId="10" borderId="20" xfId="11" applyNumberFormat="1" applyFont="1" applyFill="1" applyBorder="1" applyAlignment="1">
      <alignment horizontal="center" vertical="center"/>
    </xf>
    <xf numFmtId="0" fontId="359" fillId="17" borderId="0" xfId="6" applyFont="1" applyFill="1" applyBorder="1" applyAlignment="1">
      <alignment horizontal="center" vertical="center"/>
    </xf>
    <xf numFmtId="0" fontId="308" fillId="3" borderId="1" xfId="11" applyNumberFormat="1" applyFont="1" applyFill="1" applyBorder="1" applyAlignment="1">
      <alignment horizontal="left" vertical="center" wrapText="1"/>
    </xf>
    <xf numFmtId="0" fontId="308" fillId="3" borderId="0" xfId="11" applyNumberFormat="1" applyFont="1" applyFill="1" applyBorder="1" applyAlignment="1">
      <alignment horizontal="left" vertical="center" wrapText="1"/>
    </xf>
    <xf numFmtId="0" fontId="308" fillId="3" borderId="20" xfId="11" applyNumberFormat="1" applyFont="1" applyFill="1" applyBorder="1" applyAlignment="1">
      <alignment horizontal="left" vertical="center" wrapText="1"/>
    </xf>
    <xf numFmtId="0" fontId="308" fillId="3" borderId="1" xfId="11" applyNumberFormat="1" applyFont="1" applyFill="1" applyBorder="1" applyAlignment="1">
      <alignment horizontal="center" vertical="center" wrapText="1"/>
    </xf>
    <xf numFmtId="0" fontId="308" fillId="3" borderId="0" xfId="11" applyNumberFormat="1" applyFont="1" applyFill="1" applyBorder="1" applyAlignment="1">
      <alignment horizontal="center" vertical="center" wrapText="1"/>
    </xf>
    <xf numFmtId="0" fontId="308" fillId="3" borderId="20" xfId="11" applyNumberFormat="1" applyFont="1" applyFill="1" applyBorder="1" applyAlignment="1">
      <alignment horizontal="center" vertical="center" wrapText="1"/>
    </xf>
    <xf numFmtId="0" fontId="645" fillId="3" borderId="0" xfId="6" applyFont="1" applyFill="1" applyBorder="1" applyAlignment="1">
      <alignment horizontal="center" vertical="center"/>
    </xf>
    <xf numFmtId="0" fontId="645" fillId="3" borderId="20" xfId="6" applyFont="1" applyFill="1" applyBorder="1" applyAlignment="1">
      <alignment horizontal="center" vertical="center"/>
    </xf>
    <xf numFmtId="0" fontId="679" fillId="32" borderId="1" xfId="6" applyFont="1" applyFill="1" applyBorder="1" applyAlignment="1">
      <alignment horizontal="center" vertical="center"/>
    </xf>
    <xf numFmtId="0" fontId="679" fillId="32" borderId="0" xfId="6" applyFont="1" applyFill="1" applyBorder="1" applyAlignment="1">
      <alignment horizontal="center" vertical="center"/>
    </xf>
    <xf numFmtId="0" fontId="679" fillId="32" borderId="20" xfId="6" applyFont="1" applyFill="1" applyBorder="1" applyAlignment="1">
      <alignment horizontal="center" vertical="center"/>
    </xf>
    <xf numFmtId="0" fontId="632" fillId="3" borderId="1" xfId="8" applyFont="1" applyFill="1" applyBorder="1" applyAlignment="1">
      <alignment horizontal="right" vertical="center"/>
    </xf>
    <xf numFmtId="178" fontId="17" fillId="150" borderId="0" xfId="6" applyNumberFormat="1" applyFont="1" applyFill="1" applyBorder="1" applyAlignment="1">
      <alignment horizontal="center" vertical="center"/>
    </xf>
    <xf numFmtId="178" fontId="17" fillId="150" borderId="20" xfId="6" applyNumberFormat="1" applyFont="1" applyFill="1" applyBorder="1" applyAlignment="1">
      <alignment horizontal="center" vertical="center"/>
    </xf>
    <xf numFmtId="0" fontId="814" fillId="38" borderId="323" xfId="6" applyFont="1" applyFill="1" applyBorder="1" applyAlignment="1" applyProtection="1">
      <alignment horizontal="center" vertical="center"/>
      <protection hidden="1"/>
    </xf>
    <xf numFmtId="0" fontId="814" fillId="38" borderId="324" xfId="6" applyFont="1" applyFill="1" applyBorder="1" applyAlignment="1" applyProtection="1">
      <alignment horizontal="center" vertical="center"/>
      <protection hidden="1"/>
    </xf>
    <xf numFmtId="0" fontId="243" fillId="19" borderId="1" xfId="6" applyFont="1" applyFill="1" applyBorder="1" applyAlignment="1">
      <alignment horizontal="left" vertical="center"/>
    </xf>
    <xf numFmtId="0" fontId="243" fillId="19" borderId="0" xfId="6" applyFont="1" applyFill="1" applyBorder="1" applyAlignment="1">
      <alignment horizontal="left" vertical="center"/>
    </xf>
    <xf numFmtId="0" fontId="243" fillId="19" borderId="20" xfId="6" applyFont="1" applyFill="1" applyBorder="1" applyAlignment="1">
      <alignment horizontal="left" vertical="center"/>
    </xf>
    <xf numFmtId="0" fontId="309" fillId="53" borderId="0" xfId="27" applyFont="1" applyFill="1" applyAlignment="1">
      <alignment horizontal="left" vertical="center"/>
    </xf>
    <xf numFmtId="0" fontId="309" fillId="58" borderId="0" xfId="27" applyFont="1" applyFill="1" applyAlignment="1">
      <alignment horizontal="left" vertical="center"/>
    </xf>
    <xf numFmtId="0" fontId="380" fillId="39" borderId="0" xfId="8" applyFont="1" applyFill="1" applyBorder="1" applyAlignment="1">
      <alignment horizontal="center" vertical="center" wrapText="1"/>
    </xf>
    <xf numFmtId="0" fontId="380" fillId="39" borderId="312" xfId="8" applyFont="1" applyFill="1" applyBorder="1" applyAlignment="1">
      <alignment horizontal="center" vertical="center" wrapText="1"/>
    </xf>
    <xf numFmtId="0" fontId="313" fillId="39" borderId="99" xfId="8" applyFont="1" applyFill="1" applyBorder="1" applyAlignment="1">
      <alignment horizontal="center" vertical="center" wrapText="1"/>
    </xf>
    <xf numFmtId="0" fontId="313" fillId="39" borderId="317" xfId="8" applyFont="1" applyFill="1" applyBorder="1" applyAlignment="1">
      <alignment horizontal="center" vertical="center" wrapText="1"/>
    </xf>
    <xf numFmtId="0" fontId="313" fillId="17" borderId="98" xfId="6" applyFont="1" applyFill="1" applyBorder="1" applyAlignment="1">
      <alignment horizontal="center" vertical="center"/>
    </xf>
    <xf numFmtId="0" fontId="313" fillId="17" borderId="270" xfId="6" applyFont="1" applyFill="1" applyBorder="1" applyAlignment="1">
      <alignment horizontal="center" vertical="center"/>
    </xf>
    <xf numFmtId="0" fontId="243" fillId="17" borderId="1" xfId="6" applyFont="1" applyFill="1" applyBorder="1" applyAlignment="1">
      <alignment horizontal="right" vertical="center"/>
    </xf>
    <xf numFmtId="0" fontId="243" fillId="17" borderId="0" xfId="6" applyFont="1" applyFill="1" applyBorder="1" applyAlignment="1">
      <alignment horizontal="right" vertical="center"/>
    </xf>
    <xf numFmtId="0" fontId="243" fillId="17" borderId="20" xfId="6" applyFont="1" applyFill="1" applyBorder="1" applyAlignment="1">
      <alignment horizontal="right" vertical="center"/>
    </xf>
    <xf numFmtId="0" fontId="367" fillId="17" borderId="0" xfId="6" applyFont="1" applyFill="1" applyBorder="1" applyAlignment="1">
      <alignment horizontal="right" vertical="center"/>
    </xf>
    <xf numFmtId="0" fontId="324" fillId="68" borderId="101" xfId="8" applyFont="1" applyFill="1" applyBorder="1" applyAlignment="1">
      <alignment horizontal="center" vertical="center" wrapText="1"/>
    </xf>
    <xf numFmtId="0" fontId="324" fillId="68" borderId="0" xfId="8" applyFont="1" applyFill="1" applyBorder="1" applyAlignment="1">
      <alignment horizontal="center" vertical="center" wrapText="1"/>
    </xf>
    <xf numFmtId="0" fontId="237" fillId="3" borderId="98" xfId="14" applyNumberFormat="1" applyFont="1" applyFill="1" applyBorder="1" applyAlignment="1">
      <alignment horizontal="center" vertical="center" wrapText="1"/>
    </xf>
    <xf numFmtId="0" fontId="237" fillId="3" borderId="0" xfId="14" applyNumberFormat="1" applyFont="1" applyFill="1" applyBorder="1" applyAlignment="1">
      <alignment horizontal="center" vertical="center" wrapText="1"/>
    </xf>
    <xf numFmtId="0" fontId="237" fillId="3" borderId="20" xfId="14" applyNumberFormat="1" applyFont="1" applyFill="1" applyBorder="1" applyAlignment="1">
      <alignment horizontal="center" vertical="center" wrapText="1"/>
    </xf>
    <xf numFmtId="0" fontId="814" fillId="38" borderId="98" xfId="6" applyFont="1" applyFill="1" applyBorder="1" applyAlignment="1" applyProtection="1">
      <alignment horizontal="center" vertical="center" wrapText="1"/>
      <protection hidden="1"/>
    </xf>
    <xf numFmtId="0" fontId="814" fillId="38" borderId="53" xfId="6" applyFont="1" applyFill="1" applyBorder="1" applyAlignment="1" applyProtection="1">
      <alignment horizontal="center" vertical="center" wrapText="1"/>
      <protection hidden="1"/>
    </xf>
    <xf numFmtId="0" fontId="814" fillId="38" borderId="0" xfId="6" applyFont="1" applyFill="1" applyBorder="1" applyAlignment="1" applyProtection="1">
      <alignment horizontal="center" vertical="center" wrapText="1"/>
      <protection hidden="1"/>
    </xf>
    <xf numFmtId="0" fontId="814" fillId="38" borderId="270" xfId="6" applyFont="1" applyFill="1" applyBorder="1" applyAlignment="1" applyProtection="1">
      <alignment horizontal="center" vertical="center"/>
      <protection hidden="1"/>
    </xf>
    <xf numFmtId="0" fontId="814" fillId="38" borderId="193" xfId="6" applyFont="1" applyFill="1" applyBorder="1" applyAlignment="1" applyProtection="1">
      <alignment horizontal="center" vertical="center"/>
      <protection hidden="1"/>
    </xf>
    <xf numFmtId="0" fontId="380" fillId="39" borderId="98" xfId="8" applyFont="1" applyFill="1" applyBorder="1" applyAlignment="1">
      <alignment horizontal="center" vertical="center" wrapText="1"/>
    </xf>
    <xf numFmtId="0" fontId="380" fillId="39" borderId="309" xfId="8" applyFont="1" applyFill="1" applyBorder="1" applyAlignment="1">
      <alignment horizontal="center" vertical="center" wrapText="1"/>
    </xf>
    <xf numFmtId="0" fontId="834" fillId="37" borderId="98" xfId="8" applyFont="1" applyFill="1" applyBorder="1" applyAlignment="1">
      <alignment horizontal="center" vertical="center"/>
    </xf>
    <xf numFmtId="0" fontId="834" fillId="37" borderId="103" xfId="8" applyFont="1" applyFill="1" applyBorder="1" applyAlignment="1">
      <alignment horizontal="center" vertical="center"/>
    </xf>
    <xf numFmtId="0" fontId="250" fillId="37" borderId="0" xfId="14" applyFont="1" applyFill="1" applyBorder="1" applyAlignment="1">
      <alignment horizontal="center" vertical="top" wrapText="1"/>
    </xf>
    <xf numFmtId="0" fontId="250" fillId="37" borderId="104" xfId="14" applyFont="1" applyFill="1" applyBorder="1" applyAlignment="1">
      <alignment horizontal="center" vertical="top" wrapText="1"/>
    </xf>
    <xf numFmtId="0" fontId="313" fillId="37" borderId="99" xfId="14" applyFont="1" applyFill="1" applyBorder="1" applyAlignment="1">
      <alignment horizontal="center" vertical="center" wrapText="1"/>
    </xf>
    <xf numFmtId="0" fontId="313" fillId="37" borderId="105" xfId="14" applyFont="1" applyFill="1" applyBorder="1" applyAlignment="1">
      <alignment horizontal="center" vertical="center" wrapText="1"/>
    </xf>
    <xf numFmtId="164" fontId="243" fillId="52" borderId="100" xfId="11" applyNumberFormat="1" applyFont="1" applyFill="1" applyBorder="1" applyAlignment="1">
      <alignment horizontal="center" vertical="center" wrapText="1"/>
    </xf>
    <xf numFmtId="164" fontId="243" fillId="52" borderId="101" xfId="11" applyNumberFormat="1" applyFont="1" applyFill="1" applyBorder="1" applyAlignment="1">
      <alignment horizontal="center" vertical="center" wrapText="1"/>
    </xf>
    <xf numFmtId="164" fontId="243" fillId="52" borderId="103" xfId="11" applyNumberFormat="1" applyFont="1" applyFill="1" applyBorder="1" applyAlignment="1">
      <alignment horizontal="center" vertical="center" wrapText="1"/>
    </xf>
    <xf numFmtId="164" fontId="243" fillId="52" borderId="104" xfId="11" applyNumberFormat="1" applyFont="1" applyFill="1" applyBorder="1" applyAlignment="1">
      <alignment horizontal="center" vertical="center" wrapText="1"/>
    </xf>
    <xf numFmtId="0" fontId="324" fillId="68" borderId="322" xfId="8" applyFont="1" applyFill="1" applyBorder="1" applyAlignment="1">
      <alignment horizontal="center" vertical="center" wrapText="1"/>
    </xf>
    <xf numFmtId="0" fontId="324" fillId="68" borderId="306" xfId="8" applyFont="1" applyFill="1" applyBorder="1" applyAlignment="1">
      <alignment horizontal="center" vertical="center" wrapText="1"/>
    </xf>
    <xf numFmtId="0" fontId="263" fillId="156" borderId="98" xfId="14" applyFont="1" applyFill="1" applyBorder="1" applyAlignment="1">
      <alignment horizontal="center" textRotation="90"/>
    </xf>
    <xf numFmtId="0" fontId="842" fillId="156" borderId="98" xfId="14" applyFont="1" applyFill="1" applyBorder="1" applyAlignment="1">
      <alignment horizontal="center" textRotation="90"/>
    </xf>
    <xf numFmtId="0" fontId="324" fillId="54" borderId="0" xfId="0" applyFont="1" applyFill="1" applyAlignment="1">
      <alignment horizontal="center" vertical="center"/>
    </xf>
    <xf numFmtId="0" fontId="310" fillId="37" borderId="0" xfId="14" applyNumberFormat="1" applyFont="1" applyFill="1" applyBorder="1" applyAlignment="1">
      <alignment horizontal="right" vertical="center" wrapText="1"/>
    </xf>
    <xf numFmtId="204" fontId="683" fillId="10" borderId="0" xfId="11" applyNumberFormat="1" applyFont="1" applyFill="1" applyBorder="1" applyAlignment="1">
      <alignment horizontal="center" vertical="center"/>
    </xf>
    <xf numFmtId="204" fontId="683" fillId="10" borderId="99" xfId="11" applyNumberFormat="1" applyFont="1" applyFill="1" applyBorder="1" applyAlignment="1">
      <alignment horizontal="center" vertical="center"/>
    </xf>
    <xf numFmtId="0" fontId="814" fillId="38" borderId="36" xfId="6" applyFont="1" applyFill="1" applyBorder="1" applyAlignment="1" applyProtection="1">
      <alignment horizontal="center" vertical="center" wrapText="1"/>
      <protection hidden="1"/>
    </xf>
    <xf numFmtId="0" fontId="303" fillId="58" borderId="242" xfId="6" applyFont="1" applyFill="1" applyBorder="1" applyAlignment="1">
      <alignment horizontal="center" vertical="center" wrapText="1"/>
    </xf>
    <xf numFmtId="0" fontId="303" fillId="58" borderId="308" xfId="6" applyFont="1" applyFill="1" applyBorder="1" applyAlignment="1">
      <alignment horizontal="center" vertical="center" wrapText="1"/>
    </xf>
    <xf numFmtId="0" fontId="641" fillId="7" borderId="0" xfId="8" applyFont="1" applyFill="1" applyBorder="1" applyAlignment="1">
      <alignment horizontal="center"/>
    </xf>
    <xf numFmtId="0" fontId="250" fillId="17" borderId="1" xfId="6" applyFont="1" applyFill="1" applyBorder="1" applyAlignment="1">
      <alignment horizontal="left" vertical="center"/>
    </xf>
    <xf numFmtId="0" fontId="250" fillId="17" borderId="0" xfId="6" applyFont="1" applyFill="1" applyBorder="1" applyAlignment="1">
      <alignment horizontal="left" vertical="center"/>
    </xf>
    <xf numFmtId="0" fontId="250" fillId="17" borderId="20" xfId="6" applyFont="1" applyFill="1" applyBorder="1" applyAlignment="1">
      <alignment horizontal="left" vertical="center"/>
    </xf>
    <xf numFmtId="0" fontId="732" fillId="3" borderId="1" xfId="6" applyFont="1" applyFill="1" applyBorder="1" applyAlignment="1">
      <alignment horizontal="center" vertical="center"/>
    </xf>
    <xf numFmtId="0" fontId="732" fillId="3" borderId="0" xfId="6" applyFont="1" applyFill="1" applyBorder="1" applyAlignment="1">
      <alignment horizontal="center" vertical="center"/>
    </xf>
    <xf numFmtId="0" fontId="732" fillId="3" borderId="20" xfId="6" applyFont="1" applyFill="1" applyBorder="1" applyAlignment="1">
      <alignment horizontal="center" vertical="center"/>
    </xf>
    <xf numFmtId="165" fontId="324" fillId="37" borderId="0" xfId="8" applyNumberFormat="1" applyFont="1" applyFill="1" applyBorder="1" applyAlignment="1" applyProtection="1">
      <alignment horizontal="center" vertical="center"/>
      <protection locked="0"/>
    </xf>
    <xf numFmtId="165" fontId="324" fillId="37" borderId="99" xfId="8" applyNumberFormat="1" applyFont="1" applyFill="1" applyBorder="1" applyAlignment="1" applyProtection="1">
      <alignment horizontal="center" vertical="center"/>
      <protection locked="0"/>
    </xf>
    <xf numFmtId="164" fontId="324" fillId="37" borderId="0" xfId="11" applyNumberFormat="1" applyFont="1" applyFill="1" applyBorder="1" applyAlignment="1">
      <alignment horizontal="center" vertical="center"/>
    </xf>
    <xf numFmtId="164" fontId="324" fillId="37" borderId="99" xfId="11" applyNumberFormat="1" applyFont="1" applyFill="1" applyBorder="1" applyAlignment="1">
      <alignment horizontal="center" vertical="center"/>
    </xf>
    <xf numFmtId="0" fontId="237" fillId="3" borderId="98" xfId="14" applyNumberFormat="1" applyFont="1" applyFill="1" applyBorder="1" applyAlignment="1">
      <alignment horizontal="left" vertical="top" wrapText="1"/>
    </xf>
    <xf numFmtId="0" fontId="237" fillId="3" borderId="0" xfId="14" applyNumberFormat="1" applyFont="1" applyFill="1" applyBorder="1" applyAlignment="1">
      <alignment horizontal="left" vertical="top" wrapText="1"/>
    </xf>
    <xf numFmtId="0" fontId="237" fillId="3" borderId="20" xfId="14" applyNumberFormat="1" applyFont="1" applyFill="1" applyBorder="1" applyAlignment="1">
      <alignment horizontal="left" vertical="top" wrapText="1"/>
    </xf>
    <xf numFmtId="0" fontId="828" fillId="37" borderId="0" xfId="0" applyFont="1" applyFill="1" applyBorder="1" applyAlignment="1">
      <alignment horizontal="left" vertical="center" wrapText="1"/>
    </xf>
    <xf numFmtId="0" fontId="631" fillId="19" borderId="70" xfId="0" applyFont="1" applyFill="1" applyBorder="1" applyAlignment="1">
      <alignment horizontal="center"/>
    </xf>
    <xf numFmtId="0" fontId="631" fillId="19" borderId="17" xfId="0" applyFont="1" applyFill="1" applyBorder="1" applyAlignment="1">
      <alignment horizontal="center"/>
    </xf>
    <xf numFmtId="0" fontId="631" fillId="19" borderId="78" xfId="0" applyFont="1" applyFill="1" applyBorder="1" applyAlignment="1">
      <alignment horizontal="center"/>
    </xf>
    <xf numFmtId="0" fontId="744" fillId="19" borderId="1" xfId="6" applyFont="1" applyFill="1" applyBorder="1" applyAlignment="1">
      <alignment horizontal="center" vertical="center"/>
    </xf>
    <xf numFmtId="0" fontId="744" fillId="19" borderId="0" xfId="6" applyFont="1" applyFill="1" applyBorder="1" applyAlignment="1">
      <alignment horizontal="center" vertical="center"/>
    </xf>
    <xf numFmtId="0" fontId="744" fillId="19" borderId="20" xfId="6" applyFont="1" applyFill="1" applyBorder="1" applyAlignment="1">
      <alignment horizontal="center" vertical="center"/>
    </xf>
    <xf numFmtId="0" fontId="746" fillId="17" borderId="0" xfId="6" applyFont="1" applyFill="1" applyBorder="1" applyAlignment="1">
      <alignment horizontal="center" vertical="center"/>
    </xf>
    <xf numFmtId="164" fontId="637" fillId="14" borderId="100" xfId="11" applyNumberFormat="1" applyFont="1" applyFill="1" applyBorder="1" applyAlignment="1">
      <alignment horizontal="center" vertical="center" wrapText="1"/>
    </xf>
    <xf numFmtId="164" fontId="637" fillId="14" borderId="101" xfId="11" applyNumberFormat="1" applyFont="1" applyFill="1" applyBorder="1" applyAlignment="1">
      <alignment horizontal="center" vertical="center" wrapText="1"/>
    </xf>
    <xf numFmtId="164" fontId="637" fillId="14" borderId="103" xfId="11" applyNumberFormat="1" applyFont="1" applyFill="1" applyBorder="1" applyAlignment="1">
      <alignment horizontal="center" vertical="center" wrapText="1"/>
    </xf>
    <xf numFmtId="164" fontId="637" fillId="14" borderId="104" xfId="11" applyNumberFormat="1" applyFont="1" applyFill="1" applyBorder="1" applyAlignment="1">
      <alignment horizontal="center" vertical="center" wrapText="1"/>
    </xf>
    <xf numFmtId="0" fontId="298" fillId="38" borderId="0" xfId="6" applyFont="1" applyFill="1" applyBorder="1" applyAlignment="1" applyProtection="1">
      <alignment horizontal="center" vertical="center" wrapText="1"/>
      <protection hidden="1"/>
    </xf>
    <xf numFmtId="0" fontId="298" fillId="38" borderId="36" xfId="6" applyFont="1" applyFill="1" applyBorder="1" applyAlignment="1" applyProtection="1">
      <alignment horizontal="center" vertical="center" wrapText="1"/>
      <protection hidden="1"/>
    </xf>
    <xf numFmtId="0" fontId="816" fillId="38" borderId="270" xfId="6" applyFont="1" applyFill="1" applyBorder="1" applyAlignment="1" applyProtection="1">
      <alignment horizontal="center" vertical="center"/>
      <protection hidden="1"/>
    </xf>
    <xf numFmtId="0" fontId="816" fillId="38" borderId="193" xfId="6" applyFont="1" applyFill="1" applyBorder="1" applyAlignment="1" applyProtection="1">
      <alignment horizontal="center" vertical="center"/>
      <protection hidden="1"/>
    </xf>
    <xf numFmtId="0" fontId="639" fillId="143" borderId="0" xfId="0" applyFont="1" applyFill="1" applyAlignment="1">
      <alignment horizontal="center"/>
    </xf>
    <xf numFmtId="183" fontId="651" fillId="3" borderId="0" xfId="0" applyNumberFormat="1" applyFont="1" applyFill="1" applyBorder="1" applyAlignment="1">
      <alignment horizontal="center" vertical="center"/>
    </xf>
    <xf numFmtId="183" fontId="651" fillId="3" borderId="20" xfId="0" applyNumberFormat="1" applyFont="1" applyFill="1" applyBorder="1" applyAlignment="1">
      <alignment horizontal="center" vertical="center"/>
    </xf>
    <xf numFmtId="181" fontId="359" fillId="3" borderId="0" xfId="8" applyNumberFormat="1" applyFont="1" applyFill="1" applyBorder="1" applyAlignment="1">
      <alignment horizontal="center" vertical="center"/>
    </xf>
    <xf numFmtId="181" fontId="359" fillId="3" borderId="20" xfId="8" applyNumberFormat="1" applyFont="1" applyFill="1" applyBorder="1" applyAlignment="1">
      <alignment horizontal="center" vertical="center"/>
    </xf>
    <xf numFmtId="164" fontId="648" fillId="10" borderId="0" xfId="11" applyNumberFormat="1" applyFont="1" applyFill="1" applyBorder="1" applyAlignment="1">
      <alignment horizontal="center" vertical="center"/>
    </xf>
    <xf numFmtId="164" fontId="648" fillId="10" borderId="99" xfId="11" applyNumberFormat="1" applyFont="1" applyFill="1" applyBorder="1" applyAlignment="1">
      <alignment horizontal="center" vertical="center"/>
    </xf>
    <xf numFmtId="0" fontId="633" fillId="14" borderId="1" xfId="6" applyFont="1" applyFill="1" applyBorder="1" applyAlignment="1" applyProtection="1">
      <alignment horizontal="right" vertical="center" wrapText="1"/>
      <protection hidden="1"/>
    </xf>
    <xf numFmtId="0" fontId="633" fillId="14" borderId="0" xfId="6" applyFont="1" applyFill="1" applyBorder="1" applyAlignment="1" applyProtection="1">
      <alignment horizontal="right" vertical="center" wrapText="1"/>
      <protection hidden="1"/>
    </xf>
    <xf numFmtId="0" fontId="736" fillId="14" borderId="0" xfId="6" applyFont="1" applyFill="1" applyBorder="1" applyAlignment="1" applyProtection="1">
      <alignment horizontal="left" vertical="center" wrapText="1"/>
      <protection hidden="1"/>
    </xf>
    <xf numFmtId="0" fontId="736" fillId="14" borderId="20" xfId="6" applyFont="1" applyFill="1" applyBorder="1" applyAlignment="1" applyProtection="1">
      <alignment horizontal="left" vertical="center" wrapText="1"/>
      <protection hidden="1"/>
    </xf>
    <xf numFmtId="49" fontId="302" fillId="145" borderId="173" xfId="0" applyNumberFormat="1" applyFont="1" applyFill="1" applyBorder="1" applyAlignment="1">
      <alignment horizontal="center" vertical="center"/>
    </xf>
    <xf numFmtId="49" fontId="302" fillId="145" borderId="103" xfId="0" applyNumberFormat="1" applyFont="1" applyFill="1" applyBorder="1" applyAlignment="1">
      <alignment horizontal="center" vertical="center"/>
    </xf>
    <xf numFmtId="49" fontId="735" fillId="0" borderId="174" xfId="3" applyNumberFormat="1" applyFont="1" applyBorder="1" applyAlignment="1">
      <alignment horizontal="left" vertical="center"/>
    </xf>
    <xf numFmtId="49" fontId="735" fillId="0" borderId="175" xfId="3" applyNumberFormat="1" applyFont="1" applyBorder="1" applyAlignment="1">
      <alignment horizontal="left" vertical="center"/>
    </xf>
    <xf numFmtId="49" fontId="735" fillId="0" borderId="104" xfId="3" applyNumberFormat="1" applyFont="1" applyBorder="1" applyAlignment="1">
      <alignment horizontal="left" vertical="center"/>
    </xf>
    <xf numFmtId="49" fontId="735" fillId="0" borderId="105" xfId="3" applyNumberFormat="1" applyFont="1" applyBorder="1" applyAlignment="1">
      <alignment horizontal="left" vertical="center"/>
    </xf>
    <xf numFmtId="0" fontId="873" fillId="37" borderId="0" xfId="0" applyFont="1" applyFill="1" applyBorder="1" applyAlignment="1">
      <alignment horizontal="left" vertical="center" wrapText="1"/>
    </xf>
    <xf numFmtId="49" fontId="736" fillId="5" borderId="34" xfId="6" applyNumberFormat="1" applyFont="1" applyFill="1" applyBorder="1" applyAlignment="1">
      <alignment horizontal="center"/>
    </xf>
    <xf numFmtId="49" fontId="736" fillId="5" borderId="19" xfId="6" applyNumberFormat="1" applyFont="1" applyFill="1" applyBorder="1" applyAlignment="1">
      <alignment horizontal="center"/>
    </xf>
    <xf numFmtId="49" fontId="736" fillId="5" borderId="35" xfId="6" applyNumberFormat="1" applyFont="1" applyFill="1" applyBorder="1" applyAlignment="1">
      <alignment horizontal="center"/>
    </xf>
    <xf numFmtId="49" fontId="400" fillId="3" borderId="88" xfId="0" applyNumberFormat="1" applyFont="1" applyFill="1" applyBorder="1" applyAlignment="1">
      <alignment horizontal="center" vertical="center"/>
    </xf>
    <xf numFmtId="49" fontId="400" fillId="3" borderId="89" xfId="0" applyNumberFormat="1" applyFont="1" applyFill="1" applyBorder="1" applyAlignment="1">
      <alignment horizontal="center" vertical="center"/>
    </xf>
    <xf numFmtId="49" fontId="400" fillId="3" borderId="90" xfId="0" applyNumberFormat="1" applyFont="1" applyFill="1" applyBorder="1" applyAlignment="1">
      <alignment horizontal="center" vertical="center"/>
    </xf>
    <xf numFmtId="49" fontId="313" fillId="0" borderId="11" xfId="6" applyNumberFormat="1" applyFont="1" applyBorder="1" applyAlignment="1">
      <alignment horizontal="center"/>
    </xf>
    <xf numFmtId="49" fontId="313" fillId="0" borderId="12" xfId="6" applyNumberFormat="1" applyFont="1" applyBorder="1" applyAlignment="1">
      <alignment horizontal="center"/>
    </xf>
    <xf numFmtId="49" fontId="313" fillId="0" borderId="13" xfId="6" applyNumberFormat="1" applyFont="1" applyBorder="1" applyAlignment="1">
      <alignment horizontal="center"/>
    </xf>
    <xf numFmtId="49" fontId="668" fillId="0" borderId="61" xfId="0" applyNumberFormat="1" applyFont="1" applyBorder="1" applyAlignment="1">
      <alignment horizontal="center" vertical="center" wrapText="1"/>
    </xf>
    <xf numFmtId="49" fontId="668" fillId="0" borderId="1" xfId="0" applyNumberFormat="1" applyFont="1" applyBorder="1" applyAlignment="1">
      <alignment horizontal="center" vertical="center" wrapText="1"/>
    </xf>
    <xf numFmtId="49" fontId="668" fillId="0" borderId="62" xfId="0" applyNumberFormat="1" applyFont="1" applyBorder="1" applyAlignment="1">
      <alignment horizontal="center" vertical="center" wrapText="1"/>
    </xf>
    <xf numFmtId="49" fontId="668" fillId="0" borderId="0" xfId="0" applyNumberFormat="1" applyFont="1" applyBorder="1" applyAlignment="1">
      <alignment horizontal="center" vertical="center" wrapText="1"/>
    </xf>
    <xf numFmtId="49" fontId="668" fillId="0" borderId="63" xfId="0" applyNumberFormat="1" applyFont="1" applyBorder="1" applyAlignment="1">
      <alignment horizontal="center" vertical="center" wrapText="1"/>
    </xf>
    <xf numFmtId="49" fontId="668" fillId="0" borderId="20" xfId="0" applyNumberFormat="1" applyFont="1" applyBorder="1" applyAlignment="1">
      <alignment horizontal="center" vertical="center" wrapText="1"/>
    </xf>
    <xf numFmtId="49" fontId="313" fillId="2" borderId="3" xfId="9" applyNumberFormat="1" applyFont="1" applyFill="1" applyBorder="1" applyAlignment="1">
      <alignment horizontal="center" vertical="center"/>
    </xf>
    <xf numFmtId="49" fontId="313" fillId="2" borderId="9" xfId="9" applyNumberFormat="1" applyFont="1" applyFill="1" applyBorder="1" applyAlignment="1">
      <alignment horizontal="center" vertical="center"/>
    </xf>
    <xf numFmtId="49" fontId="313" fillId="2" borderId="15" xfId="9" applyNumberFormat="1" applyFont="1" applyFill="1" applyBorder="1" applyAlignment="1">
      <alignment horizontal="center" vertical="center"/>
    </xf>
    <xf numFmtId="0" fontId="789" fillId="58" borderId="283" xfId="6" applyFont="1" applyFill="1" applyBorder="1" applyAlignment="1">
      <alignment horizontal="center" vertical="center"/>
    </xf>
    <xf numFmtId="0" fontId="789" fillId="58" borderId="285" xfId="6" applyFont="1" applyFill="1" applyBorder="1" applyAlignment="1">
      <alignment horizontal="center" vertical="center"/>
    </xf>
    <xf numFmtId="0" fontId="787" fillId="144" borderId="102" xfId="6" applyFont="1" applyFill="1" applyBorder="1" applyAlignment="1">
      <alignment horizontal="center" vertical="center"/>
    </xf>
    <xf numFmtId="0" fontId="787" fillId="144" borderId="99" xfId="6" applyFont="1" applyFill="1" applyBorder="1" applyAlignment="1">
      <alignment horizontal="center" vertical="center"/>
    </xf>
    <xf numFmtId="44" fontId="633" fillId="32" borderId="1" xfId="4" applyFont="1" applyFill="1" applyBorder="1" applyAlignment="1">
      <alignment horizontal="right" vertical="center"/>
    </xf>
    <xf numFmtId="44" fontId="633" fillId="32" borderId="0" xfId="4" applyFont="1" applyFill="1" applyBorder="1" applyAlignment="1">
      <alignment horizontal="right" vertical="center"/>
    </xf>
    <xf numFmtId="44" fontId="633" fillId="32" borderId="20" xfId="4" applyFont="1" applyFill="1" applyBorder="1" applyAlignment="1">
      <alignment horizontal="right" vertical="center"/>
    </xf>
    <xf numFmtId="0" fontId="303" fillId="58" borderId="295" xfId="6" applyFont="1" applyFill="1" applyBorder="1" applyAlignment="1">
      <alignment horizontal="center" vertical="center" wrapText="1"/>
    </xf>
    <xf numFmtId="0" fontId="376" fillId="58" borderId="181" xfId="6" applyFont="1" applyFill="1" applyBorder="1" applyAlignment="1">
      <alignment horizontal="center" vertical="center"/>
    </xf>
    <xf numFmtId="0" fontId="376" fillId="58" borderId="298" xfId="6" applyFont="1" applyFill="1" applyBorder="1" applyAlignment="1">
      <alignment horizontal="center" vertical="center"/>
    </xf>
    <xf numFmtId="0" fontId="313" fillId="17" borderId="247" xfId="6" applyFont="1" applyFill="1" applyBorder="1" applyAlignment="1">
      <alignment horizontal="center" vertical="center"/>
    </xf>
    <xf numFmtId="0" fontId="291" fillId="68" borderId="322" xfId="8" applyFont="1" applyFill="1" applyBorder="1" applyAlignment="1">
      <alignment horizontal="center" vertical="center" wrapText="1"/>
    </xf>
    <xf numFmtId="0" fontId="291" fillId="68" borderId="102" xfId="8" applyFont="1" applyFill="1" applyBorder="1" applyAlignment="1">
      <alignment horizontal="center" vertical="center" wrapText="1"/>
    </xf>
    <xf numFmtId="0" fontId="291" fillId="68" borderId="306" xfId="8" applyFont="1" applyFill="1" applyBorder="1" applyAlignment="1">
      <alignment horizontal="center" vertical="center" wrapText="1"/>
    </xf>
    <xf numFmtId="0" fontId="291" fillId="68" borderId="105" xfId="8" applyFont="1" applyFill="1" applyBorder="1" applyAlignment="1">
      <alignment horizontal="center" vertical="center" wrapText="1"/>
    </xf>
    <xf numFmtId="0" fontId="237" fillId="3" borderId="247" xfId="14" applyNumberFormat="1" applyFont="1" applyFill="1" applyBorder="1" applyAlignment="1">
      <alignment horizontal="center" vertical="center" wrapText="1"/>
    </xf>
    <xf numFmtId="0" fontId="393" fillId="58" borderId="247" xfId="6" applyFont="1" applyFill="1" applyBorder="1" applyAlignment="1">
      <alignment horizontal="center" vertical="center" wrapText="1"/>
    </xf>
    <xf numFmtId="0" fontId="393" fillId="58" borderId="270" xfId="6" applyFont="1" applyFill="1" applyBorder="1" applyAlignment="1">
      <alignment horizontal="center" vertical="center" wrapText="1"/>
    </xf>
    <xf numFmtId="179" fontId="651" fillId="3" borderId="0" xfId="0" applyNumberFormat="1" applyFont="1" applyFill="1" applyBorder="1" applyAlignment="1">
      <alignment horizontal="center" vertical="center"/>
    </xf>
    <xf numFmtId="179" fontId="651" fillId="3" borderId="20" xfId="0" applyNumberFormat="1" applyFont="1" applyFill="1" applyBorder="1" applyAlignment="1">
      <alignment horizontal="center" vertical="center"/>
    </xf>
    <xf numFmtId="181" fontId="359" fillId="3" borderId="0" xfId="8" applyNumberFormat="1" applyFont="1" applyFill="1" applyBorder="1" applyAlignment="1">
      <alignment horizontal="left" vertical="center"/>
    </xf>
    <xf numFmtId="0" fontId="668" fillId="8" borderId="0" xfId="6" applyFont="1" applyFill="1" applyAlignment="1" applyProtection="1">
      <alignment horizontal="left" vertical="center"/>
      <protection hidden="1"/>
    </xf>
    <xf numFmtId="0" fontId="669" fillId="3" borderId="0" xfId="14" applyNumberFormat="1" applyFont="1" applyFill="1" applyBorder="1" applyAlignment="1">
      <alignment horizontal="center" vertical="center" wrapText="1"/>
    </xf>
    <xf numFmtId="204" fontId="648" fillId="10" borderId="0" xfId="11" applyNumberFormat="1" applyFont="1" applyFill="1" applyBorder="1" applyAlignment="1">
      <alignment horizontal="center" vertical="center"/>
    </xf>
    <xf numFmtId="204" fontId="648" fillId="10" borderId="99" xfId="11" applyNumberFormat="1" applyFont="1" applyFill="1" applyBorder="1" applyAlignment="1">
      <alignment horizontal="center" vertical="center"/>
    </xf>
    <xf numFmtId="0" fontId="371" fillId="0" borderId="0" xfId="6" applyFont="1" applyFill="1" applyBorder="1" applyAlignment="1">
      <alignment horizontal="center" vertical="center"/>
    </xf>
    <xf numFmtId="0" fontId="639" fillId="7" borderId="0" xfId="0" applyFont="1" applyFill="1" applyAlignment="1">
      <alignment horizontal="center"/>
    </xf>
    <xf numFmtId="0" fontId="639" fillId="7" borderId="0" xfId="0" applyFont="1" applyFill="1" applyAlignment="1">
      <alignment horizontal="center" vertical="center"/>
    </xf>
    <xf numFmtId="0" fontId="633" fillId="5" borderId="0" xfId="0" applyFont="1" applyFill="1" applyBorder="1" applyAlignment="1">
      <alignment horizontal="center" vertical="center"/>
    </xf>
    <xf numFmtId="0" fontId="637" fillId="5" borderId="0" xfId="6" applyFont="1" applyFill="1" applyBorder="1" applyAlignment="1">
      <alignment horizontal="right" vertical="center"/>
    </xf>
    <xf numFmtId="0" fontId="637" fillId="5" borderId="43" xfId="6" applyFont="1" applyFill="1" applyBorder="1" applyAlignment="1">
      <alignment horizontal="right" vertical="center"/>
    </xf>
    <xf numFmtId="0" fontId="658" fillId="37" borderId="43" xfId="0" applyFont="1" applyFill="1" applyBorder="1" applyAlignment="1">
      <alignment horizontal="left" vertical="center"/>
    </xf>
    <xf numFmtId="0" fontId="637" fillId="5" borderId="0" xfId="6" applyFont="1" applyFill="1" applyBorder="1" applyAlignment="1">
      <alignment horizontal="center" vertical="center"/>
    </xf>
    <xf numFmtId="0" fontId="637" fillId="5" borderId="43" xfId="6" applyFont="1" applyFill="1" applyBorder="1" applyAlignment="1">
      <alignment horizontal="center" vertical="center"/>
    </xf>
    <xf numFmtId="0" fontId="644" fillId="3" borderId="1" xfId="6" applyFont="1" applyFill="1" applyBorder="1" applyAlignment="1">
      <alignment horizontal="center" vertical="center"/>
    </xf>
    <xf numFmtId="0" fontId="644" fillId="3" borderId="0" xfId="6" applyFont="1" applyFill="1" applyBorder="1" applyAlignment="1">
      <alignment horizontal="center" vertical="center"/>
    </xf>
    <xf numFmtId="0" fontId="644" fillId="3" borderId="43" xfId="6" applyFont="1" applyFill="1" applyBorder="1" applyAlignment="1">
      <alignment horizontal="center" vertical="center"/>
    </xf>
    <xf numFmtId="164" fontId="17" fillId="150" borderId="327" xfId="6" applyNumberFormat="1" applyFont="1" applyFill="1" applyBorder="1" applyAlignment="1">
      <alignment horizontal="center" vertical="center"/>
    </xf>
    <xf numFmtId="164" fontId="17" fillId="150" borderId="321" xfId="6" applyNumberFormat="1" applyFont="1" applyFill="1" applyBorder="1" applyAlignment="1">
      <alignment horizontal="center" vertical="center"/>
    </xf>
    <xf numFmtId="0" fontId="376" fillId="58" borderId="98" xfId="6" applyFont="1" applyFill="1" applyBorder="1" applyAlignment="1">
      <alignment horizontal="center" vertical="center"/>
    </xf>
    <xf numFmtId="0" fontId="376" fillId="58" borderId="309" xfId="6" applyFont="1" applyFill="1" applyBorder="1" applyAlignment="1">
      <alignment horizontal="center" vertical="center"/>
    </xf>
    <xf numFmtId="0" fontId="833" fillId="47" borderId="0" xfId="6" applyFont="1" applyFill="1" applyBorder="1" applyAlignment="1">
      <alignment horizontal="center" vertical="center"/>
    </xf>
    <xf numFmtId="0" fontId="393" fillId="58" borderId="247" xfId="6" applyFont="1" applyFill="1" applyBorder="1" applyAlignment="1">
      <alignment horizontal="center" vertical="center"/>
    </xf>
    <xf numFmtId="0" fontId="393" fillId="58" borderId="0" xfId="6" applyFont="1" applyFill="1" applyBorder="1" applyAlignment="1">
      <alignment horizontal="center" vertical="center"/>
    </xf>
    <xf numFmtId="0" fontId="625" fillId="5" borderId="0" xfId="0" applyFont="1" applyFill="1" applyAlignment="1">
      <alignment horizontal="center"/>
    </xf>
    <xf numFmtId="0" fontId="812" fillId="58" borderId="247" xfId="6" applyFont="1" applyFill="1" applyBorder="1" applyAlignment="1">
      <alignment horizontal="center" vertical="center"/>
    </xf>
    <xf numFmtId="0" fontId="812" fillId="58" borderId="0" xfId="6" applyFont="1" applyFill="1" applyBorder="1" applyAlignment="1">
      <alignment horizontal="center" vertical="center"/>
    </xf>
    <xf numFmtId="203" fontId="878" fillId="47" borderId="0" xfId="6" applyNumberFormat="1" applyFont="1" applyFill="1" applyBorder="1" applyAlignment="1" applyProtection="1">
      <alignment horizontal="center" vertical="center"/>
      <protection hidden="1"/>
    </xf>
    <xf numFmtId="0" fontId="814" fillId="38" borderId="247" xfId="6" applyFont="1" applyFill="1" applyBorder="1" applyAlignment="1" applyProtection="1">
      <alignment horizontal="center" vertical="center" wrapText="1"/>
      <protection hidden="1"/>
    </xf>
    <xf numFmtId="0" fontId="730" fillId="5" borderId="0" xfId="0" applyFont="1" applyFill="1" applyBorder="1" applyAlignment="1">
      <alignment horizontal="center" vertical="center"/>
    </xf>
    <xf numFmtId="0" fontId="706" fillId="37" borderId="62" xfId="0" applyFont="1" applyFill="1" applyBorder="1" applyAlignment="1">
      <alignment horizontal="left" vertical="center" wrapText="1"/>
    </xf>
    <xf numFmtId="0" fontId="706" fillId="37" borderId="73" xfId="0" applyFont="1" applyFill="1" applyBorder="1" applyAlignment="1">
      <alignment horizontal="left" vertical="center" wrapText="1"/>
    </xf>
    <xf numFmtId="0" fontId="706" fillId="37" borderId="0" xfId="0" applyFont="1" applyFill="1" applyBorder="1" applyAlignment="1">
      <alignment horizontal="left" vertical="center" wrapText="1"/>
    </xf>
    <xf numFmtId="0" fontId="706" fillId="37" borderId="43" xfId="0" applyFont="1" applyFill="1" applyBorder="1" applyAlignment="1">
      <alignment horizontal="left" vertical="center" wrapText="1"/>
    </xf>
    <xf numFmtId="0" fontId="231" fillId="52" borderId="44" xfId="0" applyFont="1" applyFill="1" applyBorder="1" applyAlignment="1">
      <alignment horizontal="center"/>
    </xf>
    <xf numFmtId="0" fontId="706" fillId="68" borderId="100" xfId="8" applyFont="1" applyFill="1" applyBorder="1" applyAlignment="1">
      <alignment horizontal="center" vertical="center" wrapText="1"/>
    </xf>
    <xf numFmtId="0" fontId="706" fillId="68" borderId="101" xfId="8" applyFont="1" applyFill="1" applyBorder="1" applyAlignment="1">
      <alignment horizontal="center" vertical="center" wrapText="1"/>
    </xf>
    <xf numFmtId="0" fontId="706" fillId="68" borderId="102" xfId="8" applyFont="1" applyFill="1" applyBorder="1" applyAlignment="1">
      <alignment horizontal="center" vertical="center" wrapText="1"/>
    </xf>
    <xf numFmtId="0" fontId="706" fillId="68" borderId="98" xfId="8" applyFont="1" applyFill="1" applyBorder="1" applyAlignment="1">
      <alignment horizontal="center" vertical="center" wrapText="1"/>
    </xf>
    <xf numFmtId="0" fontId="706" fillId="68" borderId="0" xfId="8" applyFont="1" applyFill="1" applyBorder="1" applyAlignment="1">
      <alignment horizontal="center" vertical="center" wrapText="1"/>
    </xf>
    <xf numFmtId="0" fontId="706" fillId="68" borderId="99" xfId="8" applyFont="1" applyFill="1" applyBorder="1" applyAlignment="1">
      <alignment horizontal="center" vertical="center" wrapText="1"/>
    </xf>
    <xf numFmtId="0" fontId="706" fillId="68" borderId="169" xfId="8" applyFont="1" applyFill="1" applyBorder="1" applyAlignment="1">
      <alignment horizontal="center" vertical="center" wrapText="1"/>
    </xf>
    <xf numFmtId="0" fontId="706" fillId="68" borderId="104" xfId="8" applyFont="1" applyFill="1" applyBorder="1" applyAlignment="1">
      <alignment horizontal="center" vertical="center" wrapText="1"/>
    </xf>
    <xf numFmtId="0" fontId="706" fillId="68" borderId="105" xfId="8" applyFont="1" applyFill="1" applyBorder="1" applyAlignment="1">
      <alignment horizontal="center" vertical="center" wrapText="1"/>
    </xf>
    <xf numFmtId="0" fontId="630" fillId="5" borderId="0" xfId="0" applyFont="1" applyFill="1" applyBorder="1" applyAlignment="1">
      <alignment horizontal="center" vertical="center" wrapText="1"/>
    </xf>
    <xf numFmtId="0" fontId="658" fillId="37" borderId="0" xfId="0" applyFont="1" applyFill="1" applyBorder="1" applyAlignment="1">
      <alignment horizontal="center" vertical="center"/>
    </xf>
    <xf numFmtId="0" fontId="658" fillId="37" borderId="43" xfId="0" applyFont="1" applyFill="1" applyBorder="1" applyAlignment="1">
      <alignment horizontal="center" vertical="center"/>
    </xf>
    <xf numFmtId="0" fontId="811" fillId="58" borderId="247" xfId="6" applyFont="1" applyFill="1" applyBorder="1" applyAlignment="1">
      <alignment horizontal="center" vertical="center"/>
    </xf>
    <xf numFmtId="0" fontId="811" fillId="58" borderId="0" xfId="6" applyFont="1" applyFill="1" applyBorder="1" applyAlignment="1">
      <alignment horizontal="center" vertical="center"/>
    </xf>
    <xf numFmtId="0" fontId="359" fillId="3" borderId="59" xfId="14" applyNumberFormat="1" applyFont="1" applyFill="1" applyBorder="1" applyAlignment="1">
      <alignment horizontal="center" vertical="center"/>
    </xf>
    <xf numFmtId="0" fontId="359" fillId="3" borderId="76" xfId="14" applyNumberFormat="1" applyFont="1" applyFill="1" applyBorder="1" applyAlignment="1">
      <alignment horizontal="center" vertical="center"/>
    </xf>
    <xf numFmtId="0" fontId="869" fillId="143" borderId="0" xfId="8" applyFont="1" applyFill="1" applyAlignment="1">
      <alignment horizontal="center" vertical="center"/>
    </xf>
    <xf numFmtId="0" fontId="380" fillId="37" borderId="0" xfId="6" applyFont="1" applyFill="1" applyBorder="1" applyAlignment="1">
      <alignment horizontal="center" vertical="center"/>
    </xf>
    <xf numFmtId="0" fontId="627" fillId="5" borderId="0" xfId="0" applyFont="1" applyFill="1" applyBorder="1" applyAlignment="1">
      <alignment horizontal="left" vertical="center" wrapText="1"/>
    </xf>
    <xf numFmtId="0" fontId="708" fillId="37" borderId="0" xfId="6" applyFont="1" applyFill="1" applyBorder="1" applyAlignment="1">
      <alignment horizontal="center" vertical="center"/>
    </xf>
    <xf numFmtId="0" fontId="329" fillId="37" borderId="173" xfId="6" applyFont="1" applyFill="1" applyBorder="1" applyAlignment="1" applyProtection="1">
      <alignment horizontal="center" vertical="center"/>
      <protection hidden="1"/>
    </xf>
    <xf numFmtId="0" fontId="329" fillId="37" borderId="11" xfId="6" applyFont="1" applyFill="1" applyBorder="1" applyAlignment="1" applyProtection="1">
      <alignment horizontal="center" vertical="center"/>
      <protection hidden="1"/>
    </xf>
    <xf numFmtId="0" fontId="329" fillId="37" borderId="174" xfId="6" applyFont="1" applyFill="1" applyBorder="1" applyAlignment="1" applyProtection="1">
      <alignment horizontal="left" vertical="center"/>
      <protection hidden="1"/>
    </xf>
    <xf numFmtId="0" fontId="329" fillId="37" borderId="272" xfId="6" applyFont="1" applyFill="1" applyBorder="1" applyAlignment="1" applyProtection="1">
      <alignment horizontal="left" vertical="center"/>
      <protection hidden="1"/>
    </xf>
    <xf numFmtId="0" fontId="329" fillId="37" borderId="309" xfId="6" applyFont="1" applyFill="1" applyBorder="1" applyAlignment="1" applyProtection="1">
      <alignment horizontal="center" vertical="center"/>
      <protection hidden="1"/>
    </xf>
    <xf numFmtId="0" fontId="329" fillId="37" borderId="312" xfId="6" applyFont="1" applyFill="1" applyBorder="1" applyAlignment="1" applyProtection="1">
      <alignment horizontal="left" vertical="center"/>
      <protection hidden="1"/>
    </xf>
    <xf numFmtId="0" fontId="329" fillId="37" borderId="103" xfId="6" applyFont="1" applyFill="1" applyBorder="1" applyAlignment="1" applyProtection="1">
      <alignment horizontal="center" vertical="center"/>
      <protection hidden="1"/>
    </xf>
    <xf numFmtId="0" fontId="329" fillId="37" borderId="104" xfId="6" applyFont="1" applyFill="1" applyBorder="1" applyAlignment="1" applyProtection="1">
      <alignment horizontal="left" vertical="center"/>
      <protection hidden="1"/>
    </xf>
    <xf numFmtId="0" fontId="329" fillId="2" borderId="246" xfId="8" applyFont="1" applyFill="1" applyBorder="1" applyAlignment="1">
      <alignment horizontal="center" vertical="center"/>
    </xf>
    <xf numFmtId="0" fontId="329" fillId="2" borderId="0" xfId="8" applyFont="1" applyFill="1" applyBorder="1" applyAlignment="1">
      <alignment horizontal="center" vertical="center"/>
    </xf>
    <xf numFmtId="0" fontId="729" fillId="6" borderId="0" xfId="6" applyFont="1" applyFill="1" applyBorder="1" applyAlignment="1">
      <alignment horizontal="center" vertical="center"/>
    </xf>
    <xf numFmtId="0" fontId="329" fillId="37" borderId="100" xfId="6" applyFont="1" applyFill="1" applyBorder="1" applyAlignment="1" applyProtection="1">
      <alignment horizontal="center" vertical="center" wrapText="1"/>
      <protection hidden="1"/>
    </xf>
    <xf numFmtId="0" fontId="329" fillId="37" borderId="103" xfId="6" applyFont="1" applyFill="1" applyBorder="1" applyAlignment="1" applyProtection="1">
      <alignment horizontal="center" vertical="center" wrapText="1"/>
      <protection hidden="1"/>
    </xf>
    <xf numFmtId="0" fontId="329" fillId="37" borderId="101" xfId="6" applyFont="1" applyFill="1" applyBorder="1" applyAlignment="1" applyProtection="1">
      <alignment horizontal="center" vertical="center" wrapText="1"/>
      <protection hidden="1"/>
    </xf>
    <xf numFmtId="0" fontId="329" fillId="37" borderId="102" xfId="6" applyFont="1" applyFill="1" applyBorder="1" applyAlignment="1" applyProtection="1">
      <alignment horizontal="center" vertical="center" wrapText="1"/>
      <protection hidden="1"/>
    </xf>
    <xf numFmtId="0" fontId="329" fillId="37" borderId="104" xfId="6" applyFont="1" applyFill="1" applyBorder="1" applyAlignment="1" applyProtection="1">
      <alignment horizontal="center" vertical="center" wrapText="1"/>
      <protection hidden="1"/>
    </xf>
    <xf numFmtId="0" fontId="329" fillId="37" borderId="105" xfId="6" applyFont="1" applyFill="1" applyBorder="1" applyAlignment="1" applyProtection="1">
      <alignment horizontal="center" vertical="center" wrapText="1"/>
      <protection hidden="1"/>
    </xf>
    <xf numFmtId="0" fontId="329" fillId="37" borderId="247" xfId="6" applyFont="1" applyFill="1" applyBorder="1" applyAlignment="1" applyProtection="1">
      <alignment horizontal="center" vertical="center"/>
      <protection hidden="1"/>
    </xf>
    <xf numFmtId="0" fontId="329" fillId="37" borderId="0" xfId="6" applyFont="1" applyFill="1" applyBorder="1" applyAlignment="1" applyProtection="1">
      <alignment horizontal="left" vertical="center"/>
      <protection hidden="1"/>
    </xf>
    <xf numFmtId="0" fontId="358" fillId="53" borderId="328" xfId="0" applyFont="1" applyFill="1" applyBorder="1" applyAlignment="1">
      <alignment horizontal="center"/>
    </xf>
    <xf numFmtId="0" fontId="358" fillId="53" borderId="329" xfId="0" applyFont="1" applyFill="1" applyBorder="1" applyAlignment="1">
      <alignment horizontal="center"/>
    </xf>
    <xf numFmtId="0" fontId="358" fillId="53" borderId="325" xfId="0" applyFont="1" applyFill="1" applyBorder="1" applyAlignment="1">
      <alignment horizontal="center"/>
    </xf>
    <xf numFmtId="0" fontId="376" fillId="53" borderId="0" xfId="44" applyFont="1" applyFill="1" applyAlignment="1">
      <alignment horizontal="center" vertical="center" wrapText="1"/>
    </xf>
    <xf numFmtId="0" fontId="885" fillId="0" borderId="0" xfId="0" applyFont="1" applyFill="1" applyAlignment="1">
      <alignment horizontal="center" vertical="center"/>
    </xf>
    <xf numFmtId="0" fontId="885" fillId="0" borderId="328" xfId="0" applyFont="1" applyBorder="1" applyAlignment="1">
      <alignment horizontal="center"/>
    </xf>
    <xf numFmtId="0" fontId="885" fillId="0" borderId="329" xfId="0" applyFont="1" applyBorder="1" applyAlignment="1">
      <alignment horizontal="center"/>
    </xf>
    <xf numFmtId="0" fontId="885" fillId="0" borderId="325" xfId="0" applyFont="1" applyBorder="1" applyAlignment="1">
      <alignment horizontal="center"/>
    </xf>
    <xf numFmtId="0" fontId="917" fillId="37" borderId="0" xfId="0" applyFont="1" applyFill="1" applyAlignment="1">
      <alignment horizontal="center" vertical="center" wrapText="1"/>
    </xf>
    <xf numFmtId="0" fontId="916" fillId="37" borderId="0" xfId="0" applyFont="1" applyFill="1" applyAlignment="1">
      <alignment horizontal="center" vertical="center" wrapText="1"/>
    </xf>
    <xf numFmtId="0" fontId="238" fillId="54" borderId="0" xfId="44" applyFont="1" applyFill="1" applyAlignment="1">
      <alignment horizontal="center" vertical="center"/>
    </xf>
    <xf numFmtId="2" fontId="250" fillId="172" borderId="101" xfId="22" applyNumberFormat="1" applyFont="1" applyFill="1" applyBorder="1" applyAlignment="1" applyProtection="1">
      <alignment horizontal="center" vertical="center"/>
      <protection locked="0"/>
    </xf>
    <xf numFmtId="2" fontId="243" fillId="169" borderId="0" xfId="22" applyNumberFormat="1" applyFont="1" applyFill="1" applyBorder="1" applyAlignment="1" applyProtection="1">
      <alignment horizontal="center" vertical="center"/>
      <protection locked="0"/>
    </xf>
    <xf numFmtId="2" fontId="302" fillId="167" borderId="0" xfId="22" applyNumberFormat="1" applyFont="1" applyFill="1" applyBorder="1" applyAlignment="1" applyProtection="1">
      <alignment horizontal="center" vertical="center" wrapText="1"/>
      <protection locked="0"/>
    </xf>
    <xf numFmtId="0" fontId="231" fillId="3" borderId="0" xfId="0" applyFont="1" applyFill="1" applyAlignment="1">
      <alignment horizontal="left" wrapText="1"/>
    </xf>
    <xf numFmtId="0" fontId="789" fillId="58" borderId="247" xfId="6" applyFont="1" applyFill="1" applyBorder="1" applyAlignment="1">
      <alignment horizontal="center" vertical="center"/>
    </xf>
    <xf numFmtId="0" fontId="789" fillId="58" borderId="20" xfId="6" applyFont="1" applyFill="1" applyBorder="1" applyAlignment="1">
      <alignment horizontal="center" vertical="center"/>
    </xf>
    <xf numFmtId="0" fontId="811" fillId="58" borderId="270" xfId="6" applyFont="1" applyFill="1" applyBorder="1" applyAlignment="1">
      <alignment horizontal="center" vertical="center"/>
    </xf>
    <xf numFmtId="0" fontId="816" fillId="38" borderId="242" xfId="6" applyFont="1" applyFill="1" applyBorder="1" applyAlignment="1" applyProtection="1">
      <alignment horizontal="center" vertical="center" wrapText="1"/>
      <protection hidden="1"/>
    </xf>
    <xf numFmtId="0" fontId="812" fillId="58" borderId="270" xfId="6" applyFont="1" applyFill="1" applyBorder="1" applyAlignment="1">
      <alignment horizontal="center" vertical="center"/>
    </xf>
    <xf numFmtId="0" fontId="667" fillId="10" borderId="0" xfId="8" applyFont="1" applyFill="1" applyBorder="1" applyAlignment="1">
      <alignment horizontal="left" vertical="center"/>
    </xf>
    <xf numFmtId="0" fontId="918" fillId="54" borderId="102" xfId="14" applyNumberFormat="1" applyFont="1" applyFill="1" applyBorder="1" applyAlignment="1">
      <alignment horizontal="center" vertical="center"/>
    </xf>
    <xf numFmtId="0" fontId="918" fillId="54" borderId="20" xfId="14" applyNumberFormat="1" applyFont="1" applyFill="1" applyBorder="1" applyAlignment="1">
      <alignment horizontal="center" vertical="center"/>
    </xf>
    <xf numFmtId="0" fontId="731" fillId="26" borderId="20" xfId="14" applyFont="1" applyFill="1" applyBorder="1" applyAlignment="1">
      <alignment horizontal="center" vertical="center"/>
    </xf>
    <xf numFmtId="0" fontId="237" fillId="3" borderId="247" xfId="14" applyNumberFormat="1" applyFont="1" applyFill="1" applyBorder="1" applyAlignment="1">
      <alignment horizontal="left" vertical="top"/>
    </xf>
    <xf numFmtId="0" fontId="237" fillId="3" borderId="0" xfId="14" applyNumberFormat="1" applyFont="1" applyFill="1" applyBorder="1" applyAlignment="1">
      <alignment horizontal="left" vertical="top"/>
    </xf>
    <xf numFmtId="0" fontId="265" fillId="46" borderId="247" xfId="0" applyFont="1" applyFill="1" applyBorder="1" applyAlignment="1">
      <alignment horizontal="center" vertical="center"/>
    </xf>
    <xf numFmtId="0" fontId="265" fillId="46" borderId="0" xfId="0" applyFont="1" applyFill="1" applyBorder="1" applyAlignment="1">
      <alignment horizontal="center" vertical="center"/>
    </xf>
    <xf numFmtId="0" fontId="313" fillId="182" borderId="0" xfId="6" applyFont="1" applyFill="1" applyBorder="1" applyAlignment="1">
      <alignment horizontal="center" vertical="center"/>
    </xf>
    <xf numFmtId="0" fontId="371" fillId="54" borderId="0" xfId="0" applyFont="1" applyFill="1" applyBorder="1" applyAlignment="1">
      <alignment horizontal="center" vertical="center" wrapText="1"/>
    </xf>
    <xf numFmtId="0" fontId="308" fillId="52" borderId="0" xfId="0" applyFont="1" applyFill="1" applyBorder="1" applyAlignment="1">
      <alignment horizontal="center" vertical="center"/>
    </xf>
    <xf numFmtId="0" fontId="250" fillId="197" borderId="0" xfId="6" applyFont="1" applyFill="1" applyBorder="1" applyAlignment="1">
      <alignment horizontal="center" vertical="center"/>
    </xf>
    <xf numFmtId="0" fontId="558" fillId="54" borderId="100" xfId="6" applyFont="1" applyFill="1" applyBorder="1" applyAlignment="1" applyProtection="1">
      <alignment horizontal="center" vertical="center" wrapText="1"/>
      <protection hidden="1"/>
    </xf>
    <xf numFmtId="0" fontId="558" fillId="54" borderId="101" xfId="6" applyFont="1" applyFill="1" applyBorder="1" applyAlignment="1" applyProtection="1">
      <alignment horizontal="center" vertical="center" wrapText="1"/>
      <protection hidden="1"/>
    </xf>
    <xf numFmtId="0" fontId="558" fillId="54" borderId="247" xfId="6" applyFont="1" applyFill="1" applyBorder="1" applyAlignment="1" applyProtection="1">
      <alignment horizontal="center" vertical="center" wrapText="1"/>
      <protection hidden="1"/>
    </xf>
    <xf numFmtId="0" fontId="558" fillId="54" borderId="0" xfId="6" applyFont="1" applyFill="1" applyBorder="1" applyAlignment="1" applyProtection="1">
      <alignment horizontal="center" vertical="center" wrapText="1"/>
      <protection hidden="1"/>
    </xf>
    <xf numFmtId="0" fontId="250" fillId="17" borderId="173" xfId="6" applyFont="1" applyFill="1" applyBorder="1" applyAlignment="1">
      <alignment horizontal="center" vertical="center"/>
    </xf>
    <xf numFmtId="0" fontId="250" fillId="17" borderId="174" xfId="6" applyFont="1" applyFill="1" applyBorder="1" applyAlignment="1">
      <alignment horizontal="center" vertical="center"/>
    </xf>
    <xf numFmtId="0" fontId="250" fillId="17" borderId="175" xfId="6" applyFont="1" applyFill="1" applyBorder="1" applyAlignment="1">
      <alignment horizontal="center" vertical="center"/>
    </xf>
    <xf numFmtId="0" fontId="250" fillId="17" borderId="247" xfId="6" applyFont="1" applyFill="1" applyBorder="1" applyAlignment="1">
      <alignment horizontal="center" vertical="center"/>
    </xf>
    <xf numFmtId="0" fontId="243" fillId="3" borderId="247" xfId="6" applyFont="1" applyFill="1" applyBorder="1" applyAlignment="1">
      <alignment horizontal="center" vertical="center"/>
    </xf>
    <xf numFmtId="0" fontId="243" fillId="3" borderId="0" xfId="6" applyFont="1" applyFill="1" applyBorder="1" applyAlignment="1">
      <alignment horizontal="center" vertical="center"/>
    </xf>
    <xf numFmtId="0" fontId="679" fillId="45" borderId="247" xfId="6" applyFont="1" applyFill="1" applyBorder="1" applyAlignment="1">
      <alignment horizontal="center" vertical="center"/>
    </xf>
    <xf numFmtId="0" fontId="679" fillId="45" borderId="0" xfId="6" applyFont="1" applyFill="1" applyBorder="1" applyAlignment="1">
      <alignment horizontal="center" vertical="center"/>
    </xf>
    <xf numFmtId="0" fontId="856" fillId="3" borderId="247" xfId="6" applyFont="1" applyFill="1" applyBorder="1" applyAlignment="1">
      <alignment horizontal="center" vertical="center"/>
    </xf>
    <xf numFmtId="0" fontId="653" fillId="3" borderId="247" xfId="6" applyFont="1" applyFill="1" applyBorder="1" applyAlignment="1">
      <alignment horizontal="center" vertical="center"/>
    </xf>
    <xf numFmtId="164" fontId="381" fillId="2" borderId="0" xfId="11" applyNumberFormat="1" applyFont="1" applyFill="1" applyBorder="1" applyAlignment="1">
      <alignment horizontal="center" vertical="center"/>
    </xf>
    <xf numFmtId="164" fontId="381" fillId="2" borderId="20" xfId="11" applyNumberFormat="1" applyFont="1" applyFill="1" applyBorder="1" applyAlignment="1">
      <alignment horizontal="center" vertical="center"/>
    </xf>
    <xf numFmtId="0" fontId="243" fillId="182" borderId="0" xfId="6" applyFont="1" applyFill="1" applyBorder="1" applyAlignment="1">
      <alignment horizontal="center" vertical="center" wrapText="1"/>
    </xf>
    <xf numFmtId="0" fontId="620" fillId="68" borderId="246" xfId="8" applyFont="1" applyFill="1" applyBorder="1" applyAlignment="1">
      <alignment horizontal="center" vertical="center"/>
    </xf>
    <xf numFmtId="0" fontId="620" fillId="68" borderId="0" xfId="8" applyFont="1" applyFill="1" applyBorder="1" applyAlignment="1">
      <alignment horizontal="center" vertical="center"/>
    </xf>
    <xf numFmtId="0" fontId="786" fillId="143" borderId="0" xfId="0" applyFont="1" applyFill="1" applyAlignment="1">
      <alignment horizontal="center"/>
    </xf>
    <xf numFmtId="0" fontId="783" fillId="143" borderId="0" xfId="0" applyFont="1" applyFill="1" applyAlignment="1">
      <alignment horizontal="center"/>
    </xf>
    <xf numFmtId="0" fontId="380" fillId="39" borderId="20" xfId="8" applyFont="1" applyFill="1" applyBorder="1" applyAlignment="1">
      <alignment horizontal="center" vertical="center" wrapText="1"/>
    </xf>
    <xf numFmtId="0" fontId="380" fillId="39" borderId="317" xfId="8" applyFont="1" applyFill="1" applyBorder="1" applyAlignment="1">
      <alignment horizontal="center" vertical="center" wrapText="1"/>
    </xf>
    <xf numFmtId="0" fontId="307" fillId="39" borderId="20" xfId="8" applyFont="1" applyFill="1" applyBorder="1" applyAlignment="1">
      <alignment horizontal="center" vertical="center" wrapText="1"/>
    </xf>
    <xf numFmtId="0" fontId="313" fillId="39" borderId="269" xfId="8" applyFont="1" applyFill="1" applyBorder="1" applyAlignment="1">
      <alignment horizontal="center" vertical="center" wrapText="1"/>
    </xf>
    <xf numFmtId="0" fontId="313" fillId="39" borderId="0" xfId="8" applyFont="1" applyFill="1" applyBorder="1" applyAlignment="1">
      <alignment horizontal="center" vertical="center" wrapText="1"/>
    </xf>
    <xf numFmtId="0" fontId="313" fillId="39" borderId="20" xfId="8" applyFont="1" applyFill="1" applyBorder="1" applyAlignment="1">
      <alignment horizontal="center" vertical="center" wrapText="1"/>
    </xf>
    <xf numFmtId="0" fontId="307" fillId="39" borderId="0" xfId="8" applyFont="1" applyFill="1" applyBorder="1" applyAlignment="1">
      <alignment horizontal="center" vertical="center" wrapText="1"/>
    </xf>
    <xf numFmtId="0" fontId="359" fillId="39" borderId="269" xfId="8" applyFont="1" applyFill="1" applyBorder="1" applyAlignment="1">
      <alignment horizontal="center" vertical="center"/>
    </xf>
    <xf numFmtId="0" fontId="359" fillId="39" borderId="0" xfId="8" applyFont="1" applyFill="1" applyBorder="1" applyAlignment="1">
      <alignment horizontal="center" vertical="center"/>
    </xf>
    <xf numFmtId="0" fontId="359" fillId="39" borderId="20" xfId="8" applyFont="1" applyFill="1" applyBorder="1" applyAlignment="1">
      <alignment horizontal="center" vertical="center"/>
    </xf>
    <xf numFmtId="0" fontId="838" fillId="37" borderId="100" xfId="8" applyFont="1" applyFill="1" applyBorder="1" applyAlignment="1">
      <alignment horizontal="center" vertical="center"/>
    </xf>
    <xf numFmtId="0" fontId="838" fillId="37" borderId="101" xfId="8" applyFont="1" applyFill="1" applyBorder="1" applyAlignment="1">
      <alignment horizontal="center" vertical="center"/>
    </xf>
    <xf numFmtId="0" fontId="838" fillId="37" borderId="102" xfId="8" applyFont="1" applyFill="1" applyBorder="1" applyAlignment="1">
      <alignment horizontal="center" vertical="center"/>
    </xf>
    <xf numFmtId="0" fontId="838" fillId="37" borderId="309" xfId="8" applyFont="1" applyFill="1" applyBorder="1" applyAlignment="1">
      <alignment horizontal="center" vertical="center"/>
    </xf>
    <xf numFmtId="0" fontId="838" fillId="37" borderId="312" xfId="8" applyFont="1" applyFill="1" applyBorder="1" applyAlignment="1">
      <alignment horizontal="center" vertical="center"/>
    </xf>
    <xf numFmtId="0" fontId="838" fillId="37" borderId="317" xfId="8" applyFont="1" applyFill="1" applyBorder="1" applyAlignment="1">
      <alignment horizontal="center" vertical="center"/>
    </xf>
    <xf numFmtId="0" fontId="329" fillId="17" borderId="100" xfId="6" applyFont="1" applyFill="1" applyBorder="1" applyAlignment="1">
      <alignment horizontal="center" vertical="center"/>
    </xf>
    <xf numFmtId="0" fontId="329" fillId="17" borderId="101" xfId="6" applyFont="1" applyFill="1" applyBorder="1" applyAlignment="1">
      <alignment horizontal="center" vertical="center"/>
    </xf>
    <xf numFmtId="0" fontId="329" fillId="17" borderId="102" xfId="6" applyFont="1" applyFill="1" applyBorder="1" applyAlignment="1">
      <alignment horizontal="center" vertical="center"/>
    </xf>
    <xf numFmtId="0" fontId="376" fillId="58" borderId="307" xfId="6" applyFont="1" applyFill="1" applyBorder="1" applyAlignment="1">
      <alignment horizontal="center" vertical="center"/>
    </xf>
    <xf numFmtId="0" fontId="393" fillId="58" borderId="270" xfId="6" applyFont="1" applyFill="1" applyBorder="1" applyAlignment="1">
      <alignment horizontal="center" vertical="center"/>
    </xf>
    <xf numFmtId="0" fontId="831" fillId="157" borderId="259" xfId="14" applyFont="1" applyFill="1" applyBorder="1" applyAlignment="1" applyProtection="1">
      <alignment horizontal="center" vertical="center"/>
      <protection locked="0"/>
    </xf>
    <xf numFmtId="0" fontId="831" fillId="157" borderId="227" xfId="14" applyFont="1" applyFill="1" applyBorder="1" applyAlignment="1" applyProtection="1">
      <alignment horizontal="center" vertical="center" wrapText="1"/>
      <protection locked="0"/>
    </xf>
    <xf numFmtId="0" fontId="831" fillId="157" borderId="259" xfId="14" applyFont="1" applyFill="1" applyBorder="1" applyAlignment="1" applyProtection="1">
      <alignment horizontal="center" vertical="center" wrapText="1"/>
      <protection locked="0"/>
    </xf>
    <xf numFmtId="0" fontId="243" fillId="0" borderId="0" xfId="22" applyFont="1" applyAlignment="1">
      <alignment horizontal="center" vertical="center" wrapText="1"/>
    </xf>
    <xf numFmtId="0" fontId="329" fillId="160" borderId="256" xfId="14" applyFont="1" applyFill="1" applyBorder="1" applyAlignment="1">
      <alignment horizontal="center" vertical="center" wrapText="1"/>
    </xf>
    <xf numFmtId="0" fontId="329" fillId="160" borderId="257" xfId="14" applyFont="1" applyFill="1" applyBorder="1" applyAlignment="1">
      <alignment horizontal="center" vertical="center" wrapText="1"/>
    </xf>
    <xf numFmtId="0" fontId="329" fillId="160" borderId="258" xfId="14" applyFont="1" applyFill="1" applyBorder="1" applyAlignment="1">
      <alignment horizontal="center" vertical="center" wrapText="1"/>
    </xf>
    <xf numFmtId="2" fontId="371" fillId="0" borderId="303" xfId="22" applyNumberFormat="1" applyFont="1" applyBorder="1" applyAlignment="1" applyProtection="1">
      <alignment horizontal="center" vertical="center" wrapText="1"/>
      <protection locked="0"/>
    </xf>
    <xf numFmtId="2" fontId="302" fillId="158" borderId="0" xfId="22" applyNumberFormat="1" applyFont="1" applyFill="1" applyBorder="1" applyAlignment="1" applyProtection="1">
      <alignment horizontal="center" vertical="center"/>
      <protection locked="0"/>
    </xf>
    <xf numFmtId="2" fontId="803" fillId="158" borderId="0" xfId="22" applyNumberFormat="1" applyFont="1" applyFill="1" applyBorder="1" applyAlignment="1" applyProtection="1">
      <alignment horizontal="center" vertical="center" wrapText="1"/>
      <protection locked="0"/>
    </xf>
    <xf numFmtId="2" fontId="265" fillId="161" borderId="303" xfId="22" applyNumberFormat="1" applyFont="1" applyFill="1" applyBorder="1" applyAlignment="1" applyProtection="1">
      <alignment horizontal="center" vertical="center" wrapText="1"/>
      <protection locked="0"/>
    </xf>
    <xf numFmtId="2" fontId="265" fillId="161" borderId="304" xfId="22" applyNumberFormat="1" applyFont="1" applyFill="1" applyBorder="1" applyAlignment="1" applyProtection="1">
      <alignment horizontal="center" vertical="center" wrapText="1"/>
      <protection locked="0"/>
    </xf>
    <xf numFmtId="2" fontId="313" fillId="159" borderId="303" xfId="22" applyNumberFormat="1" applyFont="1" applyFill="1" applyBorder="1" applyAlignment="1" applyProtection="1">
      <alignment horizontal="center" vertical="center"/>
      <protection locked="0"/>
    </xf>
    <xf numFmtId="2" fontId="313" fillId="159" borderId="304" xfId="22" applyNumberFormat="1" applyFont="1" applyFill="1" applyBorder="1" applyAlignment="1" applyProtection="1">
      <alignment horizontal="center" vertical="center"/>
      <protection locked="0"/>
    </xf>
    <xf numFmtId="0" fontId="736" fillId="162" borderId="0" xfId="22" applyFont="1" applyFill="1" applyAlignment="1">
      <alignment horizontal="center" vertical="center" wrapText="1"/>
    </xf>
    <xf numFmtId="2" fontId="250" fillId="159" borderId="0" xfId="22" applyNumberFormat="1" applyFont="1" applyFill="1" applyBorder="1" applyAlignment="1" applyProtection="1">
      <alignment horizontal="center" vertical="center" wrapText="1"/>
      <protection locked="0"/>
    </xf>
    <xf numFmtId="2" fontId="679" fillId="166" borderId="0" xfId="22" applyNumberFormat="1" applyFont="1" applyFill="1" applyBorder="1" applyAlignment="1" applyProtection="1">
      <alignment horizontal="center" vertical="center" wrapText="1"/>
      <protection locked="0"/>
    </xf>
    <xf numFmtId="2" fontId="249" fillId="164" borderId="0" xfId="22" applyNumberFormat="1" applyFont="1" applyFill="1" applyBorder="1" applyAlignment="1" applyProtection="1">
      <alignment horizontal="center" vertical="center" wrapText="1"/>
      <protection locked="0"/>
    </xf>
    <xf numFmtId="2" fontId="302" fillId="161" borderId="0" xfId="22" applyNumberFormat="1" applyFont="1" applyFill="1" applyBorder="1" applyAlignment="1" applyProtection="1">
      <alignment horizontal="center" vertical="center" wrapText="1"/>
      <protection locked="0"/>
    </xf>
    <xf numFmtId="2" fontId="243" fillId="159" borderId="0" xfId="22" applyNumberFormat="1" applyFont="1" applyFill="1" applyBorder="1" applyAlignment="1" applyProtection="1">
      <alignment horizontal="center" vertical="center" wrapText="1"/>
      <protection locked="0"/>
    </xf>
    <xf numFmtId="2" fontId="302" fillId="166" borderId="0" xfId="22" applyNumberFormat="1" applyFont="1" applyFill="1" applyBorder="1" applyAlignment="1" applyProtection="1">
      <alignment horizontal="center" vertical="center" wrapText="1"/>
      <protection locked="0"/>
    </xf>
    <xf numFmtId="2" fontId="243" fillId="168" borderId="0" xfId="22" applyNumberFormat="1" applyFont="1" applyFill="1" applyBorder="1" applyAlignment="1" applyProtection="1">
      <alignment horizontal="center" vertical="center"/>
      <protection locked="0"/>
    </xf>
    <xf numFmtId="2" fontId="380" fillId="168" borderId="0" xfId="22" applyNumberFormat="1" applyFont="1" applyFill="1" applyBorder="1" applyAlignment="1" applyProtection="1">
      <alignment horizontal="center" vertical="center" wrapText="1"/>
      <protection locked="0"/>
    </xf>
    <xf numFmtId="2" fontId="243" fillId="165" borderId="0" xfId="22" applyNumberFormat="1" applyFont="1" applyFill="1" applyBorder="1" applyAlignment="1" applyProtection="1">
      <alignment horizontal="center" vertical="center"/>
      <protection locked="0"/>
    </xf>
    <xf numFmtId="2" fontId="380" fillId="165" borderId="0" xfId="22" applyNumberFormat="1" applyFont="1" applyFill="1" applyBorder="1" applyAlignment="1" applyProtection="1">
      <alignment horizontal="center" vertical="center" wrapText="1"/>
      <protection locked="0"/>
    </xf>
    <xf numFmtId="2" fontId="302" fillId="161" borderId="0" xfId="22" applyNumberFormat="1" applyFont="1" applyFill="1" applyBorder="1" applyAlignment="1" applyProtection="1">
      <alignment horizontal="center" vertical="center"/>
      <protection locked="0"/>
    </xf>
    <xf numFmtId="2" fontId="803" fillId="161" borderId="0" xfId="22" applyNumberFormat="1" applyFont="1" applyFill="1" applyBorder="1" applyAlignment="1" applyProtection="1">
      <alignment horizontal="center" vertical="center" wrapText="1"/>
      <protection locked="0"/>
    </xf>
    <xf numFmtId="2" fontId="380" fillId="169" borderId="0" xfId="22" applyNumberFormat="1" applyFont="1" applyFill="1" applyBorder="1" applyAlignment="1" applyProtection="1">
      <alignment horizontal="center" vertical="center" wrapText="1"/>
      <protection locked="0"/>
    </xf>
    <xf numFmtId="2" fontId="243" fillId="170" borderId="0" xfId="22" applyNumberFormat="1" applyFont="1" applyFill="1" applyBorder="1" applyAlignment="1" applyProtection="1">
      <alignment horizontal="center" vertical="center"/>
      <protection locked="0"/>
    </xf>
    <xf numFmtId="2" fontId="380" fillId="170" borderId="0" xfId="22" applyNumberFormat="1" applyFont="1" applyFill="1" applyBorder="1" applyAlignment="1" applyProtection="1">
      <alignment horizontal="center" vertical="center" wrapText="1"/>
      <protection locked="0"/>
    </xf>
    <xf numFmtId="2" fontId="243" fillId="171" borderId="0" xfId="22" applyNumberFormat="1" applyFont="1" applyFill="1" applyBorder="1" applyAlignment="1" applyProtection="1">
      <alignment horizontal="center" vertical="center"/>
      <protection locked="0"/>
    </xf>
    <xf numFmtId="2" fontId="380" fillId="171" borderId="0" xfId="22" applyNumberFormat="1" applyFont="1" applyFill="1" applyBorder="1" applyAlignment="1" applyProtection="1">
      <alignment horizontal="center" vertical="center" wrapText="1"/>
      <protection locked="0"/>
    </xf>
    <xf numFmtId="2" fontId="302" fillId="173" borderId="0" xfId="22" applyNumberFormat="1" applyFont="1" applyFill="1" applyBorder="1" applyAlignment="1" applyProtection="1">
      <alignment horizontal="center" vertical="center"/>
      <protection locked="0"/>
    </xf>
    <xf numFmtId="2" fontId="803" fillId="173" borderId="0" xfId="22" applyNumberFormat="1" applyFont="1" applyFill="1" applyBorder="1" applyAlignment="1" applyProtection="1">
      <alignment horizontal="center" vertical="center" wrapText="1"/>
      <protection locked="0"/>
    </xf>
    <xf numFmtId="2" fontId="250" fillId="172" borderId="0" xfId="22" applyNumberFormat="1" applyFont="1" applyFill="1" applyBorder="1" applyAlignment="1" applyProtection="1">
      <alignment horizontal="center" vertical="center"/>
      <protection locked="0"/>
    </xf>
    <xf numFmtId="2" fontId="380" fillId="172" borderId="0" xfId="22" applyNumberFormat="1" applyFont="1" applyFill="1" applyBorder="1" applyAlignment="1" applyProtection="1">
      <alignment horizontal="center" vertical="center"/>
      <protection locked="0"/>
    </xf>
    <xf numFmtId="2" fontId="302" fillId="166" borderId="0" xfId="22" applyNumberFormat="1" applyFont="1" applyFill="1" applyBorder="1" applyAlignment="1" applyProtection="1">
      <alignment horizontal="center" vertical="center"/>
      <protection locked="0"/>
    </xf>
    <xf numFmtId="2" fontId="803" fillId="166" borderId="0" xfId="22" applyNumberFormat="1" applyFont="1" applyFill="1" applyBorder="1" applyAlignment="1" applyProtection="1">
      <alignment horizontal="center" vertical="center" wrapText="1"/>
      <protection locked="0"/>
    </xf>
    <xf numFmtId="2" fontId="243" fillId="159" borderId="0" xfId="22" applyNumberFormat="1" applyFont="1" applyFill="1" applyBorder="1" applyAlignment="1" applyProtection="1">
      <alignment horizontal="center" vertical="center"/>
      <protection locked="0"/>
    </xf>
    <xf numFmtId="2" fontId="380" fillId="159" borderId="0" xfId="22" applyNumberFormat="1" applyFont="1" applyFill="1" applyBorder="1" applyAlignment="1" applyProtection="1">
      <alignment horizontal="center" vertical="center" wrapText="1"/>
      <protection locked="0"/>
    </xf>
    <xf numFmtId="2" fontId="302" fillId="174" borderId="0" xfId="22" applyNumberFormat="1" applyFont="1" applyFill="1" applyBorder="1" applyAlignment="1" applyProtection="1">
      <alignment horizontal="center" vertical="center"/>
      <protection locked="0"/>
    </xf>
    <xf numFmtId="2" fontId="803" fillId="174" borderId="0" xfId="22" applyNumberFormat="1" applyFont="1" applyFill="1" applyBorder="1" applyAlignment="1" applyProtection="1">
      <alignment horizontal="center" vertical="center" wrapText="1"/>
      <protection locked="0"/>
    </xf>
    <xf numFmtId="2" fontId="302" fillId="175" borderId="0" xfId="22" applyNumberFormat="1" applyFont="1" applyFill="1" applyBorder="1" applyAlignment="1" applyProtection="1">
      <alignment horizontal="center" vertical="center"/>
      <protection locked="0"/>
    </xf>
    <xf numFmtId="2" fontId="803" fillId="175" borderId="0" xfId="22" applyNumberFormat="1" applyFont="1" applyFill="1" applyBorder="1" applyAlignment="1" applyProtection="1">
      <alignment horizontal="center" vertical="center" wrapText="1"/>
      <protection locked="0"/>
    </xf>
    <xf numFmtId="2" fontId="302" fillId="177" borderId="0" xfId="22" applyNumberFormat="1" applyFont="1" applyFill="1" applyBorder="1" applyAlignment="1" applyProtection="1">
      <alignment horizontal="center" vertical="center"/>
      <protection locked="0"/>
    </xf>
    <xf numFmtId="2" fontId="803" fillId="177" borderId="0" xfId="22" applyNumberFormat="1" applyFont="1" applyFill="1" applyBorder="1" applyAlignment="1" applyProtection="1">
      <alignment horizontal="center" vertical="center" wrapText="1"/>
      <protection locked="0"/>
    </xf>
    <xf numFmtId="2" fontId="243" fillId="176" borderId="0" xfId="22" applyNumberFormat="1" applyFont="1" applyFill="1" applyBorder="1" applyAlignment="1" applyProtection="1">
      <alignment horizontal="center" vertical="center"/>
      <protection locked="0"/>
    </xf>
    <xf numFmtId="2" fontId="380" fillId="176" borderId="0" xfId="22" applyNumberFormat="1" applyFont="1" applyFill="1" applyBorder="1" applyAlignment="1" applyProtection="1">
      <alignment horizontal="center" vertical="center" wrapText="1"/>
      <protection locked="0"/>
    </xf>
    <xf numFmtId="2" fontId="243" fillId="164" borderId="0" xfId="22" applyNumberFormat="1" applyFont="1" applyFill="1" applyBorder="1" applyAlignment="1" applyProtection="1">
      <alignment horizontal="center" vertical="center"/>
      <protection locked="0"/>
    </xf>
    <xf numFmtId="2" fontId="380" fillId="164" borderId="0" xfId="22" applyNumberFormat="1" applyFont="1" applyFill="1" applyBorder="1" applyAlignment="1" applyProtection="1">
      <alignment horizontal="center" vertical="center" wrapText="1"/>
      <protection locked="0"/>
    </xf>
    <xf numFmtId="2" fontId="243" fillId="178" borderId="0" xfId="22" applyNumberFormat="1" applyFont="1" applyFill="1" applyBorder="1" applyAlignment="1" applyProtection="1">
      <alignment horizontal="center" vertical="center"/>
      <protection locked="0"/>
    </xf>
    <xf numFmtId="2" fontId="380" fillId="178" borderId="0" xfId="22" applyNumberFormat="1" applyFont="1" applyFill="1" applyBorder="1" applyAlignment="1" applyProtection="1">
      <alignment horizontal="center" vertical="center" wrapText="1"/>
      <protection locked="0"/>
    </xf>
    <xf numFmtId="2" fontId="845" fillId="164" borderId="0" xfId="22" applyNumberFormat="1" applyFont="1" applyFill="1" applyBorder="1" applyAlignment="1" applyProtection="1">
      <alignment horizontal="center" vertical="center" wrapText="1"/>
      <protection locked="0"/>
    </xf>
    <xf numFmtId="2" fontId="432" fillId="164" borderId="0" xfId="22" applyNumberFormat="1" applyFont="1" applyFill="1" applyBorder="1" applyAlignment="1" applyProtection="1">
      <alignment horizontal="center" vertical="center" wrapText="1"/>
      <protection locked="0"/>
    </xf>
    <xf numFmtId="0" fontId="329" fillId="37" borderId="101" xfId="36" applyFont="1" applyFill="1" applyBorder="1" applyAlignment="1" applyProtection="1">
      <alignment horizontal="center" vertical="center"/>
      <protection locked="0"/>
    </xf>
    <xf numFmtId="0" fontId="329" fillId="37" borderId="102" xfId="36" applyFont="1" applyFill="1" applyBorder="1" applyAlignment="1" applyProtection="1">
      <alignment horizontal="center" vertical="center"/>
      <protection locked="0"/>
    </xf>
    <xf numFmtId="0" fontId="329" fillId="37" borderId="0" xfId="36" applyFont="1" applyFill="1" applyAlignment="1" applyProtection="1">
      <alignment horizontal="center" vertical="center"/>
      <protection locked="0"/>
    </xf>
    <xf numFmtId="0" fontId="329" fillId="37" borderId="20" xfId="36" applyFont="1" applyFill="1" applyBorder="1" applyAlignment="1" applyProtection="1">
      <alignment horizontal="center" vertical="center"/>
      <protection locked="0"/>
    </xf>
    <xf numFmtId="0" fontId="675" fillId="0" borderId="267" xfId="22" applyFont="1" applyBorder="1" applyAlignment="1">
      <alignment horizontal="center" vertical="center" wrapText="1"/>
    </xf>
    <xf numFmtId="0" fontId="675" fillId="0" borderId="163" xfId="22" applyFont="1" applyBorder="1" applyAlignment="1">
      <alignment horizontal="center" vertical="center" wrapText="1"/>
    </xf>
    <xf numFmtId="0" fontId="675" fillId="0" borderId="268" xfId="22" applyFont="1" applyBorder="1" applyAlignment="1">
      <alignment horizontal="center" vertical="center" wrapText="1"/>
    </xf>
    <xf numFmtId="0" fontId="675" fillId="0" borderId="269" xfId="22" applyFont="1" applyBorder="1" applyAlignment="1">
      <alignment horizontal="center" vertical="center" wrapText="1"/>
    </xf>
    <xf numFmtId="0" fontId="675" fillId="0" borderId="0" xfId="22" applyFont="1" applyAlignment="1">
      <alignment horizontal="center" vertical="center" wrapText="1"/>
    </xf>
    <xf numFmtId="0" fontId="675" fillId="0" borderId="270" xfId="22" applyFont="1" applyBorder="1" applyAlignment="1">
      <alignment horizontal="center" vertical="center" wrapText="1"/>
    </xf>
    <xf numFmtId="0" fontId="675" fillId="0" borderId="271" xfId="22" applyFont="1" applyBorder="1" applyAlignment="1">
      <alignment horizontal="center" vertical="center" wrapText="1"/>
    </xf>
    <xf numFmtId="0" fontId="675" fillId="0" borderId="272" xfId="22" applyFont="1" applyBorder="1" applyAlignment="1">
      <alignment horizontal="center" vertical="center" wrapText="1"/>
    </xf>
    <xf numFmtId="0" fontId="675" fillId="0" borderId="273" xfId="22" applyFont="1" applyBorder="1" applyAlignment="1">
      <alignment horizontal="center" vertical="center" wrapText="1"/>
    </xf>
    <xf numFmtId="0" fontId="671" fillId="142" borderId="100" xfId="7" applyFont="1" applyFill="1" applyBorder="1" applyAlignment="1" applyProtection="1">
      <alignment horizontal="center" vertical="center" textRotation="90"/>
      <protection locked="0"/>
    </xf>
    <xf numFmtId="0" fontId="671" fillId="142" borderId="247" xfId="7" applyFont="1" applyFill="1" applyBorder="1" applyAlignment="1" applyProtection="1">
      <alignment horizontal="center" vertical="center" textRotation="90"/>
      <protection locked="0"/>
    </xf>
    <xf numFmtId="0" fontId="711" fillId="37" borderId="101" xfId="7" applyFont="1" applyFill="1" applyBorder="1" applyAlignment="1" applyProtection="1">
      <alignment horizontal="center" vertical="center"/>
      <protection hidden="1"/>
    </xf>
    <xf numFmtId="0" fontId="711" fillId="37" borderId="102" xfId="7" applyFont="1" applyFill="1" applyBorder="1" applyAlignment="1" applyProtection="1">
      <alignment horizontal="center" vertical="center"/>
      <protection hidden="1"/>
    </xf>
    <xf numFmtId="0" fontId="711" fillId="37" borderId="50" xfId="7" applyFont="1" applyFill="1" applyBorder="1" applyAlignment="1" applyProtection="1">
      <alignment horizontal="center" vertical="center"/>
      <protection hidden="1"/>
    </xf>
    <xf numFmtId="0" fontId="711" fillId="37" borderId="51" xfId="7" applyFont="1" applyFill="1" applyBorder="1" applyAlignment="1" applyProtection="1">
      <alignment horizontal="center" vertical="center"/>
      <protection hidden="1"/>
    </xf>
    <xf numFmtId="0" fontId="671" fillId="142" borderId="100" xfId="35" applyFont="1" applyFill="1" applyBorder="1" applyAlignment="1" applyProtection="1">
      <alignment horizontal="center" vertical="center" textRotation="90"/>
      <protection locked="0"/>
    </xf>
    <xf numFmtId="0" fontId="671" fillId="142" borderId="247" xfId="35" applyFont="1" applyFill="1" applyBorder="1" applyAlignment="1" applyProtection="1">
      <alignment horizontal="center" vertical="center" textRotation="90"/>
      <protection locked="0"/>
    </xf>
    <xf numFmtId="0" fontId="295" fillId="53" borderId="267" xfId="22" applyFont="1" applyFill="1" applyBorder="1" applyAlignment="1">
      <alignment horizontal="center" vertical="center" wrapText="1"/>
    </xf>
    <xf numFmtId="0" fontId="295" fillId="53" borderId="293" xfId="22" applyFont="1" applyFill="1" applyBorder="1" applyAlignment="1">
      <alignment horizontal="center" vertical="center" wrapText="1"/>
    </xf>
    <xf numFmtId="0" fontId="295" fillId="53" borderId="268" xfId="22" applyFont="1" applyFill="1" applyBorder="1" applyAlignment="1">
      <alignment horizontal="center" vertical="center" wrapText="1"/>
    </xf>
    <xf numFmtId="0" fontId="295" fillId="53" borderId="269" xfId="22" applyFont="1" applyFill="1" applyBorder="1" applyAlignment="1">
      <alignment horizontal="center" vertical="center" wrapText="1"/>
    </xf>
    <xf numFmtId="0" fontId="295" fillId="53" borderId="0" xfId="22" applyFont="1" applyFill="1" applyAlignment="1">
      <alignment horizontal="center" vertical="center" wrapText="1"/>
    </xf>
    <xf numFmtId="0" fontId="295" fillId="53" borderId="270" xfId="22" applyFont="1" applyFill="1" applyBorder="1" applyAlignment="1">
      <alignment horizontal="center" vertical="center" wrapText="1"/>
    </xf>
    <xf numFmtId="0" fontId="295" fillId="53" borderId="271" xfId="22" applyFont="1" applyFill="1" applyBorder="1" applyAlignment="1">
      <alignment horizontal="center" vertical="center" wrapText="1"/>
    </xf>
    <xf numFmtId="0" fontId="295" fillId="53" borderId="272" xfId="22" applyFont="1" applyFill="1" applyBorder="1" applyAlignment="1">
      <alignment horizontal="center" vertical="center" wrapText="1"/>
    </xf>
    <xf numFmtId="0" fontId="295" fillId="53" borderId="273" xfId="22" applyFont="1" applyFill="1" applyBorder="1" applyAlignment="1">
      <alignment horizontal="center" vertical="center" wrapText="1"/>
    </xf>
    <xf numFmtId="0" fontId="265" fillId="57" borderId="34" xfId="7" applyFont="1" applyFill="1" applyBorder="1" applyAlignment="1" applyProtection="1">
      <alignment horizontal="center" vertical="center"/>
      <protection hidden="1"/>
    </xf>
    <xf numFmtId="0" fontId="265" fillId="57" borderId="101" xfId="7" applyFont="1" applyFill="1" applyBorder="1" applyAlignment="1" applyProtection="1">
      <alignment horizontal="center" vertical="center"/>
      <protection hidden="1"/>
    </xf>
    <xf numFmtId="0" fontId="712" fillId="57" borderId="247" xfId="7" applyFont="1" applyFill="1" applyBorder="1" applyAlignment="1" applyProtection="1">
      <alignment horizontal="center" vertical="center" textRotation="90"/>
      <protection locked="0"/>
    </xf>
    <xf numFmtId="0" fontId="712" fillId="57" borderId="169" xfId="7" applyFont="1" applyFill="1" applyBorder="1" applyAlignment="1" applyProtection="1">
      <alignment horizontal="center" vertical="center" textRotation="90"/>
      <protection locked="0"/>
    </xf>
    <xf numFmtId="0" fontId="265" fillId="57" borderId="0" xfId="7" applyFont="1" applyFill="1" applyAlignment="1" applyProtection="1">
      <alignment horizontal="center" vertical="center"/>
      <protection hidden="1"/>
    </xf>
    <xf numFmtId="1" fontId="562" fillId="37" borderId="0" xfId="7" applyNumberFormat="1" applyFont="1" applyFill="1" applyAlignment="1" applyProtection="1">
      <alignment horizontal="center" vertical="center"/>
      <protection hidden="1"/>
    </xf>
    <xf numFmtId="0" fontId="719" fillId="37" borderId="20" xfId="7" applyFont="1" applyFill="1" applyBorder="1" applyAlignment="1" applyProtection="1">
      <alignment horizontal="center" vertical="center"/>
      <protection hidden="1"/>
    </xf>
    <xf numFmtId="0" fontId="250" fillId="37" borderId="12" xfId="7" applyFont="1" applyFill="1" applyBorder="1" applyAlignment="1" applyProtection="1">
      <alignment horizontal="center"/>
      <protection hidden="1"/>
    </xf>
    <xf numFmtId="0" fontId="371" fillId="37" borderId="0" xfId="35" applyFont="1" applyFill="1" applyAlignment="1" applyProtection="1">
      <alignment horizontal="center" vertical="center"/>
      <protection locked="0"/>
    </xf>
    <xf numFmtId="0" fontId="371" fillId="37" borderId="101" xfId="7" applyFont="1" applyFill="1" applyBorder="1" applyAlignment="1" applyProtection="1">
      <alignment horizontal="center" vertical="center"/>
      <protection locked="0"/>
    </xf>
    <xf numFmtId="0" fontId="313" fillId="52" borderId="34" xfId="7" applyFont="1" applyFill="1" applyBorder="1" applyAlignment="1" applyProtection="1">
      <alignment horizontal="center" vertical="center"/>
      <protection hidden="1"/>
    </xf>
    <xf numFmtId="0" fontId="313" fillId="52" borderId="101" xfId="7" applyFont="1" applyFill="1" applyBorder="1" applyAlignment="1" applyProtection="1">
      <alignment horizontal="center" vertical="center"/>
      <protection hidden="1"/>
    </xf>
    <xf numFmtId="0" fontId="671" fillId="52" borderId="247" xfId="7" applyFont="1" applyFill="1" applyBorder="1" applyAlignment="1" applyProtection="1">
      <alignment horizontal="center" vertical="center" textRotation="90"/>
      <protection locked="0"/>
    </xf>
    <xf numFmtId="0" fontId="671" fillId="52" borderId="169" xfId="7" applyFont="1" applyFill="1" applyBorder="1" applyAlignment="1" applyProtection="1">
      <alignment horizontal="center" vertical="center" textRotation="90"/>
      <protection locked="0"/>
    </xf>
    <xf numFmtId="0" fontId="313" fillId="52" borderId="0" xfId="7" applyFont="1" applyFill="1" applyAlignment="1" applyProtection="1">
      <alignment horizontal="center" vertical="center"/>
      <protection hidden="1"/>
    </xf>
    <xf numFmtId="166" fontId="376" fillId="47" borderId="0" xfId="7" applyNumberFormat="1" applyFont="1" applyFill="1" applyAlignment="1" applyProtection="1">
      <alignment horizontal="center" vertical="center"/>
      <protection hidden="1"/>
    </xf>
    <xf numFmtId="0" fontId="389" fillId="47" borderId="20" xfId="7" applyFont="1" applyFill="1" applyBorder="1" applyAlignment="1" applyProtection="1">
      <alignment horizontal="center" vertical="center"/>
      <protection hidden="1"/>
    </xf>
    <xf numFmtId="0" fontId="19" fillId="3" borderId="0" xfId="14" applyFont="1" applyFill="1" applyAlignment="1">
      <alignment horizontal="left" vertical="center" wrapText="1"/>
    </xf>
    <xf numFmtId="1" fontId="55" fillId="37" borderId="34" xfId="0" applyNumberFormat="1" applyFont="1" applyFill="1" applyBorder="1" applyAlignment="1">
      <alignment horizontal="center" vertical="center" wrapText="1"/>
    </xf>
    <xf numFmtId="1" fontId="55" fillId="37" borderId="19" xfId="0" applyNumberFormat="1" applyFont="1" applyFill="1" applyBorder="1" applyAlignment="1">
      <alignment horizontal="center" vertical="center" wrapText="1"/>
    </xf>
    <xf numFmtId="1" fontId="55" fillId="37" borderId="35" xfId="0" applyNumberFormat="1" applyFont="1" applyFill="1" applyBorder="1" applyAlignment="1">
      <alignment horizontal="center" vertical="center" wrapText="1"/>
    </xf>
    <xf numFmtId="1" fontId="55" fillId="37" borderId="98" xfId="0" applyNumberFormat="1" applyFont="1" applyFill="1" applyBorder="1" applyAlignment="1">
      <alignment horizontal="center" vertical="center" wrapText="1"/>
    </xf>
    <xf numFmtId="1" fontId="55" fillId="37" borderId="0" xfId="0" applyNumberFormat="1" applyFont="1" applyFill="1" applyAlignment="1">
      <alignment horizontal="center" vertical="center" wrapText="1"/>
    </xf>
    <xf numFmtId="1" fontId="55" fillId="37" borderId="99" xfId="0" applyNumberFormat="1" applyFont="1" applyFill="1" applyBorder="1" applyAlignment="1">
      <alignment horizontal="center" vertical="center" wrapText="1"/>
    </xf>
    <xf numFmtId="1" fontId="55" fillId="37" borderId="169" xfId="0" applyNumberFormat="1" applyFont="1" applyFill="1" applyBorder="1" applyAlignment="1">
      <alignment horizontal="center" vertical="center" wrapText="1"/>
    </xf>
    <xf numFmtId="1" fontId="55" fillId="37" borderId="170" xfId="0" applyNumberFormat="1" applyFont="1" applyFill="1" applyBorder="1" applyAlignment="1">
      <alignment horizontal="center" vertical="center" wrapText="1"/>
    </xf>
    <xf numFmtId="1" fontId="55" fillId="37" borderId="171" xfId="0" applyNumberFormat="1" applyFont="1" applyFill="1" applyBorder="1" applyAlignment="1">
      <alignment horizontal="center" vertical="center" wrapText="1"/>
    </xf>
    <xf numFmtId="1" fontId="0" fillId="15" borderId="170" xfId="0" applyNumberFormat="1" applyFill="1" applyBorder="1" applyAlignment="1">
      <alignment horizontal="center"/>
    </xf>
    <xf numFmtId="0" fontId="498" fillId="14" borderId="34" xfId="6" applyFont="1" applyFill="1" applyBorder="1" applyAlignment="1">
      <alignment horizontal="center" vertical="center" wrapText="1"/>
    </xf>
    <xf numFmtId="0" fontId="498" fillId="14" borderId="19" xfId="6" applyFont="1" applyFill="1" applyBorder="1" applyAlignment="1">
      <alignment horizontal="center" vertical="center" wrapText="1"/>
    </xf>
    <xf numFmtId="0" fontId="498" fillId="14" borderId="98" xfId="6" applyFont="1" applyFill="1" applyBorder="1" applyAlignment="1">
      <alignment horizontal="center" vertical="center" wrapText="1"/>
    </xf>
    <xf numFmtId="0" fontId="498" fillId="14" borderId="0" xfId="6" applyFont="1" applyFill="1" applyAlignment="1">
      <alignment horizontal="center" vertical="center" wrapText="1"/>
    </xf>
    <xf numFmtId="0" fontId="97" fillId="14" borderId="98" xfId="6" applyFont="1" applyFill="1" applyBorder="1" applyAlignment="1">
      <alignment horizontal="center" vertical="center" wrapText="1"/>
    </xf>
    <xf numFmtId="0" fontId="97" fillId="14" borderId="0" xfId="6" applyFont="1" applyFill="1" applyAlignment="1">
      <alignment horizontal="center" vertical="center" wrapText="1"/>
    </xf>
    <xf numFmtId="0" fontId="97" fillId="14" borderId="11" xfId="6" applyFont="1" applyFill="1" applyBorder="1" applyAlignment="1">
      <alignment horizontal="center" vertical="center" wrapText="1"/>
    </xf>
    <xf numFmtId="0" fontId="97" fillId="14" borderId="12" xfId="6" applyFont="1" applyFill="1" applyBorder="1" applyAlignment="1">
      <alignment horizontal="center" vertical="center" wrapText="1"/>
    </xf>
    <xf numFmtId="0" fontId="149" fillId="3" borderId="173" xfId="6" applyFont="1" applyFill="1" applyBorder="1" applyAlignment="1">
      <alignment horizontal="center" vertical="center" wrapText="1"/>
    </xf>
    <xf numFmtId="0" fontId="149" fillId="3" borderId="174" xfId="6" applyFont="1" applyFill="1" applyBorder="1" applyAlignment="1">
      <alignment horizontal="center" vertical="center" wrapText="1"/>
    </xf>
    <xf numFmtId="0" fontId="149" fillId="3" borderId="98" xfId="6" applyFont="1" applyFill="1" applyBorder="1" applyAlignment="1">
      <alignment horizontal="center" vertical="center" wrapText="1"/>
    </xf>
    <xf numFmtId="0" fontId="149" fillId="3" borderId="0" xfId="6" applyFont="1" applyFill="1" applyAlignment="1">
      <alignment horizontal="center" vertical="center" wrapText="1"/>
    </xf>
    <xf numFmtId="0" fontId="148" fillId="3" borderId="98" xfId="6" applyFont="1" applyFill="1" applyBorder="1" applyAlignment="1">
      <alignment horizontal="center" vertical="center"/>
    </xf>
    <xf numFmtId="0" fontId="19" fillId="3" borderId="99" xfId="14" applyFont="1" applyFill="1" applyBorder="1" applyAlignment="1">
      <alignment horizontal="left" vertical="center" wrapText="1"/>
    </xf>
    <xf numFmtId="0" fontId="123" fillId="10" borderId="34" xfId="14" applyFont="1" applyFill="1" applyBorder="1" applyAlignment="1">
      <alignment horizontal="center" vertical="center" wrapText="1"/>
    </xf>
    <xf numFmtId="0" fontId="123" fillId="10" borderId="98" xfId="14" applyFont="1" applyFill="1" applyBorder="1" applyAlignment="1">
      <alignment horizontal="center" vertical="center" wrapText="1"/>
    </xf>
    <xf numFmtId="0" fontId="149" fillId="10" borderId="19" xfId="14" applyFont="1" applyFill="1" applyBorder="1" applyAlignment="1">
      <alignment horizontal="center" vertical="center"/>
    </xf>
    <xf numFmtId="0" fontId="149" fillId="10" borderId="35" xfId="14" applyFont="1" applyFill="1" applyBorder="1" applyAlignment="1">
      <alignment horizontal="center" vertical="center"/>
    </xf>
    <xf numFmtId="0" fontId="149" fillId="10" borderId="0" xfId="14" applyFont="1" applyFill="1" applyAlignment="1">
      <alignment horizontal="center" vertical="center"/>
    </xf>
    <xf numFmtId="0" fontId="149" fillId="10" borderId="99" xfId="14" applyFont="1" applyFill="1" applyBorder="1" applyAlignment="1">
      <alignment horizontal="center" vertical="center"/>
    </xf>
    <xf numFmtId="0" fontId="0" fillId="15" borderId="99" xfId="0" applyFill="1" applyBorder="1" applyAlignment="1">
      <alignment horizontal="center"/>
    </xf>
    <xf numFmtId="0" fontId="56" fillId="10" borderId="98" xfId="14" applyFont="1" applyFill="1" applyBorder="1" applyAlignment="1">
      <alignment horizontal="center" vertical="center"/>
    </xf>
    <xf numFmtId="0" fontId="507" fillId="10" borderId="0" xfId="14" applyFont="1" applyFill="1" applyAlignment="1">
      <alignment horizontal="center" vertical="center" wrapText="1"/>
    </xf>
    <xf numFmtId="0" fontId="507" fillId="10" borderId="99" xfId="14" applyFont="1" applyFill="1" applyBorder="1" applyAlignment="1">
      <alignment horizontal="center" vertical="center" wrapText="1"/>
    </xf>
    <xf numFmtId="0" fontId="19" fillId="3" borderId="170" xfId="14" applyFont="1" applyFill="1" applyBorder="1" applyAlignment="1">
      <alignment horizontal="left" vertical="center" wrapText="1"/>
    </xf>
    <xf numFmtId="0" fontId="19" fillId="3" borderId="171" xfId="14" applyFont="1" applyFill="1" applyBorder="1" applyAlignment="1">
      <alignment horizontal="left" vertical="center" wrapText="1"/>
    </xf>
    <xf numFmtId="0" fontId="64" fillId="19" borderId="98" xfId="6" applyFont="1" applyFill="1" applyBorder="1" applyAlignment="1">
      <alignment horizontal="right" vertical="center"/>
    </xf>
    <xf numFmtId="0" fontId="64" fillId="19" borderId="0" xfId="6" applyFont="1" applyFill="1" applyAlignment="1">
      <alignment horizontal="right" vertical="center"/>
    </xf>
    <xf numFmtId="0" fontId="64" fillId="19" borderId="99" xfId="6" applyFont="1" applyFill="1" applyBorder="1" applyAlignment="1">
      <alignment horizontal="right" vertical="center"/>
    </xf>
    <xf numFmtId="0" fontId="497" fillId="37" borderId="0" xfId="1" applyFont="1" applyFill="1" applyBorder="1" applyAlignment="1">
      <alignment horizontal="left" vertical="center"/>
    </xf>
    <xf numFmtId="0" fontId="37" fillId="37" borderId="0" xfId="0" applyFont="1" applyFill="1" applyAlignment="1">
      <alignment horizontal="left" vertical="center"/>
    </xf>
    <xf numFmtId="0" fontId="37" fillId="37" borderId="99" xfId="0" applyFont="1" applyFill="1" applyBorder="1" applyAlignment="1">
      <alignment horizontal="left" vertical="center"/>
    </xf>
    <xf numFmtId="0" fontId="64" fillId="19" borderId="169" xfId="6" applyFont="1" applyFill="1" applyBorder="1" applyAlignment="1">
      <alignment horizontal="left" vertical="center"/>
    </xf>
    <xf numFmtId="0" fontId="64" fillId="19" borderId="170" xfId="6" applyFont="1" applyFill="1" applyBorder="1" applyAlignment="1">
      <alignment horizontal="left" vertical="center"/>
    </xf>
    <xf numFmtId="0" fontId="64" fillId="19" borderId="171" xfId="6" applyFont="1" applyFill="1" applyBorder="1" applyAlignment="1">
      <alignment horizontal="left" vertical="center"/>
    </xf>
    <xf numFmtId="0" fontId="64" fillId="17" borderId="98" xfId="6" applyFont="1" applyFill="1" applyBorder="1" applyAlignment="1">
      <alignment horizontal="right" vertical="center"/>
    </xf>
    <xf numFmtId="0" fontId="64" fillId="17" borderId="0" xfId="6" applyFont="1" applyFill="1" applyAlignment="1">
      <alignment horizontal="right" vertical="center"/>
    </xf>
    <xf numFmtId="0" fontId="64" fillId="17" borderId="99" xfId="6" applyFont="1" applyFill="1" applyBorder="1" applyAlignment="1">
      <alignment horizontal="right" vertical="center"/>
    </xf>
    <xf numFmtId="0" fontId="47" fillId="17" borderId="98" xfId="6" applyFont="1" applyFill="1" applyBorder="1" applyAlignment="1">
      <alignment horizontal="right" vertical="center"/>
    </xf>
    <xf numFmtId="0" fontId="47" fillId="17" borderId="0" xfId="6" applyFont="1" applyFill="1" applyAlignment="1">
      <alignment horizontal="right" vertical="center"/>
    </xf>
    <xf numFmtId="0" fontId="47" fillId="17" borderId="99" xfId="6" applyFont="1" applyFill="1" applyBorder="1" applyAlignment="1">
      <alignment horizontal="right" vertical="center"/>
    </xf>
    <xf numFmtId="0" fontId="70" fillId="14" borderId="98" xfId="6" applyFont="1" applyFill="1" applyBorder="1" applyAlignment="1" applyProtection="1">
      <alignment horizontal="right" vertical="center" wrapText="1"/>
      <protection hidden="1"/>
    </xf>
    <xf numFmtId="0" fontId="98" fillId="14" borderId="99" xfId="6" applyFont="1" applyFill="1" applyBorder="1" applyAlignment="1" applyProtection="1">
      <alignment horizontal="left" vertical="center" wrapText="1"/>
      <protection hidden="1"/>
    </xf>
    <xf numFmtId="0" fontId="341" fillId="14" borderId="98" xfId="11" applyFont="1" applyFill="1" applyBorder="1" applyAlignment="1">
      <alignment horizontal="center" vertical="center" wrapText="1"/>
    </xf>
    <xf numFmtId="0" fontId="341" fillId="14" borderId="0" xfId="11" applyFont="1" applyFill="1" applyAlignment="1">
      <alignment horizontal="center" vertical="center" wrapText="1"/>
    </xf>
    <xf numFmtId="0" fontId="341" fillId="14" borderId="99" xfId="11" applyFont="1" applyFill="1" applyBorder="1" applyAlignment="1">
      <alignment horizontal="center" vertical="center" wrapText="1"/>
    </xf>
    <xf numFmtId="0" fontId="139" fillId="37" borderId="0" xfId="6" applyFont="1" applyFill="1" applyAlignment="1">
      <alignment horizontal="center" vertical="center"/>
    </xf>
    <xf numFmtId="0" fontId="139" fillId="37" borderId="99" xfId="6" applyFont="1" applyFill="1" applyBorder="1" applyAlignment="1">
      <alignment horizontal="center" vertical="center"/>
    </xf>
    <xf numFmtId="0" fontId="128" fillId="37" borderId="0" xfId="6" applyFont="1" applyFill="1" applyAlignment="1" applyProtection="1">
      <alignment horizontal="center" vertical="center"/>
      <protection hidden="1"/>
    </xf>
    <xf numFmtId="0" fontId="128" fillId="37" borderId="99" xfId="6" applyFont="1" applyFill="1" applyBorder="1" applyAlignment="1" applyProtection="1">
      <alignment horizontal="center" vertical="center"/>
      <protection hidden="1"/>
    </xf>
    <xf numFmtId="0" fontId="124" fillId="37" borderId="98" xfId="6" applyFont="1" applyFill="1" applyBorder="1" applyAlignment="1">
      <alignment horizontal="center" vertical="center"/>
    </xf>
    <xf numFmtId="0" fontId="124" fillId="37" borderId="0" xfId="6" applyFont="1" applyFill="1" applyAlignment="1">
      <alignment horizontal="center" vertical="center"/>
    </xf>
    <xf numFmtId="0" fontId="41" fillId="37" borderId="0" xfId="6" applyFont="1" applyFill="1" applyAlignment="1">
      <alignment horizontal="left" vertical="center" wrapText="1"/>
    </xf>
    <xf numFmtId="0" fontId="38" fillId="21" borderId="98" xfId="6" applyFont="1" applyFill="1" applyBorder="1" applyAlignment="1" applyProtection="1">
      <alignment horizontal="center" vertical="center"/>
      <protection hidden="1"/>
    </xf>
    <xf numFmtId="0" fontId="38" fillId="21" borderId="36" xfId="6" applyFont="1" applyFill="1" applyBorder="1" applyAlignment="1" applyProtection="1">
      <alignment horizontal="center" vertical="center" wrapText="1"/>
      <protection hidden="1"/>
    </xf>
    <xf numFmtId="0" fontId="45" fillId="8" borderId="98" xfId="8" applyFont="1" applyFill="1" applyBorder="1" applyAlignment="1" applyProtection="1">
      <alignment horizontal="center" vertical="center"/>
      <protection locked="0"/>
    </xf>
    <xf numFmtId="0" fontId="162" fillId="37" borderId="0" xfId="14" applyFont="1" applyFill="1" applyAlignment="1">
      <alignment vertical="center" wrapText="1"/>
    </xf>
    <xf numFmtId="0" fontId="46" fillId="37" borderId="0" xfId="14" applyFont="1" applyFill="1" applyAlignment="1">
      <alignment horizontal="right" vertical="center" wrapText="1"/>
    </xf>
    <xf numFmtId="164" fontId="49" fillId="37" borderId="0" xfId="11" applyNumberFormat="1" applyFont="1" applyFill="1" applyAlignment="1">
      <alignment horizontal="center" vertical="center"/>
    </xf>
    <xf numFmtId="2" fontId="61" fillId="10" borderId="0" xfId="11" applyNumberFormat="1" applyFont="1" applyFill="1" applyAlignment="1">
      <alignment horizontal="center" vertical="center"/>
    </xf>
    <xf numFmtId="2" fontId="61" fillId="10" borderId="99" xfId="11" applyNumberFormat="1" applyFont="1" applyFill="1" applyBorder="1" applyAlignment="1">
      <alignment horizontal="center" vertical="center"/>
    </xf>
    <xf numFmtId="0" fontId="47" fillId="33" borderId="98" xfId="6" applyFont="1" applyFill="1" applyBorder="1" applyAlignment="1">
      <alignment horizontal="left" vertical="center"/>
    </xf>
    <xf numFmtId="0" fontId="47" fillId="33" borderId="0" xfId="6" applyFont="1" applyFill="1" applyAlignment="1">
      <alignment horizontal="left" vertical="center"/>
    </xf>
    <xf numFmtId="0" fontId="47" fillId="33" borderId="99" xfId="6" applyFont="1" applyFill="1" applyBorder="1" applyAlignment="1">
      <alignment horizontal="left" vertical="center"/>
    </xf>
    <xf numFmtId="0" fontId="64" fillId="19" borderId="98" xfId="6" applyFont="1" applyFill="1" applyBorder="1" applyAlignment="1">
      <alignment horizontal="left" vertical="center"/>
    </xf>
    <xf numFmtId="0" fontId="64" fillId="19" borderId="0" xfId="6" applyFont="1" applyFill="1" applyAlignment="1">
      <alignment horizontal="left" vertical="center"/>
    </xf>
    <xf numFmtId="0" fontId="64" fillId="19" borderId="99" xfId="6" applyFont="1" applyFill="1" applyBorder="1" applyAlignment="1">
      <alignment horizontal="left" vertical="center"/>
    </xf>
    <xf numFmtId="0" fontId="134" fillId="3" borderId="98" xfId="6" applyFont="1" applyFill="1" applyBorder="1" applyAlignment="1">
      <alignment horizontal="center" vertical="center"/>
    </xf>
    <xf numFmtId="164" fontId="505" fillId="37" borderId="0" xfId="11" applyNumberFormat="1" applyFont="1" applyFill="1" applyAlignment="1">
      <alignment horizontal="center" vertical="center"/>
    </xf>
    <xf numFmtId="0" fontId="248" fillId="33" borderId="98" xfId="6" applyFont="1" applyFill="1" applyBorder="1" applyAlignment="1">
      <alignment horizontal="left" vertical="center"/>
    </xf>
    <xf numFmtId="0" fontId="248" fillId="33" borderId="0" xfId="6" applyFont="1" applyFill="1" applyAlignment="1">
      <alignment horizontal="left" vertical="center"/>
    </xf>
    <xf numFmtId="0" fontId="248" fillId="33" borderId="99" xfId="6" applyFont="1" applyFill="1" applyBorder="1" applyAlignment="1">
      <alignment horizontal="left" vertical="center"/>
    </xf>
    <xf numFmtId="0" fontId="630" fillId="93" borderId="0" xfId="6" applyFont="1" applyFill="1" applyAlignment="1">
      <alignment horizontal="center" vertical="center" wrapText="1"/>
    </xf>
    <xf numFmtId="0" fontId="98" fillId="14" borderId="19" xfId="6" applyFont="1" applyFill="1" applyBorder="1" applyAlignment="1">
      <alignment horizontal="center" vertical="center" wrapText="1"/>
    </xf>
    <xf numFmtId="0" fontId="98" fillId="14" borderId="240" xfId="6" applyFont="1" applyFill="1" applyBorder="1" applyAlignment="1">
      <alignment horizontal="center" vertical="center" wrapText="1"/>
    </xf>
    <xf numFmtId="0" fontId="98" fillId="14" borderId="0" xfId="6" applyFont="1" applyFill="1" applyAlignment="1">
      <alignment horizontal="center" vertical="center" wrapText="1"/>
    </xf>
    <xf numFmtId="0" fontId="98" fillId="14" borderId="25" xfId="6" applyFont="1" applyFill="1" applyBorder="1" applyAlignment="1">
      <alignment horizontal="center" vertical="center" wrapText="1"/>
    </xf>
    <xf numFmtId="0" fontId="499" fillId="14" borderId="241" xfId="6" applyFont="1" applyFill="1" applyBorder="1" applyAlignment="1">
      <alignment horizontal="center" vertical="center" textRotation="90"/>
    </xf>
    <xf numFmtId="0" fontId="499" fillId="14" borderId="10" xfId="6" applyFont="1" applyFill="1" applyBorder="1" applyAlignment="1">
      <alignment horizontal="center" vertical="center" textRotation="90"/>
    </xf>
    <xf numFmtId="0" fontId="499" fillId="14" borderId="16" xfId="6" applyFont="1" applyFill="1" applyBorder="1" applyAlignment="1">
      <alignment horizontal="center" vertical="center" textRotation="90"/>
    </xf>
    <xf numFmtId="0" fontId="149" fillId="11" borderId="0" xfId="6" applyFont="1" applyFill="1" applyAlignment="1">
      <alignment horizontal="center" vertical="center"/>
    </xf>
    <xf numFmtId="0" fontId="149" fillId="11" borderId="25" xfId="6" applyFont="1" applyFill="1" applyBorder="1" applyAlignment="1">
      <alignment horizontal="center" vertical="center"/>
    </xf>
    <xf numFmtId="0" fontId="230" fillId="11" borderId="0" xfId="14" applyFont="1" applyFill="1" applyAlignment="1">
      <alignment horizontal="center" vertical="center"/>
    </xf>
    <xf numFmtId="0" fontId="230" fillId="11" borderId="25" xfId="14" applyFont="1" applyFill="1" applyBorder="1" applyAlignment="1">
      <alignment horizontal="center" vertical="center"/>
    </xf>
    <xf numFmtId="0" fontId="230" fillId="11" borderId="12" xfId="14" applyFont="1" applyFill="1" applyBorder="1" applyAlignment="1">
      <alignment horizontal="center" vertical="center"/>
    </xf>
    <xf numFmtId="0" fontId="230" fillId="11" borderId="32" xfId="14" applyFont="1" applyFill="1" applyBorder="1" applyAlignment="1">
      <alignment horizontal="center" vertical="center"/>
    </xf>
    <xf numFmtId="0" fontId="79" fillId="20" borderId="98" xfId="6" applyFont="1" applyFill="1" applyBorder="1" applyAlignment="1" applyProtection="1">
      <alignment horizontal="center" vertical="center" wrapText="1"/>
      <protection hidden="1"/>
    </xf>
    <xf numFmtId="0" fontId="79" fillId="20" borderId="0" xfId="6" applyFont="1" applyFill="1" applyAlignment="1" applyProtection="1">
      <alignment horizontal="center" vertical="center" wrapText="1"/>
      <protection hidden="1"/>
    </xf>
    <xf numFmtId="0" fontId="79" fillId="20" borderId="25" xfId="6" applyFont="1" applyFill="1" applyBorder="1" applyAlignment="1" applyProtection="1">
      <alignment horizontal="center" vertical="center" wrapText="1"/>
      <protection hidden="1"/>
    </xf>
    <xf numFmtId="0" fontId="149" fillId="3" borderId="187" xfId="6" applyFont="1" applyFill="1" applyBorder="1" applyAlignment="1">
      <alignment horizontal="center" vertical="center" wrapText="1"/>
    </xf>
    <xf numFmtId="0" fontId="149" fillId="3" borderId="25" xfId="6" applyFont="1" applyFill="1" applyBorder="1" applyAlignment="1">
      <alignment horizontal="center" vertical="center" wrapText="1"/>
    </xf>
    <xf numFmtId="0" fontId="12" fillId="0" borderId="180" xfId="6" applyFont="1" applyBorder="1" applyAlignment="1" applyProtection="1">
      <alignment horizontal="center" vertical="center" textRotation="90"/>
      <protection hidden="1"/>
    </xf>
    <xf numFmtId="0" fontId="12" fillId="0" borderId="10" xfId="6" applyFont="1" applyBorder="1" applyAlignment="1" applyProtection="1">
      <alignment horizontal="center" vertical="center" textRotation="90"/>
      <protection hidden="1"/>
    </xf>
    <xf numFmtId="0" fontId="12" fillId="0" borderId="243" xfId="6" applyFont="1" applyBorder="1" applyAlignment="1" applyProtection="1">
      <alignment horizontal="center" vertical="center" textRotation="90"/>
      <protection hidden="1"/>
    </xf>
    <xf numFmtId="0" fontId="500" fillId="3" borderId="174" xfId="6" applyFont="1" applyFill="1" applyBorder="1" applyAlignment="1">
      <alignment horizontal="center" vertical="center" wrapText="1"/>
    </xf>
    <xf numFmtId="0" fontId="500" fillId="3" borderId="0" xfId="6" applyFont="1" applyFill="1" applyAlignment="1">
      <alignment horizontal="center" vertical="center" wrapText="1"/>
    </xf>
    <xf numFmtId="0" fontId="21" fillId="3" borderId="174" xfId="0" applyFont="1" applyFill="1" applyBorder="1" applyAlignment="1">
      <alignment horizontal="center" vertical="center"/>
    </xf>
    <xf numFmtId="0" fontId="21" fillId="3" borderId="0" xfId="0" applyFont="1" applyFill="1" applyAlignment="1">
      <alignment horizontal="center" vertical="center"/>
    </xf>
    <xf numFmtId="0" fontId="209" fillId="3" borderId="0" xfId="6" applyFont="1" applyFill="1" applyAlignment="1">
      <alignment horizontal="right" vertical="center" wrapText="1"/>
    </xf>
    <xf numFmtId="0" fontId="503" fillId="6" borderId="0" xfId="6" applyFont="1" applyFill="1" applyAlignment="1" applyProtection="1">
      <alignment horizontal="center" vertical="center"/>
      <protection hidden="1"/>
    </xf>
    <xf numFmtId="0" fontId="502" fillId="3" borderId="0" xfId="14" applyFont="1" applyFill="1" applyAlignment="1">
      <alignment horizontal="right" vertical="center" wrapText="1"/>
    </xf>
    <xf numFmtId="0" fontId="21" fillId="22" borderId="0" xfId="0" applyFont="1" applyFill="1" applyAlignment="1">
      <alignment horizontal="center" vertical="center"/>
    </xf>
    <xf numFmtId="0" fontId="69" fillId="20" borderId="0" xfId="0" applyFont="1" applyFill="1" applyAlignment="1">
      <alignment horizontal="center" vertical="center" wrapText="1"/>
    </xf>
    <xf numFmtId="0" fontId="69" fillId="20" borderId="25" xfId="0" applyFont="1" applyFill="1" applyBorder="1" applyAlignment="1">
      <alignment horizontal="center" vertical="center" wrapText="1"/>
    </xf>
    <xf numFmtId="0" fontId="47" fillId="23" borderId="98" xfId="6" applyFont="1" applyFill="1" applyBorder="1" applyAlignment="1">
      <alignment horizontal="center" vertical="center"/>
    </xf>
    <xf numFmtId="0" fontId="47" fillId="23" borderId="25" xfId="6" applyFont="1" applyFill="1" applyBorder="1" applyAlignment="1">
      <alignment horizontal="center" vertical="center"/>
    </xf>
    <xf numFmtId="0" fontId="55" fillId="20" borderId="98" xfId="6" applyFont="1" applyFill="1" applyBorder="1" applyAlignment="1">
      <alignment horizontal="right" vertical="center" wrapText="1"/>
    </xf>
    <xf numFmtId="0" fontId="55" fillId="20" borderId="0" xfId="6" applyFont="1" applyFill="1" applyAlignment="1">
      <alignment horizontal="right" vertical="center" wrapText="1"/>
    </xf>
    <xf numFmtId="1" fontId="56" fillId="20" borderId="0" xfId="11" applyNumberFormat="1" applyFont="1" applyFill="1" applyAlignment="1">
      <alignment horizontal="center" vertical="center"/>
    </xf>
    <xf numFmtId="1" fontId="56" fillId="20" borderId="25" xfId="11" applyNumberFormat="1" applyFont="1" applyFill="1" applyBorder="1" applyAlignment="1">
      <alignment horizontal="center" vertical="center"/>
    </xf>
    <xf numFmtId="0" fontId="123" fillId="20" borderId="98" xfId="6" applyFont="1" applyFill="1" applyBorder="1" applyAlignment="1" applyProtection="1">
      <alignment horizontal="center" vertical="center" wrapText="1"/>
      <protection hidden="1"/>
    </xf>
    <xf numFmtId="0" fontId="123" fillId="20" borderId="0" xfId="6" applyFont="1" applyFill="1" applyAlignment="1" applyProtection="1">
      <alignment horizontal="center" vertical="center" wrapText="1"/>
      <protection hidden="1"/>
    </xf>
    <xf numFmtId="0" fontId="123" fillId="20" borderId="98" xfId="6" applyFont="1" applyFill="1" applyBorder="1" applyAlignment="1" applyProtection="1">
      <alignment horizontal="right" vertical="center" wrapText="1"/>
      <protection hidden="1"/>
    </xf>
    <xf numFmtId="0" fontId="123" fillId="20" borderId="0" xfId="6" applyFont="1" applyFill="1" applyAlignment="1" applyProtection="1">
      <alignment horizontal="right" vertical="center" wrapText="1"/>
      <protection hidden="1"/>
    </xf>
    <xf numFmtId="0" fontId="139" fillId="37" borderId="0" xfId="6" applyFont="1" applyFill="1" applyAlignment="1">
      <alignment horizontal="left" vertical="center"/>
    </xf>
    <xf numFmtId="0" fontId="139" fillId="37" borderId="99" xfId="6" applyFont="1" applyFill="1" applyBorder="1" applyAlignment="1">
      <alignment horizontal="left" vertical="center"/>
    </xf>
    <xf numFmtId="0" fontId="128" fillId="37" borderId="0" xfId="6" applyFont="1" applyFill="1" applyAlignment="1" applyProtection="1">
      <alignment horizontal="left" vertical="center"/>
      <protection hidden="1"/>
    </xf>
    <xf numFmtId="0" fontId="128" fillId="37" borderId="99" xfId="6" applyFont="1" applyFill="1" applyBorder="1" applyAlignment="1" applyProtection="1">
      <alignment horizontal="left" vertical="center"/>
      <protection hidden="1"/>
    </xf>
    <xf numFmtId="0" fontId="124" fillId="2" borderId="98" xfId="6" applyFont="1" applyFill="1" applyBorder="1" applyAlignment="1">
      <alignment horizontal="center" vertical="center"/>
    </xf>
    <xf numFmtId="0" fontId="124" fillId="2" borderId="0" xfId="6" applyFont="1" applyFill="1" applyAlignment="1">
      <alignment horizontal="center" vertical="center"/>
    </xf>
    <xf numFmtId="0" fontId="233" fillId="37" borderId="0" xfId="1" applyFill="1" applyBorder="1" applyAlignment="1">
      <alignment horizontal="left" vertical="center"/>
    </xf>
    <xf numFmtId="164" fontId="93" fillId="26" borderId="242" xfId="14" applyNumberFormat="1" applyFont="1" applyFill="1" applyBorder="1" applyAlignment="1">
      <alignment horizontal="center" vertical="center" textRotation="90"/>
    </xf>
    <xf numFmtId="0" fontId="93" fillId="26" borderId="242" xfId="14" applyFont="1" applyFill="1" applyBorder="1" applyAlignment="1">
      <alignment horizontal="center" vertical="center" textRotation="90"/>
    </xf>
    <xf numFmtId="0" fontId="19" fillId="3" borderId="25" xfId="14" applyFont="1" applyFill="1" applyBorder="1" applyAlignment="1">
      <alignment horizontal="left" vertical="center" wrapText="1"/>
    </xf>
    <xf numFmtId="164" fontId="69" fillId="10" borderId="19" xfId="11" applyNumberFormat="1" applyFont="1" applyFill="1" applyBorder="1" applyAlignment="1">
      <alignment horizontal="center" vertical="center" wrapText="1"/>
    </xf>
    <xf numFmtId="164" fontId="69" fillId="10" borderId="0" xfId="11" applyNumberFormat="1" applyFont="1" applyFill="1" applyAlignment="1">
      <alignment horizontal="center" vertical="center" wrapText="1"/>
    </xf>
    <xf numFmtId="0" fontId="507" fillId="10" borderId="0" xfId="14" applyFont="1" applyFill="1" applyAlignment="1">
      <alignment horizontal="center" vertical="center"/>
    </xf>
    <xf numFmtId="0" fontId="79" fillId="0" borderId="98" xfId="6" applyFont="1" applyBorder="1" applyAlignment="1">
      <alignment horizontal="center" vertical="center"/>
    </xf>
    <xf numFmtId="0" fontId="79" fillId="0" borderId="0" xfId="6" applyFont="1" applyAlignment="1">
      <alignment horizontal="center" vertical="center"/>
    </xf>
    <xf numFmtId="0" fontId="61" fillId="0" borderId="98" xfId="14" applyFont="1" applyBorder="1" applyAlignment="1">
      <alignment horizontal="center" vertical="center"/>
    </xf>
    <xf numFmtId="0" fontId="61" fillId="0" borderId="0" xfId="14" applyFont="1" applyAlignment="1">
      <alignment horizontal="center" vertical="center"/>
    </xf>
    <xf numFmtId="0" fontId="61" fillId="0" borderId="25" xfId="14" applyFont="1" applyBorder="1" applyAlignment="1">
      <alignment horizontal="center" vertical="center"/>
    </xf>
    <xf numFmtId="0" fontId="508" fillId="0" borderId="18" xfId="14" applyFont="1" applyBorder="1" applyAlignment="1">
      <alignment horizontal="center" vertical="center"/>
    </xf>
    <xf numFmtId="0" fontId="508" fillId="0" borderId="0" xfId="14" applyFont="1" applyAlignment="1">
      <alignment horizontal="center" vertical="center"/>
    </xf>
    <xf numFmtId="0" fontId="508" fillId="0" borderId="25" xfId="14" applyFont="1" applyBorder="1" applyAlignment="1">
      <alignment horizontal="center" vertical="center"/>
    </xf>
    <xf numFmtId="0" fontId="116" fillId="0" borderId="0" xfId="14" applyFont="1" applyAlignment="1">
      <alignment horizontal="left" vertical="center"/>
    </xf>
    <xf numFmtId="0" fontId="116" fillId="0" borderId="25" xfId="14" applyFont="1" applyBorder="1" applyAlignment="1">
      <alignment horizontal="left" vertical="center"/>
    </xf>
    <xf numFmtId="0" fontId="509" fillId="0" borderId="0" xfId="14" applyFont="1" applyAlignment="1">
      <alignment horizontal="left" vertical="center"/>
    </xf>
    <xf numFmtId="0" fontId="509" fillId="0" borderId="25" xfId="14" applyFont="1" applyBorder="1" applyAlignment="1">
      <alignment horizontal="left" vertical="center"/>
    </xf>
    <xf numFmtId="0" fontId="39" fillId="14" borderId="98" xfId="0" applyFont="1" applyFill="1" applyBorder="1" applyAlignment="1">
      <alignment horizontal="center"/>
    </xf>
    <xf numFmtId="0" fontId="39" fillId="14" borderId="0" xfId="0" applyFont="1" applyFill="1" applyAlignment="1">
      <alignment horizontal="center"/>
    </xf>
    <xf numFmtId="0" fontId="39" fillId="14" borderId="25" xfId="0" applyFont="1" applyFill="1" applyBorder="1" applyAlignment="1">
      <alignment horizontal="center"/>
    </xf>
    <xf numFmtId="0" fontId="499" fillId="14" borderId="244" xfId="6" applyFont="1" applyFill="1" applyBorder="1" applyAlignment="1">
      <alignment horizontal="center" vertical="center" textRotation="90"/>
    </xf>
    <xf numFmtId="0" fontId="499" fillId="14" borderId="184" xfId="6" applyFont="1" applyFill="1" applyBorder="1" applyAlignment="1">
      <alignment horizontal="center" vertical="center" textRotation="90"/>
    </xf>
    <xf numFmtId="0" fontId="36" fillId="37" borderId="0" xfId="1" applyFont="1" applyFill="1" applyBorder="1" applyAlignment="1">
      <alignment horizontal="left" vertical="center"/>
    </xf>
    <xf numFmtId="0" fontId="36" fillId="37" borderId="25" xfId="1" applyFont="1" applyFill="1" applyBorder="1" applyAlignment="1">
      <alignment horizontal="left" vertical="center"/>
    </xf>
    <xf numFmtId="0" fontId="138" fillId="14" borderId="98" xfId="6" applyFont="1" applyFill="1" applyBorder="1" applyAlignment="1">
      <alignment horizontal="center" vertical="center"/>
    </xf>
    <xf numFmtId="0" fontId="138" fillId="14" borderId="0" xfId="6" applyFont="1" applyFill="1" applyAlignment="1">
      <alignment horizontal="center" vertical="center"/>
    </xf>
    <xf numFmtId="0" fontId="138" fillId="14" borderId="25" xfId="6" applyFont="1" applyFill="1" applyBorder="1" applyAlignment="1">
      <alignment horizontal="center" vertical="center"/>
    </xf>
    <xf numFmtId="0" fontId="66" fillId="3" borderId="119" xfId="14" applyFont="1" applyFill="1" applyBorder="1" applyAlignment="1">
      <alignment horizontal="center" vertical="center"/>
    </xf>
    <xf numFmtId="0" fontId="66" fillId="3" borderId="120" xfId="14" applyFont="1" applyFill="1" applyBorder="1" applyAlignment="1">
      <alignment horizontal="center" vertical="center"/>
    </xf>
    <xf numFmtId="0" fontId="66" fillId="3" borderId="245" xfId="14" applyFont="1" applyFill="1" applyBorder="1" applyAlignment="1">
      <alignment horizontal="center" vertical="center"/>
    </xf>
    <xf numFmtId="0" fontId="56" fillId="50" borderId="100" xfId="6" applyFont="1" applyFill="1" applyBorder="1" applyAlignment="1" applyProtection="1">
      <alignment horizontal="center" vertical="center"/>
      <protection hidden="1"/>
    </xf>
    <xf numFmtId="0" fontId="56" fillId="50" borderId="101" xfId="6" applyFont="1" applyFill="1" applyBorder="1" applyAlignment="1" applyProtection="1">
      <alignment horizontal="center" vertical="center"/>
      <protection hidden="1"/>
    </xf>
    <xf numFmtId="0" fontId="56" fillId="50" borderId="102" xfId="6" applyFont="1" applyFill="1" applyBorder="1" applyAlignment="1" applyProtection="1">
      <alignment horizontal="center" vertical="center"/>
      <protection hidden="1"/>
    </xf>
    <xf numFmtId="0" fontId="64" fillId="37" borderId="98" xfId="6" applyFont="1" applyFill="1" applyBorder="1" applyAlignment="1" applyProtection="1">
      <alignment horizontal="center" vertical="center"/>
      <protection hidden="1"/>
    </xf>
    <xf numFmtId="0" fontId="64" fillId="37" borderId="0" xfId="6" applyFont="1" applyFill="1" applyBorder="1" applyAlignment="1" applyProtection="1">
      <alignment horizontal="center" vertical="center"/>
      <protection hidden="1"/>
    </xf>
    <xf numFmtId="0" fontId="64" fillId="37" borderId="99" xfId="6" applyFont="1" applyFill="1" applyBorder="1" applyAlignment="1" applyProtection="1">
      <alignment horizontal="center" vertical="center"/>
      <protection hidden="1"/>
    </xf>
    <xf numFmtId="0" fontId="296" fillId="37" borderId="104" xfId="1" applyFont="1" applyFill="1" applyBorder="1" applyAlignment="1" applyProtection="1">
      <alignment horizontal="center" vertical="center"/>
      <protection hidden="1"/>
    </xf>
    <xf numFmtId="0" fontId="296" fillId="37" borderId="105" xfId="1" applyFont="1" applyFill="1" applyBorder="1" applyAlignment="1" applyProtection="1">
      <alignment horizontal="center" vertical="center"/>
      <protection hidden="1"/>
    </xf>
    <xf numFmtId="0" fontId="56" fillId="53" borderId="0" xfId="7" applyFont="1" applyFill="1" applyAlignment="1" applyProtection="1">
      <alignment horizontal="center" vertical="center" wrapText="1"/>
      <protection hidden="1"/>
    </xf>
    <xf numFmtId="0" fontId="309" fillId="37" borderId="0" xfId="1" applyFont="1" applyFill="1" applyAlignment="1">
      <alignment horizontal="left"/>
    </xf>
    <xf numFmtId="0" fontId="309" fillId="0" borderId="0" xfId="1" applyFont="1" applyAlignment="1">
      <alignment horizontal="left" vertical="center"/>
    </xf>
    <xf numFmtId="0" fontId="302" fillId="70" borderId="18" xfId="8" applyFont="1" applyFill="1" applyBorder="1" applyAlignment="1">
      <alignment horizontal="center" vertical="center"/>
    </xf>
    <xf numFmtId="0" fontId="302" fillId="70" borderId="0" xfId="8" applyFont="1" applyFill="1" applyBorder="1" applyAlignment="1">
      <alignment horizontal="center" vertical="center"/>
    </xf>
    <xf numFmtId="0" fontId="302" fillId="70" borderId="25" xfId="8" applyFont="1" applyFill="1" applyBorder="1" applyAlignment="1">
      <alignment horizontal="center" vertical="center"/>
    </xf>
    <xf numFmtId="0" fontId="243" fillId="37" borderId="18" xfId="8" applyFont="1" applyFill="1" applyBorder="1" applyAlignment="1">
      <alignment horizontal="center" vertical="center" wrapText="1"/>
    </xf>
    <xf numFmtId="0" fontId="243" fillId="37" borderId="0" xfId="8" applyFont="1" applyFill="1" applyBorder="1" applyAlignment="1">
      <alignment horizontal="center" vertical="center" wrapText="1"/>
    </xf>
    <xf numFmtId="0" fontId="243" fillId="37" borderId="25" xfId="8" applyFont="1" applyFill="1" applyBorder="1" applyAlignment="1">
      <alignment horizontal="center" vertical="center" wrapText="1"/>
    </xf>
    <xf numFmtId="0" fontId="239" fillId="37" borderId="85" xfId="6" applyFont="1" applyFill="1" applyBorder="1" applyAlignment="1" applyProtection="1">
      <alignment horizontal="center" vertical="center"/>
      <protection hidden="1"/>
    </xf>
    <xf numFmtId="0" fontId="239" fillId="37" borderId="86" xfId="6" applyFont="1" applyFill="1" applyBorder="1" applyAlignment="1" applyProtection="1">
      <alignment horizontal="center" vertical="center"/>
      <protection hidden="1"/>
    </xf>
    <xf numFmtId="0" fontId="239" fillId="37" borderId="87" xfId="6" applyFont="1" applyFill="1" applyBorder="1" applyAlignment="1" applyProtection="1">
      <alignment horizontal="center" vertical="center"/>
      <protection hidden="1"/>
    </xf>
    <xf numFmtId="0" fontId="294" fillId="37" borderId="23" xfId="8" applyFont="1" applyFill="1" applyBorder="1" applyAlignment="1">
      <alignment horizontal="center" vertical="center" wrapText="1"/>
    </xf>
    <xf numFmtId="0" fontId="294" fillId="37" borderId="17" xfId="8" applyFont="1" applyFill="1" applyBorder="1" applyAlignment="1">
      <alignment horizontal="center" vertical="center" wrapText="1"/>
    </xf>
    <xf numFmtId="0" fontId="294" fillId="37" borderId="24" xfId="8" applyFont="1" applyFill="1" applyBorder="1" applyAlignment="1">
      <alignment horizontal="center" vertical="center" wrapText="1"/>
    </xf>
    <xf numFmtId="0" fontId="294" fillId="37" borderId="18" xfId="8" applyFont="1" applyFill="1" applyBorder="1" applyAlignment="1">
      <alignment horizontal="center" vertical="center" wrapText="1"/>
    </xf>
    <xf numFmtId="0" fontId="294" fillId="37" borderId="0" xfId="8" applyFont="1" applyFill="1" applyBorder="1" applyAlignment="1">
      <alignment horizontal="center" vertical="center" wrapText="1"/>
    </xf>
    <xf numFmtId="0" fontId="294" fillId="37" borderId="25" xfId="8" applyFont="1" applyFill="1" applyBorder="1" applyAlignment="1">
      <alignment horizontal="center" vertical="center" wrapText="1"/>
    </xf>
    <xf numFmtId="0" fontId="294" fillId="37" borderId="31" xfId="8" applyFont="1" applyFill="1" applyBorder="1" applyAlignment="1">
      <alignment horizontal="center" vertical="center" wrapText="1"/>
    </xf>
    <xf numFmtId="0" fontId="294" fillId="37" borderId="12" xfId="8" applyFont="1" applyFill="1" applyBorder="1" applyAlignment="1">
      <alignment horizontal="center" vertical="center" wrapText="1"/>
    </xf>
    <xf numFmtId="0" fontId="294" fillId="37" borderId="32" xfId="8" applyFont="1" applyFill="1" applyBorder="1" applyAlignment="1">
      <alignment horizontal="center" vertical="center" wrapText="1"/>
    </xf>
    <xf numFmtId="0" fontId="291" fillId="53" borderId="23" xfId="0" applyFont="1" applyFill="1" applyBorder="1" applyAlignment="1">
      <alignment horizontal="center" vertical="center" wrapText="1"/>
    </xf>
    <xf numFmtId="0" fontId="291" fillId="53" borderId="17" xfId="0" applyFont="1" applyFill="1" applyBorder="1" applyAlignment="1">
      <alignment horizontal="center" vertical="center" wrapText="1"/>
    </xf>
    <xf numFmtId="0" fontId="291" fillId="53" borderId="24" xfId="0" applyFont="1" applyFill="1" applyBorder="1" applyAlignment="1">
      <alignment horizontal="center" vertical="center" wrapText="1"/>
    </xf>
    <xf numFmtId="0" fontId="291" fillId="53" borderId="18" xfId="0" applyFont="1" applyFill="1" applyBorder="1" applyAlignment="1">
      <alignment horizontal="center" vertical="center" wrapText="1"/>
    </xf>
    <xf numFmtId="0" fontId="291" fillId="53" borderId="0" xfId="0" applyFont="1" applyFill="1" applyBorder="1" applyAlignment="1">
      <alignment horizontal="center" vertical="center" wrapText="1"/>
    </xf>
    <xf numFmtId="0" fontId="291" fillId="53" borderId="25" xfId="0" applyFont="1" applyFill="1" applyBorder="1" applyAlignment="1">
      <alignment horizontal="center" vertical="center" wrapText="1"/>
    </xf>
    <xf numFmtId="0" fontId="291" fillId="53" borderId="31" xfId="0" applyFont="1" applyFill="1" applyBorder="1" applyAlignment="1">
      <alignment horizontal="center" vertical="center" wrapText="1"/>
    </xf>
    <xf numFmtId="0" fontId="291" fillId="53" borderId="12" xfId="0" applyFont="1" applyFill="1" applyBorder="1" applyAlignment="1">
      <alignment horizontal="center" vertical="center" wrapText="1"/>
    </xf>
    <xf numFmtId="0" fontId="291" fillId="53" borderId="32" xfId="0" applyFont="1" applyFill="1" applyBorder="1" applyAlignment="1">
      <alignment horizontal="center" vertical="center" wrapText="1"/>
    </xf>
    <xf numFmtId="0" fontId="310" fillId="37" borderId="23" xfId="8" applyFont="1" applyFill="1" applyBorder="1" applyAlignment="1">
      <alignment horizontal="center" vertical="center" wrapText="1"/>
    </xf>
    <xf numFmtId="0" fontId="310" fillId="37" borderId="17" xfId="8" applyFont="1" applyFill="1" applyBorder="1" applyAlignment="1">
      <alignment horizontal="center" vertical="center" wrapText="1"/>
    </xf>
    <xf numFmtId="0" fontId="310" fillId="37" borderId="24" xfId="8" applyFont="1" applyFill="1" applyBorder="1" applyAlignment="1">
      <alignment horizontal="center" vertical="center" wrapText="1"/>
    </xf>
    <xf numFmtId="0" fontId="310" fillId="37" borderId="18" xfId="8" applyFont="1" applyFill="1" applyBorder="1" applyAlignment="1">
      <alignment horizontal="center" vertical="center" wrapText="1"/>
    </xf>
    <xf numFmtId="0" fontId="310" fillId="37" borderId="0" xfId="8" applyFont="1" applyFill="1" applyBorder="1" applyAlignment="1">
      <alignment horizontal="center" vertical="center" wrapText="1"/>
    </xf>
    <xf numFmtId="0" fontId="310" fillId="37" borderId="25" xfId="8" applyFont="1" applyFill="1" applyBorder="1" applyAlignment="1">
      <alignment horizontal="center" vertical="center" wrapText="1"/>
    </xf>
    <xf numFmtId="0" fontId="312" fillId="37" borderId="0" xfId="2" applyFont="1" applyFill="1" applyAlignment="1" applyProtection="1">
      <alignment horizontal="left" vertical="center"/>
    </xf>
    <xf numFmtId="0" fontId="313" fillId="37" borderId="18" xfId="8" applyFont="1" applyFill="1" applyBorder="1" applyAlignment="1">
      <alignment horizontal="center" vertical="center" wrapText="1"/>
    </xf>
    <xf numFmtId="0" fontId="313" fillId="37" borderId="0" xfId="8" applyFont="1" applyFill="1" applyBorder="1" applyAlignment="1">
      <alignment horizontal="center" vertical="center" wrapText="1"/>
    </xf>
    <xf numFmtId="0" fontId="313" fillId="37" borderId="25" xfId="8" applyFont="1" applyFill="1" applyBorder="1" applyAlignment="1">
      <alignment horizontal="center" vertical="center" wrapText="1"/>
    </xf>
    <xf numFmtId="0" fontId="313" fillId="37" borderId="31" xfId="8" applyFont="1" applyFill="1" applyBorder="1" applyAlignment="1">
      <alignment horizontal="center" vertical="center" wrapText="1"/>
    </xf>
    <xf numFmtId="0" fontId="313" fillId="37" borderId="12" xfId="8" applyFont="1" applyFill="1" applyBorder="1" applyAlignment="1">
      <alignment horizontal="center" vertical="center" wrapText="1"/>
    </xf>
    <xf numFmtId="0" fontId="313" fillId="37" borderId="32" xfId="8" applyFont="1" applyFill="1" applyBorder="1" applyAlignment="1">
      <alignment horizontal="center" vertical="center" wrapText="1"/>
    </xf>
    <xf numFmtId="0" fontId="309" fillId="37" borderId="0" xfId="15" applyFont="1" applyFill="1" applyAlignment="1" applyProtection="1">
      <alignment horizontal="left" vertical="center"/>
    </xf>
    <xf numFmtId="0" fontId="327" fillId="52" borderId="101" xfId="6" applyFont="1" applyFill="1" applyBorder="1" applyAlignment="1">
      <alignment horizontal="center" vertical="center"/>
    </xf>
    <xf numFmtId="0" fontId="327" fillId="52" borderId="102" xfId="6" applyFont="1" applyFill="1" applyBorder="1" applyAlignment="1">
      <alignment horizontal="center" vertical="center"/>
    </xf>
    <xf numFmtId="0" fontId="329" fillId="37" borderId="0" xfId="6" applyFont="1" applyFill="1" applyBorder="1" applyAlignment="1">
      <alignment horizontal="center" vertical="center"/>
    </xf>
    <xf numFmtId="0" fontId="329" fillId="37" borderId="99" xfId="6" applyFont="1" applyFill="1" applyBorder="1" applyAlignment="1">
      <alignment horizontal="center" vertical="center"/>
    </xf>
    <xf numFmtId="0" fontId="115" fillId="6" borderId="0" xfId="6" applyFont="1" applyFill="1" applyBorder="1" applyAlignment="1">
      <alignment horizontal="left" vertical="center"/>
    </xf>
    <xf numFmtId="0" fontId="115" fillId="6" borderId="99" xfId="6" applyFont="1" applyFill="1" applyBorder="1" applyAlignment="1">
      <alignment horizontal="left" vertical="center"/>
    </xf>
    <xf numFmtId="0" fontId="308" fillId="0" borderId="0" xfId="6" applyFont="1" applyBorder="1" applyAlignment="1">
      <alignment horizontal="center" vertical="center"/>
    </xf>
    <xf numFmtId="0" fontId="308" fillId="0" borderId="99" xfId="6" applyFont="1" applyBorder="1" applyAlignment="1">
      <alignment horizontal="center" vertical="center"/>
    </xf>
    <xf numFmtId="0" fontId="315" fillId="75" borderId="98" xfId="6" applyFont="1" applyFill="1" applyBorder="1" applyAlignment="1">
      <alignment horizontal="center" vertical="center"/>
    </xf>
    <xf numFmtId="0" fontId="331" fillId="76" borderId="0" xfId="6" applyNumberFormat="1" applyFont="1" applyFill="1" applyBorder="1" applyAlignment="1">
      <alignment horizontal="left" vertical="top" wrapText="1"/>
    </xf>
    <xf numFmtId="0" fontId="331" fillId="76" borderId="99" xfId="6" applyNumberFormat="1" applyFont="1" applyFill="1" applyBorder="1" applyAlignment="1">
      <alignment horizontal="left" vertical="top" wrapText="1"/>
    </xf>
    <xf numFmtId="0" fontId="252" fillId="71" borderId="18" xfId="8" applyFont="1" applyFill="1" applyBorder="1" applyAlignment="1">
      <alignment horizontal="center" vertical="center" wrapText="1"/>
    </xf>
    <xf numFmtId="0" fontId="252" fillId="71" borderId="0" xfId="8" applyFont="1" applyFill="1" applyBorder="1" applyAlignment="1">
      <alignment horizontal="center" vertical="center" wrapText="1"/>
    </xf>
    <xf numFmtId="0" fontId="252" fillId="71" borderId="25" xfId="8" applyFont="1" applyFill="1" applyBorder="1" applyAlignment="1">
      <alignment horizontal="center" vertical="center" wrapText="1"/>
    </xf>
    <xf numFmtId="0" fontId="309" fillId="72" borderId="0" xfId="1" applyFont="1" applyFill="1" applyAlignment="1">
      <alignment horizontal="left" vertical="center"/>
    </xf>
    <xf numFmtId="0" fontId="309" fillId="53" borderId="0" xfId="1" applyFont="1" applyFill="1" applyAlignment="1" applyProtection="1">
      <alignment horizontal="left" vertical="center"/>
      <protection hidden="1"/>
    </xf>
    <xf numFmtId="0" fontId="249" fillId="58" borderId="18" xfId="8" applyFont="1" applyFill="1" applyBorder="1" applyAlignment="1">
      <alignment horizontal="center" vertical="center" wrapText="1"/>
    </xf>
    <xf numFmtId="0" fontId="249" fillId="58" borderId="0" xfId="8" applyFont="1" applyFill="1" applyBorder="1" applyAlignment="1">
      <alignment horizontal="center" vertical="center" wrapText="1"/>
    </xf>
    <xf numFmtId="0" fontId="249" fillId="58" borderId="25" xfId="8" applyFont="1" applyFill="1" applyBorder="1" applyAlignment="1">
      <alignment horizontal="center" vertical="center" wrapText="1"/>
    </xf>
    <xf numFmtId="0" fontId="249" fillId="58" borderId="31" xfId="8" applyFont="1" applyFill="1" applyBorder="1" applyAlignment="1">
      <alignment horizontal="center" vertical="center" wrapText="1"/>
    </xf>
    <xf numFmtId="0" fontId="249" fillId="58" borderId="12" xfId="8" applyFont="1" applyFill="1" applyBorder="1" applyAlignment="1">
      <alignment horizontal="center" vertical="center" wrapText="1"/>
    </xf>
    <xf numFmtId="0" fontId="249" fillId="58" borderId="32" xfId="8" applyFont="1" applyFill="1" applyBorder="1" applyAlignment="1">
      <alignment horizontal="center" vertical="center" wrapText="1"/>
    </xf>
    <xf numFmtId="0" fontId="315" fillId="38" borderId="100" xfId="6" applyFont="1" applyFill="1" applyBorder="1" applyAlignment="1">
      <alignment horizontal="center" vertical="center"/>
    </xf>
    <xf numFmtId="0" fontId="315" fillId="38" borderId="101" xfId="6" applyFont="1" applyFill="1" applyBorder="1" applyAlignment="1">
      <alignment horizontal="center" vertical="center"/>
    </xf>
    <xf numFmtId="0" fontId="315" fillId="38" borderId="102" xfId="6" applyFont="1" applyFill="1" applyBorder="1" applyAlignment="1">
      <alignment horizontal="center" vertical="center"/>
    </xf>
    <xf numFmtId="0" fontId="318" fillId="37" borderId="0" xfId="6" applyFont="1" applyFill="1" applyBorder="1" applyAlignment="1">
      <alignment horizontal="center" vertical="center" wrapText="1"/>
    </xf>
    <xf numFmtId="0" fontId="318" fillId="37" borderId="99" xfId="6" applyFont="1" applyFill="1" applyBorder="1" applyAlignment="1">
      <alignment horizontal="center" vertical="center" wrapText="1"/>
    </xf>
    <xf numFmtId="0" fontId="335" fillId="37" borderId="0" xfId="1" applyFont="1" applyFill="1" applyAlignment="1">
      <alignment horizontal="left" vertical="center"/>
    </xf>
    <xf numFmtId="0" fontId="336" fillId="37" borderId="0" xfId="3" applyFont="1" applyFill="1" applyAlignment="1">
      <alignment horizontal="left" vertical="center"/>
    </xf>
    <xf numFmtId="0" fontId="328" fillId="68" borderId="70" xfId="6" applyFont="1" applyFill="1" applyBorder="1" applyAlignment="1">
      <alignment horizontal="center" vertical="center"/>
    </xf>
    <xf numFmtId="0" fontId="328" fillId="68" borderId="98" xfId="6" applyFont="1" applyFill="1" applyBorder="1" applyAlignment="1">
      <alignment horizontal="center" vertical="center"/>
    </xf>
    <xf numFmtId="0" fontId="328" fillId="68" borderId="11" xfId="6" applyFont="1" applyFill="1" applyBorder="1" applyAlignment="1">
      <alignment horizontal="center" vertical="center"/>
    </xf>
    <xf numFmtId="0" fontId="332" fillId="68" borderId="17" xfId="6" applyNumberFormat="1" applyFont="1" applyFill="1" applyBorder="1" applyAlignment="1">
      <alignment horizontal="left" vertical="top" wrapText="1"/>
    </xf>
    <xf numFmtId="0" fontId="332" fillId="68" borderId="78" xfId="6" applyNumberFormat="1" applyFont="1" applyFill="1" applyBorder="1" applyAlignment="1">
      <alignment horizontal="left" vertical="top" wrapText="1"/>
    </xf>
    <xf numFmtId="0" fontId="332" fillId="68" borderId="0" xfId="6" applyNumberFormat="1" applyFont="1" applyFill="1" applyBorder="1" applyAlignment="1">
      <alignment horizontal="left" vertical="top" wrapText="1"/>
    </xf>
    <xf numFmtId="0" fontId="332" fillId="68" borderId="99" xfId="6" applyNumberFormat="1" applyFont="1" applyFill="1" applyBorder="1" applyAlignment="1">
      <alignment horizontal="left" vertical="top" wrapText="1"/>
    </xf>
    <xf numFmtId="0" fontId="332" fillId="68" borderId="12" xfId="6" applyNumberFormat="1" applyFont="1" applyFill="1" applyBorder="1" applyAlignment="1">
      <alignment horizontal="left" vertical="top" wrapText="1"/>
    </xf>
    <xf numFmtId="0" fontId="332" fillId="68" borderId="13" xfId="6" applyNumberFormat="1" applyFont="1" applyFill="1" applyBorder="1" applyAlignment="1">
      <alignment horizontal="left" vertical="top" wrapText="1"/>
    </xf>
    <xf numFmtId="0" fontId="328" fillId="68" borderId="103" xfId="6" applyFont="1" applyFill="1" applyBorder="1" applyAlignment="1">
      <alignment horizontal="center" vertical="center"/>
    </xf>
    <xf numFmtId="0" fontId="333" fillId="68" borderId="0" xfId="6" applyNumberFormat="1" applyFont="1" applyFill="1" applyBorder="1" applyAlignment="1">
      <alignment horizontal="left" vertical="top" wrapText="1"/>
    </xf>
    <xf numFmtId="0" fontId="333" fillId="68" borderId="99" xfId="6" applyNumberFormat="1" applyFont="1" applyFill="1" applyBorder="1" applyAlignment="1">
      <alignment horizontal="left" vertical="top" wrapText="1"/>
    </xf>
    <xf numFmtId="0" fontId="333" fillId="68" borderId="104" xfId="6" applyNumberFormat="1" applyFont="1" applyFill="1" applyBorder="1" applyAlignment="1">
      <alignment horizontal="left" vertical="top" wrapText="1"/>
    </xf>
    <xf numFmtId="0" fontId="333" fillId="68" borderId="105" xfId="6" applyNumberFormat="1" applyFont="1" applyFill="1" applyBorder="1" applyAlignment="1">
      <alignment horizontal="left" vertical="top" wrapText="1"/>
    </xf>
    <xf numFmtId="0" fontId="309" fillId="37" borderId="0" xfId="1" applyFont="1" applyFill="1" applyAlignment="1">
      <alignment horizontal="left" vertical="center"/>
    </xf>
    <xf numFmtId="0" fontId="334" fillId="37" borderId="0" xfId="3" applyFont="1" applyFill="1" applyAlignment="1">
      <alignment horizontal="left" vertical="center"/>
    </xf>
    <xf numFmtId="2" fontId="329" fillId="78" borderId="0" xfId="6" applyNumberFormat="1" applyFont="1" applyFill="1" applyBorder="1" applyAlignment="1" applyProtection="1">
      <alignment horizontal="center" vertical="center"/>
      <protection locked="0"/>
    </xf>
    <xf numFmtId="0" fontId="337" fillId="55" borderId="0" xfId="0" applyFont="1" applyFill="1" applyBorder="1" applyAlignment="1">
      <alignment horizontal="center" vertical="center"/>
    </xf>
    <xf numFmtId="0" fontId="313" fillId="41" borderId="0" xfId="11" applyNumberFormat="1" applyFont="1" applyFill="1" applyBorder="1" applyAlignment="1">
      <alignment horizontal="center" vertical="center" wrapText="1"/>
    </xf>
    <xf numFmtId="0" fontId="346" fillId="37" borderId="0" xfId="15" applyFont="1" applyFill="1" applyAlignment="1">
      <alignment horizontal="center" vertical="center"/>
    </xf>
    <xf numFmtId="0" fontId="340" fillId="0" borderId="0" xfId="1" applyFont="1" applyAlignment="1">
      <alignment horizontal="left" vertical="center"/>
    </xf>
    <xf numFmtId="0" fontId="340" fillId="37" borderId="0" xfId="1" applyFont="1" applyFill="1" applyBorder="1" applyAlignment="1">
      <alignment horizontal="left" vertical="center"/>
    </xf>
    <xf numFmtId="0" fontId="348" fillId="37" borderId="0" xfId="15" applyFont="1" applyFill="1" applyAlignment="1">
      <alignment horizontal="center" vertical="center" wrapText="1"/>
    </xf>
    <xf numFmtId="0" fontId="340" fillId="37" borderId="0" xfId="1" applyFont="1" applyFill="1" applyAlignment="1">
      <alignment horizontal="center" vertical="center"/>
    </xf>
    <xf numFmtId="0" fontId="340" fillId="37" borderId="0" xfId="1" applyFont="1" applyFill="1" applyAlignment="1">
      <alignment horizontal="center" vertical="center" wrapText="1"/>
    </xf>
    <xf numFmtId="0" fontId="340" fillId="37" borderId="0" xfId="1" applyFont="1" applyFill="1" applyBorder="1" applyAlignment="1">
      <alignment horizontal="center" vertical="center" wrapText="1"/>
    </xf>
    <xf numFmtId="0" fontId="246" fillId="37" borderId="0" xfId="1" applyFont="1" applyFill="1" applyBorder="1" applyAlignment="1">
      <alignment horizontal="center" vertical="center" wrapText="1"/>
    </xf>
    <xf numFmtId="0" fontId="308" fillId="41" borderId="0" xfId="0" applyFont="1" applyFill="1" applyBorder="1" applyAlignment="1">
      <alignment horizontal="center" vertical="center"/>
    </xf>
    <xf numFmtId="0" fontId="265" fillId="38" borderId="100" xfId="11" applyNumberFormat="1" applyFont="1" applyFill="1" applyBorder="1" applyAlignment="1">
      <alignment horizontal="center" vertical="center" wrapText="1"/>
    </xf>
    <xf numFmtId="0" fontId="265" fillId="38" borderId="101" xfId="11" applyNumberFormat="1" applyFont="1" applyFill="1" applyBorder="1" applyAlignment="1">
      <alignment horizontal="center" vertical="center" wrapText="1"/>
    </xf>
    <xf numFmtId="0" fontId="265" fillId="38" borderId="102" xfId="11" applyNumberFormat="1" applyFont="1" applyFill="1" applyBorder="1" applyAlignment="1">
      <alignment horizontal="center" vertical="center" wrapText="1"/>
    </xf>
    <xf numFmtId="0" fontId="265" fillId="38" borderId="98" xfId="11" applyNumberFormat="1" applyFont="1" applyFill="1" applyBorder="1" applyAlignment="1">
      <alignment horizontal="center" vertical="center" wrapText="1"/>
    </xf>
    <xf numFmtId="0" fontId="265" fillId="38" borderId="0" xfId="11" applyNumberFormat="1" applyFont="1" applyFill="1" applyBorder="1" applyAlignment="1">
      <alignment horizontal="center" vertical="center" wrapText="1"/>
    </xf>
    <xf numFmtId="0" fontId="265" fillId="38" borderId="99" xfId="11" applyNumberFormat="1" applyFont="1" applyFill="1" applyBorder="1" applyAlignment="1">
      <alignment horizontal="center" vertical="center" wrapText="1"/>
    </xf>
    <xf numFmtId="0" fontId="248" fillId="38" borderId="100" xfId="6" applyFont="1" applyFill="1" applyBorder="1" applyAlignment="1">
      <alignment horizontal="center"/>
    </xf>
    <xf numFmtId="0" fontId="248" fillId="38" borderId="101" xfId="6" applyFont="1" applyFill="1" applyBorder="1" applyAlignment="1">
      <alignment horizontal="center"/>
    </xf>
    <xf numFmtId="0" fontId="248" fillId="38" borderId="102" xfId="6" applyFont="1" applyFill="1" applyBorder="1" applyAlignment="1">
      <alignment horizontal="center"/>
    </xf>
    <xf numFmtId="0" fontId="346" fillId="37" borderId="0" xfId="15" applyFont="1" applyFill="1" applyAlignment="1">
      <alignment horizontal="center" vertical="center" wrapText="1"/>
    </xf>
    <xf numFmtId="0" fontId="350" fillId="37" borderId="0" xfId="0" applyFont="1" applyFill="1" applyAlignment="1">
      <alignment horizontal="center" vertical="center" wrapText="1"/>
    </xf>
    <xf numFmtId="0" fontId="88" fillId="72" borderId="99" xfId="6" applyFont="1" applyFill="1" applyBorder="1" applyAlignment="1">
      <alignment horizontal="center" vertical="center" textRotation="90"/>
    </xf>
    <xf numFmtId="0" fontId="313" fillId="37" borderId="98" xfId="6" applyFont="1" applyFill="1" applyBorder="1" applyAlignment="1">
      <alignment horizontal="center" vertical="center" wrapText="1"/>
    </xf>
    <xf numFmtId="0" fontId="313" fillId="37" borderId="0" xfId="6" applyFont="1" applyFill="1" applyBorder="1" applyAlignment="1">
      <alignment horizontal="center" vertical="center" wrapText="1"/>
    </xf>
    <xf numFmtId="0" fontId="313" fillId="37" borderId="99" xfId="6" applyFont="1" applyFill="1" applyBorder="1" applyAlignment="1">
      <alignment horizontal="center" vertical="center" wrapText="1"/>
    </xf>
    <xf numFmtId="0" fontId="337" fillId="38" borderId="100" xfId="6" applyFont="1" applyFill="1" applyBorder="1" applyAlignment="1" applyProtection="1">
      <alignment horizontal="center" vertical="center"/>
      <protection hidden="1"/>
    </xf>
    <xf numFmtId="0" fontId="337" fillId="38" borderId="101" xfId="6" applyFont="1" applyFill="1" applyBorder="1" applyAlignment="1" applyProtection="1">
      <alignment horizontal="center" vertical="center"/>
      <protection hidden="1"/>
    </xf>
    <xf numFmtId="0" fontId="337" fillId="38" borderId="102" xfId="6" applyFont="1" applyFill="1" applyBorder="1" applyAlignment="1" applyProtection="1">
      <alignment horizontal="center" vertical="center"/>
      <protection hidden="1"/>
    </xf>
    <xf numFmtId="0" fontId="313" fillId="54" borderId="98" xfId="11" applyFont="1" applyFill="1" applyBorder="1" applyAlignment="1">
      <alignment horizontal="center" vertical="center" wrapText="1"/>
    </xf>
    <xf numFmtId="164" fontId="358" fillId="47" borderId="0" xfId="11" applyNumberFormat="1" applyFont="1" applyFill="1" applyBorder="1" applyAlignment="1">
      <alignment horizontal="center" vertical="center"/>
    </xf>
    <xf numFmtId="186" fontId="313" fillId="54" borderId="0" xfId="11" applyNumberFormat="1" applyFont="1" applyFill="1" applyBorder="1" applyAlignment="1">
      <alignment horizontal="right" vertical="center"/>
    </xf>
    <xf numFmtId="3" fontId="308" fillId="54" borderId="0" xfId="11" applyNumberFormat="1" applyFont="1" applyFill="1" applyBorder="1" applyAlignment="1">
      <alignment horizontal="center" vertical="center"/>
    </xf>
    <xf numFmtId="0" fontId="313" fillId="54" borderId="99" xfId="11" applyFont="1" applyFill="1" applyBorder="1" applyAlignment="1">
      <alignment horizontal="center" vertical="center"/>
    </xf>
    <xf numFmtId="0" fontId="360" fillId="37" borderId="17" xfId="6" applyFont="1" applyFill="1" applyBorder="1" applyAlignment="1">
      <alignment horizontal="center" vertical="center"/>
    </xf>
    <xf numFmtId="0" fontId="360" fillId="37" borderId="78" xfId="6" applyFont="1" applyFill="1" applyBorder="1" applyAlignment="1">
      <alignment horizontal="center" vertical="center"/>
    </xf>
    <xf numFmtId="0" fontId="241" fillId="37" borderId="98" xfId="0" applyFont="1" applyFill="1" applyBorder="1" applyAlignment="1">
      <alignment horizontal="center" vertical="center" wrapText="1"/>
    </xf>
    <xf numFmtId="0" fontId="241" fillId="37" borderId="0" xfId="0" applyFont="1" applyFill="1" applyBorder="1" applyAlignment="1">
      <alignment horizontal="center" vertical="center" wrapText="1"/>
    </xf>
    <xf numFmtId="0" fontId="241" fillId="37" borderId="99" xfId="0" applyFont="1" applyFill="1" applyBorder="1" applyAlignment="1">
      <alignment horizontal="center" vertical="center" wrapText="1"/>
    </xf>
    <xf numFmtId="0" fontId="241" fillId="37" borderId="103" xfId="0" applyFont="1" applyFill="1" applyBorder="1" applyAlignment="1">
      <alignment horizontal="center" vertical="center" wrapText="1"/>
    </xf>
    <xf numFmtId="0" fontId="241" fillId="37" borderId="104" xfId="0" applyFont="1" applyFill="1" applyBorder="1" applyAlignment="1">
      <alignment horizontal="center" vertical="center" wrapText="1"/>
    </xf>
    <xf numFmtId="0" fontId="241" fillId="37" borderId="105" xfId="0" applyFont="1" applyFill="1" applyBorder="1" applyAlignment="1">
      <alignment horizontal="center" vertical="center" wrapText="1"/>
    </xf>
    <xf numFmtId="0" fontId="252" fillId="47" borderId="98" xfId="6" applyFont="1" applyFill="1" applyBorder="1" applyAlignment="1">
      <alignment horizontal="center" vertical="center"/>
    </xf>
    <xf numFmtId="0" fontId="252" fillId="47" borderId="93" xfId="6" applyFont="1" applyFill="1" applyBorder="1" applyAlignment="1">
      <alignment horizontal="center" vertical="center"/>
    </xf>
    <xf numFmtId="192" fontId="252" fillId="47" borderId="0" xfId="6" applyNumberFormat="1" applyFont="1" applyFill="1" applyBorder="1" applyAlignment="1">
      <alignment horizontal="center" vertical="center"/>
    </xf>
    <xf numFmtId="192" fontId="252" fillId="47" borderId="59" xfId="6" applyNumberFormat="1" applyFont="1" applyFill="1" applyBorder="1" applyAlignment="1">
      <alignment horizontal="center" vertical="center"/>
    </xf>
    <xf numFmtId="0" fontId="237" fillId="54" borderId="0" xfId="6" applyFont="1" applyFill="1" applyBorder="1" applyAlignment="1">
      <alignment horizontal="center" vertical="center"/>
    </xf>
    <xf numFmtId="0" fontId="237" fillId="54" borderId="59" xfId="6" applyFont="1" applyFill="1" applyBorder="1" applyAlignment="1">
      <alignment horizontal="center" vertical="center"/>
    </xf>
    <xf numFmtId="2" fontId="243" fillId="54" borderId="0" xfId="6" applyNumberFormat="1" applyFont="1" applyFill="1" applyBorder="1" applyAlignment="1">
      <alignment horizontal="center" vertical="center"/>
    </xf>
    <xf numFmtId="2" fontId="243" fillId="54" borderId="59" xfId="6" applyNumberFormat="1" applyFont="1" applyFill="1" applyBorder="1" applyAlignment="1">
      <alignment horizontal="center" vertical="center"/>
    </xf>
    <xf numFmtId="0" fontId="363" fillId="37" borderId="61" xfId="6" applyFont="1" applyFill="1" applyBorder="1" applyAlignment="1">
      <alignment horizontal="center" vertical="center" wrapText="1"/>
    </xf>
    <xf numFmtId="0" fontId="363" fillId="37" borderId="62" xfId="6" applyFont="1" applyFill="1" applyBorder="1" applyAlignment="1">
      <alignment horizontal="center" vertical="center" wrapText="1"/>
    </xf>
    <xf numFmtId="0" fontId="363" fillId="37" borderId="63" xfId="6" applyFont="1" applyFill="1" applyBorder="1" applyAlignment="1">
      <alignment horizontal="center" vertical="center" wrapText="1"/>
    </xf>
    <xf numFmtId="0" fontId="337" fillId="38" borderId="100" xfId="11" applyNumberFormat="1" applyFont="1" applyFill="1" applyBorder="1" applyAlignment="1">
      <alignment horizontal="center" vertical="center"/>
    </xf>
    <xf numFmtId="0" fontId="337" fillId="38" borderId="101" xfId="11" applyNumberFormat="1" applyFont="1" applyFill="1" applyBorder="1" applyAlignment="1">
      <alignment horizontal="center" vertical="center"/>
    </xf>
    <xf numFmtId="0" fontId="337" fillId="38" borderId="102" xfId="11" applyNumberFormat="1" applyFont="1" applyFill="1" applyBorder="1" applyAlignment="1">
      <alignment horizontal="center" vertical="center"/>
    </xf>
    <xf numFmtId="0" fontId="337" fillId="38" borderId="98" xfId="11" applyNumberFormat="1" applyFont="1" applyFill="1" applyBorder="1" applyAlignment="1">
      <alignment horizontal="center" vertical="center"/>
    </xf>
    <xf numFmtId="0" fontId="337" fillId="38" borderId="0" xfId="11" applyNumberFormat="1" applyFont="1" applyFill="1" applyBorder="1" applyAlignment="1">
      <alignment horizontal="center" vertical="center"/>
    </xf>
    <xf numFmtId="0" fontId="337" fillId="38" borderId="99" xfId="11" applyNumberFormat="1" applyFont="1" applyFill="1" applyBorder="1" applyAlignment="1">
      <alignment horizontal="center" vertical="center"/>
    </xf>
    <xf numFmtId="2" fontId="360" fillId="37" borderId="12" xfId="6" applyNumberFormat="1" applyFont="1" applyFill="1" applyBorder="1" applyAlignment="1">
      <alignment horizontal="center" vertical="center"/>
    </xf>
    <xf numFmtId="2" fontId="360" fillId="37" borderId="13" xfId="6" applyNumberFormat="1" applyFont="1" applyFill="1" applyBorder="1" applyAlignment="1">
      <alignment horizontal="center" vertical="center"/>
    </xf>
    <xf numFmtId="0" fontId="313" fillId="54" borderId="0" xfId="11" applyFont="1" applyFill="1" applyBorder="1" applyAlignment="1">
      <alignment horizontal="right" vertical="center"/>
    </xf>
    <xf numFmtId="3" fontId="358" fillId="47" borderId="0" xfId="11" applyNumberFormat="1" applyFont="1" applyFill="1" applyBorder="1" applyAlignment="1">
      <alignment horizontal="center" vertical="center"/>
    </xf>
    <xf numFmtId="164" fontId="308" fillId="54" borderId="0" xfId="11" applyNumberFormat="1" applyFont="1" applyFill="1" applyBorder="1" applyAlignment="1">
      <alignment horizontal="center" vertical="center"/>
    </xf>
    <xf numFmtId="3" fontId="362" fillId="47" borderId="93" xfId="11" applyNumberFormat="1" applyFont="1" applyFill="1" applyBorder="1" applyAlignment="1">
      <alignment horizontal="center" vertical="center"/>
    </xf>
    <xf numFmtId="3" fontId="362" fillId="47" borderId="59" xfId="11" applyNumberFormat="1" applyFont="1" applyFill="1" applyBorder="1" applyAlignment="1">
      <alignment horizontal="center" vertical="center"/>
    </xf>
    <xf numFmtId="3" fontId="362" fillId="47" borderId="94" xfId="11" applyNumberFormat="1" applyFont="1" applyFill="1" applyBorder="1" applyAlignment="1">
      <alignment horizontal="center" vertical="center"/>
    </xf>
    <xf numFmtId="0" fontId="314" fillId="37" borderId="98" xfId="0" applyFont="1" applyFill="1" applyBorder="1" applyAlignment="1">
      <alignment horizontal="center" vertical="center" wrapText="1"/>
    </xf>
    <xf numFmtId="0" fontId="314" fillId="37" borderId="0" xfId="0" applyFont="1" applyFill="1" applyBorder="1" applyAlignment="1">
      <alignment horizontal="center" vertical="center" wrapText="1"/>
    </xf>
    <xf numFmtId="0" fontId="314" fillId="37" borderId="99" xfId="0" applyFont="1" applyFill="1" applyBorder="1" applyAlignment="1">
      <alignment horizontal="center" vertical="center" wrapText="1"/>
    </xf>
    <xf numFmtId="0" fontId="314" fillId="37" borderId="103" xfId="0" applyFont="1" applyFill="1" applyBorder="1" applyAlignment="1">
      <alignment horizontal="center" vertical="center" wrapText="1"/>
    </xf>
    <xf numFmtId="0" fontId="314" fillId="37" borderId="104" xfId="0" applyFont="1" applyFill="1" applyBorder="1" applyAlignment="1">
      <alignment horizontal="center" vertical="center" wrapText="1"/>
    </xf>
    <xf numFmtId="0" fontId="314" fillId="37" borderId="105" xfId="0" applyFont="1" applyFill="1" applyBorder="1" applyAlignment="1">
      <alignment horizontal="center" vertical="center" wrapText="1"/>
    </xf>
    <xf numFmtId="0" fontId="313" fillId="37" borderId="98" xfId="11" applyNumberFormat="1" applyFont="1" applyFill="1" applyBorder="1" applyAlignment="1">
      <alignment horizontal="center" vertical="center"/>
    </xf>
    <xf numFmtId="0" fontId="313" fillId="37" borderId="0" xfId="11" applyNumberFormat="1" applyFont="1" applyFill="1" applyBorder="1" applyAlignment="1">
      <alignment horizontal="center" vertical="center"/>
    </xf>
    <xf numFmtId="0" fontId="313" fillId="37" borderId="99" xfId="11" applyNumberFormat="1" applyFont="1" applyFill="1" applyBorder="1" applyAlignment="1">
      <alignment horizontal="center" vertical="center"/>
    </xf>
    <xf numFmtId="0" fontId="237" fillId="37" borderId="98" xfId="11" applyNumberFormat="1" applyFont="1" applyFill="1" applyBorder="1" applyAlignment="1">
      <alignment horizontal="center" vertical="center" wrapText="1"/>
    </xf>
    <xf numFmtId="0" fontId="237" fillId="37" borderId="0" xfId="11" applyNumberFormat="1" applyFont="1" applyFill="1" applyBorder="1" applyAlignment="1">
      <alignment horizontal="center" vertical="center" wrapText="1"/>
    </xf>
    <xf numFmtId="0" fontId="266" fillId="37" borderId="0" xfId="6" applyFont="1" applyFill="1" applyBorder="1" applyAlignment="1">
      <alignment horizontal="center" vertical="center" wrapText="1"/>
    </xf>
    <xf numFmtId="0" fontId="243" fillId="37" borderId="0" xfId="6" applyFont="1" applyFill="1" applyBorder="1" applyAlignment="1">
      <alignment horizontal="center" vertical="center" wrapText="1"/>
    </xf>
    <xf numFmtId="0" fontId="237" fillId="37" borderId="99" xfId="11" applyNumberFormat="1" applyFont="1" applyFill="1" applyBorder="1" applyAlignment="1">
      <alignment horizontal="center" vertical="center" wrapText="1"/>
    </xf>
    <xf numFmtId="0" fontId="366" fillId="37" borderId="100" xfId="6" applyFont="1" applyFill="1" applyBorder="1" applyAlignment="1">
      <alignment horizontal="center" vertical="center"/>
    </xf>
    <xf numFmtId="0" fontId="366" fillId="37" borderId="101" xfId="6" applyFont="1" applyFill="1" applyBorder="1" applyAlignment="1">
      <alignment horizontal="center" vertical="center"/>
    </xf>
    <xf numFmtId="0" fontId="366" fillId="37" borderId="102" xfId="6" applyFont="1" applyFill="1" applyBorder="1" applyAlignment="1">
      <alignment horizontal="center" vertical="center"/>
    </xf>
    <xf numFmtId="0" fontId="360" fillId="72" borderId="99" xfId="6" applyFont="1" applyFill="1" applyBorder="1" applyAlignment="1">
      <alignment horizontal="center" vertical="center" textRotation="90"/>
    </xf>
    <xf numFmtId="0" fontId="244" fillId="37" borderId="98" xfId="15" applyFont="1" applyFill="1" applyBorder="1" applyAlignment="1">
      <alignment horizontal="center" vertical="center" wrapText="1"/>
    </xf>
    <xf numFmtId="0" fontId="244" fillId="37" borderId="0" xfId="15" applyFont="1" applyFill="1" applyBorder="1" applyAlignment="1">
      <alignment horizontal="center" vertical="center" wrapText="1"/>
    </xf>
    <xf numFmtId="0" fontId="244" fillId="37" borderId="99" xfId="15" applyFont="1" applyFill="1" applyBorder="1" applyAlignment="1">
      <alignment horizontal="center" vertical="center" wrapText="1"/>
    </xf>
    <xf numFmtId="0" fontId="310" fillId="47" borderId="98" xfId="6" applyFont="1" applyFill="1" applyBorder="1" applyAlignment="1">
      <alignment horizontal="center" vertical="center"/>
    </xf>
    <xf numFmtId="192" fontId="310" fillId="47" borderId="0" xfId="6" applyNumberFormat="1" applyFont="1" applyFill="1" applyBorder="1" applyAlignment="1">
      <alignment horizontal="center" vertical="center"/>
    </xf>
    <xf numFmtId="164" fontId="310" fillId="47" borderId="0" xfId="11" applyNumberFormat="1" applyFont="1" applyFill="1" applyBorder="1" applyAlignment="1">
      <alignment horizontal="center" vertical="center"/>
    </xf>
    <xf numFmtId="0" fontId="237" fillId="37" borderId="98" xfId="11" applyNumberFormat="1" applyFont="1" applyFill="1" applyBorder="1" applyAlignment="1">
      <alignment horizontal="center" vertical="top" wrapText="1"/>
    </xf>
    <xf numFmtId="0" fontId="237" fillId="37" borderId="0" xfId="11" applyNumberFormat="1" applyFont="1" applyFill="1" applyBorder="1" applyAlignment="1">
      <alignment horizontal="center" vertical="top" wrapText="1"/>
    </xf>
    <xf numFmtId="0" fontId="250" fillId="37" borderId="0" xfId="6" applyFont="1" applyFill="1" applyBorder="1" applyAlignment="1">
      <alignment horizontal="center" vertical="top" wrapText="1"/>
    </xf>
    <xf numFmtId="189" fontId="237" fillId="54" borderId="0" xfId="6" applyNumberFormat="1" applyFont="1" applyFill="1" applyBorder="1" applyAlignment="1">
      <alignment horizontal="center" vertical="center"/>
    </xf>
    <xf numFmtId="2" fontId="367" fillId="54" borderId="99" xfId="6" applyNumberFormat="1" applyFont="1" applyFill="1" applyBorder="1" applyAlignment="1">
      <alignment horizontal="center" vertical="center"/>
    </xf>
    <xf numFmtId="164" fontId="243" fillId="54" borderId="0" xfId="11" applyNumberFormat="1" applyFont="1" applyFill="1" applyBorder="1" applyAlignment="1">
      <alignment horizontal="center" vertical="center"/>
    </xf>
    <xf numFmtId="0" fontId="243" fillId="37" borderId="0" xfId="11" applyNumberFormat="1" applyFont="1" applyFill="1" applyBorder="1" applyAlignment="1">
      <alignment horizontal="center" vertical="top" wrapText="1"/>
    </xf>
    <xf numFmtId="0" fontId="237" fillId="37" borderId="99" xfId="11" applyNumberFormat="1" applyFont="1" applyFill="1" applyBorder="1" applyAlignment="1">
      <alignment horizontal="center" vertical="top" wrapText="1"/>
    </xf>
    <xf numFmtId="0" fontId="314" fillId="37" borderId="98" xfId="0" applyFont="1" applyFill="1" applyBorder="1" applyAlignment="1">
      <alignment horizontal="center" vertical="center"/>
    </xf>
    <xf numFmtId="0" fontId="314" fillId="37" borderId="0" xfId="0" applyFont="1" applyFill="1" applyBorder="1" applyAlignment="1">
      <alignment horizontal="center" vertical="center"/>
    </xf>
    <xf numFmtId="0" fontId="314" fillId="37" borderId="99" xfId="0" applyFont="1" applyFill="1" applyBorder="1" applyAlignment="1">
      <alignment horizontal="center" vertical="center"/>
    </xf>
    <xf numFmtId="0" fontId="314" fillId="37" borderId="103" xfId="0" applyFont="1" applyFill="1" applyBorder="1" applyAlignment="1">
      <alignment horizontal="center" vertical="center"/>
    </xf>
    <xf numFmtId="0" fontId="314" fillId="37" borderId="104" xfId="0" applyFont="1" applyFill="1" applyBorder="1" applyAlignment="1">
      <alignment horizontal="center" vertical="center"/>
    </xf>
    <xf numFmtId="0" fontId="314" fillId="37" borderId="105" xfId="0" applyFont="1" applyFill="1" applyBorder="1" applyAlignment="1">
      <alignment horizontal="center" vertical="center"/>
    </xf>
    <xf numFmtId="0" fontId="370" fillId="37" borderId="98" xfId="6" applyFont="1" applyFill="1" applyBorder="1" applyAlignment="1">
      <alignment horizontal="center" vertical="center" wrapText="1"/>
    </xf>
    <xf numFmtId="0" fontId="370" fillId="37" borderId="0" xfId="6" applyFont="1" applyFill="1" applyBorder="1" applyAlignment="1">
      <alignment horizontal="center" vertical="center" wrapText="1"/>
    </xf>
    <xf numFmtId="0" fontId="370" fillId="37" borderId="103" xfId="6" applyFont="1" applyFill="1" applyBorder="1" applyAlignment="1">
      <alignment horizontal="center" vertical="center" wrapText="1"/>
    </xf>
    <xf numFmtId="0" fontId="370" fillId="37" borderId="104" xfId="6" applyFont="1" applyFill="1" applyBorder="1" applyAlignment="1">
      <alignment horizontal="center" vertical="center" wrapText="1"/>
    </xf>
    <xf numFmtId="193" fontId="310" fillId="47" borderId="0" xfId="6" applyNumberFormat="1" applyFont="1" applyFill="1" applyBorder="1" applyAlignment="1">
      <alignment horizontal="center" vertical="center"/>
    </xf>
    <xf numFmtId="192" fontId="371" fillId="54" borderId="0" xfId="6" applyNumberFormat="1" applyFont="1" applyFill="1" applyBorder="1" applyAlignment="1">
      <alignment horizontal="center" vertical="center"/>
    </xf>
    <xf numFmtId="189" fontId="357" fillId="41" borderId="99" xfId="6" applyNumberFormat="1" applyFont="1" applyFill="1" applyBorder="1" applyAlignment="1">
      <alignment horizontal="center" vertical="center"/>
    </xf>
    <xf numFmtId="0" fontId="265" fillId="38" borderId="98" xfId="11" applyNumberFormat="1" applyFont="1" applyFill="1" applyBorder="1" applyAlignment="1">
      <alignment horizontal="center" vertical="center"/>
    </xf>
    <xf numFmtId="0" fontId="265" fillId="38" borderId="0" xfId="11" applyNumberFormat="1" applyFont="1" applyFill="1" applyBorder="1" applyAlignment="1">
      <alignment horizontal="center" vertical="center"/>
    </xf>
    <xf numFmtId="0" fontId="265" fillId="38" borderId="99" xfId="11" applyNumberFormat="1" applyFont="1" applyFill="1" applyBorder="1" applyAlignment="1">
      <alignment horizontal="center" vertical="center"/>
    </xf>
    <xf numFmtId="0" fontId="237" fillId="37" borderId="98" xfId="11" applyNumberFormat="1" applyFont="1" applyFill="1" applyBorder="1" applyAlignment="1">
      <alignment horizontal="center" vertical="center"/>
    </xf>
    <xf numFmtId="0" fontId="237" fillId="37" borderId="0" xfId="11" applyNumberFormat="1" applyFont="1" applyFill="1" applyBorder="1" applyAlignment="1">
      <alignment horizontal="center" vertical="center"/>
    </xf>
    <xf numFmtId="0" fontId="237" fillId="37" borderId="99" xfId="11" applyNumberFormat="1" applyFont="1" applyFill="1" applyBorder="1" applyAlignment="1">
      <alignment horizontal="center" vertical="center"/>
    </xf>
    <xf numFmtId="0" fontId="0" fillId="54" borderId="0" xfId="0" applyFill="1" applyBorder="1" applyAlignment="1">
      <alignment horizontal="center"/>
    </xf>
    <xf numFmtId="0" fontId="372" fillId="37" borderId="98" xfId="11" applyNumberFormat="1" applyFont="1" applyFill="1" applyBorder="1" applyAlignment="1">
      <alignment horizontal="center" vertical="center"/>
    </xf>
    <xf numFmtId="0" fontId="372" fillId="37" borderId="0" xfId="11" applyNumberFormat="1" applyFont="1" applyFill="1" applyBorder="1" applyAlignment="1">
      <alignment horizontal="center" vertical="center"/>
    </xf>
    <xf numFmtId="0" fontId="372" fillId="37" borderId="99" xfId="11" applyNumberFormat="1" applyFont="1" applyFill="1" applyBorder="1" applyAlignment="1">
      <alignment horizontal="center" vertical="center"/>
    </xf>
    <xf numFmtId="0" fontId="373" fillId="39" borderId="0" xfId="6" applyFont="1" applyFill="1" applyBorder="1" applyAlignment="1">
      <alignment horizontal="center" vertical="center"/>
    </xf>
    <xf numFmtId="189" fontId="243" fillId="41" borderId="0" xfId="6" applyNumberFormat="1" applyFont="1" applyFill="1" applyBorder="1" applyAlignment="1">
      <alignment horizontal="center" vertical="center"/>
    </xf>
    <xf numFmtId="189" fontId="243" fillId="41" borderId="99" xfId="6" applyNumberFormat="1" applyFont="1" applyFill="1" applyBorder="1" applyAlignment="1">
      <alignment horizontal="center" vertical="center"/>
    </xf>
    <xf numFmtId="0" fontId="375" fillId="47" borderId="98" xfId="6" applyFont="1" applyFill="1" applyBorder="1" applyAlignment="1">
      <alignment horizontal="center" vertical="center"/>
    </xf>
    <xf numFmtId="0" fontId="376" fillId="47" borderId="0" xfId="6" applyFont="1" applyFill="1" applyBorder="1" applyAlignment="1">
      <alignment horizontal="center" vertical="center"/>
    </xf>
    <xf numFmtId="164" fontId="313" fillId="52" borderId="0" xfId="11" applyNumberFormat="1" applyFont="1" applyFill="1" applyBorder="1" applyAlignment="1">
      <alignment horizontal="center" vertical="center"/>
    </xf>
    <xf numFmtId="0" fontId="369" fillId="37" borderId="98" xfId="6" applyFont="1" applyFill="1" applyBorder="1" applyAlignment="1">
      <alignment horizontal="center" vertical="center" wrapText="1"/>
    </xf>
    <xf numFmtId="0" fontId="369" fillId="37" borderId="0" xfId="6" applyFont="1" applyFill="1" applyBorder="1" applyAlignment="1">
      <alignment horizontal="center" vertical="center" wrapText="1"/>
    </xf>
    <xf numFmtId="0" fontId="369" fillId="37" borderId="99" xfId="6" applyFont="1" applyFill="1" applyBorder="1" applyAlignment="1">
      <alignment horizontal="center" vertical="center" wrapText="1"/>
    </xf>
    <xf numFmtId="0" fontId="369" fillId="37" borderId="103" xfId="6" applyFont="1" applyFill="1" applyBorder="1" applyAlignment="1">
      <alignment horizontal="center" vertical="center" wrapText="1"/>
    </xf>
    <xf numFmtId="0" fontId="369" fillId="37" borderId="104" xfId="6" applyFont="1" applyFill="1" applyBorder="1" applyAlignment="1">
      <alignment horizontal="center" vertical="center" wrapText="1"/>
    </xf>
    <xf numFmtId="0" fontId="369" fillId="37" borderId="105" xfId="6" applyFont="1" applyFill="1" applyBorder="1" applyAlignment="1">
      <alignment horizontal="center" vertical="center" wrapText="1"/>
    </xf>
    <xf numFmtId="0" fontId="337" fillId="38" borderId="98" xfId="11" applyNumberFormat="1" applyFont="1" applyFill="1" applyBorder="1" applyAlignment="1">
      <alignment horizontal="center" vertical="center" wrapText="1"/>
    </xf>
    <xf numFmtId="0" fontId="337" fillId="38" borderId="0" xfId="11" applyNumberFormat="1" applyFont="1" applyFill="1" applyBorder="1" applyAlignment="1">
      <alignment horizontal="center" vertical="center" wrapText="1"/>
    </xf>
    <xf numFmtId="0" fontId="251" fillId="37" borderId="98" xfId="6" applyFont="1" applyFill="1" applyBorder="1" applyAlignment="1">
      <alignment horizontal="center" vertical="center"/>
    </xf>
    <xf numFmtId="0" fontId="251" fillId="37" borderId="0" xfId="6" applyFont="1" applyFill="1" applyBorder="1" applyAlignment="1">
      <alignment horizontal="center" vertical="center"/>
    </xf>
    <xf numFmtId="0" fontId="251" fillId="37" borderId="99" xfId="6" applyFont="1" applyFill="1" applyBorder="1" applyAlignment="1">
      <alignment horizontal="center" vertical="center"/>
    </xf>
    <xf numFmtId="0" fontId="250" fillId="37" borderId="0" xfId="11" applyNumberFormat="1" applyFont="1" applyFill="1" applyBorder="1" applyAlignment="1">
      <alignment horizontal="center" vertical="center" wrapText="1"/>
    </xf>
    <xf numFmtId="0" fontId="374" fillId="52" borderId="0" xfId="6" applyFont="1" applyFill="1" applyBorder="1" applyAlignment="1">
      <alignment horizontal="center" vertical="center" wrapText="1"/>
    </xf>
    <xf numFmtId="0" fontId="381" fillId="0" borderId="98" xfId="6" applyFont="1" applyBorder="1" applyAlignment="1">
      <alignment horizontal="center" vertical="center"/>
    </xf>
    <xf numFmtId="0" fontId="381" fillId="0" borderId="0" xfId="6" applyFont="1" applyBorder="1" applyAlignment="1">
      <alignment horizontal="center" vertical="center"/>
    </xf>
    <xf numFmtId="0" fontId="381" fillId="0" borderId="99" xfId="6" applyFont="1" applyBorder="1" applyAlignment="1">
      <alignment horizontal="center" vertical="center"/>
    </xf>
    <xf numFmtId="0" fontId="371" fillId="37" borderId="0" xfId="6" applyFont="1" applyFill="1" applyBorder="1" applyAlignment="1">
      <alignment horizontal="left" vertical="center" wrapText="1"/>
    </xf>
    <xf numFmtId="0" fontId="371" fillId="37" borderId="99" xfId="6" applyFont="1" applyFill="1" applyBorder="1" applyAlignment="1">
      <alignment horizontal="left" vertical="center" wrapText="1"/>
    </xf>
    <xf numFmtId="0" fontId="378" fillId="37" borderId="98" xfId="6" applyFont="1" applyFill="1" applyBorder="1" applyAlignment="1">
      <alignment horizontal="center" vertical="center"/>
    </xf>
    <xf numFmtId="0" fontId="243" fillId="37" borderId="0" xfId="6" applyFont="1" applyFill="1" applyBorder="1" applyAlignment="1">
      <alignment horizontal="left" vertical="center" wrapText="1"/>
    </xf>
    <xf numFmtId="0" fontId="243" fillId="37" borderId="99" xfId="6" applyFont="1" applyFill="1" applyBorder="1" applyAlignment="1">
      <alignment horizontal="left" vertical="center" wrapText="1"/>
    </xf>
    <xf numFmtId="0" fontId="314" fillId="0" borderId="98" xfId="0" applyFont="1" applyBorder="1" applyAlignment="1">
      <alignment horizontal="center" wrapText="1"/>
    </xf>
    <xf numFmtId="0" fontId="314" fillId="0" borderId="0" xfId="0" applyFont="1" applyBorder="1" applyAlignment="1">
      <alignment horizontal="center" wrapText="1"/>
    </xf>
    <xf numFmtId="0" fontId="314" fillId="0" borderId="99" xfId="0" applyFont="1" applyBorder="1" applyAlignment="1">
      <alignment horizontal="center" wrapText="1"/>
    </xf>
    <xf numFmtId="0" fontId="291" fillId="37" borderId="45" xfId="0" applyFont="1" applyFill="1" applyBorder="1" applyAlignment="1">
      <alignment horizontal="center" vertical="center"/>
    </xf>
    <xf numFmtId="0" fontId="291" fillId="37" borderId="71" xfId="0" applyFont="1" applyFill="1" applyBorder="1" applyAlignment="1">
      <alignment horizontal="center" vertical="center"/>
    </xf>
    <xf numFmtId="0" fontId="251" fillId="37" borderId="61" xfId="6" applyFont="1" applyFill="1" applyBorder="1" applyAlignment="1">
      <alignment horizontal="center" vertical="center"/>
    </xf>
    <xf numFmtId="0" fontId="251" fillId="37" borderId="62" xfId="6" applyFont="1" applyFill="1" applyBorder="1" applyAlignment="1">
      <alignment horizontal="center" vertical="center"/>
    </xf>
    <xf numFmtId="0" fontId="251" fillId="37" borderId="63" xfId="6" applyFont="1" applyFill="1" applyBorder="1" applyAlignment="1">
      <alignment horizontal="center" vertical="center"/>
    </xf>
    <xf numFmtId="0" fontId="378" fillId="39" borderId="98" xfId="6" applyFont="1" applyFill="1" applyBorder="1" applyAlignment="1">
      <alignment horizontal="center" vertical="center"/>
    </xf>
    <xf numFmtId="0" fontId="313" fillId="39" borderId="0" xfId="6" applyFont="1" applyFill="1" applyBorder="1" applyAlignment="1">
      <alignment horizontal="center" vertical="center"/>
    </xf>
    <xf numFmtId="192" fontId="313" fillId="39" borderId="0" xfId="6" applyNumberFormat="1" applyFont="1" applyFill="1" applyBorder="1" applyAlignment="1">
      <alignment horizontal="center" vertical="center"/>
    </xf>
    <xf numFmtId="164" fontId="379" fillId="47" borderId="0" xfId="11" applyNumberFormat="1" applyFont="1" applyFill="1" applyBorder="1" applyAlignment="1">
      <alignment horizontal="center" vertical="center"/>
    </xf>
    <xf numFmtId="189" fontId="380" fillId="41" borderId="99" xfId="6" applyNumberFormat="1" applyFont="1" applyFill="1" applyBorder="1" applyAlignment="1">
      <alignment horizontal="center" vertical="center"/>
    </xf>
    <xf numFmtId="0" fontId="265" fillId="38" borderId="101" xfId="0" applyFont="1" applyFill="1" applyBorder="1" applyAlignment="1">
      <alignment horizontal="center" vertical="center" wrapText="1"/>
    </xf>
    <xf numFmtId="0" fontId="265" fillId="38" borderId="102" xfId="0" applyFont="1" applyFill="1" applyBorder="1" applyAlignment="1">
      <alignment horizontal="center" vertical="center" wrapText="1"/>
    </xf>
    <xf numFmtId="0" fontId="265" fillId="38" borderId="0" xfId="0" applyFont="1" applyFill="1" applyBorder="1" applyAlignment="1">
      <alignment horizontal="center" vertical="center" wrapText="1"/>
    </xf>
    <xf numFmtId="0" fontId="265" fillId="38" borderId="99" xfId="0" applyFont="1" applyFill="1" applyBorder="1" applyAlignment="1">
      <alignment horizontal="center" vertical="center" wrapText="1"/>
    </xf>
    <xf numFmtId="0" fontId="383" fillId="37" borderId="0" xfId="0" applyFont="1" applyFill="1" applyBorder="1" applyAlignment="1">
      <alignment horizontal="center" vertical="center" wrapText="1"/>
    </xf>
    <xf numFmtId="0" fontId="376" fillId="47" borderId="0" xfId="0" applyFont="1" applyFill="1" applyBorder="1" applyAlignment="1">
      <alignment horizontal="center" vertical="center" wrapText="1"/>
    </xf>
    <xf numFmtId="0" fontId="379" fillId="37" borderId="0" xfId="0" applyFont="1" applyFill="1" applyBorder="1" applyAlignment="1">
      <alignment horizontal="center" vertical="center" wrapText="1"/>
    </xf>
    <xf numFmtId="0" fontId="379" fillId="37" borderId="59" xfId="0" applyFont="1" applyFill="1" applyBorder="1" applyAlignment="1">
      <alignment horizontal="center" vertical="center" wrapText="1"/>
    </xf>
    <xf numFmtId="0" fontId="241" fillId="37" borderId="98" xfId="0" applyFont="1" applyFill="1" applyBorder="1" applyAlignment="1">
      <alignment horizontal="right" vertical="center"/>
    </xf>
    <xf numFmtId="0" fontId="241" fillId="37" borderId="0" xfId="0" applyFont="1" applyFill="1" applyBorder="1" applyAlignment="1">
      <alignment horizontal="right" vertical="center"/>
    </xf>
    <xf numFmtId="0" fontId="241" fillId="37" borderId="52" xfId="0" applyFont="1" applyFill="1" applyBorder="1" applyAlignment="1">
      <alignment horizontal="right" vertical="center"/>
    </xf>
    <xf numFmtId="0" fontId="241" fillId="37" borderId="50" xfId="0" applyFont="1" applyFill="1" applyBorder="1" applyAlignment="1">
      <alignment horizontal="right" vertical="center"/>
    </xf>
    <xf numFmtId="2" fontId="386" fillId="79" borderId="0" xfId="6" applyNumberFormat="1" applyFont="1" applyFill="1" applyBorder="1" applyAlignment="1" applyProtection="1">
      <alignment horizontal="center" vertical="center" wrapText="1"/>
      <protection locked="0"/>
    </xf>
    <xf numFmtId="0" fontId="237" fillId="37" borderId="0" xfId="11" applyFont="1" applyFill="1" applyBorder="1" applyAlignment="1">
      <alignment horizontal="center" vertical="center" wrapText="1"/>
    </xf>
    <xf numFmtId="0" fontId="385" fillId="37" borderId="0" xfId="11" applyFont="1" applyFill="1" applyBorder="1" applyAlignment="1">
      <alignment horizontal="center" vertical="center" wrapText="1"/>
    </xf>
    <xf numFmtId="193" fontId="310" fillId="47" borderId="0" xfId="11" applyNumberFormat="1" applyFont="1" applyFill="1" applyBorder="1" applyAlignment="1">
      <alignment horizontal="center" vertical="center"/>
    </xf>
    <xf numFmtId="194" fontId="310" fillId="47" borderId="0" xfId="6" applyNumberFormat="1" applyFont="1" applyFill="1" applyBorder="1" applyAlignment="1">
      <alignment horizontal="center" vertical="center"/>
    </xf>
    <xf numFmtId="0" fontId="384" fillId="37" borderId="0" xfId="11" applyFont="1" applyFill="1" applyBorder="1" applyAlignment="1">
      <alignment horizontal="center" vertical="center" wrapText="1"/>
    </xf>
    <xf numFmtId="0" fontId="382" fillId="37" borderId="0" xfId="11" applyFont="1" applyFill="1" applyBorder="1" applyAlignment="1">
      <alignment horizontal="center" vertical="center" wrapText="1"/>
    </xf>
    <xf numFmtId="164" fontId="380" fillId="54" borderId="0" xfId="6" applyNumberFormat="1" applyFont="1" applyFill="1" applyBorder="1" applyAlignment="1">
      <alignment horizontal="center" vertical="center"/>
    </xf>
    <xf numFmtId="164" fontId="313" fillId="54" borderId="0" xfId="6" applyNumberFormat="1" applyFont="1" applyFill="1" applyBorder="1" applyAlignment="1">
      <alignment horizontal="center" vertical="center"/>
    </xf>
    <xf numFmtId="0" fontId="390" fillId="37" borderId="62" xfId="6" applyFont="1" applyFill="1" applyBorder="1" applyAlignment="1">
      <alignment horizontal="center" vertical="center"/>
    </xf>
    <xf numFmtId="0" fontId="249" fillId="37" borderId="0" xfId="6" applyFont="1" applyFill="1" applyBorder="1" applyAlignment="1">
      <alignment horizontal="right" vertical="center"/>
    </xf>
    <xf numFmtId="0" fontId="392" fillId="68" borderId="0" xfId="6" applyFont="1" applyFill="1" applyBorder="1" applyAlignment="1">
      <alignment horizontal="center" vertical="center"/>
    </xf>
    <xf numFmtId="193" fontId="392" fillId="68" borderId="0" xfId="11" applyNumberFormat="1" applyFont="1" applyFill="1" applyBorder="1" applyAlignment="1">
      <alignment horizontal="center" vertical="center"/>
    </xf>
    <xf numFmtId="193" fontId="392" fillId="68" borderId="0" xfId="6" applyNumberFormat="1" applyFont="1" applyFill="1" applyBorder="1" applyAlignment="1">
      <alignment horizontal="center" vertical="center"/>
    </xf>
    <xf numFmtId="194" fontId="392" fillId="68" borderId="0" xfId="6" applyNumberFormat="1" applyFont="1" applyFill="1" applyBorder="1" applyAlignment="1">
      <alignment horizontal="center" vertical="center"/>
    </xf>
    <xf numFmtId="0" fontId="392" fillId="37" borderId="62" xfId="6" applyFont="1" applyFill="1" applyBorder="1" applyAlignment="1">
      <alignment horizontal="center" vertical="center"/>
    </xf>
    <xf numFmtId="0" fontId="324" fillId="37" borderId="0" xfId="6" applyFont="1" applyFill="1" applyBorder="1" applyAlignment="1">
      <alignment horizontal="center" vertical="center" wrapText="1"/>
    </xf>
    <xf numFmtId="0" fontId="324" fillId="37" borderId="36" xfId="6" applyFont="1" applyFill="1" applyBorder="1" applyAlignment="1">
      <alignment horizontal="center" vertical="center" wrapText="1"/>
    </xf>
    <xf numFmtId="0" fontId="401" fillId="37" borderId="0" xfId="0" applyFont="1" applyFill="1" applyBorder="1" applyAlignment="1">
      <alignment horizontal="left" vertical="center" wrapText="1"/>
    </xf>
    <xf numFmtId="0" fontId="314" fillId="37" borderId="141" xfId="0" applyFont="1" applyFill="1" applyBorder="1" applyAlignment="1">
      <alignment horizontal="center" vertical="center" wrapText="1"/>
    </xf>
    <xf numFmtId="0" fontId="234" fillId="38" borderId="100" xfId="6" applyFont="1" applyFill="1" applyBorder="1" applyAlignment="1">
      <alignment horizontal="center"/>
    </xf>
    <xf numFmtId="0" fontId="234" fillId="38" borderId="101" xfId="6" applyFont="1" applyFill="1" applyBorder="1" applyAlignment="1">
      <alignment horizontal="center"/>
    </xf>
    <xf numFmtId="0" fontId="234" fillId="38" borderId="102" xfId="6" applyFont="1" applyFill="1" applyBorder="1" applyAlignment="1">
      <alignment horizontal="center"/>
    </xf>
    <xf numFmtId="0" fontId="234" fillId="38" borderId="98" xfId="6" applyFont="1" applyFill="1" applyBorder="1" applyAlignment="1">
      <alignment horizontal="center"/>
    </xf>
    <xf numFmtId="0" fontId="234" fillId="38" borderId="0" xfId="6" applyFont="1" applyFill="1" applyBorder="1" applyAlignment="1">
      <alignment horizontal="center"/>
    </xf>
    <xf numFmtId="0" fontId="234" fillId="38" borderId="99" xfId="6" applyFont="1" applyFill="1" applyBorder="1" applyAlignment="1">
      <alignment horizontal="center"/>
    </xf>
    <xf numFmtId="164" fontId="393" fillId="47" borderId="0" xfId="6" applyNumberFormat="1" applyFont="1" applyFill="1" applyBorder="1" applyAlignment="1">
      <alignment horizontal="center" vertical="center"/>
    </xf>
    <xf numFmtId="164" fontId="310" fillId="47" borderId="0" xfId="6" applyNumberFormat="1" applyFont="1" applyFill="1" applyBorder="1" applyAlignment="1">
      <alignment horizontal="center" vertical="center"/>
    </xf>
    <xf numFmtId="0" fontId="395" fillId="54" borderId="0" xfId="6" applyFont="1" applyFill="1" applyBorder="1" applyAlignment="1">
      <alignment horizontal="center" vertical="center"/>
    </xf>
    <xf numFmtId="2" fontId="237" fillId="79" borderId="0" xfId="6" applyNumberFormat="1" applyFont="1" applyFill="1" applyBorder="1" applyAlignment="1" applyProtection="1">
      <alignment horizontal="left" vertical="center" wrapText="1"/>
      <protection locked="0"/>
    </xf>
    <xf numFmtId="0" fontId="404" fillId="37" borderId="98" xfId="0" applyFont="1" applyFill="1" applyBorder="1" applyAlignment="1">
      <alignment horizontal="center" vertical="center" wrapText="1"/>
    </xf>
    <xf numFmtId="0" fontId="404" fillId="37" borderId="0" xfId="0" applyFont="1" applyFill="1" applyBorder="1" applyAlignment="1">
      <alignment horizontal="center" vertical="center" wrapText="1"/>
    </xf>
    <xf numFmtId="0" fontId="404" fillId="37" borderId="99" xfId="0" applyFont="1" applyFill="1" applyBorder="1" applyAlignment="1">
      <alignment horizontal="center" vertical="center" wrapText="1"/>
    </xf>
    <xf numFmtId="0" fontId="404" fillId="37" borderId="98" xfId="0" applyFont="1" applyFill="1" applyBorder="1" applyAlignment="1">
      <alignment horizontal="center" wrapText="1"/>
    </xf>
    <xf numFmtId="0" fontId="404" fillId="37" borderId="0" xfId="0" applyFont="1" applyFill="1" applyBorder="1" applyAlignment="1">
      <alignment horizontal="center" wrapText="1"/>
    </xf>
    <xf numFmtId="0" fontId="404" fillId="37" borderId="99" xfId="0" applyFont="1" applyFill="1" applyBorder="1" applyAlignment="1">
      <alignment horizontal="center" wrapText="1"/>
    </xf>
    <xf numFmtId="0" fontId="404" fillId="37" borderId="98" xfId="0" applyFont="1" applyFill="1" applyBorder="1" applyAlignment="1">
      <alignment horizontal="left" wrapText="1"/>
    </xf>
    <xf numFmtId="0" fontId="404" fillId="37" borderId="0" xfId="0" applyFont="1" applyFill="1" applyBorder="1" applyAlignment="1">
      <alignment horizontal="left" wrapText="1"/>
    </xf>
    <xf numFmtId="0" fontId="404" fillId="37" borderId="99" xfId="0" applyFont="1" applyFill="1" applyBorder="1" applyAlignment="1">
      <alignment horizontal="left" wrapText="1"/>
    </xf>
    <xf numFmtId="0" fontId="46" fillId="53" borderId="98" xfId="6" applyFont="1" applyFill="1" applyBorder="1" applyAlignment="1">
      <alignment horizontal="right" vertical="center"/>
    </xf>
    <xf numFmtId="0" fontId="46" fillId="53" borderId="0" xfId="6" applyFont="1" applyFill="1" applyBorder="1" applyAlignment="1">
      <alignment horizontal="right" vertical="center"/>
    </xf>
    <xf numFmtId="0" fontId="406" fillId="53" borderId="0" xfId="6" applyFont="1" applyFill="1" applyBorder="1" applyAlignment="1">
      <alignment horizontal="center" vertical="center"/>
    </xf>
    <xf numFmtId="0" fontId="46" fillId="53" borderId="0" xfId="6" applyFont="1" applyFill="1" applyBorder="1" applyAlignment="1">
      <alignment horizontal="center" vertical="center"/>
    </xf>
    <xf numFmtId="0" fontId="46" fillId="53" borderId="0" xfId="6" quotePrefix="1" applyFont="1" applyFill="1" applyBorder="1" applyAlignment="1">
      <alignment horizontal="center" vertical="center" wrapText="1"/>
    </xf>
    <xf numFmtId="0" fontId="46" fillId="54" borderId="0" xfId="6" applyFont="1" applyFill="1" applyBorder="1" applyAlignment="1">
      <alignment horizontal="center" vertical="center"/>
    </xf>
    <xf numFmtId="0" fontId="46" fillId="37" borderId="53" xfId="6" applyFont="1" applyFill="1" applyBorder="1" applyAlignment="1" applyProtection="1">
      <alignment horizontal="center" vertical="center"/>
      <protection hidden="1"/>
    </xf>
    <xf numFmtId="0" fontId="46" fillId="37" borderId="36" xfId="6" applyFont="1" applyFill="1" applyBorder="1" applyAlignment="1" applyProtection="1">
      <alignment horizontal="center" vertical="center"/>
      <protection hidden="1"/>
    </xf>
    <xf numFmtId="0" fontId="47" fillId="37" borderId="36" xfId="6" applyFont="1" applyFill="1" applyBorder="1" applyAlignment="1" applyProtection="1">
      <alignment horizontal="center" vertical="center"/>
      <protection hidden="1"/>
    </xf>
    <xf numFmtId="0" fontId="47" fillId="37" borderId="54" xfId="6" applyFont="1" applyFill="1" applyBorder="1" applyAlignment="1" applyProtection="1">
      <alignment horizontal="center" vertical="center"/>
      <protection hidden="1"/>
    </xf>
    <xf numFmtId="196" fontId="409" fillId="58" borderId="98" xfId="6" applyNumberFormat="1" applyFont="1" applyFill="1" applyBorder="1" applyAlignment="1" applyProtection="1">
      <alignment horizontal="center" vertical="center"/>
      <protection hidden="1"/>
    </xf>
    <xf numFmtId="196" fontId="409" fillId="58" borderId="103" xfId="6" applyNumberFormat="1" applyFont="1" applyFill="1" applyBorder="1" applyAlignment="1" applyProtection="1">
      <alignment horizontal="center" vertical="center"/>
      <protection hidden="1"/>
    </xf>
    <xf numFmtId="182" fontId="64" fillId="54" borderId="0" xfId="6" applyNumberFormat="1" applyFont="1" applyFill="1" applyBorder="1" applyAlignment="1" applyProtection="1">
      <alignment horizontal="center" vertical="center"/>
      <protection hidden="1"/>
    </xf>
    <xf numFmtId="182" fontId="64" fillId="54" borderId="104" xfId="6" applyNumberFormat="1" applyFont="1" applyFill="1" applyBorder="1" applyAlignment="1" applyProtection="1">
      <alignment horizontal="center" vertical="center"/>
      <protection hidden="1"/>
    </xf>
    <xf numFmtId="199" fontId="409" fillId="58" borderId="98" xfId="6" applyNumberFormat="1" applyFont="1" applyFill="1" applyBorder="1" applyAlignment="1" applyProtection="1">
      <alignment horizontal="center" vertical="center"/>
      <protection hidden="1"/>
    </xf>
    <xf numFmtId="199" fontId="409" fillId="58" borderId="103" xfId="6" applyNumberFormat="1" applyFont="1" applyFill="1" applyBorder="1" applyAlignment="1" applyProtection="1">
      <alignment horizontal="center" vertical="center"/>
      <protection hidden="1"/>
    </xf>
    <xf numFmtId="166" fontId="46" fillId="54" borderId="99" xfId="6" applyNumberFormat="1" applyFont="1" applyFill="1" applyBorder="1" applyAlignment="1">
      <alignment horizontal="center" vertical="center"/>
    </xf>
    <xf numFmtId="0" fontId="407" fillId="37" borderId="98" xfId="0" applyFont="1" applyFill="1" applyBorder="1" applyAlignment="1">
      <alignment horizontal="center" vertical="center" wrapText="1"/>
    </xf>
    <xf numFmtId="0" fontId="407" fillId="37" borderId="0" xfId="0" applyFont="1" applyFill="1" applyBorder="1" applyAlignment="1">
      <alignment horizontal="center" vertical="center" wrapText="1"/>
    </xf>
    <xf numFmtId="0" fontId="407" fillId="37" borderId="99" xfId="0" applyFont="1" applyFill="1" applyBorder="1" applyAlignment="1">
      <alignment horizontal="center" vertical="center" wrapText="1"/>
    </xf>
    <xf numFmtId="49" fontId="234" fillId="38" borderId="100" xfId="6" applyNumberFormat="1" applyFont="1" applyFill="1" applyBorder="1" applyAlignment="1">
      <alignment horizontal="center" vertical="center"/>
    </xf>
    <xf numFmtId="49" fontId="234" fillId="38" borderId="101" xfId="6" applyNumberFormat="1" applyFont="1" applyFill="1" applyBorder="1" applyAlignment="1">
      <alignment horizontal="center" vertical="center"/>
    </xf>
    <xf numFmtId="49" fontId="234" fillId="38" borderId="102" xfId="6" applyNumberFormat="1" applyFont="1" applyFill="1" applyBorder="1" applyAlignment="1">
      <alignment horizontal="center" vertical="center"/>
    </xf>
    <xf numFmtId="49" fontId="247" fillId="0" borderId="119" xfId="3" applyNumberFormat="1" applyFont="1" applyBorder="1" applyAlignment="1">
      <alignment horizontal="center" vertical="center"/>
    </xf>
    <xf numFmtId="49" fontId="247" fillId="0" borderId="120" xfId="3" applyNumberFormat="1" applyFont="1" applyBorder="1" applyAlignment="1">
      <alignment horizontal="center" vertical="center"/>
    </xf>
    <xf numFmtId="49" fontId="247" fillId="0" borderId="121" xfId="3" applyNumberFormat="1" applyFont="1" applyBorder="1" applyAlignment="1">
      <alignment horizontal="center" vertical="center"/>
    </xf>
    <xf numFmtId="0" fontId="410" fillId="52" borderId="127" xfId="18" applyFont="1" applyFill="1" applyBorder="1" applyAlignment="1" applyProtection="1">
      <alignment horizontal="center" vertical="center" wrapText="1"/>
      <protection locked="0"/>
    </xf>
    <xf numFmtId="0" fontId="410" fillId="52" borderId="129" xfId="18" applyFont="1" applyFill="1" applyBorder="1" applyAlignment="1" applyProtection="1">
      <alignment horizontal="center" vertical="center" wrapText="1"/>
      <protection locked="0"/>
    </xf>
    <xf numFmtId="0" fontId="410" fillId="52" borderId="128" xfId="18" applyFont="1" applyFill="1" applyBorder="1" applyAlignment="1" applyProtection="1">
      <alignment horizontal="center" vertical="center" wrapText="1"/>
      <protection locked="0"/>
    </xf>
    <xf numFmtId="0" fontId="73" fillId="52" borderId="23" xfId="6" applyFont="1" applyFill="1" applyBorder="1" applyAlignment="1">
      <alignment horizontal="center" vertical="center"/>
    </xf>
    <xf numFmtId="0" fontId="73" fillId="52" borderId="17" xfId="6" applyFont="1" applyFill="1" applyBorder="1" applyAlignment="1">
      <alignment horizontal="center" vertical="center"/>
    </xf>
    <xf numFmtId="0" fontId="73" fillId="52" borderId="24" xfId="6" applyFont="1" applyFill="1" applyBorder="1" applyAlignment="1">
      <alignment horizontal="center" vertical="center"/>
    </xf>
    <xf numFmtId="0" fontId="73" fillId="52" borderId="18" xfId="6" applyFont="1" applyFill="1" applyBorder="1" applyAlignment="1">
      <alignment horizontal="center" vertical="center"/>
    </xf>
    <xf numFmtId="0" fontId="73" fillId="52" borderId="0" xfId="6" applyFont="1" applyFill="1" applyBorder="1" applyAlignment="1">
      <alignment horizontal="center" vertical="center"/>
    </xf>
    <xf numFmtId="0" fontId="73" fillId="52" borderId="25" xfId="6" applyFont="1" applyFill="1" applyBorder="1" applyAlignment="1">
      <alignment horizontal="center" vertical="center"/>
    </xf>
    <xf numFmtId="0" fontId="73" fillId="52" borderId="100" xfId="6" applyFont="1" applyFill="1" applyBorder="1" applyAlignment="1">
      <alignment horizontal="center" vertical="center" wrapText="1"/>
    </xf>
    <xf numFmtId="0" fontId="73" fillId="52" borderId="101" xfId="6" applyFont="1" applyFill="1" applyBorder="1" applyAlignment="1">
      <alignment horizontal="center" vertical="center" wrapText="1"/>
    </xf>
    <xf numFmtId="0" fontId="73" fillId="52" borderId="98" xfId="6" applyFont="1" applyFill="1" applyBorder="1" applyAlignment="1">
      <alignment horizontal="center" vertical="center" wrapText="1"/>
    </xf>
    <xf numFmtId="0" fontId="73" fillId="52" borderId="0" xfId="6" applyFont="1" applyFill="1" applyBorder="1" applyAlignment="1">
      <alignment horizontal="center" vertical="center" wrapText="1"/>
    </xf>
    <xf numFmtId="0" fontId="74" fillId="52" borderId="101" xfId="6" applyFont="1" applyFill="1" applyBorder="1" applyAlignment="1">
      <alignment horizontal="center" vertical="center" wrapText="1"/>
    </xf>
    <xf numFmtId="0" fontId="74" fillId="52" borderId="0" xfId="6" applyFont="1" applyFill="1" applyBorder="1" applyAlignment="1">
      <alignment horizontal="center" vertical="center" wrapText="1"/>
    </xf>
    <xf numFmtId="0" fontId="75" fillId="52" borderId="101" xfId="6" applyFont="1" applyFill="1" applyBorder="1" applyAlignment="1">
      <alignment horizontal="center" vertical="center" wrapText="1"/>
    </xf>
    <xf numFmtId="0" fontId="75" fillId="52" borderId="0" xfId="6" applyFont="1" applyFill="1" applyBorder="1" applyAlignment="1">
      <alignment horizontal="center" vertical="center" wrapText="1"/>
    </xf>
    <xf numFmtId="0" fontId="74" fillId="52" borderId="102" xfId="6" applyFont="1" applyFill="1" applyBorder="1" applyAlignment="1">
      <alignment horizontal="center" vertical="center"/>
    </xf>
    <xf numFmtId="0" fontId="74" fillId="52" borderId="99" xfId="6" applyFont="1" applyFill="1" applyBorder="1" applyAlignment="1">
      <alignment horizontal="center" vertical="center"/>
    </xf>
    <xf numFmtId="0" fontId="302" fillId="80" borderId="100" xfId="0" applyFont="1" applyFill="1" applyBorder="1" applyAlignment="1">
      <alignment horizontal="center" vertical="center" wrapText="1"/>
    </xf>
    <xf numFmtId="0" fontId="302" fillId="80" borderId="101" xfId="0" applyFont="1" applyFill="1" applyBorder="1" applyAlignment="1">
      <alignment horizontal="center" vertical="center" wrapText="1"/>
    </xf>
    <xf numFmtId="0" fontId="302" fillId="80" borderId="102" xfId="0" applyFont="1" applyFill="1" applyBorder="1" applyAlignment="1">
      <alignment horizontal="center" vertical="center" wrapText="1"/>
    </xf>
    <xf numFmtId="0" fontId="302" fillId="80" borderId="103" xfId="0" applyFont="1" applyFill="1" applyBorder="1" applyAlignment="1">
      <alignment horizontal="center" vertical="center" wrapText="1"/>
    </xf>
    <xf numFmtId="0" fontId="302" fillId="80" borderId="104" xfId="0" applyFont="1" applyFill="1" applyBorder="1" applyAlignment="1">
      <alignment horizontal="center" vertical="center" wrapText="1"/>
    </xf>
    <xf numFmtId="0" fontId="302" fillId="80" borderId="105" xfId="0" applyFont="1" applyFill="1" applyBorder="1" applyAlignment="1">
      <alignment horizontal="center" vertical="center" wrapText="1"/>
    </xf>
    <xf numFmtId="0" fontId="238" fillId="0" borderId="70" xfId="0" applyFont="1" applyBorder="1" applyAlignment="1">
      <alignment horizontal="center" vertical="center"/>
    </xf>
    <xf numFmtId="0" fontId="238" fillId="0" borderId="17" xfId="0" applyFont="1" applyBorder="1" applyAlignment="1">
      <alignment horizontal="center" vertical="center"/>
    </xf>
    <xf numFmtId="0" fontId="238" fillId="0" borderId="78" xfId="0" applyFont="1" applyBorder="1" applyAlignment="1">
      <alignment horizontal="center" vertical="center"/>
    </xf>
    <xf numFmtId="0" fontId="47" fillId="37" borderId="98" xfId="6" applyFont="1" applyFill="1" applyBorder="1" applyAlignment="1" applyProtection="1">
      <alignment horizontal="center" vertical="center"/>
      <protection hidden="1"/>
    </xf>
    <xf numFmtId="0" fontId="47" fillId="37" borderId="0" xfId="6" applyFont="1" applyFill="1" applyBorder="1" applyAlignment="1" applyProtection="1">
      <alignment horizontal="center" vertical="center"/>
      <protection hidden="1"/>
    </xf>
    <xf numFmtId="0" fontId="47" fillId="37" borderId="99" xfId="6" applyFont="1" applyFill="1" applyBorder="1" applyAlignment="1" applyProtection="1">
      <alignment horizontal="center" vertical="center"/>
      <protection hidden="1"/>
    </xf>
    <xf numFmtId="49" fontId="231" fillId="37" borderId="145" xfId="8" applyNumberFormat="1" applyFill="1" applyBorder="1" applyAlignment="1">
      <alignment horizontal="center" vertical="center"/>
    </xf>
    <xf numFmtId="49" fontId="231" fillId="37" borderId="146" xfId="8" applyNumberFormat="1" applyFill="1" applyBorder="1" applyAlignment="1">
      <alignment horizontal="center" vertical="center"/>
    </xf>
    <xf numFmtId="49" fontId="231" fillId="37" borderId="147" xfId="8" applyNumberFormat="1" applyFill="1" applyBorder="1" applyAlignment="1">
      <alignment horizontal="center" vertical="center"/>
    </xf>
    <xf numFmtId="49" fontId="252" fillId="0" borderId="98" xfId="8" applyNumberFormat="1" applyFont="1" applyBorder="1" applyAlignment="1">
      <alignment horizontal="center" vertical="center" wrapText="1"/>
    </xf>
    <xf numFmtId="49" fontId="252" fillId="0" borderId="47" xfId="8" applyNumberFormat="1" applyFont="1" applyBorder="1" applyAlignment="1">
      <alignment horizontal="center" vertical="center" wrapText="1"/>
    </xf>
    <xf numFmtId="49" fontId="252" fillId="0" borderId="0" xfId="8" applyNumberFormat="1" applyFont="1" applyBorder="1" applyAlignment="1">
      <alignment horizontal="center" vertical="center" wrapText="1"/>
    </xf>
    <xf numFmtId="49" fontId="252" fillId="0" borderId="91" xfId="8" applyNumberFormat="1" applyFont="1" applyBorder="1" applyAlignment="1">
      <alignment horizontal="center" vertical="center" wrapText="1"/>
    </xf>
    <xf numFmtId="49" fontId="252" fillId="0" borderId="99" xfId="8" applyNumberFormat="1" applyFont="1" applyBorder="1" applyAlignment="1">
      <alignment horizontal="center" vertical="center" wrapText="1"/>
    </xf>
    <xf numFmtId="49" fontId="252" fillId="0" borderId="92" xfId="8" applyNumberFormat="1" applyFont="1" applyBorder="1" applyAlignment="1">
      <alignment horizontal="center" vertical="center" wrapText="1"/>
    </xf>
    <xf numFmtId="0" fontId="11" fillId="37" borderId="18" xfId="6" applyFont="1" applyFill="1" applyBorder="1" applyAlignment="1">
      <alignment horizontal="center" vertical="center" wrapText="1"/>
    </xf>
    <xf numFmtId="0" fontId="11" fillId="37" borderId="0" xfId="6" applyFont="1" applyFill="1" applyBorder="1" applyAlignment="1">
      <alignment horizontal="center" vertical="center" wrapText="1"/>
    </xf>
    <xf numFmtId="0" fontId="11" fillId="37" borderId="25" xfId="6" applyFont="1" applyFill="1" applyBorder="1" applyAlignment="1">
      <alignment horizontal="center" vertical="center" wrapText="1"/>
    </xf>
    <xf numFmtId="0" fontId="73" fillId="37" borderId="98" xfId="6" applyFont="1" applyFill="1" applyBorder="1" applyAlignment="1">
      <alignment horizontal="center" vertical="center"/>
    </xf>
    <xf numFmtId="0" fontId="73" fillId="37" borderId="0" xfId="6" applyFont="1" applyFill="1" applyBorder="1" applyAlignment="1">
      <alignment horizontal="center" vertical="center"/>
    </xf>
    <xf numFmtId="0" fontId="11" fillId="37" borderId="98" xfId="6" applyFill="1" applyBorder="1" applyAlignment="1">
      <alignment horizontal="center" vertical="center"/>
    </xf>
    <xf numFmtId="0" fontId="11" fillId="37" borderId="0" xfId="6" applyFill="1" applyBorder="1" applyAlignment="1">
      <alignment horizontal="center" vertical="center"/>
    </xf>
    <xf numFmtId="0" fontId="11" fillId="37" borderId="0" xfId="6" applyFill="1" applyBorder="1" applyAlignment="1">
      <alignment horizontal="left" vertical="center"/>
    </xf>
    <xf numFmtId="0" fontId="11" fillId="37" borderId="25" xfId="6" applyFill="1" applyBorder="1" applyAlignment="1">
      <alignment horizontal="left" vertical="center"/>
    </xf>
    <xf numFmtId="0" fontId="11" fillId="37" borderId="18" xfId="6" applyFill="1" applyBorder="1" applyAlignment="1">
      <alignment horizontal="center" vertical="center" wrapText="1"/>
    </xf>
    <xf numFmtId="0" fontId="11" fillId="37" borderId="0" xfId="6" applyFill="1" applyBorder="1" applyAlignment="1">
      <alignment horizontal="center" vertical="center" wrapText="1"/>
    </xf>
    <xf numFmtId="0" fontId="11" fillId="37" borderId="25" xfId="6" applyFill="1" applyBorder="1" applyAlignment="1">
      <alignment horizontal="center" vertical="center" wrapText="1"/>
    </xf>
    <xf numFmtId="0" fontId="11" fillId="37" borderId="31" xfId="6" applyFill="1" applyBorder="1" applyAlignment="1">
      <alignment horizontal="center" vertical="center" wrapText="1"/>
    </xf>
    <xf numFmtId="0" fontId="11" fillId="37" borderId="12" xfId="6" applyFill="1" applyBorder="1" applyAlignment="1">
      <alignment horizontal="center" vertical="center" wrapText="1"/>
    </xf>
    <xf numFmtId="0" fontId="11" fillId="37" borderId="32" xfId="6" applyFill="1" applyBorder="1" applyAlignment="1">
      <alignment horizontal="center" vertical="center" wrapText="1"/>
    </xf>
    <xf numFmtId="174" fontId="253" fillId="0" borderId="98" xfId="14" applyNumberFormat="1" applyFont="1" applyFill="1" applyBorder="1" applyAlignment="1">
      <alignment horizontal="center" vertical="center"/>
    </xf>
    <xf numFmtId="174" fontId="253" fillId="0" borderId="0" xfId="14" applyNumberFormat="1" applyFont="1" applyFill="1" applyBorder="1" applyAlignment="1">
      <alignment horizontal="center" vertical="center"/>
    </xf>
    <xf numFmtId="174" fontId="253" fillId="0" borderId="106" xfId="14" applyNumberFormat="1" applyFont="1" applyFill="1" applyBorder="1" applyAlignment="1">
      <alignment horizontal="center" vertical="center"/>
    </xf>
    <xf numFmtId="174" fontId="253" fillId="0" borderId="27" xfId="14" applyNumberFormat="1" applyFont="1" applyFill="1" applyBorder="1" applyAlignment="1">
      <alignment horizontal="center" vertical="center"/>
    </xf>
    <xf numFmtId="167" fontId="254" fillId="55" borderId="0" xfId="8" applyNumberFormat="1" applyFont="1" applyFill="1" applyBorder="1" applyAlignment="1" applyProtection="1">
      <alignment horizontal="right" vertical="center" wrapText="1"/>
      <protection locked="0"/>
    </xf>
    <xf numFmtId="167" fontId="254" fillId="55" borderId="27" xfId="8" applyNumberFormat="1" applyFont="1" applyFill="1" applyBorder="1" applyAlignment="1" applyProtection="1">
      <alignment horizontal="right" vertical="center" wrapText="1"/>
      <protection locked="0"/>
    </xf>
    <xf numFmtId="2" fontId="93" fillId="55" borderId="99" xfId="14" applyNumberFormat="1" applyFont="1" applyFill="1" applyBorder="1" applyAlignment="1">
      <alignment horizontal="center" vertical="center"/>
    </xf>
    <xf numFmtId="2" fontId="93" fillId="55" borderId="107" xfId="14" applyNumberFormat="1" applyFont="1" applyFill="1" applyBorder="1" applyAlignment="1">
      <alignment horizontal="center" vertical="center"/>
    </xf>
    <xf numFmtId="0" fontId="11" fillId="37" borderId="103" xfId="6" applyFill="1" applyBorder="1" applyAlignment="1">
      <alignment horizontal="center" vertical="center"/>
    </xf>
    <xf numFmtId="0" fontId="11" fillId="37" borderId="104" xfId="6" applyFill="1" applyBorder="1" applyAlignment="1">
      <alignment horizontal="center" vertical="center"/>
    </xf>
    <xf numFmtId="170" fontId="231" fillId="0" borderId="99" xfId="8" applyNumberFormat="1" applyFont="1" applyBorder="1" applyAlignment="1">
      <alignment horizontal="center" vertical="center"/>
    </xf>
    <xf numFmtId="170" fontId="288" fillId="11" borderId="108" xfId="14" applyNumberFormat="1" applyFont="1" applyFill="1" applyBorder="1" applyAlignment="1">
      <alignment horizontal="center" vertical="center"/>
    </xf>
    <xf numFmtId="170" fontId="288" fillId="11" borderId="98" xfId="14" applyNumberFormat="1" applyFont="1" applyFill="1" applyBorder="1" applyAlignment="1">
      <alignment horizontal="center" vertical="center"/>
    </xf>
    <xf numFmtId="170" fontId="288" fillId="11" borderId="28" xfId="14" applyNumberFormat="1" applyFont="1" applyFill="1" applyBorder="1" applyAlignment="1">
      <alignment horizontal="center" vertical="center"/>
    </xf>
    <xf numFmtId="170" fontId="288" fillId="11" borderId="0" xfId="14" applyNumberFormat="1" applyFont="1" applyFill="1" applyBorder="1" applyAlignment="1">
      <alignment horizontal="center" vertical="center"/>
    </xf>
    <xf numFmtId="170" fontId="288" fillId="11" borderId="109" xfId="14" applyNumberFormat="1" applyFont="1" applyFill="1" applyBorder="1" applyAlignment="1">
      <alignment horizontal="center" vertical="center"/>
    </xf>
    <xf numFmtId="170" fontId="288" fillId="11" borderId="99" xfId="14" applyNumberFormat="1" applyFont="1" applyFill="1" applyBorder="1" applyAlignment="1">
      <alignment horizontal="center" vertical="center"/>
    </xf>
    <xf numFmtId="170" fontId="46" fillId="0" borderId="98" xfId="8" applyNumberFormat="1" applyFont="1" applyBorder="1" applyAlignment="1">
      <alignment horizontal="center" vertical="center"/>
    </xf>
    <xf numFmtId="170" fontId="46" fillId="0" borderId="0" xfId="8" applyNumberFormat="1" applyFont="1" applyBorder="1" applyAlignment="1">
      <alignment horizontal="center" vertical="center"/>
    </xf>
    <xf numFmtId="170" fontId="92" fillId="10" borderId="98" xfId="8" applyNumberFormat="1" applyFont="1" applyFill="1" applyBorder="1" applyAlignment="1" applyProtection="1">
      <alignment horizontal="center" vertical="center"/>
      <protection locked="0"/>
    </xf>
    <xf numFmtId="170" fontId="272" fillId="11" borderId="0" xfId="8" applyNumberFormat="1" applyFont="1" applyFill="1" applyBorder="1" applyAlignment="1" applyProtection="1">
      <alignment horizontal="center" vertical="center"/>
      <protection locked="0"/>
    </xf>
    <xf numFmtId="168" fontId="92" fillId="10" borderId="99" xfId="8" applyNumberFormat="1" applyFont="1" applyFill="1" applyBorder="1" applyAlignment="1" applyProtection="1">
      <alignment horizontal="center" vertical="center"/>
      <protection locked="0"/>
    </xf>
    <xf numFmtId="0" fontId="255" fillId="11" borderId="98" xfId="14" applyNumberFormat="1" applyFont="1" applyFill="1" applyBorder="1" applyAlignment="1">
      <alignment horizontal="center" vertical="center"/>
    </xf>
    <xf numFmtId="0" fontId="255" fillId="11" borderId="110" xfId="14" applyNumberFormat="1" applyFont="1" applyFill="1" applyBorder="1" applyAlignment="1">
      <alignment horizontal="center" vertical="center"/>
    </xf>
    <xf numFmtId="0" fontId="255" fillId="11" borderId="0" xfId="14" applyNumberFormat="1" applyFont="1" applyFill="1" applyBorder="1" applyAlignment="1">
      <alignment horizontal="center" vertical="center"/>
    </xf>
    <xf numFmtId="0" fontId="255" fillId="11" borderId="111" xfId="14" applyNumberFormat="1" applyFont="1" applyFill="1" applyBorder="1" applyAlignment="1">
      <alignment horizontal="center" vertical="center"/>
    </xf>
    <xf numFmtId="0" fontId="255" fillId="11" borderId="99" xfId="14" applyNumberFormat="1" applyFont="1" applyFill="1" applyBorder="1" applyAlignment="1">
      <alignment horizontal="center" vertical="center"/>
    </xf>
    <xf numFmtId="0" fontId="255" fillId="11" borderId="112" xfId="14" applyNumberFormat="1" applyFont="1" applyFill="1" applyBorder="1" applyAlignment="1">
      <alignment horizontal="center" vertical="center"/>
    </xf>
    <xf numFmtId="170" fontId="46" fillId="37" borderId="45" xfId="8" applyNumberFormat="1" applyFont="1" applyFill="1" applyBorder="1" applyAlignment="1">
      <alignment horizontal="center" vertical="center"/>
    </xf>
    <xf numFmtId="170" fontId="46" fillId="37" borderId="71" xfId="8" applyNumberFormat="1" applyFont="1" applyFill="1" applyBorder="1" applyAlignment="1">
      <alignment horizontal="center" vertical="center"/>
    </xf>
    <xf numFmtId="170" fontId="46" fillId="37" borderId="72" xfId="8" applyNumberFormat="1" applyFont="1" applyFill="1" applyBorder="1" applyAlignment="1">
      <alignment horizontal="center" vertical="center"/>
    </xf>
    <xf numFmtId="170" fontId="241" fillId="37" borderId="113" xfId="8" applyNumberFormat="1" applyFont="1" applyFill="1" applyBorder="1" applyAlignment="1">
      <alignment horizontal="center" vertical="center"/>
    </xf>
    <xf numFmtId="170" fontId="241" fillId="37" borderId="114" xfId="8" applyNumberFormat="1" applyFont="1" applyFill="1" applyBorder="1" applyAlignment="1">
      <alignment horizontal="center" vertical="center"/>
    </xf>
    <xf numFmtId="170" fontId="241" fillId="37" borderId="115" xfId="8" applyNumberFormat="1" applyFont="1" applyFill="1" applyBorder="1" applyAlignment="1">
      <alignment horizontal="center" vertical="center"/>
    </xf>
    <xf numFmtId="174" fontId="415" fillId="55" borderId="116" xfId="14" applyNumberFormat="1" applyFont="1" applyFill="1" applyBorder="1" applyAlignment="1">
      <alignment horizontal="right" vertical="center"/>
    </xf>
    <xf numFmtId="174" fontId="415" fillId="55" borderId="11" xfId="14" applyNumberFormat="1" applyFont="1" applyFill="1" applyBorder="1" applyAlignment="1">
      <alignment horizontal="right" vertical="center"/>
    </xf>
    <xf numFmtId="0" fontId="89" fillId="55" borderId="117" xfId="8" applyFont="1" applyFill="1" applyBorder="1" applyAlignment="1">
      <alignment horizontal="center" vertical="center"/>
    </xf>
    <xf numFmtId="0" fontId="89" fillId="55" borderId="12" xfId="8" applyFont="1" applyFill="1" applyBorder="1" applyAlignment="1">
      <alignment horizontal="center" vertical="center"/>
    </xf>
    <xf numFmtId="0" fontId="342" fillId="55" borderId="117" xfId="8" applyFont="1" applyFill="1" applyBorder="1" applyAlignment="1">
      <alignment horizontal="right" vertical="center"/>
    </xf>
    <xf numFmtId="0" fontId="342" fillId="55" borderId="12" xfId="8" applyFont="1" applyFill="1" applyBorder="1" applyAlignment="1">
      <alignment horizontal="right" vertical="center"/>
    </xf>
    <xf numFmtId="165" fontId="89" fillId="55" borderId="118" xfId="8" applyNumberFormat="1" applyFont="1" applyFill="1" applyBorder="1" applyAlignment="1">
      <alignment horizontal="center" vertical="center"/>
    </xf>
    <xf numFmtId="165" fontId="89" fillId="55" borderId="13" xfId="8" applyNumberFormat="1" applyFont="1" applyFill="1" applyBorder="1" applyAlignment="1">
      <alignment horizontal="center" vertical="center"/>
    </xf>
    <xf numFmtId="0" fontId="256" fillId="38" borderId="103" xfId="8" applyFont="1" applyFill="1" applyBorder="1" applyAlignment="1">
      <alignment horizontal="center" vertical="center"/>
    </xf>
    <xf numFmtId="0" fontId="256" fillId="38" borderId="104" xfId="8" applyFont="1" applyFill="1" applyBorder="1" applyAlignment="1">
      <alignment horizontal="center" vertical="center"/>
    </xf>
    <xf numFmtId="0" fontId="256" fillId="38" borderId="105" xfId="8" applyFont="1" applyFill="1" applyBorder="1" applyAlignment="1">
      <alignment horizontal="center" vertical="center"/>
    </xf>
    <xf numFmtId="0" fontId="256" fillId="38" borderId="119" xfId="8" applyFont="1" applyFill="1" applyBorder="1" applyAlignment="1">
      <alignment horizontal="center" vertical="center" wrapText="1"/>
    </xf>
    <xf numFmtId="0" fontId="256" fillId="38" borderId="120" xfId="8" applyFont="1" applyFill="1" applyBorder="1" applyAlignment="1">
      <alignment horizontal="center" vertical="center" wrapText="1"/>
    </xf>
    <xf numFmtId="0" fontId="256" fillId="38" borderId="121" xfId="8" applyFont="1" applyFill="1" applyBorder="1" applyAlignment="1">
      <alignment horizontal="center" vertical="center" wrapText="1"/>
    </xf>
    <xf numFmtId="0" fontId="416" fillId="54" borderId="133" xfId="0" applyFont="1" applyFill="1" applyBorder="1" applyAlignment="1">
      <alignment horizontal="center" vertical="center"/>
    </xf>
    <xf numFmtId="0" fontId="416" fillId="54" borderId="126" xfId="0" applyFont="1" applyFill="1" applyBorder="1" applyAlignment="1">
      <alignment horizontal="center" vertical="center"/>
    </xf>
    <xf numFmtId="0" fontId="416" fillId="54" borderId="150" xfId="0" applyFont="1" applyFill="1" applyBorder="1" applyAlignment="1">
      <alignment horizontal="center" vertical="center"/>
    </xf>
    <xf numFmtId="0" fontId="416" fillId="54" borderId="134" xfId="0" applyFont="1" applyFill="1" applyBorder="1" applyAlignment="1">
      <alignment horizontal="center" vertical="center"/>
    </xf>
    <xf numFmtId="0" fontId="416" fillId="54" borderId="135" xfId="0" applyFont="1" applyFill="1" applyBorder="1" applyAlignment="1">
      <alignment horizontal="center" vertical="center"/>
    </xf>
    <xf numFmtId="0" fontId="416" fillId="54" borderId="151" xfId="0" applyFont="1" applyFill="1" applyBorder="1" applyAlignment="1">
      <alignment horizontal="center" vertical="center"/>
    </xf>
    <xf numFmtId="0" fontId="238" fillId="72" borderId="0" xfId="0" applyFont="1" applyFill="1" applyBorder="1" applyAlignment="1">
      <alignment horizontal="center"/>
    </xf>
    <xf numFmtId="0" fontId="360" fillId="72" borderId="99" xfId="6" applyFont="1" applyFill="1" applyBorder="1" applyAlignment="1">
      <alignment horizontal="center" vertical="center" textRotation="90" wrapText="1"/>
    </xf>
    <xf numFmtId="0" fontId="417" fillId="37" borderId="100" xfId="6" applyFont="1" applyFill="1" applyBorder="1" applyAlignment="1" applyProtection="1">
      <alignment horizontal="center" vertical="center"/>
      <protection hidden="1"/>
    </xf>
    <xf numFmtId="0" fontId="417" fillId="37" borderId="101" xfId="6" applyFont="1" applyFill="1" applyBorder="1" applyAlignment="1" applyProtection="1">
      <alignment horizontal="center" vertical="center"/>
      <protection hidden="1"/>
    </xf>
    <xf numFmtId="0" fontId="417" fillId="37" borderId="102" xfId="6" applyFont="1" applyFill="1" applyBorder="1" applyAlignment="1" applyProtection="1">
      <alignment horizontal="center" vertical="center"/>
      <protection hidden="1"/>
    </xf>
    <xf numFmtId="0" fontId="417" fillId="37" borderId="98" xfId="6" applyFont="1" applyFill="1" applyBorder="1" applyAlignment="1" applyProtection="1">
      <alignment horizontal="center" vertical="center"/>
      <protection hidden="1"/>
    </xf>
    <xf numFmtId="0" fontId="417" fillId="37" borderId="0" xfId="6" applyFont="1" applyFill="1" applyBorder="1" applyAlignment="1" applyProtection="1">
      <alignment horizontal="center" vertical="center"/>
      <protection hidden="1"/>
    </xf>
    <xf numFmtId="0" fontId="417" fillId="37" borderId="99" xfId="6" applyFont="1" applyFill="1" applyBorder="1" applyAlignment="1" applyProtection="1">
      <alignment horizontal="center" vertical="center"/>
      <protection hidden="1"/>
    </xf>
    <xf numFmtId="0" fontId="313" fillId="37" borderId="98" xfId="11" applyNumberFormat="1" applyFont="1" applyFill="1" applyBorder="1" applyAlignment="1">
      <alignment horizontal="center" vertical="center" wrapText="1"/>
    </xf>
    <xf numFmtId="0" fontId="313" fillId="37" borderId="0" xfId="11" applyNumberFormat="1" applyFont="1" applyFill="1" applyBorder="1" applyAlignment="1">
      <alignment horizontal="center" vertical="center" wrapText="1"/>
    </xf>
    <xf numFmtId="0" fontId="313" fillId="37" borderId="99" xfId="11" applyNumberFormat="1" applyFont="1" applyFill="1" applyBorder="1" applyAlignment="1">
      <alignment horizontal="center" vertical="center" wrapText="1"/>
    </xf>
    <xf numFmtId="0" fontId="313" fillId="37" borderId="11" xfId="11" applyNumberFormat="1" applyFont="1" applyFill="1" applyBorder="1" applyAlignment="1">
      <alignment horizontal="center" vertical="center" wrapText="1"/>
    </xf>
    <xf numFmtId="0" fontId="313" fillId="37" borderId="12" xfId="11" applyNumberFormat="1" applyFont="1" applyFill="1" applyBorder="1" applyAlignment="1">
      <alignment horizontal="center" vertical="center" wrapText="1"/>
    </xf>
    <xf numFmtId="0" fontId="313" fillId="37" borderId="13" xfId="11" applyNumberFormat="1" applyFont="1" applyFill="1" applyBorder="1" applyAlignment="1">
      <alignment horizontal="center" vertical="center" wrapText="1"/>
    </xf>
    <xf numFmtId="0" fontId="47" fillId="22" borderId="23" xfId="0" applyFont="1" applyFill="1" applyBorder="1" applyAlignment="1">
      <alignment horizontal="center" vertical="center"/>
    </xf>
    <xf numFmtId="0" fontId="47" fillId="22" borderId="17" xfId="0" applyFont="1" applyFill="1" applyBorder="1" applyAlignment="1">
      <alignment horizontal="center" vertical="center"/>
    </xf>
    <xf numFmtId="0" fontId="47" fillId="22" borderId="24" xfId="0" applyFont="1" applyFill="1" applyBorder="1" applyAlignment="1">
      <alignment horizontal="center" vertical="center"/>
    </xf>
    <xf numFmtId="0" fontId="47" fillId="82" borderId="0" xfId="0" applyFont="1" applyFill="1" applyBorder="1" applyAlignment="1">
      <alignment horizontal="center" vertical="center"/>
    </xf>
    <xf numFmtId="0" fontId="47" fillId="82" borderId="25" xfId="0" applyFont="1" applyFill="1" applyBorder="1" applyAlignment="1">
      <alignment horizontal="center" vertical="center"/>
    </xf>
    <xf numFmtId="0" fontId="291" fillId="37" borderId="0" xfId="0" applyFont="1" applyFill="1" applyBorder="1" applyAlignment="1">
      <alignment horizontal="right" vertical="center"/>
    </xf>
    <xf numFmtId="0" fontId="314" fillId="37" borderId="70" xfId="0" applyFont="1" applyFill="1" applyBorder="1" applyAlignment="1">
      <alignment horizontal="center" vertical="center" wrapText="1"/>
    </xf>
    <xf numFmtId="0" fontId="314" fillId="37" borderId="17" xfId="0" applyFont="1" applyFill="1" applyBorder="1" applyAlignment="1">
      <alignment horizontal="center" vertical="center" wrapText="1"/>
    </xf>
    <xf numFmtId="0" fontId="314" fillId="37" borderId="78" xfId="0" applyFont="1" applyFill="1" applyBorder="1" applyAlignment="1">
      <alignment horizontal="center" vertical="center" wrapText="1"/>
    </xf>
    <xf numFmtId="0" fontId="256" fillId="38" borderId="98" xfId="8" applyFont="1" applyFill="1" applyBorder="1" applyAlignment="1">
      <alignment horizontal="center" vertical="center"/>
    </xf>
    <xf numFmtId="0" fontId="256" fillId="38" borderId="0" xfId="8" applyFont="1" applyFill="1" applyBorder="1" applyAlignment="1">
      <alignment horizontal="center" vertical="center"/>
    </xf>
    <xf numFmtId="0" fontId="256" fillId="38" borderId="70" xfId="8" applyFont="1" applyFill="1" applyBorder="1" applyAlignment="1">
      <alignment horizontal="center" vertical="center"/>
    </xf>
    <xf numFmtId="0" fontId="256" fillId="38" borderId="17" xfId="8" applyFont="1" applyFill="1" applyBorder="1" applyAlignment="1">
      <alignment horizontal="center" vertical="center"/>
    </xf>
    <xf numFmtId="0" fontId="335" fillId="0" borderId="0" xfId="1" applyFont="1" applyAlignment="1">
      <alignment horizontal="center" vertical="center"/>
    </xf>
    <xf numFmtId="0" fontId="243" fillId="37" borderId="100" xfId="0" applyFont="1" applyFill="1" applyBorder="1" applyAlignment="1">
      <alignment horizontal="center" vertical="center"/>
    </xf>
    <xf numFmtId="0" fontId="243" fillId="37" borderId="102" xfId="0" applyFont="1" applyFill="1" applyBorder="1" applyAlignment="1">
      <alignment horizontal="center" vertical="center"/>
    </xf>
    <xf numFmtId="0" fontId="47" fillId="37" borderId="100" xfId="0" applyFont="1" applyFill="1" applyBorder="1" applyAlignment="1">
      <alignment horizontal="center" wrapText="1"/>
    </xf>
    <xf numFmtId="0" fontId="47" fillId="37" borderId="102" xfId="0" applyFont="1" applyFill="1" applyBorder="1" applyAlignment="1">
      <alignment horizontal="center" wrapText="1"/>
    </xf>
    <xf numFmtId="0" fontId="47" fillId="37" borderId="98" xfId="0" applyFont="1" applyFill="1" applyBorder="1" applyAlignment="1">
      <alignment horizontal="center" wrapText="1"/>
    </xf>
    <xf numFmtId="0" fontId="47" fillId="37" borderId="99" xfId="0" applyFont="1" applyFill="1" applyBorder="1" applyAlignment="1">
      <alignment horizontal="center" wrapText="1"/>
    </xf>
    <xf numFmtId="0" fontId="359" fillId="37" borderId="98" xfId="0" applyFont="1" applyFill="1" applyBorder="1" applyAlignment="1">
      <alignment horizontal="center" vertical="center"/>
    </xf>
    <xf numFmtId="0" fontId="359" fillId="37" borderId="99" xfId="0" applyFont="1" applyFill="1" applyBorder="1" applyAlignment="1">
      <alignment horizontal="center" vertical="center"/>
    </xf>
    <xf numFmtId="0" fontId="47" fillId="22" borderId="98" xfId="0" applyFont="1" applyFill="1" applyBorder="1" applyAlignment="1">
      <alignment horizontal="center" vertical="center"/>
    </xf>
    <xf numFmtId="0" fontId="47" fillId="22" borderId="0" xfId="0" applyFont="1" applyFill="1" applyBorder="1" applyAlignment="1">
      <alignment horizontal="center" vertical="center"/>
    </xf>
    <xf numFmtId="0" fontId="47" fillId="22" borderId="99" xfId="0" applyFont="1" applyFill="1" applyBorder="1" applyAlignment="1">
      <alignment horizontal="center" vertical="center"/>
    </xf>
    <xf numFmtId="0" fontId="324" fillId="37" borderId="70" xfId="0" applyFont="1" applyFill="1" applyBorder="1" applyAlignment="1">
      <alignment horizontal="right" vertical="center"/>
    </xf>
    <xf numFmtId="0" fontId="324" fillId="37" borderId="17" xfId="0" applyFont="1" applyFill="1" applyBorder="1" applyAlignment="1">
      <alignment horizontal="right" vertical="center"/>
    </xf>
    <xf numFmtId="0" fontId="291" fillId="37" borderId="70" xfId="0" applyFont="1" applyFill="1" applyBorder="1" applyAlignment="1">
      <alignment horizontal="right" vertical="center"/>
    </xf>
    <xf numFmtId="0" fontId="291" fillId="37" borderId="17" xfId="0" applyFont="1" applyFill="1" applyBorder="1" applyAlignment="1">
      <alignment horizontal="right" vertical="center"/>
    </xf>
    <xf numFmtId="0" fontId="238" fillId="37" borderId="45" xfId="0" applyFont="1" applyFill="1" applyBorder="1" applyAlignment="1">
      <alignment horizontal="center" vertical="center"/>
    </xf>
    <xf numFmtId="0" fontId="238" fillId="37" borderId="72" xfId="0" applyFont="1" applyFill="1" applyBorder="1" applyAlignment="1">
      <alignment horizontal="center" vertical="center"/>
    </xf>
    <xf numFmtId="0" fontId="0" fillId="37" borderId="98" xfId="0" applyFont="1" applyFill="1" applyBorder="1" applyAlignment="1">
      <alignment horizontal="center"/>
    </xf>
    <xf numFmtId="0" fontId="0" fillId="37" borderId="99" xfId="0" applyFont="1" applyFill="1" applyBorder="1" applyAlignment="1">
      <alignment horizontal="center"/>
    </xf>
    <xf numFmtId="0" fontId="238" fillId="37" borderId="45" xfId="0" applyFont="1" applyFill="1" applyBorder="1" applyAlignment="1">
      <alignment horizontal="center"/>
    </xf>
    <xf numFmtId="0" fontId="238" fillId="37" borderId="72" xfId="0" applyFont="1" applyFill="1" applyBorder="1" applyAlignment="1">
      <alignment horizontal="center"/>
    </xf>
    <xf numFmtId="0" fontId="408" fillId="37" borderId="0" xfId="1" applyFont="1" applyFill="1" applyAlignment="1">
      <alignment horizontal="left" vertical="center"/>
    </xf>
    <xf numFmtId="0" fontId="291" fillId="0" borderId="48" xfId="0" applyFont="1" applyBorder="1" applyAlignment="1">
      <alignment horizontal="center"/>
    </xf>
    <xf numFmtId="0" fontId="291" fillId="0" borderId="155" xfId="0" applyFont="1" applyBorder="1" applyAlignment="1">
      <alignment horizontal="center"/>
    </xf>
    <xf numFmtId="0" fontId="241" fillId="37" borderId="98" xfId="0" applyFont="1" applyFill="1" applyBorder="1" applyAlignment="1">
      <alignment horizontal="center"/>
    </xf>
    <xf numFmtId="0" fontId="241" fillId="37" borderId="99" xfId="0" applyFont="1" applyFill="1" applyBorder="1" applyAlignment="1">
      <alignment horizontal="center"/>
    </xf>
    <xf numFmtId="0" fontId="0" fillId="37" borderId="48" xfId="0" applyFill="1" applyBorder="1" applyAlignment="1">
      <alignment horizontal="center"/>
    </xf>
    <xf numFmtId="0" fontId="0" fillId="37" borderId="155" xfId="0" applyFill="1" applyBorder="1" applyAlignment="1">
      <alignment horizontal="center"/>
    </xf>
    <xf numFmtId="0" fontId="238" fillId="37" borderId="100" xfId="8" applyFont="1" applyFill="1" applyBorder="1" applyAlignment="1">
      <alignment horizontal="center" vertical="center" wrapText="1"/>
    </xf>
    <xf numFmtId="0" fontId="238" fillId="37" borderId="102" xfId="8" applyFont="1" applyFill="1" applyBorder="1" applyAlignment="1">
      <alignment horizontal="center" vertical="center" wrapText="1"/>
    </xf>
    <xf numFmtId="0" fontId="238" fillId="37" borderId="98" xfId="8" applyFont="1" applyFill="1" applyBorder="1" applyAlignment="1">
      <alignment horizontal="center" vertical="center" wrapText="1"/>
    </xf>
    <xf numFmtId="0" fontId="238" fillId="37" borderId="99" xfId="8" applyFont="1" applyFill="1" applyBorder="1" applyAlignment="1">
      <alignment horizontal="center" vertical="center" wrapText="1"/>
    </xf>
    <xf numFmtId="0" fontId="73" fillId="37" borderId="18" xfId="8" applyFont="1" applyFill="1" applyBorder="1" applyAlignment="1">
      <alignment horizontal="center" vertical="center" wrapText="1"/>
    </xf>
    <xf numFmtId="0" fontId="73" fillId="37" borderId="0" xfId="8" applyFont="1" applyFill="1" applyBorder="1" applyAlignment="1">
      <alignment horizontal="center" vertical="center" wrapText="1"/>
    </xf>
    <xf numFmtId="0" fontId="73" fillId="37" borderId="0" xfId="8" applyFont="1" applyFill="1" applyBorder="1" applyAlignment="1">
      <alignment horizontal="center" vertical="center"/>
    </xf>
    <xf numFmtId="170" fontId="74" fillId="37" borderId="0" xfId="8" applyNumberFormat="1" applyFont="1" applyFill="1" applyBorder="1" applyAlignment="1" applyProtection="1">
      <alignment horizontal="center" vertical="center" wrapText="1"/>
      <protection locked="0"/>
    </xf>
    <xf numFmtId="170" fontId="74" fillId="37" borderId="25" xfId="8" applyNumberFormat="1" applyFont="1" applyFill="1" applyBorder="1" applyAlignment="1" applyProtection="1">
      <alignment horizontal="center" vertical="center" wrapText="1"/>
      <protection locked="0"/>
    </xf>
    <xf numFmtId="0" fontId="238" fillId="37" borderId="18" xfId="8" applyFont="1" applyFill="1" applyBorder="1" applyAlignment="1">
      <alignment horizontal="right" vertical="center"/>
    </xf>
    <xf numFmtId="0" fontId="238" fillId="37" borderId="0" xfId="8" applyFont="1" applyFill="1" applyBorder="1" applyAlignment="1">
      <alignment horizontal="right" vertical="center"/>
    </xf>
    <xf numFmtId="170" fontId="11" fillId="37" borderId="0" xfId="8" applyNumberFormat="1" applyFont="1" applyFill="1" applyBorder="1" applyAlignment="1" applyProtection="1">
      <alignment horizontal="center" vertical="center"/>
      <protection locked="0"/>
    </xf>
    <xf numFmtId="170" fontId="73" fillId="37" borderId="0" xfId="8" applyNumberFormat="1" applyFont="1" applyFill="1" applyBorder="1" applyAlignment="1" applyProtection="1">
      <alignment horizontal="center" vertical="center"/>
      <protection locked="0"/>
    </xf>
    <xf numFmtId="170" fontId="73" fillId="37" borderId="25" xfId="8" applyNumberFormat="1" applyFont="1" applyFill="1" applyBorder="1" applyAlignment="1" applyProtection="1">
      <alignment horizontal="center" vertical="center"/>
      <protection locked="0"/>
    </xf>
    <xf numFmtId="0" fontId="64" fillId="52" borderId="162" xfId="8" applyFont="1" applyFill="1" applyBorder="1" applyAlignment="1">
      <alignment horizontal="center" vertical="center"/>
    </xf>
    <xf numFmtId="0" fontId="64" fillId="52" borderId="163" xfId="8" applyFont="1" applyFill="1" applyBorder="1" applyAlignment="1">
      <alignment horizontal="center" vertical="center"/>
    </xf>
    <xf numFmtId="0" fontId="64" fillId="52" borderId="164" xfId="8" applyFont="1" applyFill="1" applyBorder="1" applyAlignment="1">
      <alignment horizontal="center" vertical="center"/>
    </xf>
    <xf numFmtId="0" fontId="231" fillId="37" borderId="18" xfId="8" applyFill="1" applyBorder="1" applyAlignment="1">
      <alignment horizontal="right" vertical="center"/>
    </xf>
    <xf numFmtId="0" fontId="231" fillId="37" borderId="0" xfId="8" applyFill="1" applyBorder="1" applyAlignment="1">
      <alignment horizontal="right" vertical="center"/>
    </xf>
    <xf numFmtId="0" fontId="265" fillId="57" borderId="100" xfId="12" applyFont="1" applyFill="1" applyBorder="1" applyAlignment="1">
      <alignment horizontal="center" vertical="center" wrapText="1"/>
    </xf>
    <xf numFmtId="0" fontId="265" fillId="57" borderId="101" xfId="12" applyFont="1" applyFill="1" applyBorder="1" applyAlignment="1">
      <alignment horizontal="center" vertical="center" wrapText="1"/>
    </xf>
    <xf numFmtId="0" fontId="265" fillId="57" borderId="102" xfId="12" applyFont="1" applyFill="1" applyBorder="1" applyAlignment="1">
      <alignment horizontal="center" vertical="center" wrapText="1"/>
    </xf>
    <xf numFmtId="0" fontId="266" fillId="37" borderId="98" xfId="12" applyFont="1" applyFill="1" applyBorder="1" applyAlignment="1">
      <alignment horizontal="center" vertical="center" wrapText="1"/>
    </xf>
    <xf numFmtId="0" fontId="266" fillId="37" borderId="0" xfId="12" applyFont="1" applyFill="1" applyBorder="1" applyAlignment="1">
      <alignment horizontal="center" vertical="center" wrapText="1"/>
    </xf>
    <xf numFmtId="0" fontId="266" fillId="37" borderId="99" xfId="12" applyFont="1" applyFill="1" applyBorder="1" applyAlignment="1">
      <alignment horizontal="center" vertical="center" wrapText="1"/>
    </xf>
    <xf numFmtId="0" fontId="79" fillId="54" borderId="98" xfId="12" applyFont="1" applyFill="1" applyBorder="1" applyAlignment="1">
      <alignment horizontal="center" vertical="center"/>
    </xf>
    <xf numFmtId="0" fontId="79" fillId="54" borderId="0" xfId="12" applyFont="1" applyFill="1" applyBorder="1" applyAlignment="1">
      <alignment horizontal="center" vertical="center"/>
    </xf>
    <xf numFmtId="0" fontId="79" fillId="54" borderId="99" xfId="12" applyFont="1" applyFill="1" applyBorder="1" applyAlignment="1">
      <alignment horizontal="center" vertical="center"/>
    </xf>
    <xf numFmtId="0" fontId="86" fillId="37" borderId="98" xfId="10" applyFont="1" applyFill="1" applyBorder="1" applyAlignment="1">
      <alignment horizontal="center" vertical="center" wrapText="1"/>
    </xf>
    <xf numFmtId="0" fontId="86" fillId="37" borderId="0" xfId="10" applyFont="1" applyFill="1" applyBorder="1" applyAlignment="1">
      <alignment horizontal="center" vertical="center" wrapText="1"/>
    </xf>
    <xf numFmtId="0" fontId="86" fillId="37" borderId="99" xfId="10" applyFont="1" applyFill="1" applyBorder="1" applyAlignment="1">
      <alignment horizontal="center" vertical="center" wrapText="1"/>
    </xf>
    <xf numFmtId="0" fontId="87" fillId="11" borderId="98" xfId="12" applyFont="1" applyFill="1" applyBorder="1" applyAlignment="1">
      <alignment horizontal="center" vertical="center"/>
    </xf>
    <xf numFmtId="0" fontId="87" fillId="11" borderId="0" xfId="12" applyFont="1" applyFill="1" applyBorder="1" applyAlignment="1">
      <alignment horizontal="center" vertical="center"/>
    </xf>
    <xf numFmtId="0" fontId="87" fillId="11" borderId="99" xfId="12" applyFont="1" applyFill="1" applyBorder="1" applyAlignment="1">
      <alignment horizontal="center" vertical="center"/>
    </xf>
    <xf numFmtId="174" fontId="268" fillId="37" borderId="0" xfId="14" applyNumberFormat="1" applyFont="1" applyFill="1" applyBorder="1" applyAlignment="1">
      <alignment horizontal="right" vertical="center" wrapText="1"/>
    </xf>
    <xf numFmtId="0" fontId="79" fillId="52" borderId="100" xfId="8" applyFont="1" applyFill="1" applyBorder="1" applyAlignment="1">
      <alignment horizontal="center" vertical="center"/>
    </xf>
    <xf numFmtId="0" fontId="79" fillId="52" borderId="101" xfId="8" applyFont="1" applyFill="1" applyBorder="1" applyAlignment="1">
      <alignment horizontal="center" vertical="center"/>
    </xf>
    <xf numFmtId="0" fontId="79" fillId="52" borderId="102" xfId="8" applyFont="1" applyFill="1" applyBorder="1" applyAlignment="1">
      <alignment horizontal="center" vertical="center"/>
    </xf>
    <xf numFmtId="0" fontId="237" fillId="37" borderId="98" xfId="8" applyFont="1" applyFill="1" applyBorder="1" applyAlignment="1">
      <alignment horizontal="left" vertical="center" wrapText="1"/>
    </xf>
    <xf numFmtId="0" fontId="237" fillId="37" borderId="0" xfId="8" applyFont="1" applyFill="1" applyBorder="1" applyAlignment="1">
      <alignment horizontal="left" vertical="center" wrapText="1"/>
    </xf>
    <xf numFmtId="0" fontId="237" fillId="37" borderId="99" xfId="8" applyFont="1" applyFill="1" applyBorder="1" applyAlignment="1">
      <alignment horizontal="left" vertical="center" wrapText="1"/>
    </xf>
    <xf numFmtId="0" fontId="237" fillId="37" borderId="47" xfId="8" applyFont="1" applyFill="1" applyBorder="1" applyAlignment="1">
      <alignment horizontal="left" vertical="center" wrapText="1"/>
    </xf>
    <xf numFmtId="0" fontId="237" fillId="37" borderId="91" xfId="8" applyFont="1" applyFill="1" applyBorder="1" applyAlignment="1">
      <alignment horizontal="left" vertical="center" wrapText="1"/>
    </xf>
    <xf numFmtId="0" fontId="237" fillId="37" borderId="92" xfId="8" applyFont="1" applyFill="1" applyBorder="1" applyAlignment="1">
      <alignment horizontal="left" vertical="center" wrapText="1"/>
    </xf>
    <xf numFmtId="0" fontId="64" fillId="59" borderId="0" xfId="8" applyFont="1" applyFill="1" applyBorder="1" applyAlignment="1">
      <alignment horizontal="center" vertical="center"/>
    </xf>
    <xf numFmtId="0" fontId="234" fillId="57" borderId="98" xfId="8" applyFont="1" applyFill="1" applyBorder="1" applyAlignment="1">
      <alignment horizontal="center" vertical="center"/>
    </xf>
    <xf numFmtId="174" fontId="73" fillId="37" borderId="0" xfId="14" applyNumberFormat="1" applyFont="1" applyFill="1" applyBorder="1" applyAlignment="1">
      <alignment horizontal="right" vertical="center" wrapText="1"/>
    </xf>
    <xf numFmtId="174" fontId="61" fillId="58" borderId="98" xfId="14" applyNumberFormat="1" applyFont="1" applyFill="1" applyBorder="1" applyAlignment="1">
      <alignment horizontal="center" vertical="center" wrapText="1"/>
    </xf>
    <xf numFmtId="174" fontId="61" fillId="58" borderId="0" xfId="14" applyNumberFormat="1" applyFont="1" applyFill="1" applyBorder="1" applyAlignment="1">
      <alignment horizontal="center" vertical="center" wrapText="1"/>
    </xf>
    <xf numFmtId="174" fontId="272" fillId="37" borderId="0" xfId="14" applyNumberFormat="1" applyFont="1" applyFill="1" applyBorder="1" applyAlignment="1">
      <alignment horizontal="right" vertical="center" wrapText="1"/>
    </xf>
    <xf numFmtId="170" fontId="77" fillId="11" borderId="0" xfId="14" applyNumberFormat="1" applyFont="1" applyFill="1" applyBorder="1" applyAlignment="1">
      <alignment horizontal="center" vertical="center"/>
    </xf>
    <xf numFmtId="174" fontId="92" fillId="37" borderId="0" xfId="14" applyNumberFormat="1" applyFont="1" applyFill="1" applyBorder="1" applyAlignment="1">
      <alignment horizontal="right" vertical="center" wrapText="1"/>
    </xf>
    <xf numFmtId="170" fontId="50" fillId="11" borderId="99" xfId="14" applyNumberFormat="1" applyFont="1" applyFill="1" applyBorder="1" applyAlignment="1">
      <alignment horizontal="center" vertical="center"/>
    </xf>
    <xf numFmtId="0" fontId="47" fillId="59" borderId="98" xfId="8" applyFont="1" applyFill="1" applyBorder="1" applyAlignment="1">
      <alignment horizontal="right" vertical="center" wrapText="1"/>
    </xf>
    <xf numFmtId="0" fontId="47" fillId="59" borderId="0" xfId="8" applyFont="1" applyFill="1" applyBorder="1" applyAlignment="1">
      <alignment horizontal="right" vertical="center" wrapText="1"/>
    </xf>
    <xf numFmtId="2" fontId="64" fillId="59" borderId="0" xfId="8" applyNumberFormat="1" applyFont="1" applyFill="1" applyBorder="1" applyAlignment="1">
      <alignment horizontal="center" vertical="center"/>
    </xf>
    <xf numFmtId="0" fontId="274" fillId="57" borderId="23" xfId="12" applyFont="1" applyFill="1" applyBorder="1" applyAlignment="1">
      <alignment horizontal="center" vertical="center"/>
    </xf>
    <xf numFmtId="0" fontId="274" fillId="57" borderId="163" xfId="12" applyFont="1" applyFill="1" applyBorder="1" applyAlignment="1">
      <alignment horizontal="center" vertical="center"/>
    </xf>
    <xf numFmtId="0" fontId="274" fillId="57" borderId="164" xfId="12" applyFont="1" applyFill="1" applyBorder="1" applyAlignment="1">
      <alignment horizontal="center" vertical="center"/>
    </xf>
    <xf numFmtId="0" fontId="234" fillId="57" borderId="18" xfId="12" applyFont="1" applyFill="1" applyBorder="1" applyAlignment="1">
      <alignment horizontal="center" vertical="center"/>
    </xf>
    <xf numFmtId="0" fontId="234" fillId="57" borderId="0" xfId="12" applyFont="1" applyFill="1" applyBorder="1" applyAlignment="1">
      <alignment horizontal="center" vertical="center"/>
    </xf>
    <xf numFmtId="0" fontId="234" fillId="57" borderId="25" xfId="12" applyFont="1" applyFill="1" applyBorder="1" applyAlignment="1">
      <alignment horizontal="center" vertical="center"/>
    </xf>
    <xf numFmtId="0" fontId="234" fillId="57" borderId="0" xfId="12" applyFont="1" applyFill="1" applyBorder="1" applyAlignment="1">
      <alignment horizontal="left" vertical="center"/>
    </xf>
    <xf numFmtId="0" fontId="234" fillId="57" borderId="25" xfId="12" applyFont="1" applyFill="1" applyBorder="1" applyAlignment="1">
      <alignment horizontal="left" vertical="center"/>
    </xf>
    <xf numFmtId="0" fontId="47" fillId="53" borderId="18" xfId="12" applyFont="1" applyFill="1" applyBorder="1" applyAlignment="1">
      <alignment horizontal="center" vertical="center"/>
    </xf>
    <xf numFmtId="0" fontId="47" fillId="53" borderId="0" xfId="12" applyFont="1" applyFill="1" applyBorder="1" applyAlignment="1">
      <alignment horizontal="center" vertical="center"/>
    </xf>
    <xf numFmtId="0" fontId="47" fillId="53" borderId="25" xfId="12" applyFont="1" applyFill="1" applyBorder="1" applyAlignment="1">
      <alignment horizontal="center" vertical="center"/>
    </xf>
    <xf numFmtId="0" fontId="275" fillId="37" borderId="18" xfId="12" applyFont="1" applyFill="1" applyBorder="1" applyAlignment="1">
      <alignment horizontal="center" vertical="center" wrapText="1"/>
    </xf>
    <xf numFmtId="0" fontId="275" fillId="37" borderId="0" xfId="12" applyFont="1" applyFill="1" applyBorder="1" applyAlignment="1">
      <alignment horizontal="center" vertical="center" wrapText="1"/>
    </xf>
    <xf numFmtId="0" fontId="275" fillId="37" borderId="0" xfId="10" applyFont="1" applyFill="1" applyBorder="1" applyAlignment="1" applyProtection="1">
      <alignment horizontal="center" vertical="center" wrapText="1"/>
    </xf>
    <xf numFmtId="170" fontId="49" fillId="54" borderId="0" xfId="14" applyNumberFormat="1" applyFont="1" applyFill="1" applyBorder="1" applyAlignment="1">
      <alignment horizontal="center" vertical="center"/>
    </xf>
    <xf numFmtId="170" fontId="49" fillId="54" borderId="99" xfId="14" applyNumberFormat="1" applyFont="1" applyFill="1" applyBorder="1" applyAlignment="1">
      <alignment horizontal="center" vertical="center"/>
    </xf>
    <xf numFmtId="0" fontId="64" fillId="54" borderId="98" xfId="8" applyFont="1" applyFill="1" applyBorder="1" applyAlignment="1">
      <alignment horizontal="right" vertical="center"/>
    </xf>
    <xf numFmtId="1" fontId="64" fillId="54" borderId="0" xfId="8" applyNumberFormat="1" applyFont="1" applyFill="1" applyBorder="1" applyAlignment="1">
      <alignment horizontal="center" vertical="center"/>
    </xf>
    <xf numFmtId="0" fontId="49" fillId="54" borderId="0" xfId="8" applyFont="1" applyFill="1" applyBorder="1" applyAlignment="1">
      <alignment horizontal="center" vertical="center"/>
    </xf>
    <xf numFmtId="0" fontId="46" fillId="54" borderId="0" xfId="8" applyFont="1" applyFill="1" applyBorder="1" applyAlignment="1">
      <alignment horizontal="center" vertical="center"/>
    </xf>
    <xf numFmtId="1" fontId="64" fillId="54" borderId="0" xfId="14" applyNumberFormat="1" applyFont="1" applyFill="1" applyBorder="1" applyAlignment="1">
      <alignment horizontal="center" vertical="center"/>
    </xf>
    <xf numFmtId="0" fontId="47" fillId="37" borderId="0" xfId="10" applyFont="1" applyFill="1" applyBorder="1" applyAlignment="1" applyProtection="1">
      <alignment horizontal="center" vertical="center"/>
    </xf>
    <xf numFmtId="0" fontId="47" fillId="37" borderId="25" xfId="10" applyFont="1" applyFill="1" applyBorder="1" applyAlignment="1" applyProtection="1">
      <alignment horizontal="center" wrapText="1"/>
    </xf>
    <xf numFmtId="164" fontId="272" fillId="37" borderId="18" xfId="10" applyNumberFormat="1" applyFont="1" applyFill="1" applyBorder="1" applyAlignment="1" applyProtection="1">
      <alignment horizontal="center" vertical="center"/>
    </xf>
    <xf numFmtId="164" fontId="272" fillId="37" borderId="0" xfId="10" applyNumberFormat="1" applyFont="1" applyFill="1" applyBorder="1" applyAlignment="1" applyProtection="1">
      <alignment horizontal="center" vertical="center"/>
    </xf>
    <xf numFmtId="0" fontId="272" fillId="37" borderId="0" xfId="10" applyNumberFormat="1" applyFont="1" applyFill="1" applyBorder="1" applyAlignment="1" applyProtection="1">
      <alignment horizontal="center" vertical="center"/>
    </xf>
    <xf numFmtId="0" fontId="47" fillId="37" borderId="0" xfId="10" applyFont="1" applyFill="1" applyBorder="1" applyAlignment="1" applyProtection="1">
      <alignment horizontal="right" vertical="center"/>
    </xf>
    <xf numFmtId="0" fontId="234" fillId="60" borderId="18" xfId="12" applyFont="1" applyFill="1" applyBorder="1" applyAlignment="1">
      <alignment horizontal="center" vertical="center"/>
    </xf>
    <xf numFmtId="0" fontId="234" fillId="60" borderId="0" xfId="12" applyFont="1" applyFill="1" applyBorder="1" applyAlignment="1">
      <alignment horizontal="center" vertical="center"/>
    </xf>
    <xf numFmtId="0" fontId="234" fillId="60" borderId="25" xfId="12" applyFont="1" applyFill="1" applyBorder="1" applyAlignment="1">
      <alignment horizontal="center" vertical="center"/>
    </xf>
    <xf numFmtId="0" fontId="234" fillId="60" borderId="0" xfId="12" applyFont="1" applyFill="1" applyBorder="1" applyAlignment="1">
      <alignment horizontal="left" vertical="center"/>
    </xf>
    <xf numFmtId="0" fontId="234" fillId="60" borderId="25" xfId="12" applyFont="1" applyFill="1" applyBorder="1" applyAlignment="1">
      <alignment horizontal="left" vertical="center"/>
    </xf>
    <xf numFmtId="176" fontId="50" fillId="47" borderId="98" xfId="10" applyNumberFormat="1" applyFont="1" applyFill="1" applyBorder="1" applyAlignment="1" applyProtection="1">
      <alignment horizontal="center" vertical="center"/>
    </xf>
    <xf numFmtId="176" fontId="50" fillId="47" borderId="0" xfId="10" applyNumberFormat="1" applyFont="1" applyFill="1" applyBorder="1" applyAlignment="1" applyProtection="1">
      <alignment horizontal="center" vertical="center"/>
    </xf>
    <xf numFmtId="177" fontId="259" fillId="58" borderId="0" xfId="10" applyNumberFormat="1" applyFont="1" applyFill="1" applyBorder="1" applyAlignment="1" applyProtection="1">
      <alignment horizontal="center" vertical="center"/>
    </xf>
    <xf numFmtId="2" fontId="64" fillId="37" borderId="0" xfId="10" applyNumberFormat="1" applyFont="1" applyFill="1" applyBorder="1" applyAlignment="1" applyProtection="1">
      <alignment horizontal="center" vertical="center"/>
    </xf>
    <xf numFmtId="0" fontId="278" fillId="37" borderId="0" xfId="10" applyFont="1" applyFill="1" applyBorder="1" applyAlignment="1" applyProtection="1">
      <alignment horizontal="left" vertical="center"/>
    </xf>
    <xf numFmtId="0" fontId="278" fillId="37" borderId="99" xfId="10" applyFont="1" applyFill="1" applyBorder="1" applyAlignment="1" applyProtection="1">
      <alignment horizontal="left" vertical="center"/>
    </xf>
    <xf numFmtId="176" fontId="64" fillId="41" borderId="98" xfId="10" applyNumberFormat="1" applyFont="1" applyFill="1" applyBorder="1" applyAlignment="1" applyProtection="1">
      <alignment horizontal="center" vertical="center"/>
    </xf>
    <xf numFmtId="176" fontId="64" fillId="41" borderId="0" xfId="10" applyNumberFormat="1" applyFont="1" applyFill="1" applyBorder="1" applyAlignment="1" applyProtection="1">
      <alignment horizontal="center" vertical="center"/>
    </xf>
    <xf numFmtId="176" fontId="64" fillId="41" borderId="99" xfId="10" applyNumberFormat="1" applyFont="1" applyFill="1" applyBorder="1" applyAlignment="1" applyProtection="1">
      <alignment horizontal="center" vertical="center"/>
    </xf>
    <xf numFmtId="176" fontId="279" fillId="37" borderId="98" xfId="10" applyNumberFormat="1" applyFont="1" applyFill="1" applyBorder="1" applyAlignment="1" applyProtection="1">
      <alignment horizontal="center" vertical="center"/>
    </xf>
    <xf numFmtId="176" fontId="279" fillId="37" borderId="0" xfId="10" applyNumberFormat="1" applyFont="1" applyFill="1" applyBorder="1" applyAlignment="1" applyProtection="1">
      <alignment horizontal="center" vertical="center"/>
    </xf>
    <xf numFmtId="177" fontId="279" fillId="37" borderId="0" xfId="10" applyNumberFormat="1" applyFont="1" applyFill="1" applyBorder="1" applyAlignment="1" applyProtection="1">
      <alignment horizontal="center" vertical="center"/>
    </xf>
    <xf numFmtId="0" fontId="277" fillId="47" borderId="100" xfId="12" applyFont="1" applyFill="1" applyBorder="1" applyAlignment="1">
      <alignment horizontal="center" vertical="center" wrapText="1"/>
    </xf>
    <xf numFmtId="0" fontId="277" fillId="47" borderId="101" xfId="12" applyFont="1" applyFill="1" applyBorder="1" applyAlignment="1">
      <alignment horizontal="center" vertical="center" wrapText="1"/>
    </xf>
    <xf numFmtId="0" fontId="277" fillId="47" borderId="98" xfId="12" applyFont="1" applyFill="1" applyBorder="1" applyAlignment="1">
      <alignment horizontal="center" vertical="center" wrapText="1"/>
    </xf>
    <xf numFmtId="0" fontId="277" fillId="47" borderId="0" xfId="12" applyFont="1" applyFill="1" applyBorder="1" applyAlignment="1">
      <alignment horizontal="center" vertical="center" wrapText="1"/>
    </xf>
    <xf numFmtId="0" fontId="260" fillId="58" borderId="101" xfId="10" applyFont="1" applyFill="1" applyBorder="1" applyAlignment="1" applyProtection="1">
      <alignment horizontal="center" vertical="center" wrapText="1"/>
    </xf>
    <xf numFmtId="0" fontId="260" fillId="58" borderId="0" xfId="10" applyFont="1" applyFill="1" applyBorder="1" applyAlignment="1" applyProtection="1">
      <alignment horizontal="center" vertical="center" wrapText="1"/>
    </xf>
    <xf numFmtId="0" fontId="73" fillId="37" borderId="101" xfId="10" applyFont="1" applyFill="1" applyBorder="1" applyAlignment="1" applyProtection="1">
      <alignment horizontal="center" vertical="center" wrapText="1"/>
    </xf>
    <xf numFmtId="0" fontId="73" fillId="37" borderId="0" xfId="10" applyFont="1" applyFill="1" applyBorder="1" applyAlignment="1" applyProtection="1">
      <alignment horizontal="center" vertical="center" wrapText="1"/>
    </xf>
    <xf numFmtId="0" fontId="256" fillId="57" borderId="101" xfId="12" applyFont="1" applyFill="1" applyBorder="1" applyAlignment="1">
      <alignment horizontal="center" vertical="center"/>
    </xf>
    <xf numFmtId="0" fontId="256" fillId="57" borderId="102" xfId="12" applyFont="1" applyFill="1" applyBorder="1" applyAlignment="1">
      <alignment horizontal="center" vertical="center"/>
    </xf>
    <xf numFmtId="176" fontId="279" fillId="37" borderId="98" xfId="10" applyNumberFormat="1" applyFont="1" applyFill="1" applyBorder="1" applyAlignment="1" applyProtection="1">
      <alignment horizontal="left" vertical="center" wrapText="1"/>
    </xf>
    <xf numFmtId="176" fontId="279" fillId="37" borderId="0" xfId="10" applyNumberFormat="1" applyFont="1" applyFill="1" applyBorder="1" applyAlignment="1" applyProtection="1">
      <alignment horizontal="left" vertical="center" wrapText="1"/>
    </xf>
    <xf numFmtId="176" fontId="279" fillId="37" borderId="99" xfId="10" applyNumberFormat="1" applyFont="1" applyFill="1" applyBorder="1" applyAlignment="1" applyProtection="1">
      <alignment horizontal="left" vertical="center" wrapText="1"/>
    </xf>
    <xf numFmtId="176" fontId="279" fillId="37" borderId="103" xfId="10" applyNumberFormat="1" applyFont="1" applyFill="1" applyBorder="1" applyAlignment="1" applyProtection="1">
      <alignment horizontal="left" vertical="center" wrapText="1"/>
    </xf>
    <xf numFmtId="176" fontId="279" fillId="37" borderId="104" xfId="10" applyNumberFormat="1" applyFont="1" applyFill="1" applyBorder="1" applyAlignment="1" applyProtection="1">
      <alignment horizontal="left" vertical="center" wrapText="1"/>
    </xf>
    <xf numFmtId="176" fontId="279" fillId="37" borderId="105" xfId="10" applyNumberFormat="1" applyFont="1" applyFill="1" applyBorder="1" applyAlignment="1" applyProtection="1">
      <alignment horizontal="left" vertical="center" wrapText="1"/>
    </xf>
    <xf numFmtId="0" fontId="257" fillId="56" borderId="12" xfId="6" applyFont="1" applyFill="1" applyBorder="1" applyAlignment="1" applyProtection="1">
      <alignment horizontal="center" vertical="center"/>
      <protection hidden="1"/>
    </xf>
    <xf numFmtId="0" fontId="19" fillId="0" borderId="18" xfId="14" applyNumberFormat="1" applyFont="1" applyFill="1" applyBorder="1" applyAlignment="1" applyProtection="1">
      <alignment horizontal="center" vertical="center"/>
      <protection locked="0"/>
    </xf>
    <xf numFmtId="0" fontId="19" fillId="0" borderId="0" xfId="14" applyNumberFormat="1" applyFont="1" applyFill="1" applyBorder="1" applyAlignment="1" applyProtection="1">
      <alignment horizontal="center" vertical="center"/>
      <protection locked="0"/>
    </xf>
    <xf numFmtId="0" fontId="19" fillId="0" borderId="25" xfId="14" applyNumberFormat="1" applyFont="1" applyFill="1" applyBorder="1" applyAlignment="1" applyProtection="1">
      <alignment horizontal="center" vertical="center"/>
      <protection locked="0"/>
    </xf>
    <xf numFmtId="0" fontId="47" fillId="37" borderId="0" xfId="14" applyNumberFormat="1" applyFont="1" applyFill="1" applyBorder="1" applyAlignment="1">
      <alignment horizontal="center" vertical="center"/>
    </xf>
    <xf numFmtId="0" fontId="93" fillId="16" borderId="101" xfId="14" applyFont="1" applyFill="1" applyBorder="1" applyAlignment="1">
      <alignment horizontal="center" vertical="center"/>
    </xf>
    <xf numFmtId="0" fontId="93" fillId="16" borderId="0" xfId="14" applyFont="1" applyFill="1" applyBorder="1" applyAlignment="1">
      <alignment horizontal="center" vertical="center"/>
    </xf>
    <xf numFmtId="0" fontId="69" fillId="52" borderId="100" xfId="6" applyFont="1" applyFill="1" applyBorder="1" applyAlignment="1" applyProtection="1">
      <alignment horizontal="center" vertical="center" wrapText="1"/>
      <protection hidden="1"/>
    </xf>
    <xf numFmtId="0" fontId="69" fillId="52" borderId="101" xfId="6" applyFont="1" applyFill="1" applyBorder="1" applyAlignment="1" applyProtection="1">
      <alignment horizontal="center" vertical="center" wrapText="1"/>
      <protection hidden="1"/>
    </xf>
    <xf numFmtId="0" fontId="69" fillId="52" borderId="98" xfId="6" applyFont="1" applyFill="1" applyBorder="1" applyAlignment="1" applyProtection="1">
      <alignment horizontal="center" vertical="center" wrapText="1"/>
      <protection hidden="1"/>
    </xf>
    <xf numFmtId="0" fontId="69" fillId="52" borderId="0" xfId="6" applyFont="1" applyFill="1" applyBorder="1" applyAlignment="1" applyProtection="1">
      <alignment horizontal="center" vertical="center" wrapText="1"/>
      <protection hidden="1"/>
    </xf>
    <xf numFmtId="0" fontId="56" fillId="52" borderId="102" xfId="14" applyNumberFormat="1" applyFont="1" applyFill="1" applyBorder="1" applyAlignment="1">
      <alignment horizontal="center" vertical="center"/>
    </xf>
    <xf numFmtId="0" fontId="56" fillId="52" borderId="99" xfId="14" applyNumberFormat="1" applyFont="1" applyFill="1" applyBorder="1" applyAlignment="1">
      <alignment horizontal="center" vertical="center"/>
    </xf>
    <xf numFmtId="0" fontId="231" fillId="21" borderId="99" xfId="8" applyFill="1" applyBorder="1" applyAlignment="1">
      <alignment horizontal="center"/>
    </xf>
    <xf numFmtId="0" fontId="69" fillId="37" borderId="98" xfId="11" applyNumberFormat="1" applyFont="1" applyFill="1" applyBorder="1" applyAlignment="1">
      <alignment horizontal="center" vertical="center" wrapText="1"/>
    </xf>
    <xf numFmtId="0" fontId="69" fillId="37" borderId="0" xfId="11" applyNumberFormat="1" applyFont="1" applyFill="1" applyBorder="1" applyAlignment="1">
      <alignment horizontal="center" vertical="center" wrapText="1"/>
    </xf>
    <xf numFmtId="0" fontId="69" fillId="37" borderId="99" xfId="11" applyNumberFormat="1" applyFont="1" applyFill="1" applyBorder="1" applyAlignment="1">
      <alignment horizontal="center" vertical="center" wrapText="1"/>
    </xf>
    <xf numFmtId="0" fontId="24" fillId="37" borderId="98" xfId="11" applyNumberFormat="1" applyFont="1" applyFill="1" applyBorder="1" applyAlignment="1">
      <alignment horizontal="center" vertical="center" wrapText="1"/>
    </xf>
    <xf numFmtId="0" fontId="24" fillId="37" borderId="0" xfId="11" applyNumberFormat="1" applyFont="1" applyFill="1" applyBorder="1" applyAlignment="1">
      <alignment horizontal="center" vertical="center" wrapText="1"/>
    </xf>
    <xf numFmtId="0" fontId="24" fillId="37" borderId="99" xfId="11" applyNumberFormat="1" applyFont="1" applyFill="1" applyBorder="1" applyAlignment="1">
      <alignment horizontal="center" vertical="center" wrapText="1"/>
    </xf>
    <xf numFmtId="0" fontId="47" fillId="61" borderId="98" xfId="6" applyFont="1" applyFill="1" applyBorder="1" applyAlignment="1">
      <alignment horizontal="left" vertical="center"/>
    </xf>
    <xf numFmtId="0" fontId="47" fillId="61" borderId="0" xfId="6" applyFont="1" applyFill="1" applyBorder="1" applyAlignment="1">
      <alignment horizontal="left" vertical="center"/>
    </xf>
    <xf numFmtId="0" fontId="47" fillId="61" borderId="99" xfId="6" applyFont="1" applyFill="1" applyBorder="1" applyAlignment="1">
      <alignment horizontal="left" vertical="center"/>
    </xf>
    <xf numFmtId="0" fontId="139" fillId="3" borderId="12" xfId="6" applyFont="1" applyFill="1" applyBorder="1" applyAlignment="1">
      <alignment horizontal="center" vertical="center"/>
    </xf>
    <xf numFmtId="164" fontId="101" fillId="2" borderId="0" xfId="11" applyNumberFormat="1" applyFont="1" applyFill="1" applyBorder="1" applyAlignment="1">
      <alignment horizontal="left" vertical="center"/>
    </xf>
    <xf numFmtId="0" fontId="54" fillId="3" borderId="103" xfId="14" applyNumberFormat="1" applyFont="1" applyFill="1" applyBorder="1" applyAlignment="1">
      <alignment horizontal="center" vertical="center"/>
    </xf>
    <xf numFmtId="0" fontId="54" fillId="3" borderId="104" xfId="14" applyNumberFormat="1" applyFont="1" applyFill="1" applyBorder="1" applyAlignment="1">
      <alignment horizontal="center" vertical="center"/>
    </xf>
    <xf numFmtId="0" fontId="54" fillId="3" borderId="105" xfId="14" applyNumberFormat="1" applyFont="1" applyFill="1" applyBorder="1" applyAlignment="1">
      <alignment horizontal="center" vertical="center"/>
    </xf>
    <xf numFmtId="0" fontId="50" fillId="11" borderId="127" xfId="8" applyFont="1" applyFill="1" applyBorder="1" applyAlignment="1">
      <alignment horizontal="center" vertical="center"/>
    </xf>
    <xf numFmtId="0" fontId="50" fillId="11" borderId="128" xfId="8" applyFont="1" applyFill="1" applyBorder="1" applyAlignment="1">
      <alignment horizontal="center" vertical="center"/>
    </xf>
    <xf numFmtId="0" fontId="9" fillId="3" borderId="74" xfId="8" applyFont="1" applyFill="1" applyBorder="1" applyAlignment="1">
      <alignment horizontal="center" vertical="center" wrapText="1"/>
    </xf>
    <xf numFmtId="0" fontId="9" fillId="3" borderId="57" xfId="8" applyFont="1" applyFill="1" applyBorder="1" applyAlignment="1">
      <alignment horizontal="center" vertical="center" wrapText="1"/>
    </xf>
    <xf numFmtId="0" fontId="9" fillId="3" borderId="81" xfId="8" applyFont="1" applyFill="1" applyBorder="1" applyAlignment="1">
      <alignment horizontal="center" vertical="center" wrapText="1"/>
    </xf>
    <xf numFmtId="0" fontId="9" fillId="3" borderId="52" xfId="8" applyFont="1" applyFill="1" applyBorder="1" applyAlignment="1">
      <alignment horizontal="center" vertical="center" wrapText="1"/>
    </xf>
    <xf numFmtId="0" fontId="9" fillId="3" borderId="50" xfId="8" applyFont="1" applyFill="1" applyBorder="1" applyAlignment="1">
      <alignment horizontal="center" vertical="center" wrapText="1"/>
    </xf>
    <xf numFmtId="0" fontId="9" fillId="3" borderId="51" xfId="8" applyFont="1" applyFill="1" applyBorder="1" applyAlignment="1">
      <alignment horizontal="center" vertical="center" wrapText="1"/>
    </xf>
    <xf numFmtId="0" fontId="290" fillId="54" borderId="166" xfId="8" applyFont="1" applyFill="1" applyBorder="1" applyAlignment="1">
      <alignment horizontal="center" vertical="center"/>
    </xf>
    <xf numFmtId="0" fontId="290" fillId="54" borderId="0" xfId="8" applyFont="1" applyFill="1" applyBorder="1" applyAlignment="1">
      <alignment horizontal="center" vertical="center"/>
    </xf>
    <xf numFmtId="0" fontId="90" fillId="11" borderId="127" xfId="8" applyFont="1" applyFill="1" applyBorder="1" applyAlignment="1">
      <alignment horizontal="center" vertical="center"/>
    </xf>
    <xf numFmtId="0" fontId="90" fillId="11" borderId="128" xfId="8" applyFont="1" applyFill="1" applyBorder="1" applyAlignment="1">
      <alignment horizontal="center" vertical="center"/>
    </xf>
    <xf numFmtId="0" fontId="139" fillId="3" borderId="0" xfId="6" applyFont="1" applyFill="1" applyBorder="1" applyAlignment="1">
      <alignment horizontal="center" vertical="center"/>
    </xf>
    <xf numFmtId="164" fontId="50" fillId="11" borderId="0" xfId="11" applyNumberFormat="1" applyFont="1" applyFill="1" applyBorder="1" applyAlignment="1">
      <alignment horizontal="center" vertical="center"/>
    </xf>
    <xf numFmtId="0" fontId="47" fillId="62" borderId="98" xfId="6" applyFont="1" applyFill="1" applyBorder="1" applyAlignment="1">
      <alignment horizontal="center" vertical="center"/>
    </xf>
    <xf numFmtId="0" fontId="47" fillId="62" borderId="0" xfId="6" applyFont="1" applyFill="1" applyBorder="1" applyAlignment="1">
      <alignment horizontal="center" vertical="center"/>
    </xf>
    <xf numFmtId="0" fontId="47" fillId="62" borderId="99" xfId="6" applyFont="1" applyFill="1" applyBorder="1" applyAlignment="1">
      <alignment horizontal="center" vertical="center"/>
    </xf>
    <xf numFmtId="0" fontId="286" fillId="3" borderId="0" xfId="6" applyFont="1" applyFill="1" applyBorder="1" applyAlignment="1">
      <alignment horizontal="center" vertical="center"/>
    </xf>
    <xf numFmtId="0" fontId="11" fillId="0" borderId="230" xfId="22" applyBorder="1" applyAlignment="1">
      <alignment horizontal="center" vertical="center" wrapText="1"/>
    </xf>
    <xf numFmtId="0" fontId="11" fillId="0" borderId="0" xfId="22" applyAlignment="1">
      <alignment horizontal="center" vertical="center" wrapText="1"/>
    </xf>
    <xf numFmtId="0" fontId="11" fillId="0" borderId="260" xfId="22" applyBorder="1" applyAlignment="1">
      <alignment horizontal="center" vertical="center" wrapText="1"/>
    </xf>
    <xf numFmtId="2" fontId="64" fillId="129" borderId="0" xfId="0" applyNumberFormat="1" applyFont="1" applyFill="1" applyAlignment="1" applyProtection="1">
      <alignment horizontal="center" vertical="center"/>
      <protection locked="0"/>
    </xf>
    <xf numFmtId="2" fontId="89" fillId="134" borderId="0" xfId="0" applyNumberFormat="1" applyFont="1" applyFill="1" applyAlignment="1" applyProtection="1">
      <alignment horizontal="center" vertical="center"/>
      <protection locked="0"/>
    </xf>
    <xf numFmtId="0" fontId="64" fillId="135" borderId="0" xfId="0" applyFont="1" applyFill="1" applyAlignment="1">
      <alignment horizontal="center" vertical="center"/>
    </xf>
    <xf numFmtId="2" fontId="89" fillId="136" borderId="0" xfId="0" applyNumberFormat="1" applyFont="1" applyFill="1" applyAlignment="1" applyProtection="1">
      <alignment horizontal="center" vertical="center"/>
      <protection locked="0"/>
    </xf>
    <xf numFmtId="2" fontId="64" fillId="63" borderId="0" xfId="0" applyNumberFormat="1" applyFont="1" applyFill="1" applyAlignment="1" applyProtection="1">
      <alignment horizontal="center" vertical="center"/>
      <protection locked="0"/>
    </xf>
    <xf numFmtId="0" fontId="67" fillId="3" borderId="230" xfId="24" applyFill="1" applyBorder="1" applyAlignment="1" applyProtection="1">
      <alignment horizontal="center" vertical="center" wrapText="1"/>
    </xf>
    <xf numFmtId="0" fontId="67" fillId="3" borderId="0" xfId="24" applyFill="1" applyBorder="1" applyAlignment="1" applyProtection="1">
      <alignment horizontal="center" vertical="center" wrapText="1"/>
    </xf>
    <xf numFmtId="0" fontId="67" fillId="3" borderId="260" xfId="24" applyFill="1" applyBorder="1" applyAlignment="1" applyProtection="1">
      <alignment horizontal="center" vertical="center" wrapText="1"/>
    </xf>
    <xf numFmtId="2" fontId="89" fillId="133" borderId="0" xfId="0" applyNumberFormat="1" applyFont="1" applyFill="1" applyAlignment="1" applyProtection="1">
      <alignment horizontal="center" vertical="center"/>
      <protection locked="0"/>
    </xf>
    <xf numFmtId="2" fontId="89" fillId="103" borderId="0" xfId="0" applyNumberFormat="1" applyFont="1" applyFill="1" applyAlignment="1" applyProtection="1">
      <alignment horizontal="center" vertical="center"/>
      <protection locked="0"/>
    </xf>
    <xf numFmtId="2" fontId="64" fillId="109" borderId="0" xfId="0" applyNumberFormat="1" applyFont="1" applyFill="1" applyAlignment="1" applyProtection="1">
      <alignment horizontal="center" vertical="center"/>
      <protection locked="0"/>
    </xf>
    <xf numFmtId="2" fontId="64" fillId="117" borderId="0" xfId="0" applyNumberFormat="1" applyFont="1" applyFill="1" applyAlignment="1" applyProtection="1">
      <alignment horizontal="center" vertical="center"/>
      <protection locked="0"/>
    </xf>
    <xf numFmtId="2" fontId="89" fillId="93" borderId="0" xfId="0" applyNumberFormat="1" applyFont="1" applyFill="1" applyAlignment="1" applyProtection="1">
      <alignment horizontal="center" vertical="center"/>
      <protection locked="0"/>
    </xf>
    <xf numFmtId="0" fontId="64" fillId="14" borderId="0" xfId="0" applyFont="1" applyFill="1" applyAlignment="1">
      <alignment horizontal="center" vertical="center"/>
    </xf>
    <xf numFmtId="2" fontId="64" fillId="44" borderId="0" xfId="0" applyNumberFormat="1" applyFont="1" applyFill="1" applyAlignment="1" applyProtection="1">
      <alignment horizontal="center" vertical="center"/>
      <protection locked="0"/>
    </xf>
    <xf numFmtId="2" fontId="64" fillId="94" borderId="0" xfId="0" applyNumberFormat="1" applyFont="1" applyFill="1" applyAlignment="1" applyProtection="1">
      <alignment horizontal="center" vertical="center"/>
      <protection locked="0"/>
    </xf>
    <xf numFmtId="2" fontId="89" fillId="130" borderId="0" xfId="0" applyNumberFormat="1" applyFont="1" applyFill="1" applyAlignment="1" applyProtection="1">
      <alignment horizontal="center" vertical="center"/>
      <protection locked="0"/>
    </xf>
    <xf numFmtId="2" fontId="89" fillId="131" borderId="0" xfId="0" applyNumberFormat="1" applyFont="1" applyFill="1" applyAlignment="1" applyProtection="1">
      <alignment horizontal="center" vertical="center"/>
      <protection locked="0"/>
    </xf>
    <xf numFmtId="2" fontId="64" fillId="132" borderId="0" xfId="0" applyNumberFormat="1" applyFont="1" applyFill="1" applyAlignment="1" applyProtection="1">
      <alignment horizontal="center" vertical="center"/>
      <protection locked="0"/>
    </xf>
    <xf numFmtId="0" fontId="11" fillId="21" borderId="0" xfId="22" applyFill="1" applyAlignment="1">
      <alignment horizontal="center"/>
    </xf>
    <xf numFmtId="0" fontId="254" fillId="93" borderId="0" xfId="22" applyFont="1" applyFill="1" applyAlignment="1">
      <alignment horizontal="center"/>
    </xf>
    <xf numFmtId="0" fontId="254" fillId="65" borderId="0" xfId="22" applyFont="1" applyFill="1" applyAlignment="1">
      <alignment horizontal="center"/>
    </xf>
    <xf numFmtId="0" fontId="513" fillId="0" borderId="0" xfId="24" applyFont="1" applyAlignment="1" applyProtection="1">
      <alignment horizontal="center" vertical="center" wrapText="1"/>
    </xf>
    <xf numFmtId="49" fontId="64" fillId="21" borderId="0" xfId="22" applyNumberFormat="1" applyFont="1" applyFill="1" applyAlignment="1" applyProtection="1">
      <alignment horizontal="center" vertical="center"/>
      <protection locked="0"/>
    </xf>
    <xf numFmtId="0" fontId="254" fillId="98" borderId="0" xfId="22" applyFont="1" applyFill="1" applyAlignment="1">
      <alignment horizontal="center"/>
    </xf>
    <xf numFmtId="2" fontId="64" fillId="22" borderId="0" xfId="22" applyNumberFormat="1" applyFont="1" applyFill="1" applyAlignment="1" applyProtection="1">
      <alignment horizontal="center" vertical="center"/>
      <protection locked="0"/>
    </xf>
    <xf numFmtId="0" fontId="512" fillId="0" borderId="0" xfId="0" applyFont="1" applyAlignment="1">
      <alignment horizontal="center" vertical="center"/>
    </xf>
    <xf numFmtId="2" fontId="64" fillId="20" borderId="0" xfId="22" applyNumberFormat="1" applyFont="1" applyFill="1" applyAlignment="1" applyProtection="1">
      <alignment horizontal="center" vertical="center"/>
      <protection locked="0"/>
    </xf>
    <xf numFmtId="2" fontId="89" fillId="98" borderId="0" xfId="22" applyNumberFormat="1" applyFont="1" applyFill="1" applyAlignment="1" applyProtection="1">
      <alignment horizontal="center" vertical="center"/>
      <protection locked="0"/>
    </xf>
    <xf numFmtId="0" fontId="359" fillId="53" borderId="0" xfId="8" applyFont="1" applyFill="1"/>
    <xf numFmtId="0" fontId="620" fillId="53" borderId="0" xfId="0" applyFont="1" applyFill="1" applyAlignment="1">
      <alignment horizontal="right" vertical="center"/>
    </xf>
    <xf numFmtId="0" fontId="307" fillId="53" borderId="0" xfId="8" applyFont="1" applyFill="1" applyAlignment="1">
      <alignment horizontal="left" vertical="center"/>
    </xf>
    <xf numFmtId="0" fontId="308" fillId="53" borderId="0" xfId="0" applyFont="1" applyFill="1" applyAlignment="1">
      <alignment horizontal="left" vertical="center"/>
    </xf>
    <xf numFmtId="0" fontId="335" fillId="53" borderId="0" xfId="49" applyFont="1" applyFill="1" applyBorder="1" applyAlignment="1">
      <alignment horizontal="left" vertical="center"/>
    </xf>
    <xf numFmtId="49" fontId="97" fillId="5" borderId="101" xfId="6" applyNumberFormat="1" applyFont="1" applyFill="1" applyBorder="1" applyAlignment="1">
      <alignment horizontal="center" vertical="center"/>
    </xf>
    <xf numFmtId="49" fontId="97" fillId="5" borderId="0" xfId="6" applyNumberFormat="1" applyFont="1" applyFill="1" applyAlignment="1">
      <alignment horizontal="center" vertical="center"/>
    </xf>
    <xf numFmtId="49" fontId="400" fillId="37" borderId="98" xfId="0" applyNumberFormat="1" applyFont="1" applyFill="1" applyBorder="1" applyAlignment="1">
      <alignment horizontal="center" vertical="center"/>
    </xf>
    <xf numFmtId="49" fontId="400" fillId="37" borderId="0" xfId="0" applyNumberFormat="1" applyFont="1" applyFill="1" applyAlignment="1">
      <alignment horizontal="center" vertical="center"/>
    </xf>
    <xf numFmtId="49" fontId="96" fillId="3" borderId="178" xfId="34" applyNumberFormat="1" applyFont="1" applyFill="1" applyBorder="1" applyAlignment="1">
      <alignment horizontal="center" vertical="center"/>
    </xf>
    <xf numFmtId="49" fontId="96" fillId="3" borderId="365" xfId="34" applyNumberFormat="1" applyFont="1" applyFill="1" applyBorder="1" applyAlignment="1">
      <alignment horizontal="center" vertical="center"/>
    </xf>
    <xf numFmtId="49" fontId="96" fillId="3" borderId="327" xfId="34" applyNumberFormat="1" applyFont="1" applyFill="1" applyBorder="1" applyAlignment="1">
      <alignment horizontal="center" vertical="center"/>
    </xf>
    <xf numFmtId="49" fontId="33" fillId="0" borderId="61" xfId="0" applyNumberFormat="1" applyFont="1" applyBorder="1" applyAlignment="1">
      <alignment horizontal="center" vertical="center" wrapText="1"/>
    </xf>
    <xf numFmtId="49" fontId="33" fillId="0" borderId="62" xfId="0" applyNumberFormat="1" applyFont="1" applyBorder="1" applyAlignment="1">
      <alignment horizontal="center" vertical="center" wrapText="1"/>
    </xf>
    <xf numFmtId="49" fontId="33" fillId="37" borderId="98" xfId="0" applyNumberFormat="1" applyFont="1" applyFill="1" applyBorder="1" applyAlignment="1">
      <alignment horizontal="center" vertical="center" wrapText="1"/>
    </xf>
    <xf numFmtId="49" fontId="33" fillId="37" borderId="0" xfId="0" applyNumberFormat="1" applyFont="1" applyFill="1" applyAlignment="1">
      <alignment horizontal="center" vertical="center" wrapText="1"/>
    </xf>
    <xf numFmtId="49" fontId="96" fillId="3" borderId="324" xfId="34" applyNumberFormat="1" applyFont="1" applyFill="1" applyBorder="1" applyAlignment="1">
      <alignment horizontal="center" vertical="center"/>
    </xf>
    <xf numFmtId="49" fontId="96" fillId="3" borderId="366" xfId="34" applyNumberFormat="1" applyFont="1" applyFill="1" applyBorder="1" applyAlignment="1">
      <alignment horizontal="center" vertical="center"/>
    </xf>
    <xf numFmtId="49" fontId="96" fillId="3" borderId="367" xfId="34" applyNumberFormat="1" applyFont="1" applyFill="1" applyBorder="1" applyAlignment="1">
      <alignment horizontal="center" vertical="center"/>
    </xf>
    <xf numFmtId="49" fontId="33" fillId="0" borderId="98" xfId="0" applyNumberFormat="1" applyFont="1" applyBorder="1" applyAlignment="1">
      <alignment horizontal="center" vertical="center" wrapText="1"/>
    </xf>
    <xf numFmtId="49" fontId="33" fillId="0" borderId="0" xfId="0" applyNumberFormat="1" applyFont="1" applyAlignment="1">
      <alignment horizontal="center" vertical="center" wrapText="1"/>
    </xf>
    <xf numFmtId="49" fontId="324" fillId="37" borderId="98" xfId="0" applyNumberFormat="1" applyFont="1" applyFill="1" applyBorder="1" applyAlignment="1">
      <alignment horizontal="center" vertical="center"/>
    </xf>
    <xf numFmtId="49" fontId="324" fillId="37" borderId="0" xfId="0" applyNumberFormat="1" applyFont="1" applyFill="1" applyAlignment="1">
      <alignment horizontal="center" vertical="center"/>
    </xf>
    <xf numFmtId="49" fontId="878" fillId="3" borderId="98" xfId="34" applyNumberFormat="1" applyFont="1" applyFill="1" applyBorder="1" applyAlignment="1">
      <alignment horizontal="center" vertical="center"/>
    </xf>
    <xf numFmtId="49" fontId="878" fillId="3" borderId="368" xfId="34" applyNumberFormat="1" applyFont="1" applyFill="1" applyBorder="1" applyAlignment="1">
      <alignment horizontal="center" vertical="center"/>
    </xf>
    <xf numFmtId="49" fontId="878" fillId="3" borderId="342" xfId="34" applyNumberFormat="1" applyFont="1" applyFill="1" applyBorder="1" applyAlignment="1">
      <alignment horizontal="center" vertical="center"/>
    </xf>
    <xf numFmtId="49" fontId="96" fillId="3" borderId="369" xfId="0" applyNumberFormat="1" applyFont="1" applyFill="1" applyBorder="1" applyAlignment="1">
      <alignment horizontal="center" vertical="center"/>
    </xf>
    <xf numFmtId="49" fontId="400" fillId="3" borderId="370" xfId="0" applyNumberFormat="1" applyFont="1" applyFill="1" applyBorder="1" applyAlignment="1">
      <alignment horizontal="center" vertical="center"/>
    </xf>
    <xf numFmtId="49" fontId="400" fillId="3" borderId="369" xfId="0" applyNumberFormat="1" applyFont="1" applyFill="1" applyBorder="1" applyAlignment="1">
      <alignment horizontal="center" vertical="center"/>
    </xf>
    <xf numFmtId="49" fontId="878" fillId="37" borderId="371" xfId="34" quotePrefix="1" applyNumberFormat="1" applyFont="1" applyFill="1" applyBorder="1" applyAlignment="1">
      <alignment horizontal="center" vertical="center"/>
    </xf>
    <xf numFmtId="49" fontId="878" fillId="37" borderId="372" xfId="34" applyNumberFormat="1" applyFont="1" applyFill="1" applyBorder="1" applyAlignment="1">
      <alignment horizontal="center" vertical="center"/>
    </xf>
    <xf numFmtId="49" fontId="878" fillId="37" borderId="373" xfId="34" applyNumberFormat="1" applyFont="1" applyFill="1" applyBorder="1" applyAlignment="1">
      <alignment horizontal="center" vertical="center"/>
    </xf>
    <xf numFmtId="49" fontId="96" fillId="3" borderId="98" xfId="0" applyNumberFormat="1" applyFont="1" applyFill="1" applyBorder="1" applyAlignment="1">
      <alignment horizontal="center" vertical="center"/>
    </xf>
    <xf numFmtId="49" fontId="400" fillId="3" borderId="0" xfId="0" applyNumberFormat="1" applyFont="1" applyFill="1" applyAlignment="1">
      <alignment horizontal="center" vertical="center"/>
    </xf>
    <xf numFmtId="49" fontId="400" fillId="3" borderId="98" xfId="0" applyNumberFormat="1" applyFont="1" applyFill="1" applyBorder="1" applyAlignment="1">
      <alignment horizontal="center" vertical="center"/>
    </xf>
    <xf numFmtId="49" fontId="878" fillId="37" borderId="374" xfId="34" quotePrefix="1" applyNumberFormat="1" applyFont="1" applyFill="1" applyBorder="1" applyAlignment="1">
      <alignment horizontal="center" vertical="center"/>
    </xf>
    <xf numFmtId="49" fontId="878" fillId="37" borderId="375" xfId="34" applyNumberFormat="1" applyFont="1" applyFill="1" applyBorder="1" applyAlignment="1">
      <alignment horizontal="center" vertical="center"/>
    </xf>
    <xf numFmtId="49" fontId="878" fillId="37" borderId="376" xfId="34" applyNumberFormat="1" applyFont="1" applyFill="1" applyBorder="1" applyAlignment="1">
      <alignment horizontal="center" vertical="center"/>
    </xf>
    <xf numFmtId="49" fontId="400" fillId="37" borderId="369" xfId="0" applyNumberFormat="1" applyFont="1" applyFill="1" applyBorder="1" applyAlignment="1">
      <alignment horizontal="center" vertical="center"/>
    </xf>
    <xf numFmtId="49" fontId="400" fillId="37" borderId="370" xfId="0" applyNumberFormat="1" applyFont="1" applyFill="1" applyBorder="1" applyAlignment="1">
      <alignment horizontal="center" vertical="center"/>
    </xf>
    <xf numFmtId="49" fontId="926" fillId="37" borderId="371" xfId="34" quotePrefix="1" applyNumberFormat="1" applyFont="1" applyFill="1" applyBorder="1" applyAlignment="1">
      <alignment horizontal="center" vertical="center"/>
    </xf>
    <xf numFmtId="49" fontId="878" fillId="37" borderId="372" xfId="34" quotePrefix="1" applyNumberFormat="1" applyFont="1" applyFill="1" applyBorder="1" applyAlignment="1">
      <alignment horizontal="center" vertical="center"/>
    </xf>
    <xf numFmtId="49" fontId="878" fillId="37" borderId="373" xfId="34" quotePrefix="1" applyNumberFormat="1" applyFont="1" applyFill="1" applyBorder="1" applyAlignment="1">
      <alignment horizontal="center" vertical="center"/>
    </xf>
    <xf numFmtId="49" fontId="96" fillId="3" borderId="377" xfId="0" applyNumberFormat="1" applyFont="1" applyFill="1" applyBorder="1" applyAlignment="1">
      <alignment horizontal="center" vertical="center"/>
    </xf>
    <xf numFmtId="49" fontId="400" fillId="3" borderId="378" xfId="0" applyNumberFormat="1" applyFont="1" applyFill="1" applyBorder="1" applyAlignment="1">
      <alignment horizontal="center" vertical="center"/>
    </xf>
    <xf numFmtId="49" fontId="400" fillId="37" borderId="377" xfId="0" applyNumberFormat="1" applyFont="1" applyFill="1" applyBorder="1" applyAlignment="1">
      <alignment horizontal="center" vertical="center"/>
    </xf>
    <xf numFmtId="49" fontId="400" fillId="37" borderId="378" xfId="0" applyNumberFormat="1" applyFont="1" applyFill="1" applyBorder="1" applyAlignment="1">
      <alignment horizontal="center" vertical="center"/>
    </xf>
    <xf numFmtId="49" fontId="926" fillId="37" borderId="374" xfId="34" quotePrefix="1" applyNumberFormat="1" applyFont="1" applyFill="1" applyBorder="1" applyAlignment="1">
      <alignment horizontal="center" vertical="center"/>
    </xf>
    <xf numFmtId="49" fontId="878" fillId="37" borderId="375" xfId="34" quotePrefix="1" applyNumberFormat="1" applyFont="1" applyFill="1" applyBorder="1" applyAlignment="1">
      <alignment horizontal="center" vertical="center"/>
    </xf>
    <xf numFmtId="49" fontId="878" fillId="37" borderId="376" xfId="34" quotePrefix="1" applyNumberFormat="1" applyFont="1" applyFill="1" applyBorder="1" applyAlignment="1">
      <alignment horizontal="center" vertical="center"/>
    </xf>
    <xf numFmtId="49" fontId="926" fillId="37" borderId="372" xfId="34" quotePrefix="1" applyNumberFormat="1" applyFont="1" applyFill="1" applyBorder="1" applyAlignment="1">
      <alignment horizontal="center" vertical="center"/>
    </xf>
    <xf numFmtId="49" fontId="926" fillId="37" borderId="375" xfId="34" quotePrefix="1" applyNumberFormat="1" applyFont="1" applyFill="1" applyBorder="1" applyAlignment="1">
      <alignment horizontal="center" vertical="center"/>
    </xf>
    <xf numFmtId="0" fontId="344" fillId="70" borderId="369" xfId="0" applyFont="1" applyFill="1" applyBorder="1" applyAlignment="1">
      <alignment horizontal="right" vertical="center"/>
    </xf>
    <xf numFmtId="49" fontId="104" fillId="0" borderId="370" xfId="3" applyNumberFormat="1" applyFont="1" applyBorder="1" applyAlignment="1">
      <alignment horizontal="left" vertical="center"/>
    </xf>
    <xf numFmtId="49" fontId="104" fillId="0" borderId="379" xfId="3" applyNumberFormat="1" applyFont="1" applyBorder="1" applyAlignment="1">
      <alignment horizontal="left" vertical="center"/>
    </xf>
    <xf numFmtId="0" fontId="344" fillId="70" borderId="98" xfId="0" applyFont="1" applyFill="1" applyBorder="1" applyAlignment="1">
      <alignment horizontal="right" vertical="center"/>
    </xf>
    <xf numFmtId="49" fontId="104" fillId="0" borderId="0" xfId="3" applyNumberFormat="1" applyFont="1" applyBorder="1" applyAlignment="1">
      <alignment horizontal="left" vertical="center"/>
    </xf>
    <xf numFmtId="49" fontId="104" fillId="0" borderId="342" xfId="3" applyNumberFormat="1" applyFont="1" applyBorder="1" applyAlignment="1">
      <alignment horizontal="left" vertical="center"/>
    </xf>
    <xf numFmtId="0" fontId="19" fillId="3" borderId="296" xfId="6" applyFont="1" applyFill="1" applyBorder="1" applyProtection="1">
      <protection hidden="1"/>
    </xf>
    <xf numFmtId="0" fontId="19" fillId="3" borderId="297" xfId="6" applyFont="1" applyFill="1" applyBorder="1" applyProtection="1">
      <protection hidden="1"/>
    </xf>
    <xf numFmtId="0" fontId="19" fillId="0" borderId="380" xfId="6" applyFont="1" applyBorder="1" applyProtection="1">
      <protection hidden="1"/>
    </xf>
    <xf numFmtId="0" fontId="620" fillId="53" borderId="0" xfId="6" applyFont="1" applyFill="1" applyAlignment="1">
      <alignment horizontal="center" vertical="center"/>
    </xf>
    <xf numFmtId="0" fontId="236" fillId="53" borderId="0" xfId="0" applyFont="1" applyFill="1" applyAlignment="1">
      <alignment horizontal="center" vertical="center"/>
    </xf>
    <xf numFmtId="0" fontId="0" fillId="37" borderId="0" xfId="0" applyFill="1" applyAlignment="1">
      <alignment wrapText="1"/>
    </xf>
    <xf numFmtId="0" fontId="329" fillId="0" borderId="381" xfId="6" applyFont="1" applyBorder="1" applyAlignment="1">
      <alignment horizontal="center" vertical="center"/>
    </xf>
    <xf numFmtId="0" fontId="313" fillId="0" borderId="381" xfId="6" applyFont="1" applyBorder="1" applyAlignment="1">
      <alignment horizontal="center" vertical="center" wrapText="1"/>
    </xf>
    <xf numFmtId="0" fontId="927" fillId="0" borderId="0" xfId="6" applyFont="1" applyAlignment="1">
      <alignment vertical="center"/>
    </xf>
    <xf numFmtId="0" fontId="789" fillId="37" borderId="0" xfId="14" applyFont="1" applyFill="1" applyAlignment="1">
      <alignment horizontal="centerContinuous" vertical="center"/>
    </xf>
    <xf numFmtId="0" fontId="671" fillId="37" borderId="0" xfId="6" applyFont="1" applyFill="1" applyAlignment="1">
      <alignment horizontal="centerContinuous" vertical="center"/>
    </xf>
    <xf numFmtId="0" fontId="329" fillId="142" borderId="382" xfId="6" applyFont="1" applyFill="1" applyBorder="1" applyAlignment="1">
      <alignment horizontal="center" vertical="center" wrapText="1"/>
    </xf>
    <xf numFmtId="0" fontId="329" fillId="142" borderId="383" xfId="6" applyFont="1" applyFill="1" applyBorder="1" applyAlignment="1">
      <alignment horizontal="center" vertical="center" wrapText="1"/>
    </xf>
    <xf numFmtId="0" fontId="329" fillId="142" borderId="274" xfId="6" applyFont="1" applyFill="1" applyBorder="1" applyAlignment="1">
      <alignment horizontal="center" vertical="center" wrapText="1"/>
    </xf>
    <xf numFmtId="0" fontId="0" fillId="0" borderId="0" xfId="0" applyAlignment="1">
      <alignment wrapText="1"/>
    </xf>
    <xf numFmtId="0" fontId="559" fillId="0" borderId="98" xfId="6" applyFont="1" applyBorder="1" applyAlignment="1">
      <alignment horizontal="center" vertical="center"/>
    </xf>
    <xf numFmtId="0" fontId="295" fillId="37" borderId="342" xfId="14" applyFont="1" applyFill="1" applyBorder="1" applyAlignment="1">
      <alignment horizontal="center" vertical="center"/>
    </xf>
    <xf numFmtId="0" fontId="295" fillId="37" borderId="0" xfId="14" applyFont="1" applyFill="1" applyAlignment="1">
      <alignment horizontal="center" vertical="center"/>
    </xf>
    <xf numFmtId="0" fontId="561" fillId="37" borderId="342" xfId="14" applyFont="1" applyFill="1" applyBorder="1" applyAlignment="1">
      <alignment horizontal="center" vertical="center"/>
    </xf>
    <xf numFmtId="0" fontId="561" fillId="37" borderId="0" xfId="14" applyFont="1" applyFill="1" applyAlignment="1">
      <alignment horizontal="center" vertical="center"/>
    </xf>
    <xf numFmtId="0" fontId="380" fillId="37" borderId="0" xfId="6" applyFont="1" applyFill="1" applyAlignment="1">
      <alignment vertical="center"/>
    </xf>
    <xf numFmtId="0" fontId="376" fillId="68" borderId="98" xfId="6" applyFont="1" applyFill="1" applyBorder="1" applyAlignment="1" applyProtection="1">
      <alignment horizontal="center" vertical="center"/>
      <protection hidden="1"/>
    </xf>
    <xf numFmtId="0" fontId="389" fillId="37" borderId="0" xfId="7" applyFont="1" applyFill="1" applyAlignment="1" applyProtection="1">
      <alignment horizontal="left" vertical="center"/>
      <protection locked="0"/>
    </xf>
    <xf numFmtId="0" fontId="725" fillId="37" borderId="0" xfId="6" applyFont="1" applyFill="1" applyAlignment="1">
      <alignment vertical="center"/>
    </xf>
    <xf numFmtId="0" fontId="928" fillId="37" borderId="0" xfId="6" applyFont="1" applyFill="1" applyAlignment="1" applyProtection="1">
      <alignment horizontal="center" vertical="center"/>
      <protection hidden="1"/>
    </xf>
    <xf numFmtId="0" fontId="929" fillId="68" borderId="98" xfId="6" applyFont="1" applyFill="1" applyBorder="1" applyAlignment="1" applyProtection="1">
      <alignment horizontal="center" vertical="center"/>
      <protection hidden="1"/>
    </xf>
    <xf numFmtId="0" fontId="929" fillId="37" borderId="0" xfId="7" applyFont="1" applyFill="1" applyAlignment="1" applyProtection="1">
      <alignment horizontal="left" vertical="center"/>
      <protection locked="0"/>
    </xf>
    <xf numFmtId="0" fontId="930" fillId="37" borderId="0" xfId="0" applyFont="1" applyFill="1" applyAlignment="1">
      <alignment horizontal="justify" vertical="center"/>
    </xf>
    <xf numFmtId="0" fontId="928" fillId="37" borderId="0" xfId="6" applyFont="1" applyFill="1" applyAlignment="1" applyProtection="1">
      <alignment horizontal="center" vertical="center"/>
      <protection hidden="1"/>
    </xf>
    <xf numFmtId="0" fontId="841" fillId="37" borderId="0" xfId="6" applyFont="1" applyFill="1" applyAlignment="1" applyProtection="1">
      <alignment horizontal="center" vertical="center"/>
      <protection hidden="1"/>
    </xf>
    <xf numFmtId="0" fontId="841" fillId="37" borderId="0" xfId="6" applyFont="1" applyFill="1" applyAlignment="1" applyProtection="1">
      <alignment horizontal="center" vertical="center" wrapText="1"/>
      <protection hidden="1"/>
    </xf>
    <xf numFmtId="0" fontId="931" fillId="37" borderId="0" xfId="0" applyFont="1" applyFill="1" applyAlignment="1">
      <alignment horizontal="justify" vertical="center"/>
    </xf>
    <xf numFmtId="0" fontId="313" fillId="37" borderId="0" xfId="6" applyFont="1" applyFill="1" applyAlignment="1" applyProtection="1">
      <alignment horizontal="left" vertical="center"/>
      <protection hidden="1"/>
    </xf>
    <xf numFmtId="0" fontId="841" fillId="37" borderId="0" xfId="6" applyFont="1" applyFill="1" applyAlignment="1" applyProtection="1">
      <alignment horizontal="center" vertical="center"/>
      <protection hidden="1"/>
    </xf>
    <xf numFmtId="0" fontId="841" fillId="37" borderId="0" xfId="6" applyFont="1" applyFill="1" applyAlignment="1" applyProtection="1">
      <alignment horizontal="left" vertical="center"/>
      <protection hidden="1"/>
    </xf>
    <xf numFmtId="0" fontId="933" fillId="37" borderId="98" xfId="6" applyFont="1" applyFill="1" applyBorder="1" applyAlignment="1">
      <alignment horizontal="center" vertical="center"/>
    </xf>
    <xf numFmtId="0" fontId="313" fillId="37" borderId="0" xfId="6" applyFont="1" applyFill="1" applyAlignment="1" applyProtection="1">
      <alignment horizontal="left" vertical="center" wrapText="1"/>
      <protection hidden="1"/>
    </xf>
    <xf numFmtId="0" fontId="313" fillId="37" borderId="0" xfId="6" applyFont="1" applyFill="1" applyAlignment="1" applyProtection="1">
      <alignment horizontal="left" vertical="center" wrapText="1"/>
      <protection hidden="1"/>
    </xf>
    <xf numFmtId="0" fontId="243" fillId="37" borderId="0" xfId="6" applyFont="1" applyFill="1" applyAlignment="1" applyProtection="1">
      <alignment horizontal="left" vertical="center"/>
      <protection hidden="1"/>
    </xf>
    <xf numFmtId="0" fontId="725" fillId="37" borderId="0" xfId="6" applyFont="1" applyFill="1"/>
    <xf numFmtId="0" fontId="371" fillId="37" borderId="0" xfId="6" applyFont="1" applyFill="1"/>
    <xf numFmtId="0" fontId="932" fillId="37" borderId="0" xfId="0" applyFont="1" applyFill="1" applyAlignment="1">
      <alignment horizontal="justify" vertical="center"/>
    </xf>
    <xf numFmtId="0" fontId="562" fillId="37" borderId="0" xfId="6" applyFont="1" applyFill="1" applyAlignment="1">
      <alignment horizontal="center" vertical="center"/>
    </xf>
    <xf numFmtId="0" fontId="324" fillId="0" borderId="0" xfId="0" applyFont="1" applyAlignment="1">
      <alignment vertical="center" wrapText="1"/>
    </xf>
    <xf numFmtId="0" fontId="564" fillId="37" borderId="0" xfId="14" applyFont="1" applyFill="1" applyAlignment="1">
      <alignment vertical="center"/>
    </xf>
    <xf numFmtId="0" fontId="237" fillId="0" borderId="262" xfId="6" applyFont="1" applyBorder="1" applyAlignment="1">
      <alignment horizontal="left" vertical="center"/>
    </xf>
    <xf numFmtId="0" fontId="340" fillId="0" borderId="0" xfId="1" applyFont="1" applyBorder="1" applyAlignment="1">
      <alignment horizontal="center" vertical="center" wrapText="1"/>
    </xf>
    <xf numFmtId="0" fontId="564" fillId="37" borderId="342" xfId="14" applyFont="1" applyFill="1" applyBorder="1" applyAlignment="1">
      <alignment vertical="center"/>
    </xf>
    <xf numFmtId="0" fontId="243" fillId="37" borderId="0" xfId="6" applyFont="1" applyFill="1" applyAlignment="1" applyProtection="1">
      <alignment horizontal="center" vertical="center" wrapText="1"/>
      <protection hidden="1"/>
    </xf>
    <xf numFmtId="0" fontId="243" fillId="37" borderId="0" xfId="6" applyFont="1" applyFill="1" applyAlignment="1" applyProtection="1">
      <alignment vertical="center" wrapText="1"/>
      <protection hidden="1"/>
    </xf>
    <xf numFmtId="0" fontId="238" fillId="70" borderId="0" xfId="0" applyFont="1" applyFill="1" applyAlignment="1">
      <alignment vertical="center"/>
    </xf>
    <xf numFmtId="0" fontId="340" fillId="37" borderId="0" xfId="1" applyFont="1" applyFill="1" applyBorder="1" applyAlignment="1">
      <alignment vertical="center"/>
    </xf>
    <xf numFmtId="0" fontId="380" fillId="37" borderId="0" xfId="6" applyFont="1" applyFill="1"/>
    <xf numFmtId="0" fontId="313" fillId="37" borderId="0" xfId="6" applyFont="1" applyFill="1" applyAlignment="1" applyProtection="1">
      <alignment vertical="center" wrapText="1"/>
      <protection hidden="1"/>
    </xf>
    <xf numFmtId="0" fontId="562" fillId="37" borderId="0" xfId="6" applyFont="1" applyFill="1" applyAlignment="1" applyProtection="1">
      <alignment horizontal="center" vertical="center" wrapText="1"/>
      <protection hidden="1"/>
    </xf>
    <xf numFmtId="0" fontId="308" fillId="37" borderId="0" xfId="6" applyFont="1" applyFill="1" applyAlignment="1" applyProtection="1">
      <alignment horizontal="left" vertical="center"/>
      <protection hidden="1"/>
    </xf>
    <xf numFmtId="0" fontId="708" fillId="37" borderId="0" xfId="14" applyFont="1" applyFill="1" applyAlignment="1">
      <alignment vertical="center"/>
    </xf>
    <xf numFmtId="0" fontId="671" fillId="37" borderId="0" xfId="6" applyFont="1" applyFill="1" applyAlignment="1">
      <alignment vertical="center"/>
    </xf>
    <xf numFmtId="0" fontId="313" fillId="37" borderId="0" xfId="6" applyFont="1" applyFill="1" applyAlignment="1" applyProtection="1">
      <alignment horizontal="center" vertical="center" wrapText="1"/>
      <protection hidden="1"/>
    </xf>
    <xf numFmtId="0" fontId="562" fillId="37" borderId="0" xfId="6" applyFont="1" applyFill="1" applyAlignment="1" applyProtection="1">
      <alignment horizontal="center" vertical="center"/>
      <protection hidden="1"/>
    </xf>
    <xf numFmtId="0" fontId="562" fillId="37" borderId="0" xfId="6" applyFont="1" applyFill="1" applyAlignment="1" applyProtection="1">
      <alignment horizontal="left" vertical="center"/>
      <protection hidden="1"/>
    </xf>
    <xf numFmtId="0" fontId="340" fillId="37" borderId="0" xfId="1" applyFont="1" applyFill="1" applyBorder="1" applyAlignment="1" applyProtection="1">
      <alignment horizontal="right" vertical="center"/>
      <protection hidden="1"/>
    </xf>
    <xf numFmtId="0" fontId="313" fillId="37" borderId="0" xfId="6" applyFont="1" applyFill="1" applyAlignment="1" applyProtection="1">
      <alignment horizontal="center" vertical="center"/>
      <protection hidden="1"/>
    </xf>
    <xf numFmtId="0" fontId="403" fillId="37" borderId="0" xfId="1" applyFont="1" applyFill="1" applyAlignment="1">
      <alignment horizontal="left" vertical="center"/>
    </xf>
    <xf numFmtId="0" fontId="403" fillId="0" borderId="0" xfId="1" applyFont="1" applyAlignment="1">
      <alignment horizontal="left" vertical="center"/>
    </xf>
    <xf numFmtId="0" fontId="934" fillId="137" borderId="0" xfId="7" applyFont="1" applyFill="1" applyAlignment="1">
      <alignment horizontal="left" vertical="center"/>
    </xf>
    <xf numFmtId="0" fontId="935" fillId="0" borderId="0" xfId="6" applyFont="1" applyAlignment="1">
      <alignment vertical="center"/>
    </xf>
    <xf numFmtId="0" fontId="793" fillId="64" borderId="127" xfId="50" applyFont="1" applyFill="1" applyBorder="1" applyAlignment="1">
      <alignment horizontal="centerContinuous" vertical="center" wrapText="1"/>
    </xf>
    <xf numFmtId="0" fontId="793" fillId="64" borderId="221" xfId="50" applyFont="1" applyFill="1" applyBorder="1" applyAlignment="1">
      <alignment horizontal="centerContinuous" vertical="center" wrapText="1"/>
    </xf>
    <xf numFmtId="0" fontId="936" fillId="64" borderId="221" xfId="50" applyFont="1" applyFill="1" applyBorder="1" applyAlignment="1">
      <alignment horizontal="centerContinuous" vertical="center" wrapText="1"/>
    </xf>
    <xf numFmtId="0" fontId="937" fillId="64" borderId="221" xfId="51" applyFont="1" applyFill="1" applyBorder="1" applyAlignment="1">
      <alignment horizontal="centerContinuous" vertical="center" wrapText="1"/>
    </xf>
    <xf numFmtId="0" fontId="937" fillId="64" borderId="384" xfId="51" applyFont="1" applyFill="1" applyBorder="1" applyAlignment="1">
      <alignment horizontal="centerContinuous" vertical="center" wrapText="1"/>
    </xf>
    <xf numFmtId="0" fontId="11" fillId="0" borderId="0" xfId="6" applyAlignment="1">
      <alignment horizontal="centerContinuous" vertical="center"/>
    </xf>
    <xf numFmtId="0" fontId="49" fillId="22" borderId="267" xfId="6" applyFont="1" applyFill="1" applyBorder="1" applyAlignment="1">
      <alignment horizontal="center" vertical="center" wrapText="1"/>
    </xf>
    <xf numFmtId="0" fontId="75" fillId="22" borderId="293" xfId="6" applyFont="1" applyFill="1" applyBorder="1" applyAlignment="1">
      <alignment horizontal="center" vertical="center" wrapText="1"/>
    </xf>
    <xf numFmtId="0" fontId="342" fillId="76" borderId="293" xfId="6" applyFont="1" applyFill="1" applyBorder="1" applyAlignment="1">
      <alignment horizontal="center" vertical="center" wrapText="1"/>
    </xf>
    <xf numFmtId="0" fontId="938" fillId="134" borderId="385" xfId="50" applyFont="1" applyFill="1" applyBorder="1" applyAlignment="1">
      <alignment horizontal="centerContinuous" vertical="center"/>
    </xf>
    <xf numFmtId="0" fontId="938" fillId="134" borderId="333" xfId="50" applyFont="1" applyFill="1" applyBorder="1" applyAlignment="1">
      <alignment horizontal="centerContinuous" vertical="center"/>
    </xf>
    <xf numFmtId="0" fontId="938" fillId="134" borderId="386" xfId="50" applyFont="1" applyFill="1" applyBorder="1" applyAlignment="1">
      <alignment horizontal="centerContinuous" vertical="center"/>
    </xf>
    <xf numFmtId="0" fontId="938" fillId="84" borderId="385" xfId="50" applyFont="1" applyFill="1" applyBorder="1" applyAlignment="1">
      <alignment horizontal="centerContinuous" vertical="center"/>
    </xf>
    <xf numFmtId="0" fontId="938" fillId="84" borderId="333" xfId="50" applyFont="1" applyFill="1" applyBorder="1" applyAlignment="1">
      <alignment horizontal="centerContinuous" vertical="center"/>
    </xf>
    <xf numFmtId="0" fontId="938" fillId="84" borderId="386" xfId="50" applyFont="1" applyFill="1" applyBorder="1" applyAlignment="1">
      <alignment horizontal="centerContinuous" vertical="center"/>
    </xf>
    <xf numFmtId="0" fontId="939" fillId="6" borderId="269" xfId="6" applyFont="1" applyFill="1" applyBorder="1" applyAlignment="1">
      <alignment horizontal="center" vertical="center"/>
    </xf>
    <xf numFmtId="0" fontId="940" fillId="6" borderId="0" xfId="6" quotePrefix="1" applyFont="1" applyFill="1" applyAlignment="1">
      <alignment horizontal="center" vertical="center"/>
    </xf>
    <xf numFmtId="0" fontId="941" fillId="76" borderId="0" xfId="6" applyFont="1" applyFill="1" applyAlignment="1">
      <alignment horizontal="center" vertical="center"/>
    </xf>
    <xf numFmtId="0" fontId="942" fillId="0" borderId="0" xfId="6" applyFont="1" applyAlignment="1">
      <alignment horizontal="centerContinuous" vertical="center"/>
    </xf>
    <xf numFmtId="0" fontId="68" fillId="0" borderId="0" xfId="6" applyFont="1" applyAlignment="1">
      <alignment horizontal="centerContinuous" vertical="center"/>
    </xf>
    <xf numFmtId="0" fontId="68" fillId="0" borderId="270" xfId="6" applyFont="1" applyBorder="1" applyAlignment="1">
      <alignment horizontal="centerContinuous" vertical="center"/>
    </xf>
    <xf numFmtId="0" fontId="943" fillId="76" borderId="0" xfId="6" applyFont="1" applyFill="1" applyAlignment="1">
      <alignment horizontal="center" vertical="center"/>
    </xf>
    <xf numFmtId="0" fontId="944" fillId="0" borderId="0" xfId="6" applyFont="1" applyAlignment="1">
      <alignment horizontal="centerContinuous" vertical="center" wrapText="1"/>
    </xf>
    <xf numFmtId="0" fontId="944" fillId="0" borderId="270" xfId="6" applyFont="1" applyBorder="1" applyAlignment="1">
      <alignment horizontal="centerContinuous" vertical="center" wrapText="1"/>
    </xf>
    <xf numFmtId="0" fontId="11" fillId="0" borderId="269" xfId="6" applyBorder="1" applyAlignment="1">
      <alignment vertical="center"/>
    </xf>
    <xf numFmtId="0" fontId="11" fillId="0" borderId="270" xfId="6" applyBorder="1" applyAlignment="1">
      <alignment vertical="center"/>
    </xf>
    <xf numFmtId="0" fontId="149" fillId="0" borderId="0" xfId="22" applyFont="1"/>
    <xf numFmtId="0" fontId="12" fillId="0" borderId="0" xfId="22" applyFont="1"/>
    <xf numFmtId="0" fontId="73" fillId="0" borderId="269" xfId="6" applyFont="1" applyBorder="1" applyAlignment="1">
      <alignment horizontal="center" vertical="center"/>
    </xf>
    <xf numFmtId="0" fontId="945" fillId="134" borderId="0" xfId="6" applyFont="1" applyFill="1" applyAlignment="1">
      <alignment horizontal="center" vertical="center" wrapText="1"/>
    </xf>
    <xf numFmtId="0" fontId="945" fillId="134" borderId="310" xfId="6" applyFont="1" applyFill="1" applyBorder="1" applyAlignment="1">
      <alignment horizontal="center" vertical="center" wrapText="1"/>
    </xf>
    <xf numFmtId="0" fontId="73" fillId="0" borderId="387" xfId="6" applyFont="1" applyBorder="1" applyAlignment="1">
      <alignment horizontal="center" vertical="center"/>
    </xf>
    <xf numFmtId="0" fontId="945" fillId="134" borderId="270" xfId="6" applyFont="1" applyFill="1" applyBorder="1" applyAlignment="1">
      <alignment horizontal="center" vertical="center" wrapText="1"/>
    </xf>
    <xf numFmtId="0" fontId="945" fillId="84" borderId="0" xfId="6" applyFont="1" applyFill="1" applyAlignment="1">
      <alignment horizontal="center" vertical="center" wrapText="1"/>
    </xf>
    <xf numFmtId="0" fontId="945" fillId="84" borderId="310" xfId="6" applyFont="1" applyFill="1" applyBorder="1" applyAlignment="1">
      <alignment horizontal="center" vertical="center" wrapText="1"/>
    </xf>
    <xf numFmtId="0" fontId="945" fillId="84" borderId="270" xfId="6" applyFont="1" applyFill="1" applyBorder="1" applyAlignment="1">
      <alignment horizontal="center" vertical="center" wrapText="1"/>
    </xf>
    <xf numFmtId="0" fontId="68" fillId="0" borderId="269" xfId="6" applyFont="1" applyBorder="1" applyAlignment="1">
      <alignment horizontal="center" vertical="center"/>
    </xf>
    <xf numFmtId="0" fontId="69" fillId="0" borderId="0" xfId="6" quotePrefix="1" applyFont="1" applyAlignment="1">
      <alignment horizontal="center" vertical="center"/>
    </xf>
    <xf numFmtId="0" fontId="946" fillId="0" borderId="0" xfId="6" applyFont="1" applyAlignment="1">
      <alignment horizontal="center" vertical="center"/>
    </xf>
    <xf numFmtId="0" fontId="68" fillId="0" borderId="387" xfId="6" applyFont="1" applyBorder="1" applyAlignment="1">
      <alignment horizontal="center" vertical="center"/>
    </xf>
    <xf numFmtId="0" fontId="946" fillId="0" borderId="310" xfId="6" applyFont="1" applyBorder="1" applyAlignment="1">
      <alignment horizontal="center" vertical="center"/>
    </xf>
    <xf numFmtId="0" fontId="68" fillId="0" borderId="0" xfId="6" applyFont="1" applyAlignment="1">
      <alignment horizontal="center" vertical="center"/>
    </xf>
    <xf numFmtId="0" fontId="946" fillId="0" borderId="270" xfId="6" applyFont="1" applyBorder="1" applyAlignment="1">
      <alignment horizontal="center" vertical="center"/>
    </xf>
    <xf numFmtId="0" fontId="947" fillId="0" borderId="0" xfId="6" applyFont="1" applyAlignment="1">
      <alignment horizontal="center" vertical="center"/>
    </xf>
    <xf numFmtId="0" fontId="947" fillId="0" borderId="310" xfId="6" applyFont="1" applyBorder="1" applyAlignment="1">
      <alignment horizontal="center" vertical="center"/>
    </xf>
    <xf numFmtId="0" fontId="947" fillId="0" borderId="270" xfId="6" applyFont="1" applyBorder="1" applyAlignment="1">
      <alignment horizontal="center" vertical="center"/>
    </xf>
    <xf numFmtId="0" fontId="948" fillId="0" borderId="0" xfId="22" applyFont="1" applyAlignment="1">
      <alignment horizontal="right" vertical="center"/>
    </xf>
    <xf numFmtId="0" fontId="949" fillId="0" borderId="388" xfId="22" applyFont="1" applyBorder="1" applyAlignment="1">
      <alignment horizontal="center" vertical="center" wrapText="1"/>
    </xf>
    <xf numFmtId="0" fontId="949" fillId="0" borderId="0" xfId="22" applyFont="1" applyAlignment="1">
      <alignment horizontal="center" vertical="center" wrapText="1"/>
    </xf>
    <xf numFmtId="0" fontId="948" fillId="0" borderId="270" xfId="22" applyFont="1" applyBorder="1" applyAlignment="1">
      <alignment horizontal="right" vertical="center"/>
    </xf>
    <xf numFmtId="0" fontId="950" fillId="0" borderId="267" xfId="22" applyFont="1" applyBorder="1" applyAlignment="1">
      <alignment horizontal="center" vertical="center"/>
    </xf>
    <xf numFmtId="0" fontId="950" fillId="0" borderId="268" xfId="22" applyFont="1" applyBorder="1" applyAlignment="1">
      <alignment horizontal="center" vertical="center"/>
    </xf>
    <xf numFmtId="0" fontId="951" fillId="0" borderId="0" xfId="22" applyFont="1" applyAlignment="1">
      <alignment horizontal="center" vertical="center"/>
    </xf>
    <xf numFmtId="0" fontId="950" fillId="0" borderId="267" xfId="22" quotePrefix="1" applyFont="1" applyBorder="1" applyAlignment="1">
      <alignment horizontal="center" vertical="center"/>
    </xf>
    <xf numFmtId="0" fontId="952" fillId="0" borderId="0" xfId="22" applyFont="1" applyAlignment="1">
      <alignment horizontal="right"/>
    </xf>
    <xf numFmtId="0" fontId="68" fillId="0" borderId="0" xfId="22" applyFont="1"/>
    <xf numFmtId="0" fontId="950" fillId="0" borderId="316" xfId="22" applyFont="1" applyBorder="1" applyAlignment="1">
      <alignment horizontal="center" vertical="center"/>
    </xf>
    <xf numFmtId="0" fontId="950" fillId="0" borderId="315" xfId="22" applyFont="1" applyBorder="1" applyAlignment="1">
      <alignment horizontal="center" vertical="center"/>
    </xf>
    <xf numFmtId="0" fontId="950" fillId="0" borderId="316" xfId="22" quotePrefix="1" applyFont="1" applyBorder="1" applyAlignment="1">
      <alignment horizontal="center" vertical="center"/>
    </xf>
    <xf numFmtId="0" fontId="889" fillId="0" borderId="388" xfId="22" applyFont="1" applyBorder="1" applyAlignment="1">
      <alignment horizontal="center" vertical="center"/>
    </xf>
    <xf numFmtId="0" fontId="889" fillId="0" borderId="0" xfId="22" applyFont="1" applyAlignment="1">
      <alignment horizontal="center" vertical="center"/>
    </xf>
    <xf numFmtId="0" fontId="953" fillId="0" borderId="0" xfId="22" applyFont="1" applyAlignment="1">
      <alignment horizontal="right" vertical="center"/>
    </xf>
    <xf numFmtId="0" fontId="889" fillId="0" borderId="0" xfId="22" applyFont="1"/>
    <xf numFmtId="0" fontId="948" fillId="0" borderId="0" xfId="22" applyFont="1" applyAlignment="1">
      <alignment horizontal="right" vertical="center"/>
    </xf>
    <xf numFmtId="0" fontId="954" fillId="0" borderId="267" xfId="22" applyFont="1" applyBorder="1" applyAlignment="1">
      <alignment horizontal="center" vertical="center"/>
    </xf>
    <xf numFmtId="0" fontId="954" fillId="0" borderId="268" xfId="22" applyFont="1" applyBorder="1" applyAlignment="1">
      <alignment horizontal="center" vertical="center"/>
    </xf>
    <xf numFmtId="0" fontId="954" fillId="0" borderId="0" xfId="22" applyFont="1" applyAlignment="1">
      <alignment horizontal="center" vertical="center"/>
    </xf>
    <xf numFmtId="0" fontId="954" fillId="0" borderId="388" xfId="22" applyFont="1" applyBorder="1" applyAlignment="1">
      <alignment horizontal="center" vertical="center"/>
    </xf>
    <xf numFmtId="0" fontId="954" fillId="0" borderId="316" xfId="22" applyFont="1" applyBorder="1" applyAlignment="1">
      <alignment horizontal="center" vertical="center"/>
    </xf>
    <xf numFmtId="0" fontId="954" fillId="0" borderId="315" xfId="22" applyFont="1" applyBorder="1" applyAlignment="1">
      <alignment horizontal="center" vertical="center"/>
    </xf>
    <xf numFmtId="0" fontId="955" fillId="0" borderId="388" xfId="22" applyFont="1" applyBorder="1" applyAlignment="1">
      <alignment horizontal="center" vertical="center"/>
    </xf>
    <xf numFmtId="0" fontId="955" fillId="0" borderId="0" xfId="22" applyFont="1" applyAlignment="1">
      <alignment horizontal="center" vertical="center"/>
    </xf>
    <xf numFmtId="0" fontId="955" fillId="0" borderId="267" xfId="22" applyFont="1" applyBorder="1" applyAlignment="1">
      <alignment horizontal="center" vertical="center"/>
    </xf>
    <xf numFmtId="0" fontId="955" fillId="0" borderId="268" xfId="22" applyFont="1" applyBorder="1" applyAlignment="1">
      <alignment horizontal="center" vertical="center"/>
    </xf>
    <xf numFmtId="0" fontId="955" fillId="0" borderId="316" xfId="22" applyFont="1" applyBorder="1" applyAlignment="1">
      <alignment horizontal="center" vertical="center"/>
    </xf>
    <xf numFmtId="0" fontId="955" fillId="0" borderId="315" xfId="22" applyFont="1" applyBorder="1" applyAlignment="1">
      <alignment horizontal="center" vertical="center"/>
    </xf>
    <xf numFmtId="0" fontId="956" fillId="0" borderId="388" xfId="22" applyFont="1" applyBorder="1" applyAlignment="1">
      <alignment horizontal="center" vertical="center"/>
    </xf>
    <xf numFmtId="0" fontId="956" fillId="0" borderId="0" xfId="22" applyFont="1" applyAlignment="1">
      <alignment horizontal="center" vertical="center"/>
    </xf>
    <xf numFmtId="0" fontId="956" fillId="0" borderId="267" xfId="22" applyFont="1" applyBorder="1" applyAlignment="1">
      <alignment horizontal="center" vertical="center"/>
    </xf>
    <xf numFmtId="0" fontId="956" fillId="0" borderId="268" xfId="22" applyFont="1" applyBorder="1" applyAlignment="1">
      <alignment horizontal="center" vertical="center"/>
    </xf>
    <xf numFmtId="0" fontId="957" fillId="0" borderId="388" xfId="22" applyFont="1" applyBorder="1" applyAlignment="1">
      <alignment horizontal="center" vertical="center"/>
    </xf>
    <xf numFmtId="0" fontId="957" fillId="0" borderId="0" xfId="22" applyFont="1" applyAlignment="1">
      <alignment horizontal="center" vertical="center"/>
    </xf>
    <xf numFmtId="0" fontId="956" fillId="0" borderId="316" xfId="22" applyFont="1" applyBorder="1" applyAlignment="1">
      <alignment horizontal="center" vertical="center"/>
    </xf>
    <xf numFmtId="0" fontId="956" fillId="0" borderId="315" xfId="22" applyFont="1" applyBorder="1" applyAlignment="1">
      <alignment horizontal="center" vertical="center"/>
    </xf>
    <xf numFmtId="0" fontId="958" fillId="0" borderId="0" xfId="6" applyFont="1" applyAlignment="1">
      <alignment horizontal="center" vertical="center"/>
    </xf>
    <xf numFmtId="0" fontId="957" fillId="0" borderId="267" xfId="22" applyFont="1" applyBorder="1" applyAlignment="1">
      <alignment horizontal="center" vertical="center"/>
    </xf>
    <xf numFmtId="0" fontId="957" fillId="0" borderId="268" xfId="22" applyFont="1" applyBorder="1" applyAlignment="1">
      <alignment horizontal="center" vertical="center"/>
    </xf>
    <xf numFmtId="0" fontId="959" fillId="0" borderId="388" xfId="22" applyFont="1" applyBorder="1" applyAlignment="1">
      <alignment horizontal="center" vertical="center" wrapText="1"/>
    </xf>
    <xf numFmtId="0" fontId="959" fillId="0" borderId="0" xfId="22" applyFont="1" applyAlignment="1">
      <alignment horizontal="center" vertical="center" wrapText="1"/>
    </xf>
    <xf numFmtId="0" fontId="957" fillId="0" borderId="316" xfId="22" applyFont="1" applyBorder="1" applyAlignment="1">
      <alignment horizontal="center" vertical="center"/>
    </xf>
    <xf numFmtId="0" fontId="957" fillId="0" borderId="315" xfId="22" applyFont="1" applyBorder="1" applyAlignment="1">
      <alignment horizontal="center" vertical="center"/>
    </xf>
    <xf numFmtId="0" fontId="798" fillId="0" borderId="0" xfId="22" applyFont="1"/>
    <xf numFmtId="0" fontId="960" fillId="0" borderId="388" xfId="22" applyFont="1" applyBorder="1" applyAlignment="1">
      <alignment horizontal="center" vertical="center"/>
    </xf>
    <xf numFmtId="0" fontId="960" fillId="0" borderId="0" xfId="22" applyFont="1" applyAlignment="1">
      <alignment horizontal="center" vertical="center"/>
    </xf>
    <xf numFmtId="0" fontId="960" fillId="0" borderId="0" xfId="22" applyFont="1"/>
    <xf numFmtId="0" fontId="961" fillId="0" borderId="388" xfId="22" applyFont="1" applyBorder="1" applyAlignment="1">
      <alignment horizontal="center" vertical="center"/>
    </xf>
    <xf numFmtId="0" fontId="961" fillId="0" borderId="0" xfId="22" applyFont="1" applyAlignment="1">
      <alignment horizontal="center" vertical="center"/>
    </xf>
    <xf numFmtId="0" fontId="961" fillId="0" borderId="365" xfId="22" applyFont="1" applyBorder="1" applyAlignment="1">
      <alignment horizontal="center" vertical="center"/>
    </xf>
    <xf numFmtId="0" fontId="960" fillId="0" borderId="389" xfId="22" applyFont="1" applyBorder="1"/>
    <xf numFmtId="0" fontId="962" fillId="0" borderId="388" xfId="22" applyFont="1" applyBorder="1" applyAlignment="1">
      <alignment horizontal="center" vertical="center"/>
    </xf>
    <xf numFmtId="0" fontId="962" fillId="0" borderId="0" xfId="22" applyFont="1" applyAlignment="1">
      <alignment horizontal="center" vertical="center"/>
    </xf>
    <xf numFmtId="0" fontId="963" fillId="0" borderId="388" xfId="22" applyFont="1" applyBorder="1" applyAlignment="1">
      <alignment horizontal="center" vertical="center"/>
    </xf>
    <xf numFmtId="0" fontId="963" fillId="0" borderId="0" xfId="22" applyFont="1" applyAlignment="1">
      <alignment horizontal="center" vertical="center"/>
    </xf>
    <xf numFmtId="0" fontId="327" fillId="0" borderId="0" xfId="6" applyFont="1" applyAlignment="1">
      <alignment vertical="center"/>
    </xf>
    <xf numFmtId="0" fontId="964" fillId="0" borderId="388" xfId="22" applyFont="1" applyBorder="1" applyAlignment="1">
      <alignment horizontal="center" vertical="center"/>
    </xf>
    <xf numFmtId="0" fontId="964" fillId="0" borderId="0" xfId="22" applyFont="1" applyAlignment="1">
      <alignment horizontal="center" vertical="center"/>
    </xf>
    <xf numFmtId="0" fontId="56" fillId="0" borderId="0" xfId="22" applyFont="1" applyAlignment="1">
      <alignment horizontal="left"/>
    </xf>
    <xf numFmtId="0" fontId="952" fillId="0" borderId="0" xfId="6" applyFont="1" applyAlignment="1">
      <alignment horizontal="center" vertical="center"/>
    </xf>
    <xf numFmtId="0" fontId="965" fillId="0" borderId="0" xfId="6" applyFont="1" applyAlignment="1">
      <alignment horizontal="center" vertical="center"/>
    </xf>
    <xf numFmtId="0" fontId="954" fillId="0" borderId="365" xfId="22" applyFont="1" applyBorder="1" applyAlignment="1">
      <alignment horizontal="center" vertical="center"/>
    </xf>
    <xf numFmtId="0" fontId="889" fillId="0" borderId="389" xfId="22" applyFont="1" applyBorder="1"/>
    <xf numFmtId="0" fontId="68" fillId="0" borderId="316" xfId="6" applyFont="1" applyBorder="1" applyAlignment="1">
      <alignment vertical="center"/>
    </xf>
    <xf numFmtId="0" fontId="68" fillId="0" borderId="312" xfId="6" applyFont="1" applyBorder="1" applyAlignment="1">
      <alignment vertical="center"/>
    </xf>
    <xf numFmtId="0" fontId="68" fillId="0" borderId="315" xfId="6" applyFont="1" applyBorder="1" applyAlignment="1">
      <alignment vertical="center"/>
    </xf>
    <xf numFmtId="0" fontId="68" fillId="66" borderId="0" xfId="6" applyFont="1" applyFill="1" applyAlignment="1">
      <alignment vertical="center"/>
    </xf>
    <xf numFmtId="0" fontId="966" fillId="147" borderId="385" xfId="50" applyFont="1" applyFill="1" applyBorder="1" applyAlignment="1">
      <alignment horizontal="centerContinuous" vertical="center"/>
    </xf>
    <xf numFmtId="0" fontId="966" fillId="147" borderId="333" xfId="50" applyFont="1" applyFill="1" applyBorder="1" applyAlignment="1">
      <alignment horizontal="centerContinuous" vertical="center"/>
    </xf>
    <xf numFmtId="0" fontId="966" fillId="147" borderId="386" xfId="50" applyFont="1" applyFill="1" applyBorder="1" applyAlignment="1">
      <alignment horizontal="centerContinuous" vertical="center"/>
    </xf>
    <xf numFmtId="0" fontId="966" fillId="64" borderId="385" xfId="50" applyFont="1" applyFill="1" applyBorder="1" applyAlignment="1">
      <alignment horizontal="centerContinuous" vertical="center"/>
    </xf>
    <xf numFmtId="0" fontId="966" fillId="64" borderId="333" xfId="50" applyFont="1" applyFill="1" applyBorder="1" applyAlignment="1">
      <alignment horizontal="centerContinuous" vertical="center"/>
    </xf>
    <xf numFmtId="0" fontId="966" fillId="64" borderId="386" xfId="50" applyFont="1" applyFill="1" applyBorder="1" applyAlignment="1">
      <alignment horizontal="centerContinuous" vertical="center"/>
    </xf>
    <xf numFmtId="0" fontId="967" fillId="76" borderId="0" xfId="6" applyFont="1" applyFill="1" applyAlignment="1">
      <alignment horizontal="center" vertical="center"/>
    </xf>
    <xf numFmtId="0" fontId="942" fillId="0" borderId="0" xfId="6" applyFont="1" applyAlignment="1">
      <alignment horizontal="centerContinuous" vertical="center" wrapText="1"/>
    </xf>
    <xf numFmtId="0" fontId="68" fillId="0" borderId="0" xfId="6" applyFont="1" applyAlignment="1">
      <alignment horizontal="centerContinuous" vertical="center" wrapText="1"/>
    </xf>
    <xf numFmtId="0" fontId="68" fillId="0" borderId="270" xfId="6" applyFont="1" applyBorder="1" applyAlignment="1">
      <alignment horizontal="centerContinuous" vertical="center" wrapText="1"/>
    </xf>
    <xf numFmtId="0" fontId="968" fillId="76" borderId="0" xfId="6" applyFont="1" applyFill="1" applyAlignment="1">
      <alignment horizontal="center" vertical="center"/>
    </xf>
    <xf numFmtId="0" fontId="371" fillId="147" borderId="0" xfId="6" applyFont="1" applyFill="1" applyAlignment="1">
      <alignment horizontal="center" vertical="center" wrapText="1"/>
    </xf>
    <xf numFmtId="0" fontId="371" fillId="147" borderId="310" xfId="6" applyFont="1" applyFill="1" applyBorder="1" applyAlignment="1">
      <alignment horizontal="center" vertical="center" wrapText="1"/>
    </xf>
    <xf numFmtId="0" fontId="371" fillId="147" borderId="270" xfId="6" applyFont="1" applyFill="1" applyBorder="1" applyAlignment="1">
      <alignment horizontal="center" vertical="center" wrapText="1"/>
    </xf>
    <xf numFmtId="0" fontId="371" fillId="63" borderId="0" xfId="6" applyFont="1" applyFill="1" applyAlignment="1">
      <alignment horizontal="center" vertical="center" wrapText="1"/>
    </xf>
    <xf numFmtId="0" fontId="371" fillId="63" borderId="310" xfId="6" applyFont="1" applyFill="1" applyBorder="1" applyAlignment="1">
      <alignment horizontal="center" vertical="center" wrapText="1"/>
    </xf>
    <xf numFmtId="0" fontId="371" fillId="63" borderId="270" xfId="6" applyFont="1" applyFill="1" applyBorder="1" applyAlignment="1">
      <alignment horizontal="center" vertical="center" wrapText="1"/>
    </xf>
    <xf numFmtId="0" fontId="969" fillId="0" borderId="0" xfId="6" applyFont="1" applyAlignment="1">
      <alignment horizontal="center" vertical="center"/>
    </xf>
    <xf numFmtId="0" fontId="969" fillId="0" borderId="310" xfId="6" applyFont="1" applyBorder="1" applyAlignment="1">
      <alignment horizontal="center" vertical="center"/>
    </xf>
    <xf numFmtId="0" fontId="969" fillId="0" borderId="270" xfId="6" applyFont="1" applyBorder="1" applyAlignment="1">
      <alignment horizontal="center" vertical="center"/>
    </xf>
    <xf numFmtId="0" fontId="970" fillId="0" borderId="0" xfId="6" applyFont="1" applyAlignment="1">
      <alignment horizontal="center" vertical="center"/>
    </xf>
    <xf numFmtId="0" fontId="970" fillId="0" borderId="310" xfId="6" applyFont="1" applyBorder="1" applyAlignment="1">
      <alignment horizontal="center" vertical="center"/>
    </xf>
    <xf numFmtId="0" fontId="970" fillId="0" borderId="270" xfId="6" applyFont="1" applyBorder="1" applyAlignment="1">
      <alignment horizontal="center" vertical="center"/>
    </xf>
    <xf numFmtId="0" fontId="889" fillId="0" borderId="0" xfId="22" applyFont="1" applyAlignment="1">
      <alignment horizontal="right"/>
    </xf>
    <xf numFmtId="0" fontId="123" fillId="53" borderId="96" xfId="6" applyFont="1" applyFill="1" applyBorder="1" applyAlignment="1">
      <alignment horizontal="center" vertical="center" wrapText="1"/>
    </xf>
    <xf numFmtId="0" fontId="123" fillId="53" borderId="62" xfId="6" applyFont="1" applyFill="1" applyBorder="1" applyAlignment="1">
      <alignment horizontal="center" vertical="center" wrapText="1"/>
    </xf>
    <xf numFmtId="0" fontId="123" fillId="53" borderId="73" xfId="6" applyFont="1" applyFill="1" applyBorder="1" applyAlignment="1">
      <alignment horizontal="center" vertical="center" wrapText="1"/>
    </xf>
    <xf numFmtId="0" fontId="123" fillId="53" borderId="188" xfId="6" applyFont="1" applyFill="1" applyBorder="1" applyAlignment="1">
      <alignment horizontal="center" vertical="center" wrapText="1"/>
    </xf>
    <xf numFmtId="0" fontId="123" fillId="53" borderId="59" xfId="6" applyFont="1" applyFill="1" applyBorder="1" applyAlignment="1">
      <alignment horizontal="center" vertical="center" wrapText="1"/>
    </xf>
    <xf numFmtId="0" fontId="123" fillId="53" borderId="76" xfId="6" applyFont="1" applyFill="1" applyBorder="1" applyAlignment="1">
      <alignment horizontal="center" vertical="center" wrapText="1"/>
    </xf>
    <xf numFmtId="0" fontId="971" fillId="0" borderId="267" xfId="22" applyFont="1" applyBorder="1" applyAlignment="1">
      <alignment horizontal="center" vertical="center" wrapText="1"/>
    </xf>
    <xf numFmtId="0" fontId="971" fillId="0" borderId="293" xfId="22" applyFont="1" applyBorder="1" applyAlignment="1">
      <alignment horizontal="center" vertical="center" wrapText="1"/>
    </xf>
    <xf numFmtId="0" fontId="971" fillId="0" borderId="268" xfId="22" applyFont="1" applyBorder="1" applyAlignment="1">
      <alignment horizontal="center" vertical="center" wrapText="1"/>
    </xf>
    <xf numFmtId="0" fontId="153" fillId="0" borderId="0" xfId="22" applyFont="1" applyAlignment="1">
      <alignment horizontal="center" vertical="center"/>
    </xf>
    <xf numFmtId="0" fontId="971" fillId="0" borderId="269" xfId="22" applyFont="1" applyBorder="1" applyAlignment="1">
      <alignment horizontal="center" vertical="center" wrapText="1"/>
    </xf>
    <xf numFmtId="0" fontId="971" fillId="0" borderId="0" xfId="22" applyFont="1" applyAlignment="1">
      <alignment horizontal="center" vertical="center" wrapText="1"/>
    </xf>
    <xf numFmtId="0" fontId="971" fillId="0" borderId="270" xfId="22" applyFont="1" applyBorder="1" applyAlignment="1">
      <alignment horizontal="center" vertical="center" wrapText="1"/>
    </xf>
    <xf numFmtId="0" fontId="971" fillId="0" borderId="316" xfId="22" applyFont="1" applyBorder="1" applyAlignment="1">
      <alignment horizontal="center" vertical="center" wrapText="1"/>
    </xf>
    <xf numFmtId="0" fontId="971" fillId="0" borderId="312" xfId="22" applyFont="1" applyBorder="1" applyAlignment="1">
      <alignment horizontal="center" vertical="center" wrapText="1"/>
    </xf>
    <xf numFmtId="0" fontId="971" fillId="0" borderId="315" xfId="22" applyFont="1" applyBorder="1" applyAlignment="1">
      <alignment horizontal="center" vertical="center" wrapText="1"/>
    </xf>
    <xf numFmtId="0" fontId="19" fillId="0" borderId="0" xfId="6" applyFont="1" applyAlignment="1">
      <alignment vertical="center"/>
    </xf>
    <xf numFmtId="0" fontId="172" fillId="0" borderId="0" xfId="6" applyFont="1" applyAlignment="1">
      <alignment vertical="center"/>
    </xf>
    <xf numFmtId="0" fontId="972" fillId="0" borderId="0" xfId="6" applyFont="1" applyAlignment="1">
      <alignment horizontal="center" vertical="center"/>
    </xf>
    <xf numFmtId="0" fontId="973" fillId="0" borderId="0" xfId="6" applyFont="1" applyAlignment="1">
      <alignment horizontal="center" vertical="center"/>
    </xf>
    <xf numFmtId="0" fontId="444" fillId="0" borderId="0" xfId="6" applyFont="1" applyAlignment="1">
      <alignment horizontal="center" vertical="center"/>
    </xf>
    <xf numFmtId="0" fontId="974" fillId="37" borderId="0" xfId="6" applyFont="1" applyFill="1" applyAlignment="1">
      <alignment horizontal="center" vertical="center"/>
    </xf>
    <xf numFmtId="0" fontId="975" fillId="37" borderId="0" xfId="6" applyFont="1" applyFill="1" applyAlignment="1">
      <alignment horizontal="center" vertical="center"/>
    </xf>
    <xf numFmtId="0" fontId="816" fillId="198" borderId="0" xfId="6" applyFont="1" applyFill="1" applyAlignment="1">
      <alignment horizontal="center" vertical="center"/>
    </xf>
    <xf numFmtId="0" fontId="976" fillId="37" borderId="0" xfId="6" applyFont="1" applyFill="1" applyAlignment="1">
      <alignment horizontal="center" vertical="center"/>
    </xf>
    <xf numFmtId="0" fontId="977" fillId="37" borderId="0" xfId="6" applyFont="1" applyFill="1" applyAlignment="1">
      <alignment horizontal="center" vertical="center"/>
    </xf>
    <xf numFmtId="0" fontId="978" fillId="37" borderId="0" xfId="6" applyFont="1" applyFill="1" applyAlignment="1">
      <alignment horizontal="center" vertical="center"/>
    </xf>
    <xf numFmtId="0" fontId="979" fillId="0" borderId="0" xfId="6" applyFont="1" applyAlignment="1">
      <alignment horizontal="center" vertical="center"/>
    </xf>
    <xf numFmtId="0" fontId="96" fillId="0" borderId="0" xfId="6" applyFont="1" applyAlignment="1">
      <alignment horizontal="center" vertical="center"/>
    </xf>
    <xf numFmtId="0" fontId="816" fillId="199" borderId="0" xfId="6" applyFont="1" applyFill="1" applyAlignment="1">
      <alignment horizontal="center" vertical="center"/>
    </xf>
    <xf numFmtId="0" fontId="980" fillId="0" borderId="0" xfId="6" applyFont="1" applyAlignment="1">
      <alignment horizontal="center" vertical="center"/>
    </xf>
    <xf numFmtId="0" fontId="981" fillId="0" borderId="0" xfId="6" applyFont="1" applyAlignment="1">
      <alignment horizontal="center" vertical="center"/>
    </xf>
    <xf numFmtId="0" fontId="816" fillId="200" borderId="0" xfId="6" applyFont="1" applyFill="1" applyAlignment="1">
      <alignment horizontal="center" vertical="center"/>
    </xf>
    <xf numFmtId="0" fontId="982" fillId="0" borderId="0" xfId="6" applyFont="1" applyAlignment="1">
      <alignment horizontal="center" vertical="center"/>
    </xf>
    <xf numFmtId="0" fontId="816" fillId="201" borderId="0" xfId="6" applyFont="1" applyFill="1" applyAlignment="1">
      <alignment horizontal="center" vertical="center"/>
    </xf>
    <xf numFmtId="0" fontId="983" fillId="0" borderId="0" xfId="6" applyFont="1" applyAlignment="1">
      <alignment horizontal="center" vertical="center"/>
    </xf>
    <xf numFmtId="0" fontId="816" fillId="60" borderId="0" xfId="6" applyFont="1" applyFill="1" applyAlignment="1">
      <alignment horizontal="center" vertical="center"/>
    </xf>
    <xf numFmtId="0" fontId="984" fillId="0" borderId="0" xfId="6" applyFont="1" applyAlignment="1">
      <alignment horizontal="center" vertical="center"/>
    </xf>
    <xf numFmtId="0" fontId="816" fillId="202" borderId="0" xfId="6" applyFont="1" applyFill="1" applyAlignment="1">
      <alignment horizontal="center" vertical="center"/>
    </xf>
    <xf numFmtId="0" fontId="985" fillId="37" borderId="0" xfId="6" applyFont="1" applyFill="1" applyAlignment="1">
      <alignment horizontal="center" vertical="center"/>
    </xf>
    <xf numFmtId="0" fontId="816" fillId="73" borderId="0" xfId="6" applyFont="1" applyFill="1" applyAlignment="1">
      <alignment horizontal="center" vertical="center"/>
    </xf>
    <xf numFmtId="0" fontId="986" fillId="0" borderId="0" xfId="6" applyFont="1" applyAlignment="1">
      <alignment horizontal="center" vertical="center"/>
    </xf>
    <xf numFmtId="0" fontId="816" fillId="203" borderId="0" xfId="6" applyFont="1" applyFill="1" applyAlignment="1">
      <alignment horizontal="center" vertical="center"/>
    </xf>
    <xf numFmtId="0" fontId="987" fillId="0" borderId="0" xfId="6" applyFont="1" applyAlignment="1">
      <alignment horizontal="center" vertical="center"/>
    </xf>
    <xf numFmtId="0" fontId="816" fillId="57" borderId="0" xfId="6" applyFont="1" applyFill="1" applyAlignment="1">
      <alignment horizontal="center" vertical="center"/>
    </xf>
    <xf numFmtId="0" fontId="988" fillId="0" borderId="0" xfId="6" applyFont="1" applyAlignment="1">
      <alignment horizontal="center" vertical="center"/>
    </xf>
    <xf numFmtId="0" fontId="989" fillId="0" borderId="0" xfId="6" applyFont="1" applyAlignment="1">
      <alignment horizontal="center" vertical="center"/>
    </xf>
    <xf numFmtId="0" fontId="990" fillId="0" borderId="0" xfId="6" applyFont="1" applyAlignment="1">
      <alignment horizontal="center" vertical="center"/>
    </xf>
    <xf numFmtId="0" fontId="991" fillId="0" borderId="0" xfId="6" applyFont="1" applyAlignment="1">
      <alignment horizontal="center" vertical="center"/>
    </xf>
    <xf numFmtId="0" fontId="992" fillId="0" borderId="0" xfId="6" applyFont="1" applyAlignment="1">
      <alignment horizontal="center" vertical="center"/>
    </xf>
    <xf numFmtId="0" fontId="993" fillId="0" borderId="0" xfId="6" applyFont="1" applyAlignment="1">
      <alignment horizontal="center" vertical="center"/>
    </xf>
    <xf numFmtId="0" fontId="994" fillId="0" borderId="0" xfId="6" applyFont="1" applyAlignment="1">
      <alignment horizontal="center" vertical="center"/>
    </xf>
    <xf numFmtId="0" fontId="49" fillId="0" borderId="0" xfId="6" applyFont="1" applyAlignment="1">
      <alignment vertical="center"/>
    </xf>
    <xf numFmtId="0" fontId="11" fillId="0" borderId="316" xfId="6" applyBorder="1" applyAlignment="1">
      <alignment vertical="center"/>
    </xf>
    <xf numFmtId="0" fontId="11" fillId="0" borderId="312" xfId="6" applyBorder="1" applyAlignment="1">
      <alignment vertical="center"/>
    </xf>
    <xf numFmtId="0" fontId="11" fillId="0" borderId="315" xfId="6" applyBorder="1" applyAlignment="1">
      <alignment vertical="center"/>
    </xf>
    <xf numFmtId="0" fontId="49" fillId="66" borderId="0" xfId="6" applyFont="1" applyFill="1" applyAlignment="1">
      <alignment vertical="center"/>
    </xf>
    <xf numFmtId="0" fontId="995" fillId="0" borderId="0" xfId="6" applyFont="1" applyAlignment="1">
      <alignment horizontal="center" vertical="center"/>
    </xf>
    <xf numFmtId="0" fontId="996" fillId="0" borderId="0" xfId="6" applyFont="1" applyAlignment="1">
      <alignment horizontal="center" vertical="center"/>
    </xf>
    <xf numFmtId="0" fontId="153" fillId="0" borderId="0" xfId="6" applyFont="1"/>
    <xf numFmtId="0" fontId="966" fillId="70" borderId="385" xfId="50" applyFont="1" applyFill="1" applyBorder="1" applyAlignment="1">
      <alignment horizontal="centerContinuous" vertical="center"/>
    </xf>
    <xf numFmtId="0" fontId="966" fillId="70" borderId="333" xfId="50" applyFont="1" applyFill="1" applyBorder="1" applyAlignment="1">
      <alignment horizontal="centerContinuous" vertical="center"/>
    </xf>
    <xf numFmtId="0" fontId="966" fillId="70" borderId="386" xfId="50" applyFont="1" applyFill="1" applyBorder="1" applyAlignment="1">
      <alignment horizontal="centerContinuous" vertical="center"/>
    </xf>
    <xf numFmtId="0" fontId="997" fillId="76" borderId="0" xfId="6" applyFont="1" applyFill="1" applyAlignment="1">
      <alignment horizontal="center" vertical="center"/>
    </xf>
    <xf numFmtId="0" fontId="942" fillId="37" borderId="0" xfId="6" applyFont="1" applyFill="1" applyAlignment="1">
      <alignment horizontal="centerContinuous" vertical="center" wrapText="1"/>
    </xf>
    <xf numFmtId="0" fontId="521" fillId="0" borderId="0" xfId="6" applyFont="1" applyAlignment="1">
      <alignment horizontal="centerContinuous" vertical="center" wrapText="1"/>
    </xf>
    <xf numFmtId="0" fontId="11" fillId="0" borderId="0" xfId="6" applyAlignment="1">
      <alignment horizontal="centerContinuous" vertical="center" wrapText="1"/>
    </xf>
    <xf numFmtId="0" fontId="11" fillId="0" borderId="270" xfId="6" applyBorder="1" applyAlignment="1">
      <alignment horizontal="centerContinuous" vertical="center" wrapText="1"/>
    </xf>
    <xf numFmtId="0" fontId="998" fillId="76" borderId="0" xfId="6" applyFont="1" applyFill="1" applyAlignment="1">
      <alignment horizontal="center" vertical="center"/>
    </xf>
    <xf numFmtId="0" fontId="371" fillId="70" borderId="0" xfId="6" applyFont="1" applyFill="1" applyAlignment="1">
      <alignment horizontal="center" vertical="center" wrapText="1"/>
    </xf>
    <xf numFmtId="0" fontId="371" fillId="70" borderId="310" xfId="6" applyFont="1" applyFill="1" applyBorder="1" applyAlignment="1">
      <alignment horizontal="center" vertical="center" wrapText="1"/>
    </xf>
    <xf numFmtId="0" fontId="371" fillId="70" borderId="270" xfId="6" applyFont="1" applyFill="1" applyBorder="1" applyAlignment="1">
      <alignment horizontal="center" vertical="center" wrapText="1"/>
    </xf>
    <xf numFmtId="0" fontId="999" fillId="0" borderId="0" xfId="6" applyFont="1" applyAlignment="1">
      <alignment horizontal="center" vertical="center"/>
    </xf>
    <xf numFmtId="0" fontId="999" fillId="0" borderId="310" xfId="6" applyFont="1" applyBorder="1" applyAlignment="1">
      <alignment horizontal="center" vertical="center"/>
    </xf>
    <xf numFmtId="0" fontId="999" fillId="0" borderId="270" xfId="6" applyFont="1" applyBorder="1" applyAlignment="1">
      <alignment horizontal="center" vertical="center"/>
    </xf>
    <xf numFmtId="0" fontId="1000" fillId="0" borderId="0" xfId="6" applyFont="1" applyAlignment="1">
      <alignment horizontal="center" vertical="center"/>
    </xf>
    <xf numFmtId="0" fontId="1000" fillId="0" borderId="310" xfId="6" applyFont="1" applyBorder="1" applyAlignment="1">
      <alignment horizontal="center" vertical="center"/>
    </xf>
    <xf numFmtId="0" fontId="1000" fillId="0" borderId="270" xfId="6" applyFont="1" applyBorder="1" applyAlignment="1">
      <alignment horizontal="center" vertical="center"/>
    </xf>
    <xf numFmtId="0" fontId="49" fillId="0" borderId="316" xfId="6" applyFont="1" applyBorder="1" applyAlignment="1">
      <alignment vertical="center"/>
    </xf>
    <xf numFmtId="0" fontId="49" fillId="0" borderId="312" xfId="6" applyFont="1" applyBorder="1" applyAlignment="1">
      <alignment vertical="center"/>
    </xf>
    <xf numFmtId="0" fontId="1001" fillId="0" borderId="315" xfId="6" applyFont="1" applyBorder="1" applyAlignment="1">
      <alignment horizontal="center" vertical="center"/>
    </xf>
    <xf numFmtId="0" fontId="11" fillId="66" borderId="0" xfId="6" applyFill="1" applyAlignment="1">
      <alignment vertical="center"/>
    </xf>
    <xf numFmtId="0" fontId="49" fillId="0" borderId="315" xfId="6" applyFont="1" applyBorder="1" applyAlignment="1">
      <alignment vertical="center"/>
    </xf>
    <xf numFmtId="0" fontId="938" fillId="57" borderId="385" xfId="50" applyFont="1" applyFill="1" applyBorder="1" applyAlignment="1">
      <alignment horizontal="centerContinuous" vertical="center"/>
    </xf>
    <xf numFmtId="0" fontId="938" fillId="57" borderId="333" xfId="50" applyFont="1" applyFill="1" applyBorder="1" applyAlignment="1">
      <alignment horizontal="centerContinuous" vertical="center"/>
    </xf>
    <xf numFmtId="0" fontId="938" fillId="57" borderId="386" xfId="50" applyFont="1" applyFill="1" applyBorder="1" applyAlignment="1">
      <alignment horizontal="centerContinuous" vertical="center"/>
    </xf>
    <xf numFmtId="0" fontId="1002" fillId="76" borderId="0" xfId="6" applyFont="1" applyFill="1" applyAlignment="1">
      <alignment horizontal="center" vertical="center"/>
    </xf>
    <xf numFmtId="0" fontId="1003" fillId="76" borderId="0" xfId="6" applyFont="1" applyFill="1" applyAlignment="1">
      <alignment horizontal="center" vertical="center"/>
    </xf>
    <xf numFmtId="0" fontId="945" fillId="57" borderId="0" xfId="6" applyFont="1" applyFill="1" applyAlignment="1">
      <alignment horizontal="center" vertical="center" wrapText="1"/>
    </xf>
    <xf numFmtId="0" fontId="945" fillId="57" borderId="310" xfId="6" applyFont="1" applyFill="1" applyBorder="1" applyAlignment="1">
      <alignment horizontal="center" vertical="center" wrapText="1"/>
    </xf>
    <xf numFmtId="0" fontId="945" fillId="57" borderId="270" xfId="6" applyFont="1" applyFill="1" applyBorder="1" applyAlignment="1">
      <alignment horizontal="center" vertical="center" wrapText="1"/>
    </xf>
    <xf numFmtId="0" fontId="1004" fillId="0" borderId="0" xfId="6" applyFont="1" applyAlignment="1">
      <alignment horizontal="center" vertical="center"/>
    </xf>
    <xf numFmtId="0" fontId="1005" fillId="0" borderId="310" xfId="6" applyFont="1" applyBorder="1" applyAlignment="1">
      <alignment horizontal="center" vertical="center"/>
    </xf>
    <xf numFmtId="0" fontId="1005" fillId="0" borderId="0" xfId="6" applyFont="1" applyAlignment="1">
      <alignment horizontal="center" vertical="center"/>
    </xf>
    <xf numFmtId="0" fontId="1005" fillId="0" borderId="270" xfId="6" applyFont="1" applyBorder="1" applyAlignment="1">
      <alignment horizontal="center" vertical="center"/>
    </xf>
    <xf numFmtId="0" fontId="1006" fillId="0" borderId="0" xfId="6" applyFont="1" applyAlignment="1">
      <alignment horizontal="center" vertical="center"/>
    </xf>
    <xf numFmtId="0" fontId="1006" fillId="0" borderId="310" xfId="6" applyFont="1" applyBorder="1" applyAlignment="1">
      <alignment horizontal="center" vertical="center"/>
    </xf>
    <xf numFmtId="0" fontId="1006" fillId="0" borderId="270" xfId="6" applyFont="1" applyBorder="1" applyAlignment="1">
      <alignment horizontal="center" vertical="center"/>
    </xf>
    <xf numFmtId="0" fontId="1007" fillId="204" borderId="0" xfId="22" applyFont="1" applyFill="1" applyAlignment="1">
      <alignment horizontal="center" vertical="center"/>
    </xf>
    <xf numFmtId="0" fontId="617" fillId="204" borderId="0" xfId="22" applyFont="1" applyFill="1" applyAlignment="1">
      <alignment vertical="center"/>
    </xf>
    <xf numFmtId="0" fontId="1007" fillId="204" borderId="0" xfId="22" applyFont="1" applyFill="1" applyAlignment="1">
      <alignment vertical="center"/>
    </xf>
    <xf numFmtId="0" fontId="1008" fillId="204" borderId="0" xfId="22" applyFont="1" applyFill="1" applyAlignment="1">
      <alignment vertical="center"/>
    </xf>
    <xf numFmtId="0" fontId="1009" fillId="204" borderId="0" xfId="22" applyFont="1" applyFill="1" applyAlignment="1">
      <alignment vertical="center"/>
    </xf>
    <xf numFmtId="0" fontId="671" fillId="37" borderId="0" xfId="22" applyFont="1" applyFill="1" applyAlignment="1">
      <alignment horizontal="center" vertical="center"/>
    </xf>
    <xf numFmtId="0" fontId="1010" fillId="37" borderId="0" xfId="22" applyFont="1" applyFill="1" applyAlignment="1">
      <alignment horizontal="center" vertical="center"/>
    </xf>
    <xf numFmtId="0" fontId="371" fillId="37" borderId="0" xfId="22" applyFont="1" applyFill="1" applyAlignment="1">
      <alignment horizontal="left" vertical="center" wrapText="1"/>
    </xf>
    <xf numFmtId="0" fontId="1011" fillId="37" borderId="0" xfId="22" applyFont="1" applyFill="1" applyAlignment="1">
      <alignment horizontal="left" vertical="center"/>
    </xf>
    <xf numFmtId="0" fontId="371" fillId="37" borderId="0" xfId="22" applyFont="1" applyFill="1" applyAlignment="1">
      <alignment horizontal="left" vertical="center"/>
    </xf>
    <xf numFmtId="0" fontId="803" fillId="204" borderId="0" xfId="22" applyFont="1" applyFill="1" applyAlignment="1">
      <alignment horizontal="right" vertical="center"/>
    </xf>
    <xf numFmtId="0" fontId="1012" fillId="37" borderId="0" xfId="52" applyFont="1" applyFill="1" applyAlignment="1">
      <alignment horizontal="left" vertical="center"/>
    </xf>
    <xf numFmtId="0" fontId="67" fillId="37" borderId="0" xfId="52" applyFill="1" applyAlignment="1">
      <alignment horizontal="left" vertical="center"/>
    </xf>
    <xf numFmtId="0" fontId="67" fillId="37" borderId="0" xfId="52" applyFill="1"/>
    <xf numFmtId="0" fontId="833" fillId="37" borderId="0" xfId="22" applyFont="1" applyFill="1" applyAlignment="1">
      <alignment vertical="center"/>
    </xf>
    <xf numFmtId="0" fontId="344" fillId="37" borderId="0" xfId="22" applyFont="1" applyFill="1" applyAlignment="1">
      <alignment horizontal="right" vertical="center"/>
    </xf>
    <xf numFmtId="0" fontId="371" fillId="37" borderId="0" xfId="22" applyFont="1" applyFill="1" applyAlignment="1">
      <alignment horizontal="right" vertical="center" wrapText="1"/>
    </xf>
    <xf numFmtId="0" fontId="371" fillId="37" borderId="0" xfId="22" applyFont="1" applyFill="1" applyAlignment="1">
      <alignment horizontal="right"/>
    </xf>
    <xf numFmtId="0" fontId="1012" fillId="37" borderId="0" xfId="52" applyFont="1" applyFill="1" applyAlignment="1">
      <alignment vertical="center"/>
    </xf>
    <xf numFmtId="0" fontId="1013" fillId="37" borderId="0" xfId="22" applyFont="1" applyFill="1" applyAlignment="1">
      <alignment horizontal="right" vertical="center"/>
    </xf>
    <xf numFmtId="0" fontId="1014" fillId="37" borderId="0" xfId="22" applyFont="1" applyFill="1" applyAlignment="1">
      <alignment vertical="center"/>
    </xf>
    <xf numFmtId="0" fontId="1015" fillId="37" borderId="0" xfId="22" applyFont="1" applyFill="1"/>
    <xf numFmtId="0" fontId="1016" fillId="37" borderId="0" xfId="22" applyFont="1" applyFill="1" applyAlignment="1">
      <alignment horizontal="center" vertical="center"/>
    </xf>
    <xf numFmtId="0" fontId="1015" fillId="37" borderId="0" xfId="22" applyFont="1" applyFill="1" applyAlignment="1">
      <alignment horizontal="left" vertical="center" wrapText="1"/>
    </xf>
    <xf numFmtId="0" fontId="1017" fillId="0" borderId="0" xfId="22" applyFont="1" applyAlignment="1">
      <alignment horizontal="center" vertical="center"/>
    </xf>
    <xf numFmtId="0" fontId="1018" fillId="0" borderId="0" xfId="22" applyFont="1" applyAlignment="1">
      <alignment horizontal="left" vertical="center"/>
    </xf>
    <xf numFmtId="0" fontId="371" fillId="0" borderId="0" xfId="22" applyFont="1" applyAlignment="1">
      <alignment horizontal="center" vertical="center"/>
    </xf>
    <xf numFmtId="0" fontId="671" fillId="0" borderId="0" xfId="22" applyFont="1" applyAlignment="1">
      <alignment horizontal="center" vertical="center"/>
    </xf>
    <xf numFmtId="0" fontId="1018" fillId="0" borderId="0" xfId="22" applyFont="1" applyAlignment="1">
      <alignment horizontal="center" vertical="center"/>
    </xf>
    <xf numFmtId="0" fontId="1019" fillId="0" borderId="0" xfId="22" applyFont="1" applyAlignment="1">
      <alignment horizontal="center" vertical="center"/>
    </xf>
    <xf numFmtId="0" fontId="250" fillId="0" borderId="0" xfId="22" applyFont="1" applyAlignment="1">
      <alignment horizontal="left" vertical="center"/>
    </xf>
    <xf numFmtId="0" fontId="250" fillId="54" borderId="0" xfId="22" applyFont="1" applyFill="1" applyAlignment="1">
      <alignment horizontal="center" vertical="center"/>
    </xf>
    <xf numFmtId="0" fontId="1010" fillId="0" borderId="0" xfId="22" applyFont="1" applyAlignment="1">
      <alignment horizontal="center" vertical="center"/>
    </xf>
    <xf numFmtId="0" fontId="371" fillId="0" borderId="0" xfId="22" applyFont="1" applyAlignment="1">
      <alignment horizontal="left" vertical="center" wrapText="1"/>
    </xf>
    <xf numFmtId="0" fontId="371" fillId="68" borderId="0" xfId="22" applyFont="1" applyFill="1"/>
    <xf numFmtId="0" fontId="313" fillId="68" borderId="0" xfId="22" applyFont="1" applyFill="1" applyAlignment="1">
      <alignment vertical="center"/>
    </xf>
    <xf numFmtId="0" fontId="237" fillId="68" borderId="0" xfId="22" applyFont="1" applyFill="1" applyAlignment="1">
      <alignment vertical="center"/>
    </xf>
    <xf numFmtId="0" fontId="1020" fillId="68" borderId="0" xfId="52" applyFont="1" applyFill="1" applyAlignment="1">
      <alignment vertical="center"/>
    </xf>
    <xf numFmtId="0" fontId="307" fillId="68" borderId="0" xfId="22" applyFont="1" applyFill="1"/>
    <xf numFmtId="0" fontId="307" fillId="68" borderId="0" xfId="22" applyFont="1" applyFill="1" applyAlignment="1">
      <alignment vertical="center"/>
    </xf>
    <xf numFmtId="0" fontId="265" fillId="68" borderId="0" xfId="22" applyFont="1" applyFill="1" applyAlignment="1">
      <alignment vertical="center"/>
    </xf>
    <xf numFmtId="0" fontId="1021" fillId="0" borderId="0" xfId="22" applyFont="1" applyAlignment="1">
      <alignment horizontal="center" vertical="center"/>
    </xf>
    <xf numFmtId="0" fontId="1022" fillId="137" borderId="0" xfId="0" applyFont="1" applyFill="1" applyAlignment="1">
      <alignment vertical="center"/>
    </xf>
    <xf numFmtId="0" fontId="679" fillId="204" borderId="0" xfId="0" applyFont="1" applyFill="1" applyAlignment="1">
      <alignment horizontal="right" vertical="center"/>
    </xf>
    <xf numFmtId="0" fontId="233" fillId="0" borderId="0" xfId="1"/>
    <xf numFmtId="0" fontId="513" fillId="0" borderId="390" xfId="24" applyFont="1" applyBorder="1" applyAlignment="1" applyProtection="1">
      <alignment horizontal="center" vertical="center" wrapText="1"/>
    </xf>
    <xf numFmtId="0" fontId="37" fillId="3" borderId="391" xfId="23" applyFont="1" applyFill="1" applyBorder="1" applyAlignment="1">
      <alignment horizontal="center" vertical="center"/>
    </xf>
    <xf numFmtId="0" fontId="37" fillId="3" borderId="392" xfId="23" applyFont="1" applyFill="1" applyBorder="1" applyAlignment="1">
      <alignment horizontal="center" vertical="center"/>
    </xf>
    <xf numFmtId="0" fontId="37" fillId="3" borderId="393" xfId="23" applyFont="1" applyFill="1" applyBorder="1" applyAlignment="1">
      <alignment horizontal="center" vertical="center"/>
    </xf>
    <xf numFmtId="0" fontId="514" fillId="3" borderId="394" xfId="23" applyFont="1" applyFill="1" applyBorder="1" applyAlignment="1">
      <alignment vertical="center" wrapText="1"/>
    </xf>
    <xf numFmtId="0" fontId="514" fillId="2" borderId="394" xfId="23" applyFont="1" applyFill="1" applyBorder="1" applyAlignment="1">
      <alignment vertical="center" wrapText="1"/>
    </xf>
    <xf numFmtId="0" fontId="84" fillId="3" borderId="394" xfId="23" applyFont="1" applyFill="1" applyBorder="1" applyAlignment="1">
      <alignment vertical="center" wrapText="1"/>
    </xf>
    <xf numFmtId="0" fontId="514" fillId="97" borderId="394" xfId="23" applyFont="1" applyFill="1" applyBorder="1" applyAlignment="1">
      <alignment vertical="center" wrapText="1"/>
    </xf>
    <xf numFmtId="0" fontId="515" fillId="3" borderId="394" xfId="23" applyFont="1" applyFill="1" applyBorder="1" applyAlignment="1">
      <alignment vertical="center" wrapText="1"/>
    </xf>
    <xf numFmtId="0" fontId="514" fillId="122" borderId="394" xfId="23" applyFont="1" applyFill="1" applyBorder="1" applyAlignment="1">
      <alignment vertical="center" wrapText="1"/>
    </xf>
    <xf numFmtId="0" fontId="516" fillId="3" borderId="394" xfId="23" applyFont="1" applyFill="1" applyBorder="1" applyAlignment="1">
      <alignment vertical="center" wrapText="1"/>
    </xf>
    <xf numFmtId="0" fontId="514" fillId="76" borderId="394" xfId="23" applyFont="1" applyFill="1" applyBorder="1" applyAlignment="1">
      <alignment vertical="center" wrapText="1"/>
    </xf>
    <xf numFmtId="0" fontId="514" fillId="7" borderId="394" xfId="23" applyFont="1" applyFill="1" applyBorder="1" applyAlignment="1">
      <alignment vertical="center" wrapText="1"/>
    </xf>
    <xf numFmtId="0" fontId="517" fillId="3" borderId="394" xfId="23" applyFont="1" applyFill="1" applyBorder="1" applyAlignment="1">
      <alignment vertical="center" wrapText="1"/>
    </xf>
    <xf numFmtId="0" fontId="514" fillId="102" borderId="394" xfId="23" applyFont="1" applyFill="1" applyBorder="1" applyAlignment="1">
      <alignment vertical="center" wrapText="1"/>
    </xf>
    <xf numFmtId="0" fontId="518" fillId="3" borderId="394" xfId="23" applyFont="1" applyFill="1" applyBorder="1" applyAlignment="1">
      <alignment vertical="center" wrapText="1"/>
    </xf>
    <xf numFmtId="0" fontId="514" fillId="14" borderId="394" xfId="23" applyFont="1" applyFill="1" applyBorder="1" applyAlignment="1">
      <alignment vertical="center" wrapText="1"/>
    </xf>
    <xf numFmtId="0" fontId="519" fillId="3" borderId="394" xfId="23" applyFont="1" applyFill="1" applyBorder="1" applyAlignment="1">
      <alignment vertical="center" wrapText="1"/>
    </xf>
    <xf numFmtId="0" fontId="254" fillId="3" borderId="394" xfId="23" applyFont="1" applyFill="1" applyBorder="1" applyAlignment="1">
      <alignment vertical="center" wrapText="1"/>
    </xf>
    <xf numFmtId="0" fontId="514" fillId="104" borderId="394" xfId="23" applyFont="1" applyFill="1" applyBorder="1" applyAlignment="1">
      <alignment vertical="center" wrapText="1"/>
    </xf>
    <xf numFmtId="0" fontId="520" fillId="3" borderId="394" xfId="23" applyFont="1" applyFill="1" applyBorder="1" applyAlignment="1">
      <alignment vertical="center" wrapText="1"/>
    </xf>
    <xf numFmtId="0" fontId="514" fillId="65" borderId="394" xfId="23" applyFont="1" applyFill="1" applyBorder="1" applyAlignment="1">
      <alignment vertical="center" wrapText="1"/>
    </xf>
    <xf numFmtId="0" fontId="521" fillId="3" borderId="394" xfId="23" applyFont="1" applyFill="1" applyBorder="1" applyAlignment="1">
      <alignment vertical="center" wrapText="1"/>
    </xf>
    <xf numFmtId="0" fontId="514" fillId="123" borderId="394" xfId="23" applyFont="1" applyFill="1" applyBorder="1" applyAlignment="1">
      <alignment vertical="center" wrapText="1"/>
    </xf>
    <xf numFmtId="0" fontId="522" fillId="3" borderId="394" xfId="23" applyFont="1" applyFill="1" applyBorder="1" applyAlignment="1">
      <alignment vertical="center" wrapText="1"/>
    </xf>
    <xf numFmtId="0" fontId="514" fillId="93" borderId="394" xfId="23" applyFont="1" applyFill="1" applyBorder="1" applyAlignment="1">
      <alignment vertical="center" wrapText="1"/>
    </xf>
    <xf numFmtId="0" fontId="442" fillId="3" borderId="394" xfId="23" applyFont="1" applyFill="1" applyBorder="1" applyAlignment="1">
      <alignment vertical="center" wrapText="1"/>
    </xf>
    <xf numFmtId="0" fontId="514" fillId="105" borderId="394" xfId="23" applyFont="1" applyFill="1" applyBorder="1" applyAlignment="1">
      <alignment vertical="center" wrapText="1"/>
    </xf>
    <xf numFmtId="0" fontId="523" fillId="3" borderId="394" xfId="23" applyFont="1" applyFill="1" applyBorder="1" applyAlignment="1">
      <alignment vertical="center" wrapText="1"/>
    </xf>
    <xf numFmtId="0" fontId="514" fillId="118" borderId="394" xfId="23" applyFont="1" applyFill="1" applyBorder="1" applyAlignment="1">
      <alignment vertical="center" wrapText="1"/>
    </xf>
    <xf numFmtId="0" fontId="524" fillId="3" borderId="394" xfId="23" applyFont="1" applyFill="1" applyBorder="1" applyAlignment="1">
      <alignment vertical="center" wrapText="1"/>
    </xf>
    <xf numFmtId="0" fontId="514" fillId="15" borderId="394" xfId="23" applyFont="1" applyFill="1" applyBorder="1" applyAlignment="1">
      <alignment vertical="center" wrapText="1"/>
    </xf>
    <xf numFmtId="0" fontId="525" fillId="3" borderId="394" xfId="23" applyFont="1" applyFill="1" applyBorder="1" applyAlignment="1">
      <alignment vertical="center" wrapText="1"/>
    </xf>
    <xf numFmtId="0" fontId="514" fillId="66" borderId="394" xfId="23" applyFont="1" applyFill="1" applyBorder="1" applyAlignment="1">
      <alignment vertical="center" wrapText="1"/>
    </xf>
    <xf numFmtId="0" fontId="526" fillId="3" borderId="394" xfId="23" applyFont="1" applyFill="1" applyBorder="1" applyAlignment="1">
      <alignment vertical="center" wrapText="1"/>
    </xf>
    <xf numFmtId="0" fontId="514" fillId="11" borderId="394" xfId="23" applyFont="1" applyFill="1" applyBorder="1" applyAlignment="1">
      <alignment vertical="center" wrapText="1"/>
    </xf>
    <xf numFmtId="0" fontId="527" fillId="3" borderId="394" xfId="23" applyFont="1" applyFill="1" applyBorder="1" applyAlignment="1">
      <alignment vertical="center" wrapText="1"/>
    </xf>
    <xf numFmtId="0" fontId="514" fillId="8" borderId="394" xfId="23" applyFont="1" applyFill="1" applyBorder="1" applyAlignment="1">
      <alignment vertical="center" wrapText="1"/>
    </xf>
    <xf numFmtId="0" fontId="528" fillId="3" borderId="394" xfId="23" applyFont="1" applyFill="1" applyBorder="1" applyAlignment="1">
      <alignment vertical="center" wrapText="1"/>
    </xf>
    <xf numFmtId="0" fontId="514" fillId="124" borderId="394" xfId="23" applyFont="1" applyFill="1" applyBorder="1" applyAlignment="1">
      <alignment vertical="center" wrapText="1"/>
    </xf>
    <xf numFmtId="0" fontId="529" fillId="3" borderId="394" xfId="23" applyFont="1" applyFill="1" applyBorder="1" applyAlignment="1">
      <alignment vertical="center" wrapText="1"/>
    </xf>
    <xf numFmtId="0" fontId="514" fillId="22" borderId="394" xfId="23" applyFont="1" applyFill="1" applyBorder="1" applyAlignment="1">
      <alignment vertical="center" wrapText="1"/>
    </xf>
    <xf numFmtId="0" fontId="530" fillId="3" borderId="394" xfId="23" applyFont="1" applyFill="1" applyBorder="1" applyAlignment="1">
      <alignment vertical="center" wrapText="1"/>
    </xf>
    <xf numFmtId="0" fontId="514" fillId="12" borderId="394" xfId="23" applyFont="1" applyFill="1" applyBorder="1" applyAlignment="1">
      <alignment vertical="center" wrapText="1"/>
    </xf>
    <xf numFmtId="0" fontId="531" fillId="3" borderId="394" xfId="23" applyFont="1" applyFill="1" applyBorder="1" applyAlignment="1">
      <alignment vertical="center" wrapText="1"/>
    </xf>
    <xf numFmtId="0" fontId="514" fillId="6" borderId="394" xfId="23" applyFont="1" applyFill="1" applyBorder="1" applyAlignment="1">
      <alignment vertical="center" wrapText="1"/>
    </xf>
    <xf numFmtId="0" fontId="32" fillId="3" borderId="394" xfId="23" applyFont="1" applyFill="1" applyBorder="1" applyAlignment="1">
      <alignment vertical="center" wrapText="1"/>
    </xf>
    <xf numFmtId="0" fontId="514" fillId="106" borderId="394" xfId="23" applyFont="1" applyFill="1" applyBorder="1" applyAlignment="1">
      <alignment vertical="center" wrapText="1"/>
    </xf>
    <xf numFmtId="0" fontId="532" fillId="3" borderId="394" xfId="23" applyFont="1" applyFill="1" applyBorder="1" applyAlignment="1">
      <alignment vertical="center" wrapText="1"/>
    </xf>
    <xf numFmtId="0" fontId="514" fillId="10" borderId="394" xfId="23" applyFont="1" applyFill="1" applyBorder="1" applyAlignment="1">
      <alignment vertical="center" wrapText="1"/>
    </xf>
    <xf numFmtId="0" fontId="533" fillId="3" borderId="394" xfId="23" applyFont="1" applyFill="1" applyBorder="1" applyAlignment="1">
      <alignment vertical="center" wrapText="1"/>
    </xf>
    <xf numFmtId="0" fontId="514" fillId="125" borderId="394" xfId="23" applyFont="1" applyFill="1" applyBorder="1" applyAlignment="1">
      <alignment vertical="center" wrapText="1"/>
    </xf>
    <xf numFmtId="0" fontId="534" fillId="3" borderId="394" xfId="23" applyFont="1" applyFill="1" applyBorder="1" applyAlignment="1">
      <alignment vertical="center" wrapText="1"/>
    </xf>
    <xf numFmtId="0" fontId="514" fillId="95" borderId="394" xfId="23" applyFont="1" applyFill="1" applyBorder="1" applyAlignment="1">
      <alignment vertical="center" wrapText="1"/>
    </xf>
    <xf numFmtId="0" fontId="535" fillId="3" borderId="394" xfId="23" applyFont="1" applyFill="1" applyBorder="1" applyAlignment="1">
      <alignment vertical="center" wrapText="1"/>
    </xf>
    <xf numFmtId="0" fontId="514" fillId="107" borderId="394" xfId="23" applyFont="1" applyFill="1" applyBorder="1" applyAlignment="1">
      <alignment vertical="center" wrapText="1"/>
    </xf>
    <xf numFmtId="0" fontId="536" fillId="3" borderId="394" xfId="23" applyFont="1" applyFill="1" applyBorder="1" applyAlignment="1">
      <alignment vertical="center" wrapText="1"/>
    </xf>
    <xf numFmtId="0" fontId="514" fillId="87" borderId="394" xfId="23" applyFont="1" applyFill="1" applyBorder="1" applyAlignment="1">
      <alignment vertical="center" wrapText="1"/>
    </xf>
    <xf numFmtId="0" fontId="537" fillId="3" borderId="394" xfId="23" applyFont="1" applyFill="1" applyBorder="1" applyAlignment="1">
      <alignment vertical="center" wrapText="1"/>
    </xf>
    <xf numFmtId="0" fontId="514" fillId="126" borderId="394" xfId="23" applyFont="1" applyFill="1" applyBorder="1" applyAlignment="1">
      <alignment vertical="center" wrapText="1"/>
    </xf>
    <xf numFmtId="0" fontId="538" fillId="3" borderId="394" xfId="23" applyFont="1" applyFill="1" applyBorder="1" applyAlignment="1">
      <alignment vertical="center" wrapText="1"/>
    </xf>
    <xf numFmtId="0" fontId="514" fillId="96" borderId="394" xfId="23" applyFont="1" applyFill="1" applyBorder="1" applyAlignment="1">
      <alignment vertical="center" wrapText="1"/>
    </xf>
    <xf numFmtId="0" fontId="539" fillId="3" borderId="394" xfId="23" applyFont="1" applyFill="1" applyBorder="1" applyAlignment="1">
      <alignment vertical="center" wrapText="1"/>
    </xf>
    <xf numFmtId="0" fontId="514" fillId="108" borderId="394" xfId="23" applyFont="1" applyFill="1" applyBorder="1" applyAlignment="1">
      <alignment vertical="center" wrapText="1"/>
    </xf>
    <xf numFmtId="0" fontId="540" fillId="3" borderId="394" xfId="23" applyFont="1" applyFill="1" applyBorder="1" applyAlignment="1">
      <alignment vertical="center" wrapText="1"/>
    </xf>
    <xf numFmtId="0" fontId="514" fillId="120" borderId="394" xfId="23" applyFont="1" applyFill="1" applyBorder="1" applyAlignment="1">
      <alignment vertical="center" wrapText="1"/>
    </xf>
    <xf numFmtId="0" fontId="541" fillId="3" borderId="394" xfId="23" applyFont="1" applyFill="1" applyBorder="1" applyAlignment="1">
      <alignment vertical="center" wrapText="1"/>
    </xf>
    <xf numFmtId="0" fontId="514" fillId="31" borderId="394" xfId="23" applyFont="1" applyFill="1" applyBorder="1" applyAlignment="1">
      <alignment vertical="center" wrapText="1"/>
    </xf>
    <xf numFmtId="0" fontId="542" fillId="3" borderId="394" xfId="23" applyFont="1" applyFill="1" applyBorder="1" applyAlignment="1">
      <alignment vertical="center" wrapText="1"/>
    </xf>
    <xf numFmtId="0" fontId="514" fillId="9" borderId="394" xfId="23" applyFont="1" applyFill="1" applyBorder="1" applyAlignment="1">
      <alignment vertical="center" wrapText="1"/>
    </xf>
    <xf numFmtId="0" fontId="543" fillId="3" borderId="394" xfId="23" applyFont="1" applyFill="1" applyBorder="1" applyAlignment="1">
      <alignment vertical="center" wrapText="1"/>
    </xf>
    <xf numFmtId="0" fontId="514" fillId="64" borderId="394" xfId="23" applyFont="1" applyFill="1" applyBorder="1" applyAlignment="1">
      <alignment vertical="center" wrapText="1"/>
    </xf>
    <xf numFmtId="0" fontId="544" fillId="3" borderId="394" xfId="23" applyFont="1" applyFill="1" applyBorder="1" applyAlignment="1">
      <alignment vertical="center" wrapText="1"/>
    </xf>
    <xf numFmtId="0" fontId="514" fillId="98" borderId="394" xfId="23" applyFont="1" applyFill="1" applyBorder="1" applyAlignment="1">
      <alignment vertical="center" wrapText="1"/>
    </xf>
    <xf numFmtId="0" fontId="545" fillId="3" borderId="394" xfId="23" applyFont="1" applyFill="1" applyBorder="1" applyAlignment="1">
      <alignment vertical="center" wrapText="1"/>
    </xf>
    <xf numFmtId="0" fontId="514" fillId="99" borderId="394" xfId="23" applyFont="1" applyFill="1" applyBorder="1" applyAlignment="1">
      <alignment vertical="center" wrapText="1"/>
    </xf>
    <xf numFmtId="0" fontId="546" fillId="3" borderId="394" xfId="23" applyFont="1" applyFill="1" applyBorder="1" applyAlignment="1">
      <alignment vertical="center" wrapText="1"/>
    </xf>
    <xf numFmtId="0" fontId="514" fillId="19" borderId="394" xfId="23" applyFont="1" applyFill="1" applyBorder="1" applyAlignment="1">
      <alignment vertical="center" wrapText="1"/>
    </xf>
    <xf numFmtId="0" fontId="547" fillId="3" borderId="394" xfId="23" applyFont="1" applyFill="1" applyBorder="1" applyAlignment="1">
      <alignment vertical="center" wrapText="1"/>
    </xf>
    <xf numFmtId="0" fontId="514" fillId="128" borderId="394" xfId="23" applyFont="1" applyFill="1" applyBorder="1" applyAlignment="1">
      <alignment vertical="center" wrapText="1"/>
    </xf>
    <xf numFmtId="0" fontId="548" fillId="3" borderId="394" xfId="23" applyFont="1" applyFill="1" applyBorder="1" applyAlignment="1">
      <alignment vertical="center" wrapText="1"/>
    </xf>
    <xf numFmtId="0" fontId="514" fillId="121" borderId="394" xfId="23" applyFont="1" applyFill="1" applyBorder="1" applyAlignment="1">
      <alignment vertical="center" wrapText="1"/>
    </xf>
    <xf numFmtId="0" fontId="549" fillId="3" borderId="394" xfId="23" applyFont="1" applyFill="1" applyBorder="1" applyAlignment="1">
      <alignment vertical="center" wrapText="1"/>
    </xf>
    <xf numFmtId="0" fontId="514" fillId="4" borderId="394" xfId="23" applyFont="1" applyFill="1" applyBorder="1" applyAlignment="1">
      <alignment vertical="center" wrapText="1"/>
    </xf>
    <xf numFmtId="0" fontId="550" fillId="3" borderId="394" xfId="23" applyFont="1" applyFill="1" applyBorder="1" applyAlignment="1">
      <alignment vertical="center" wrapText="1"/>
    </xf>
    <xf numFmtId="0" fontId="514" fillId="100" borderId="394" xfId="23" applyFont="1" applyFill="1" applyBorder="1" applyAlignment="1">
      <alignment vertical="center" wrapText="1"/>
    </xf>
    <xf numFmtId="0" fontId="551" fillId="3" borderId="394" xfId="23" applyFont="1" applyFill="1" applyBorder="1" applyAlignment="1">
      <alignment vertical="center" wrapText="1"/>
    </xf>
    <xf numFmtId="0" fontId="514" fillId="92" borderId="394" xfId="23" applyFont="1" applyFill="1" applyBorder="1" applyAlignment="1">
      <alignment vertical="center" wrapText="1"/>
    </xf>
    <xf numFmtId="0" fontId="447" fillId="3" borderId="394" xfId="23" applyFont="1" applyFill="1" applyBorder="1" applyAlignment="1">
      <alignment vertical="center" wrapText="1"/>
    </xf>
    <xf numFmtId="0" fontId="514" fillId="101" borderId="394" xfId="23" applyFont="1" applyFill="1" applyBorder="1" applyAlignment="1">
      <alignment vertical="center" wrapText="1"/>
    </xf>
    <xf numFmtId="0" fontId="552" fillId="3" borderId="394" xfId="23" applyFont="1" applyFill="1" applyBorder="1" applyAlignment="1">
      <alignment vertical="center" wrapText="1"/>
    </xf>
    <xf numFmtId="0" fontId="514" fillId="21" borderId="394" xfId="23" applyFont="1" applyFill="1" applyBorder="1" applyAlignment="1">
      <alignment vertical="center" wrapText="1"/>
    </xf>
    <xf numFmtId="0" fontId="553" fillId="3" borderId="394" xfId="23" applyFont="1" applyFill="1" applyBorder="1" applyAlignment="1">
      <alignment vertical="center" wrapText="1"/>
    </xf>
    <xf numFmtId="0" fontId="514" fillId="20" borderId="394" xfId="23" applyFont="1" applyFill="1" applyBorder="1" applyAlignment="1">
      <alignment vertical="center" wrapText="1"/>
    </xf>
    <xf numFmtId="0" fontId="554" fillId="3" borderId="394" xfId="23" applyFont="1" applyFill="1" applyBorder="1" applyAlignment="1">
      <alignment vertical="center" wrapText="1"/>
    </xf>
    <xf numFmtId="0" fontId="129" fillId="3" borderId="395" xfId="23" applyFill="1" applyBorder="1" applyAlignment="1">
      <alignment vertical="center"/>
    </xf>
    <xf numFmtId="0" fontId="555" fillId="3" borderId="394" xfId="23" applyFont="1" applyFill="1" applyBorder="1" applyAlignment="1">
      <alignment vertical="center" wrapText="1"/>
    </xf>
    <xf numFmtId="0" fontId="81" fillId="3" borderId="394" xfId="23" applyFont="1" applyFill="1" applyBorder="1" applyAlignment="1">
      <alignment horizontal="center" vertical="center" wrapText="1"/>
    </xf>
    <xf numFmtId="0" fontId="83" fillId="3" borderId="394" xfId="23" applyFont="1" applyFill="1" applyBorder="1" applyAlignment="1">
      <alignment horizontal="center" vertical="center" wrapText="1"/>
    </xf>
    <xf numFmtId="0" fontId="78" fillId="3" borderId="394" xfId="23" applyFont="1" applyFill="1" applyBorder="1" applyAlignment="1">
      <alignment horizontal="center" vertical="center" wrapText="1"/>
    </xf>
    <xf numFmtId="0" fontId="556" fillId="3" borderId="394" xfId="23" applyFont="1" applyFill="1" applyBorder="1" applyAlignment="1">
      <alignment vertical="center" wrapText="1"/>
    </xf>
    <xf numFmtId="0" fontId="254" fillId="76" borderId="394" xfId="23" applyFont="1" applyFill="1" applyBorder="1" applyAlignment="1">
      <alignment vertical="center" wrapText="1"/>
    </xf>
    <xf numFmtId="0" fontId="514" fillId="3" borderId="394" xfId="23" applyFont="1" applyFill="1" applyBorder="1" applyAlignment="1">
      <alignment horizontal="right" vertical="center" wrapText="1"/>
    </xf>
    <xf numFmtId="0" fontId="514" fillId="101" borderId="394" xfId="23" applyFont="1" applyFill="1" applyBorder="1" applyAlignment="1">
      <alignment wrapText="1"/>
    </xf>
    <xf numFmtId="0" fontId="552" fillId="3" borderId="394" xfId="23" applyFont="1" applyFill="1" applyBorder="1" applyAlignment="1">
      <alignment wrapText="1"/>
    </xf>
    <xf numFmtId="0" fontId="514" fillId="3" borderId="394" xfId="23" applyFont="1" applyFill="1" applyBorder="1" applyAlignment="1">
      <alignment wrapText="1"/>
    </xf>
    <xf numFmtId="0" fontId="514" fillId="3" borderId="394" xfId="23" applyFont="1" applyFill="1" applyBorder="1" applyAlignment="1">
      <alignment horizontal="right" wrapText="1"/>
    </xf>
    <xf numFmtId="0" fontId="514" fillId="102" borderId="394" xfId="23" applyFont="1" applyFill="1" applyBorder="1" applyAlignment="1">
      <alignment wrapText="1"/>
    </xf>
    <xf numFmtId="0" fontId="518" fillId="3" borderId="394" xfId="23" applyFont="1" applyFill="1" applyBorder="1" applyAlignment="1">
      <alignment wrapText="1"/>
    </xf>
    <xf numFmtId="0" fontId="514" fillId="2" borderId="394" xfId="23" applyFont="1" applyFill="1" applyBorder="1" applyAlignment="1">
      <alignment wrapText="1"/>
    </xf>
    <xf numFmtId="0" fontId="84" fillId="3" borderId="394" xfId="23" applyFont="1" applyFill="1" applyBorder="1" applyAlignment="1">
      <alignment wrapText="1"/>
    </xf>
    <xf numFmtId="0" fontId="514" fillId="7" borderId="394" xfId="23" applyFont="1" applyFill="1" applyBorder="1" applyAlignment="1">
      <alignment wrapText="1"/>
    </xf>
    <xf numFmtId="0" fontId="517" fillId="3" borderId="394" xfId="23" applyFont="1" applyFill="1" applyBorder="1" applyAlignment="1">
      <alignment wrapText="1"/>
    </xf>
    <xf numFmtId="0" fontId="514" fillId="104" borderId="394" xfId="23" applyFont="1" applyFill="1" applyBorder="1" applyAlignment="1">
      <alignment wrapText="1"/>
    </xf>
    <xf numFmtId="0" fontId="520" fillId="3" borderId="394" xfId="23" applyFont="1" applyFill="1" applyBorder="1" applyAlignment="1">
      <alignment wrapText="1"/>
    </xf>
    <xf numFmtId="0" fontId="514" fillId="105" borderId="394" xfId="23" applyFont="1" applyFill="1" applyBorder="1" applyAlignment="1">
      <alignment wrapText="1"/>
    </xf>
    <xf numFmtId="0" fontId="523" fillId="3" borderId="394" xfId="23" applyFont="1" applyFill="1" applyBorder="1" applyAlignment="1">
      <alignment wrapText="1"/>
    </xf>
    <xf numFmtId="0" fontId="514" fillId="8" borderId="394" xfId="23" applyFont="1" applyFill="1" applyBorder="1" applyAlignment="1">
      <alignment wrapText="1"/>
    </xf>
    <xf numFmtId="0" fontId="528" fillId="3" borderId="394" xfId="23" applyFont="1" applyFill="1" applyBorder="1" applyAlignment="1">
      <alignment wrapText="1"/>
    </xf>
    <xf numFmtId="0" fontId="514" fillId="106" borderId="394" xfId="23" applyFont="1" applyFill="1" applyBorder="1" applyAlignment="1">
      <alignment wrapText="1"/>
    </xf>
    <xf numFmtId="0" fontId="532" fillId="3" borderId="394" xfId="23" applyFont="1" applyFill="1" applyBorder="1" applyAlignment="1">
      <alignment wrapText="1"/>
    </xf>
    <xf numFmtId="0" fontId="514" fillId="107" borderId="394" xfId="23" applyFont="1" applyFill="1" applyBorder="1" applyAlignment="1">
      <alignment wrapText="1"/>
    </xf>
    <xf numFmtId="0" fontId="536" fillId="3" borderId="394" xfId="23" applyFont="1" applyFill="1" applyBorder="1" applyAlignment="1">
      <alignment wrapText="1"/>
    </xf>
    <xf numFmtId="0" fontId="514" fillId="108" borderId="394" xfId="23" applyFont="1" applyFill="1" applyBorder="1" applyAlignment="1">
      <alignment wrapText="1"/>
    </xf>
    <xf numFmtId="0" fontId="540" fillId="3" borderId="394" xfId="23" applyFont="1" applyFill="1" applyBorder="1" applyAlignment="1">
      <alignment wrapText="1"/>
    </xf>
    <xf numFmtId="0" fontId="514" fillId="9" borderId="394" xfId="23" applyFont="1" applyFill="1" applyBorder="1" applyAlignment="1">
      <alignment wrapText="1"/>
    </xf>
    <xf numFmtId="0" fontId="543" fillId="3" borderId="394" xfId="23" applyFont="1" applyFill="1" applyBorder="1" applyAlignment="1">
      <alignment wrapText="1"/>
    </xf>
    <xf numFmtId="0" fontId="514" fillId="99" borderId="394" xfId="23" applyFont="1" applyFill="1" applyBorder="1" applyAlignment="1">
      <alignment wrapText="1"/>
    </xf>
    <xf numFmtId="0" fontId="546" fillId="3" borderId="394" xfId="23" applyFont="1" applyFill="1" applyBorder="1" applyAlignment="1">
      <alignment wrapText="1"/>
    </xf>
    <xf numFmtId="0" fontId="514" fillId="95" borderId="394" xfId="23" applyFont="1" applyFill="1" applyBorder="1" applyAlignment="1">
      <alignment wrapText="1"/>
    </xf>
    <xf numFmtId="0" fontId="535" fillId="3" borderId="394" xfId="23" applyFont="1" applyFill="1" applyBorder="1" applyAlignment="1">
      <alignment wrapText="1"/>
    </xf>
    <xf numFmtId="0" fontId="514" fillId="6" borderId="394" xfId="23" applyFont="1" applyFill="1" applyBorder="1" applyAlignment="1">
      <alignment wrapText="1"/>
    </xf>
    <xf numFmtId="0" fontId="32" fillId="3" borderId="394" xfId="23" applyFont="1" applyFill="1" applyBorder="1" applyAlignment="1">
      <alignment wrapText="1"/>
    </xf>
    <xf numFmtId="0" fontId="514" fillId="96" borderId="394" xfId="23" applyFont="1" applyFill="1" applyBorder="1" applyAlignment="1">
      <alignment wrapText="1"/>
    </xf>
    <xf numFmtId="0" fontId="539" fillId="3" borderId="394" xfId="23" applyFont="1" applyFill="1" applyBorder="1" applyAlignment="1">
      <alignment wrapText="1"/>
    </xf>
    <xf numFmtId="0" fontId="514" fillId="97" borderId="394" xfId="23" applyFont="1" applyFill="1" applyBorder="1" applyAlignment="1">
      <alignment wrapText="1"/>
    </xf>
    <xf numFmtId="0" fontId="515" fillId="3" borderId="394" xfId="23" applyFont="1" applyFill="1" applyBorder="1" applyAlignment="1">
      <alignment wrapText="1"/>
    </xf>
    <xf numFmtId="0" fontId="514" fillId="65" borderId="394" xfId="23" applyFont="1" applyFill="1" applyBorder="1" applyAlignment="1">
      <alignment wrapText="1"/>
    </xf>
    <xf numFmtId="0" fontId="521" fillId="3" borderId="394" xfId="23" applyFont="1" applyFill="1" applyBorder="1" applyAlignment="1">
      <alignment wrapText="1"/>
    </xf>
    <xf numFmtId="0" fontId="514" fillId="118" borderId="394" xfId="23" applyFont="1" applyFill="1" applyBorder="1" applyAlignment="1">
      <alignment wrapText="1"/>
    </xf>
    <xf numFmtId="0" fontId="524" fillId="3" borderId="394" xfId="23" applyFont="1" applyFill="1" applyBorder="1" applyAlignment="1">
      <alignment wrapText="1"/>
    </xf>
    <xf numFmtId="0" fontId="514" fillId="22" borderId="394" xfId="23" applyFont="1" applyFill="1" applyBorder="1" applyAlignment="1">
      <alignment wrapText="1"/>
    </xf>
    <xf numFmtId="0" fontId="530" fillId="3" borderId="394" xfId="23" applyFont="1" applyFill="1" applyBorder="1" applyAlignment="1">
      <alignment wrapText="1"/>
    </xf>
    <xf numFmtId="0" fontId="514" fillId="10" borderId="394" xfId="23" applyFont="1" applyFill="1" applyBorder="1" applyAlignment="1">
      <alignment wrapText="1"/>
    </xf>
    <xf numFmtId="0" fontId="533" fillId="3" borderId="394" xfId="23" applyFont="1" applyFill="1" applyBorder="1" applyAlignment="1">
      <alignment wrapText="1"/>
    </xf>
    <xf numFmtId="0" fontId="514" fillId="87" borderId="394" xfId="23" applyFont="1" applyFill="1" applyBorder="1" applyAlignment="1">
      <alignment wrapText="1"/>
    </xf>
    <xf numFmtId="0" fontId="537" fillId="3" borderId="394" xfId="23" applyFont="1" applyFill="1" applyBorder="1" applyAlignment="1">
      <alignment wrapText="1"/>
    </xf>
    <xf numFmtId="0" fontId="514" fillId="120" borderId="394" xfId="23" applyFont="1" applyFill="1" applyBorder="1" applyAlignment="1">
      <alignment wrapText="1"/>
    </xf>
    <xf numFmtId="0" fontId="541" fillId="3" borderId="394" xfId="23" applyFont="1" applyFill="1" applyBorder="1" applyAlignment="1">
      <alignment wrapText="1"/>
    </xf>
    <xf numFmtId="0" fontId="514" fillId="64" borderId="394" xfId="23" applyFont="1" applyFill="1" applyBorder="1" applyAlignment="1">
      <alignment wrapText="1"/>
    </xf>
    <xf numFmtId="0" fontId="544" fillId="3" borderId="394" xfId="23" applyFont="1" applyFill="1" applyBorder="1" applyAlignment="1">
      <alignment wrapText="1"/>
    </xf>
    <xf numFmtId="0" fontId="514" fillId="19" borderId="394" xfId="23" applyFont="1" applyFill="1" applyBorder="1" applyAlignment="1">
      <alignment wrapText="1"/>
    </xf>
    <xf numFmtId="0" fontId="547" fillId="3" borderId="394" xfId="23" applyFont="1" applyFill="1" applyBorder="1" applyAlignment="1">
      <alignment wrapText="1"/>
    </xf>
    <xf numFmtId="0" fontId="514" fillId="121" borderId="394" xfId="23" applyFont="1" applyFill="1" applyBorder="1" applyAlignment="1">
      <alignment wrapText="1"/>
    </xf>
    <xf numFmtId="0" fontId="549" fillId="3" borderId="394" xfId="23" applyFont="1" applyFill="1" applyBorder="1" applyAlignment="1">
      <alignment wrapText="1"/>
    </xf>
    <xf numFmtId="0" fontId="514" fillId="92" borderId="394" xfId="23" applyFont="1" applyFill="1" applyBorder="1" applyAlignment="1">
      <alignment wrapText="1"/>
    </xf>
    <xf numFmtId="0" fontId="447" fillId="3" borderId="394" xfId="23" applyFont="1" applyFill="1" applyBorder="1" applyAlignment="1">
      <alignment wrapText="1"/>
    </xf>
    <xf numFmtId="0" fontId="514" fillId="21" borderId="394" xfId="23" applyFont="1" applyFill="1" applyBorder="1" applyAlignment="1">
      <alignment wrapText="1"/>
    </xf>
    <xf numFmtId="0" fontId="553" fillId="3" borderId="394" xfId="23" applyFont="1" applyFill="1" applyBorder="1" applyAlignment="1">
      <alignment wrapText="1"/>
    </xf>
    <xf numFmtId="0" fontId="514" fillId="20" borderId="394" xfId="23" applyFont="1" applyFill="1" applyBorder="1" applyAlignment="1">
      <alignment wrapText="1"/>
    </xf>
    <xf numFmtId="0" fontId="554" fillId="3" borderId="394" xfId="23" applyFont="1" applyFill="1" applyBorder="1" applyAlignment="1">
      <alignment wrapText="1"/>
    </xf>
    <xf numFmtId="0" fontId="514" fillId="122" borderId="394" xfId="23" applyFont="1" applyFill="1" applyBorder="1" applyAlignment="1">
      <alignment wrapText="1"/>
    </xf>
    <xf numFmtId="0" fontId="516" fillId="3" borderId="394" xfId="23" applyFont="1" applyFill="1" applyBorder="1" applyAlignment="1">
      <alignment wrapText="1"/>
    </xf>
    <xf numFmtId="0" fontId="514" fillId="14" borderId="394" xfId="23" applyFont="1" applyFill="1" applyBorder="1" applyAlignment="1">
      <alignment wrapText="1"/>
    </xf>
    <xf numFmtId="0" fontId="519" fillId="3" borderId="394" xfId="23" applyFont="1" applyFill="1" applyBorder="1" applyAlignment="1">
      <alignment wrapText="1"/>
    </xf>
    <xf numFmtId="0" fontId="514" fillId="123" borderId="394" xfId="23" applyFont="1" applyFill="1" applyBorder="1" applyAlignment="1">
      <alignment wrapText="1"/>
    </xf>
    <xf numFmtId="0" fontId="522" fillId="3" borderId="394" xfId="23" applyFont="1" applyFill="1" applyBorder="1" applyAlignment="1">
      <alignment wrapText="1"/>
    </xf>
    <xf numFmtId="0" fontId="514" fillId="15" borderId="394" xfId="23" applyFont="1" applyFill="1" applyBorder="1" applyAlignment="1">
      <alignment wrapText="1"/>
    </xf>
    <xf numFmtId="0" fontId="525" fillId="3" borderId="394" xfId="23" applyFont="1" applyFill="1" applyBorder="1" applyAlignment="1">
      <alignment wrapText="1"/>
    </xf>
    <xf numFmtId="0" fontId="514" fillId="124" borderId="394" xfId="23" applyFont="1" applyFill="1" applyBorder="1" applyAlignment="1">
      <alignment wrapText="1"/>
    </xf>
    <xf numFmtId="0" fontId="529" fillId="3" borderId="394" xfId="23" applyFont="1" applyFill="1" applyBorder="1" applyAlignment="1">
      <alignment wrapText="1"/>
    </xf>
    <xf numFmtId="0" fontId="514" fillId="12" borderId="394" xfId="23" applyFont="1" applyFill="1" applyBorder="1" applyAlignment="1">
      <alignment wrapText="1"/>
    </xf>
    <xf numFmtId="0" fontId="531" fillId="3" borderId="394" xfId="23" applyFont="1" applyFill="1" applyBorder="1" applyAlignment="1">
      <alignment wrapText="1"/>
    </xf>
    <xf numFmtId="0" fontId="514" fillId="125" borderId="394" xfId="23" applyFont="1" applyFill="1" applyBorder="1" applyAlignment="1">
      <alignment wrapText="1"/>
    </xf>
    <xf numFmtId="0" fontId="534" fillId="3" borderId="394" xfId="23" applyFont="1" applyFill="1" applyBorder="1" applyAlignment="1">
      <alignment wrapText="1"/>
    </xf>
    <xf numFmtId="0" fontId="514" fillId="126" borderId="394" xfId="23" applyFont="1" applyFill="1" applyBorder="1" applyAlignment="1">
      <alignment wrapText="1"/>
    </xf>
    <xf numFmtId="0" fontId="538" fillId="3" borderId="394" xfId="23" applyFont="1" applyFill="1" applyBorder="1" applyAlignment="1">
      <alignment wrapText="1"/>
    </xf>
    <xf numFmtId="0" fontId="514" fillId="31" borderId="394" xfId="23" applyFont="1" applyFill="1" applyBorder="1" applyAlignment="1">
      <alignment wrapText="1"/>
    </xf>
    <xf numFmtId="0" fontId="542" fillId="3" borderId="394" xfId="23" applyFont="1" applyFill="1" applyBorder="1" applyAlignment="1">
      <alignment wrapText="1"/>
    </xf>
    <xf numFmtId="0" fontId="514" fillId="128" borderId="394" xfId="23" applyFont="1" applyFill="1" applyBorder="1" applyAlignment="1">
      <alignment wrapText="1"/>
    </xf>
    <xf numFmtId="0" fontId="548" fillId="3" borderId="394" xfId="23" applyFont="1" applyFill="1" applyBorder="1" applyAlignment="1">
      <alignment wrapText="1"/>
    </xf>
    <xf numFmtId="0" fontId="514" fillId="4" borderId="394" xfId="23" applyFont="1" applyFill="1" applyBorder="1" applyAlignment="1">
      <alignment wrapText="1"/>
    </xf>
    <xf numFmtId="0" fontId="550" fillId="3" borderId="394" xfId="23" applyFont="1" applyFill="1" applyBorder="1" applyAlignment="1">
      <alignment wrapText="1"/>
    </xf>
    <xf numFmtId="0" fontId="67" fillId="3" borderId="396" xfId="24" applyFill="1" applyBorder="1" applyAlignment="1" applyProtection="1">
      <alignment horizontal="center" vertical="center" wrapText="1"/>
    </xf>
    <xf numFmtId="0" fontId="67" fillId="3" borderId="397" xfId="24" applyFill="1" applyBorder="1" applyAlignment="1" applyProtection="1">
      <alignment horizontal="center" vertical="center" wrapText="1"/>
    </xf>
    <xf numFmtId="0" fontId="67" fillId="3" borderId="398" xfId="24" applyFill="1" applyBorder="1" applyAlignment="1" applyProtection="1">
      <alignment horizontal="center" vertical="center" wrapText="1"/>
    </xf>
    <xf numFmtId="0" fontId="11" fillId="0" borderId="399" xfId="22" applyBorder="1" applyAlignment="1">
      <alignment horizontal="center" vertical="center" wrapText="1"/>
    </xf>
    <xf numFmtId="0" fontId="11" fillId="0" borderId="390" xfId="22" applyBorder="1" applyAlignment="1">
      <alignment horizontal="center" vertical="center" wrapText="1"/>
    </xf>
    <xf numFmtId="0" fontId="11" fillId="0" borderId="395" xfId="22" applyBorder="1" applyAlignment="1">
      <alignment horizontal="center" vertical="center" wrapText="1"/>
    </xf>
    <xf numFmtId="0" fontId="918" fillId="53" borderId="34" xfId="22" applyFont="1" applyFill="1" applyBorder="1" applyAlignment="1">
      <alignment horizontal="center" vertical="center"/>
    </xf>
    <xf numFmtId="0" fontId="918" fillId="53" borderId="101" xfId="22" applyFont="1" applyFill="1" applyBorder="1" applyAlignment="1">
      <alignment horizontal="center" vertical="center"/>
    </xf>
    <xf numFmtId="0" fontId="918" fillId="53" borderId="400" xfId="22" applyFont="1" applyFill="1" applyBorder="1" applyAlignment="1">
      <alignment horizontal="center" vertical="center"/>
    </xf>
    <xf numFmtId="0" fontId="918" fillId="53" borderId="98" xfId="22" applyFont="1" applyFill="1" applyBorder="1" applyAlignment="1">
      <alignment horizontal="center" vertical="center"/>
    </xf>
    <xf numFmtId="0" fontId="918" fillId="53" borderId="0" xfId="22" applyFont="1" applyFill="1" applyAlignment="1">
      <alignment horizontal="center" vertical="center"/>
    </xf>
    <xf numFmtId="0" fontId="918" fillId="53" borderId="342" xfId="22" applyFont="1" applyFill="1" applyBorder="1" applyAlignment="1">
      <alignment horizontal="center" vertical="center"/>
    </xf>
    <xf numFmtId="0" fontId="313" fillId="53" borderId="98" xfId="22" applyFont="1" applyFill="1" applyBorder="1" applyAlignment="1">
      <alignment horizontal="center" vertical="center" wrapText="1"/>
    </xf>
    <xf numFmtId="0" fontId="313" fillId="53" borderId="0" xfId="22" applyFont="1" applyFill="1" applyAlignment="1">
      <alignment horizontal="center" vertical="center" wrapText="1"/>
    </xf>
    <xf numFmtId="0" fontId="313" fillId="53" borderId="342" xfId="22" applyFont="1" applyFill="1" applyBorder="1" applyAlignment="1">
      <alignment horizontal="center" vertical="center" wrapText="1"/>
    </xf>
    <xf numFmtId="0" fontId="313" fillId="53" borderId="169" xfId="22" applyFont="1" applyFill="1" applyBorder="1" applyAlignment="1">
      <alignment horizontal="center" vertical="center" wrapText="1"/>
    </xf>
    <xf numFmtId="0" fontId="313" fillId="53" borderId="170" xfId="22" applyFont="1" applyFill="1" applyBorder="1" applyAlignment="1">
      <alignment horizontal="center" vertical="center" wrapText="1"/>
    </xf>
    <xf numFmtId="0" fontId="313" fillId="53" borderId="171" xfId="22" applyFont="1" applyFill="1" applyBorder="1" applyAlignment="1">
      <alignment horizontal="center" vertical="center" wrapText="1"/>
    </xf>
    <xf numFmtId="0" fontId="243" fillId="68" borderId="0" xfId="22" applyFont="1" applyFill="1" applyAlignment="1">
      <alignment horizontal="right" vertical="center"/>
    </xf>
    <xf numFmtId="0" fontId="1023" fillId="137" borderId="0" xfId="29" applyFont="1" applyFill="1" applyAlignment="1">
      <alignment vertical="center"/>
    </xf>
    <xf numFmtId="0" fontId="1024" fillId="68" borderId="0" xfId="22" applyFont="1" applyFill="1" applyAlignment="1">
      <alignment horizontal="left" vertical="center"/>
    </xf>
    <xf numFmtId="0" fontId="1025" fillId="68" borderId="368" xfId="22" applyFont="1" applyFill="1" applyBorder="1" applyAlignment="1">
      <alignment horizontal="center" vertical="center"/>
    </xf>
    <xf numFmtId="0" fontId="302" fillId="204" borderId="0" xfId="22" applyFont="1" applyFill="1" applyAlignment="1">
      <alignment horizontal="right" vertical="center"/>
    </xf>
    <xf numFmtId="0" fontId="67" fillId="68" borderId="0" xfId="52" applyFill="1" applyAlignment="1">
      <alignment vertical="center"/>
    </xf>
    <xf numFmtId="0" fontId="1026" fillId="68" borderId="0" xfId="52" applyFont="1" applyFill="1" applyAlignment="1">
      <alignment vertical="center"/>
    </xf>
    <xf numFmtId="0" fontId="1027" fillId="68" borderId="0" xfId="22" applyFont="1" applyFill="1" applyAlignment="1">
      <alignment horizontal="left" vertical="center"/>
    </xf>
    <xf numFmtId="0" fontId="237" fillId="204" borderId="0" xfId="22" applyFont="1" applyFill="1" applyAlignment="1">
      <alignment vertical="center"/>
    </xf>
    <xf numFmtId="0" fontId="1029" fillId="68" borderId="0" xfId="52" applyFont="1" applyFill="1" applyAlignment="1">
      <alignment vertical="center"/>
    </xf>
    <xf numFmtId="0" fontId="11" fillId="68" borderId="0" xfId="22" applyFill="1"/>
    <xf numFmtId="0" fontId="67" fillId="68" borderId="0" xfId="52" applyFill="1"/>
    <xf numFmtId="0" fontId="11" fillId="204" borderId="0" xfId="22" applyFill="1"/>
    <xf numFmtId="0" fontId="1030" fillId="68" borderId="0" xfId="52" applyFont="1" applyFill="1" applyAlignment="1">
      <alignment vertical="center"/>
    </xf>
    <xf numFmtId="0" fontId="852" fillId="204" borderId="0" xfId="22" applyFont="1" applyFill="1" applyAlignment="1">
      <alignment horizontal="center" vertical="center"/>
    </xf>
    <xf numFmtId="0" fontId="679" fillId="204" borderId="0" xfId="22" applyFont="1" applyFill="1" applyAlignment="1">
      <alignment horizontal="right" vertical="center"/>
    </xf>
    <xf numFmtId="0" fontId="1031" fillId="137" borderId="0" xfId="29" applyFont="1" applyFill="1" applyAlignment="1">
      <alignment vertical="center"/>
    </xf>
    <xf numFmtId="0" fontId="1031" fillId="137" borderId="0" xfId="29" applyFont="1" applyFill="1" applyProtection="1">
      <protection hidden="1"/>
    </xf>
    <xf numFmtId="0" fontId="1032" fillId="137" borderId="0" xfId="29" applyFont="1" applyFill="1" applyAlignment="1">
      <alignment vertical="center"/>
    </xf>
    <xf numFmtId="0" fontId="344" fillId="137" borderId="0" xfId="34" applyFont="1" applyFill="1" applyAlignment="1">
      <alignment horizontal="right"/>
    </xf>
  </cellXfs>
  <cellStyles count="53">
    <cellStyle name="Euro" xfId="41" xr:uid="{000CDC5E-8BB8-4505-9D88-6D9CC11951B6}"/>
    <cellStyle name="Lien hypertexte" xfId="1" builtinId="8"/>
    <cellStyle name="Lien hypertexte 2" xfId="20" xr:uid="{7852949B-5A7C-4A3C-A84C-689CE0C7B1BF}"/>
    <cellStyle name="Lien hypertexte 2 2" xfId="37" xr:uid="{9DE1E64A-F1CD-4E0E-BBD0-50080737B953}"/>
    <cellStyle name="Lien hypertexte 2 2 2" xfId="49" xr:uid="{9CF69BE7-32FE-4353-B7BA-641334BC8A4B}"/>
    <cellStyle name="Lien hypertexte 2 2 3" xfId="52" xr:uid="{FF08A05C-2CA5-4FAE-B509-B8D9B80E8982}"/>
    <cellStyle name="Lien hypertexte 3" xfId="2" xr:uid="{00000000-0005-0000-0000-000001000000}"/>
    <cellStyle name="Lien hypertexte 3 2" xfId="27" xr:uid="{952AB2BF-3A52-4FBD-8833-933DE50AD277}"/>
    <cellStyle name="Lien hypertexte 3 2 2" xfId="33" xr:uid="{05324EFA-4A0C-49E2-9AB4-066D72B61C32}"/>
    <cellStyle name="Lien hypertexte 3 2 3" xfId="38" xr:uid="{AFE6DB21-CA19-4F7F-8E8F-1D35B8F3F7C9}"/>
    <cellStyle name="Lien hypertexte 4" xfId="15" xr:uid="{00000000-0005-0000-0000-000002000000}"/>
    <cellStyle name="Lien hypertexte 5" xfId="3" xr:uid="{00000000-0005-0000-0000-000003000000}"/>
    <cellStyle name="Lien hypertexte 5 2" xfId="48" xr:uid="{ED884C8C-CE37-4C6F-BCD8-76EE864E1D8D}"/>
    <cellStyle name="Lien hypertexte_Copie de cc2_festival_menus_gemrcn_2011" xfId="24" xr:uid="{C2EDA5C3-FDED-4B74-8C4A-31B0D7D90C5A}"/>
    <cellStyle name="Lien hypertexte_PG Positionnement 2009 2" xfId="47" xr:uid="{47C3F003-0F3A-43EC-8449-4206CCD561B1}"/>
    <cellStyle name="Monétaire" xfId="4" builtinId="4"/>
    <cellStyle name="Monétaire 2" xfId="21" xr:uid="{DC55DEF9-396D-41C0-BB9E-7383342A5BC7}"/>
    <cellStyle name="Normal" xfId="0" builtinId="0"/>
    <cellStyle name="Normal 12" xfId="22" xr:uid="{DA026687-18B5-4111-A924-8FBDD84EE454}"/>
    <cellStyle name="Normal 2" xfId="5" xr:uid="{00000000-0005-0000-0000-000006000000}"/>
    <cellStyle name="Normal 2 2" xfId="6" xr:uid="{00000000-0005-0000-0000-000007000000}"/>
    <cellStyle name="Normal 2 2 2" xfId="7" xr:uid="{00000000-0005-0000-0000-000008000000}"/>
    <cellStyle name="Normal 2 2 2 2" xfId="29" xr:uid="{C3ED8F61-EE98-45D9-BCC2-B33F4EB52A9B}"/>
    <cellStyle name="Normal 2 2 3" xfId="46" xr:uid="{97C590DC-5CCF-4077-8D82-EA5D40F0273C}"/>
    <cellStyle name="Normal 2 3" xfId="35" xr:uid="{D9EAB5D3-59DA-48A4-B145-9C1B49457BF5}"/>
    <cellStyle name="Normal 2 4" xfId="45" xr:uid="{4B645CD1-CD19-4683-B4FE-23EB584CB1F7}"/>
    <cellStyle name="Normal 3" xfId="28" xr:uid="{B058B6A7-F4EF-4554-9A9C-06BF94BBB54A}"/>
    <cellStyle name="Normal 4" xfId="8" xr:uid="{00000000-0005-0000-0000-000009000000}"/>
    <cellStyle name="Normal 4 3" xfId="9" xr:uid="{00000000-0005-0000-0000-00000A000000}"/>
    <cellStyle name="Normal 4 3 4" xfId="34" xr:uid="{6AD0C1BE-2478-4A7E-B0C2-4CD6E74AA844}"/>
    <cellStyle name="Normal 5" xfId="36" xr:uid="{7BD5AF01-45EE-4A2F-8BC0-EB8AABBB570B}"/>
    <cellStyle name="Normal 5 3" xfId="39" xr:uid="{7AC49782-C63A-4491-B3C7-354D861D0D07}"/>
    <cellStyle name="Normal 6" xfId="42" xr:uid="{9AE0F9EC-C8C2-417A-92FE-00CF2CA829F4}"/>
    <cellStyle name="Normal 6 2" xfId="44" xr:uid="{B500C7BF-CC39-472E-8B5D-48C820EF05BC}"/>
    <cellStyle name="Normal 7" xfId="43" xr:uid="{CA062FF3-D41B-463F-90DC-46BF01217EE7}"/>
    <cellStyle name="Normal_Base de données recettes (1)" xfId="26" xr:uid="{779C6636-DED5-4948-9F49-2781DA494FE0}"/>
    <cellStyle name="Normal_Bons de commande livraison" xfId="10" xr:uid="{00000000-0005-0000-0000-00000B000000}"/>
    <cellStyle name="Normal_Comparer recettes 2009 OK 2" xfId="11" xr:uid="{00000000-0005-0000-0000-00000C000000}"/>
    <cellStyle name="Normal_Comparer recettes 2009 OK 2 2" xfId="31" xr:uid="{3DF4FDCF-97A3-4477-8161-85DE7B1A7E58}"/>
    <cellStyle name="Normal_Conditionnement 3 décembre" xfId="12" xr:uid="{00000000-0005-0000-0000-00000D000000}"/>
    <cellStyle name="Normal_Cuissons Températures portait16-11-2006" xfId="13" xr:uid="{00000000-0005-0000-0000-00000E000000}"/>
    <cellStyle name="Normal_EFECTIF1 2" xfId="50" xr:uid="{E2495B19-483A-4217-8057-A78FC88B8E71}"/>
    <cellStyle name="Normal_Forum Marais 15 09 2001" xfId="14" xr:uid="{00000000-0005-0000-0000-00000F000000}"/>
    <cellStyle name="Normal_Forum Marais 15 09 2001 2" xfId="19" xr:uid="{00000000-0005-0000-0000-000010000000}"/>
    <cellStyle name="Normal_Forum Marais 15 09 2001 2 2" xfId="51" xr:uid="{57C63CBD-A51E-4F91-935A-923B60F62466}"/>
    <cellStyle name="Normal_Forum Marais 15 09 2001_Fiche technique C2 Mars 2008 " xfId="30" xr:uid="{F223DE7F-B5DA-40F5-90C3-9617930B9206}"/>
    <cellStyle name="Normal_Gantt 27 janvier 2" xfId="32" xr:uid="{3F8562B6-A762-4CF9-BE7C-1FC37DCC95CB}"/>
    <cellStyle name="Normal_GERMCN UPC brouillon" xfId="23" xr:uid="{227C7870-25E2-4096-A4C8-4379CECDFB3E}"/>
    <cellStyle name="Normal_Menussuite" xfId="25" xr:uid="{BCB5D7ED-8F68-454C-B88E-958B28E45FF6}"/>
    <cellStyle name="Normal_MS Définitions_1" xfId="17" xr:uid="{00000000-0005-0000-0000-000011000000}"/>
    <cellStyle name="Normal_Salaires 2002 Modèle" xfId="18" xr:uid="{00000000-0005-0000-0000-000012000000}"/>
    <cellStyle name="Normal_space" xfId="16" xr:uid="{00000000-0005-0000-0000-000013000000}"/>
    <cellStyle name="Pourcentage 2 2" xfId="40" xr:uid="{FE59841B-51BB-4CFE-91A3-127113014616}"/>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FF6600"/>
      <color rgb="FFFF5B5B"/>
      <color rgb="FF0000FF"/>
      <color rgb="FFCCFFCC"/>
      <color rgb="FF800080"/>
      <color rgb="FF333399"/>
      <color rgb="FF993300"/>
      <color rgb="FF808080"/>
      <color rgb="FFFFFFFF"/>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image" Target="../media/image61.png"/><Relationship Id="rId3" Type="http://schemas.openxmlformats.org/officeDocument/2006/relationships/image" Target="../media/image56.png"/><Relationship Id="rId7" Type="http://schemas.openxmlformats.org/officeDocument/2006/relationships/image" Target="../media/image60.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10" Type="http://schemas.openxmlformats.org/officeDocument/2006/relationships/image" Target="../media/image63.png"/><Relationship Id="rId4" Type="http://schemas.openxmlformats.org/officeDocument/2006/relationships/image" Target="../media/image57.png"/><Relationship Id="rId9" Type="http://schemas.openxmlformats.org/officeDocument/2006/relationships/image" Target="../media/image6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5.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64.png"/><Relationship Id="rId5" Type="http://schemas.openxmlformats.org/officeDocument/2006/relationships/image" Target="../media/image34.png"/><Relationship Id="rId4" Type="http://schemas.openxmlformats.org/officeDocument/2006/relationships/image" Target="../media/image3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7.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49.png"/><Relationship Id="rId3" Type="http://schemas.openxmlformats.org/officeDocument/2006/relationships/image" Target="../media/image31.png"/><Relationship Id="rId21" Type="http://schemas.openxmlformats.org/officeDocument/2006/relationships/diagramQuickStyle" Target="../diagrams/quickStyle1.xml"/><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48.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diagramLayout" Target="../diagrams/layout1.xml"/><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47.png"/><Relationship Id="rId5" Type="http://schemas.openxmlformats.org/officeDocument/2006/relationships/image" Target="../media/image33.png"/><Relationship Id="rId15" Type="http://schemas.openxmlformats.org/officeDocument/2006/relationships/image" Target="../media/image43.png"/><Relationship Id="rId23" Type="http://schemas.microsoft.com/office/2007/relationships/diagramDrawing" Target="../diagrams/drawing1.xml"/><Relationship Id="rId28" Type="http://schemas.openxmlformats.org/officeDocument/2006/relationships/image" Target="../media/image51.png"/><Relationship Id="rId10" Type="http://schemas.openxmlformats.org/officeDocument/2006/relationships/image" Target="../media/image38.png"/><Relationship Id="rId19" Type="http://schemas.openxmlformats.org/officeDocument/2006/relationships/diagramData" Target="../diagrams/data1.xml"/><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diagramColors" Target="../diagrams/colors1.xml"/><Relationship Id="rId27" Type="http://schemas.openxmlformats.org/officeDocument/2006/relationships/image" Target="../media/image50.png"/></Relationships>
</file>

<file path=xl/drawings/_rels/drawing9.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25</xdr:col>
      <xdr:colOff>355600</xdr:colOff>
      <xdr:row>70</xdr:row>
      <xdr:rowOff>342901</xdr:rowOff>
    </xdr:from>
    <xdr:to>
      <xdr:col>28</xdr:col>
      <xdr:colOff>70669</xdr:colOff>
      <xdr:row>75</xdr:row>
      <xdr:rowOff>63501</xdr:rowOff>
    </xdr:to>
    <xdr:pic>
      <xdr:nvPicPr>
        <xdr:cNvPr id="5" name="Picture 1">
          <a:extLst>
            <a:ext uri="{FF2B5EF4-FFF2-40B4-BE49-F238E27FC236}">
              <a16:creationId xmlns:a16="http://schemas.microsoft.com/office/drawing/2014/main" id="{9F58CC1D-A7DE-4AD8-BCFA-886EA962C3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232601"/>
          <a:ext cx="2001069" cy="226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77497F1E-7922-4513-ACA8-A3F4D31A74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5F1B3BDB-3DEB-4339-88B7-8162E9C7E9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81EAF1D1-F6C4-42C7-AB03-8F3B0D8C23A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0F5DC6DB-3ED8-4EAF-9E3B-945BD2AA1B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1D5B1D39-A910-4971-B2BA-8BD02729550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E0C00512-BA0B-4C9E-89B0-7AE9E1859B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7CD66295-6F35-436C-ABC6-EC4AD4C7A5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D1EDD8A6-35EC-4546-BAC1-B677A3C869C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ED9337E0-93CE-46A8-BEC1-770BDDDBC5A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A7D7C291-4F2F-42BA-BC93-9DBF440BD27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123825</xdr:colOff>
      <xdr:row>4</xdr:row>
      <xdr:rowOff>38100</xdr:rowOff>
    </xdr:from>
    <xdr:to>
      <xdr:col>3</xdr:col>
      <xdr:colOff>381000</xdr:colOff>
      <xdr:row>9</xdr:row>
      <xdr:rowOff>247650</xdr:rowOff>
    </xdr:to>
    <xdr:pic>
      <xdr:nvPicPr>
        <xdr:cNvPr id="2" name="Image 1">
          <a:extLst>
            <a:ext uri="{FF2B5EF4-FFF2-40B4-BE49-F238E27FC236}">
              <a16:creationId xmlns:a16="http://schemas.microsoft.com/office/drawing/2014/main" id="{38DAE938-E4D1-48B9-9080-B4AA355EF0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942975"/>
          <a:ext cx="159067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13</xdr:row>
      <xdr:rowOff>9525</xdr:rowOff>
    </xdr:from>
    <xdr:to>
      <xdr:col>2</xdr:col>
      <xdr:colOff>400050</xdr:colOff>
      <xdr:row>13</xdr:row>
      <xdr:rowOff>304800</xdr:rowOff>
    </xdr:to>
    <xdr:pic>
      <xdr:nvPicPr>
        <xdr:cNvPr id="3" name="Image 2">
          <a:extLst>
            <a:ext uri="{FF2B5EF4-FFF2-40B4-BE49-F238E27FC236}">
              <a16:creationId xmlns:a16="http://schemas.microsoft.com/office/drawing/2014/main" id="{9C407230-6CFA-4CB5-B3C7-35528ACB3F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2575" y="3895725"/>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xdr:row>
      <xdr:rowOff>28575</xdr:rowOff>
    </xdr:from>
    <xdr:to>
      <xdr:col>2</xdr:col>
      <xdr:colOff>409575</xdr:colOff>
      <xdr:row>21</xdr:row>
      <xdr:rowOff>9525</xdr:rowOff>
    </xdr:to>
    <xdr:pic>
      <xdr:nvPicPr>
        <xdr:cNvPr id="4" name="Image 3">
          <a:extLst>
            <a:ext uri="{FF2B5EF4-FFF2-40B4-BE49-F238E27FC236}">
              <a16:creationId xmlns:a16="http://schemas.microsoft.com/office/drawing/2014/main" id="{6E6D82F7-B600-42BB-9312-518345B5B7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6115050"/>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27</xdr:row>
      <xdr:rowOff>19050</xdr:rowOff>
    </xdr:from>
    <xdr:to>
      <xdr:col>2</xdr:col>
      <xdr:colOff>409575</xdr:colOff>
      <xdr:row>28</xdr:row>
      <xdr:rowOff>0</xdr:rowOff>
    </xdr:to>
    <xdr:pic>
      <xdr:nvPicPr>
        <xdr:cNvPr id="5" name="Image 4">
          <a:extLst>
            <a:ext uri="{FF2B5EF4-FFF2-40B4-BE49-F238E27FC236}">
              <a16:creationId xmlns:a16="http://schemas.microsoft.com/office/drawing/2014/main" id="{658B9898-D62D-4717-929F-B5338064E0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2100" y="8305800"/>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11</xdr:row>
      <xdr:rowOff>0</xdr:rowOff>
    </xdr:from>
    <xdr:to>
      <xdr:col>1</xdr:col>
      <xdr:colOff>676275</xdr:colOff>
      <xdr:row>12</xdr:row>
      <xdr:rowOff>9525</xdr:rowOff>
    </xdr:to>
    <xdr:pic>
      <xdr:nvPicPr>
        <xdr:cNvPr id="6" name="Image 8">
          <a:extLst>
            <a:ext uri="{FF2B5EF4-FFF2-40B4-BE49-F238E27FC236}">
              <a16:creationId xmlns:a16="http://schemas.microsoft.com/office/drawing/2014/main" id="{50DF5BF0-00CB-4A95-930D-DCB255A632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3105150"/>
          <a:ext cx="6000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14</xdr:row>
      <xdr:rowOff>0</xdr:rowOff>
    </xdr:from>
    <xdr:to>
      <xdr:col>4</xdr:col>
      <xdr:colOff>28575</xdr:colOff>
      <xdr:row>15</xdr:row>
      <xdr:rowOff>66675</xdr:rowOff>
    </xdr:to>
    <xdr:pic>
      <xdr:nvPicPr>
        <xdr:cNvPr id="7" name="Image 9">
          <a:extLst>
            <a:ext uri="{FF2B5EF4-FFF2-40B4-BE49-F238E27FC236}">
              <a16:creationId xmlns:a16="http://schemas.microsoft.com/office/drawing/2014/main" id="{53A31B5F-B1F2-4FAB-9B1A-CBA858C62F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42005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14</xdr:row>
      <xdr:rowOff>295275</xdr:rowOff>
    </xdr:from>
    <xdr:to>
      <xdr:col>4</xdr:col>
      <xdr:colOff>19050</xdr:colOff>
      <xdr:row>16</xdr:row>
      <xdr:rowOff>47625</xdr:rowOff>
    </xdr:to>
    <xdr:pic>
      <xdr:nvPicPr>
        <xdr:cNvPr id="8" name="Image 11">
          <a:extLst>
            <a:ext uri="{FF2B5EF4-FFF2-40B4-BE49-F238E27FC236}">
              <a16:creationId xmlns:a16="http://schemas.microsoft.com/office/drawing/2014/main" id="{333AB343-B841-41AF-8ADB-B807B8ED9FE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449580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15</xdr:row>
      <xdr:rowOff>276225</xdr:rowOff>
    </xdr:from>
    <xdr:to>
      <xdr:col>4</xdr:col>
      <xdr:colOff>19050</xdr:colOff>
      <xdr:row>17</xdr:row>
      <xdr:rowOff>28575</xdr:rowOff>
    </xdr:to>
    <xdr:pic>
      <xdr:nvPicPr>
        <xdr:cNvPr id="9" name="Image 12">
          <a:extLst>
            <a:ext uri="{FF2B5EF4-FFF2-40B4-BE49-F238E27FC236}">
              <a16:creationId xmlns:a16="http://schemas.microsoft.com/office/drawing/2014/main" id="{299A521C-0A65-4B8A-AA35-04895249372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4791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457200</xdr:colOff>
      <xdr:row>17</xdr:row>
      <xdr:rowOff>28575</xdr:rowOff>
    </xdr:from>
    <xdr:to>
      <xdr:col>3</xdr:col>
      <xdr:colOff>742950</xdr:colOff>
      <xdr:row>18</xdr:row>
      <xdr:rowOff>95250</xdr:rowOff>
    </xdr:to>
    <xdr:pic>
      <xdr:nvPicPr>
        <xdr:cNvPr id="10" name="Image 13">
          <a:extLst>
            <a:ext uri="{FF2B5EF4-FFF2-40B4-BE49-F238E27FC236}">
              <a16:creationId xmlns:a16="http://schemas.microsoft.com/office/drawing/2014/main" id="{3B27B202-9D8E-407C-94D4-973DCDA65D0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52700" y="5172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21</xdr:row>
      <xdr:rowOff>0</xdr:rowOff>
    </xdr:from>
    <xdr:to>
      <xdr:col>4</xdr:col>
      <xdr:colOff>28575</xdr:colOff>
      <xdr:row>22</xdr:row>
      <xdr:rowOff>66675</xdr:rowOff>
    </xdr:to>
    <xdr:pic>
      <xdr:nvPicPr>
        <xdr:cNvPr id="11" name="Image 15">
          <a:extLst>
            <a:ext uri="{FF2B5EF4-FFF2-40B4-BE49-F238E27FC236}">
              <a16:creationId xmlns:a16="http://schemas.microsoft.com/office/drawing/2014/main" id="{BF4A352A-2DAC-482A-9365-B9C6800E17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640080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21</xdr:row>
      <xdr:rowOff>295275</xdr:rowOff>
    </xdr:from>
    <xdr:to>
      <xdr:col>4</xdr:col>
      <xdr:colOff>19050</xdr:colOff>
      <xdr:row>23</xdr:row>
      <xdr:rowOff>47625</xdr:rowOff>
    </xdr:to>
    <xdr:pic>
      <xdr:nvPicPr>
        <xdr:cNvPr id="12" name="Image 16">
          <a:extLst>
            <a:ext uri="{FF2B5EF4-FFF2-40B4-BE49-F238E27FC236}">
              <a16:creationId xmlns:a16="http://schemas.microsoft.com/office/drawing/2014/main" id="{3FAD8E34-E244-4C12-B433-2F1C6370A75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6696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22</xdr:row>
      <xdr:rowOff>276225</xdr:rowOff>
    </xdr:from>
    <xdr:to>
      <xdr:col>4</xdr:col>
      <xdr:colOff>19050</xdr:colOff>
      <xdr:row>24</xdr:row>
      <xdr:rowOff>28575</xdr:rowOff>
    </xdr:to>
    <xdr:pic>
      <xdr:nvPicPr>
        <xdr:cNvPr id="13" name="Image 17">
          <a:extLst>
            <a:ext uri="{FF2B5EF4-FFF2-40B4-BE49-F238E27FC236}">
              <a16:creationId xmlns:a16="http://schemas.microsoft.com/office/drawing/2014/main" id="{3F0AB50F-B0FE-4C6E-8603-3CF0D021734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69913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23</xdr:row>
      <xdr:rowOff>257175</xdr:rowOff>
    </xdr:from>
    <xdr:to>
      <xdr:col>4</xdr:col>
      <xdr:colOff>19050</xdr:colOff>
      <xdr:row>25</xdr:row>
      <xdr:rowOff>9525</xdr:rowOff>
    </xdr:to>
    <xdr:pic>
      <xdr:nvPicPr>
        <xdr:cNvPr id="14" name="Image 18">
          <a:extLst>
            <a:ext uri="{FF2B5EF4-FFF2-40B4-BE49-F238E27FC236}">
              <a16:creationId xmlns:a16="http://schemas.microsoft.com/office/drawing/2014/main" id="{A3A5A5F3-1C74-4B5F-B352-01D24E92DBD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72866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27</xdr:row>
      <xdr:rowOff>28575</xdr:rowOff>
    </xdr:from>
    <xdr:to>
      <xdr:col>2</xdr:col>
      <xdr:colOff>409575</xdr:colOff>
      <xdr:row>28</xdr:row>
      <xdr:rowOff>9525</xdr:rowOff>
    </xdr:to>
    <xdr:pic>
      <xdr:nvPicPr>
        <xdr:cNvPr id="15" name="Image 19">
          <a:extLst>
            <a:ext uri="{FF2B5EF4-FFF2-40B4-BE49-F238E27FC236}">
              <a16:creationId xmlns:a16="http://schemas.microsoft.com/office/drawing/2014/main" id="{9C4CA2E9-997A-4ED1-97B9-EE6734AE0F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8315325"/>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28</xdr:row>
      <xdr:rowOff>0</xdr:rowOff>
    </xdr:from>
    <xdr:to>
      <xdr:col>4</xdr:col>
      <xdr:colOff>28575</xdr:colOff>
      <xdr:row>29</xdr:row>
      <xdr:rowOff>66675</xdr:rowOff>
    </xdr:to>
    <xdr:pic>
      <xdr:nvPicPr>
        <xdr:cNvPr id="16" name="Image 20">
          <a:extLst>
            <a:ext uri="{FF2B5EF4-FFF2-40B4-BE49-F238E27FC236}">
              <a16:creationId xmlns:a16="http://schemas.microsoft.com/office/drawing/2014/main" id="{27E0DF37-0E3A-4D65-B4B0-2432D75F390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8601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28</xdr:row>
      <xdr:rowOff>295275</xdr:rowOff>
    </xdr:from>
    <xdr:to>
      <xdr:col>4</xdr:col>
      <xdr:colOff>19050</xdr:colOff>
      <xdr:row>30</xdr:row>
      <xdr:rowOff>47625</xdr:rowOff>
    </xdr:to>
    <xdr:pic>
      <xdr:nvPicPr>
        <xdr:cNvPr id="17" name="Image 21">
          <a:extLst>
            <a:ext uri="{FF2B5EF4-FFF2-40B4-BE49-F238E27FC236}">
              <a16:creationId xmlns:a16="http://schemas.microsoft.com/office/drawing/2014/main" id="{5D7FCB28-B8C0-4D4E-B143-7C6D34EF6A8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88963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29</xdr:row>
      <xdr:rowOff>276225</xdr:rowOff>
    </xdr:from>
    <xdr:to>
      <xdr:col>4</xdr:col>
      <xdr:colOff>19050</xdr:colOff>
      <xdr:row>31</xdr:row>
      <xdr:rowOff>28575</xdr:rowOff>
    </xdr:to>
    <xdr:pic>
      <xdr:nvPicPr>
        <xdr:cNvPr id="18" name="Image 22">
          <a:extLst>
            <a:ext uri="{FF2B5EF4-FFF2-40B4-BE49-F238E27FC236}">
              <a16:creationId xmlns:a16="http://schemas.microsoft.com/office/drawing/2014/main" id="{C451EA2A-D3C7-4BB8-94C8-8070AFFB08E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91916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476250</xdr:colOff>
      <xdr:row>31</xdr:row>
      <xdr:rowOff>266700</xdr:rowOff>
    </xdr:from>
    <xdr:to>
      <xdr:col>4</xdr:col>
      <xdr:colOff>0</xdr:colOff>
      <xdr:row>33</xdr:row>
      <xdr:rowOff>19050</xdr:rowOff>
    </xdr:to>
    <xdr:pic>
      <xdr:nvPicPr>
        <xdr:cNvPr id="19" name="Image 23">
          <a:extLst>
            <a:ext uri="{FF2B5EF4-FFF2-40B4-BE49-F238E27FC236}">
              <a16:creationId xmlns:a16="http://schemas.microsoft.com/office/drawing/2014/main" id="{BF8D1A61-E477-4D02-B6C7-931EA93BED9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0" y="98107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35</xdr:row>
      <xdr:rowOff>19050</xdr:rowOff>
    </xdr:from>
    <xdr:to>
      <xdr:col>2</xdr:col>
      <xdr:colOff>409575</xdr:colOff>
      <xdr:row>36</xdr:row>
      <xdr:rowOff>0</xdr:rowOff>
    </xdr:to>
    <xdr:pic>
      <xdr:nvPicPr>
        <xdr:cNvPr id="20" name="Image 30">
          <a:extLst>
            <a:ext uri="{FF2B5EF4-FFF2-40B4-BE49-F238E27FC236}">
              <a16:creationId xmlns:a16="http://schemas.microsoft.com/office/drawing/2014/main" id="{6B21044A-DA31-406A-A8C0-44C51239EA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2100" y="10820400"/>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35</xdr:row>
      <xdr:rowOff>28575</xdr:rowOff>
    </xdr:from>
    <xdr:to>
      <xdr:col>2</xdr:col>
      <xdr:colOff>409575</xdr:colOff>
      <xdr:row>36</xdr:row>
      <xdr:rowOff>9525</xdr:rowOff>
    </xdr:to>
    <xdr:pic>
      <xdr:nvPicPr>
        <xdr:cNvPr id="21" name="Image 31">
          <a:extLst>
            <a:ext uri="{FF2B5EF4-FFF2-40B4-BE49-F238E27FC236}">
              <a16:creationId xmlns:a16="http://schemas.microsoft.com/office/drawing/2014/main" id="{FAE9E4EC-7AE4-4DA8-A4D8-6D8094F415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10829925"/>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36</xdr:row>
      <xdr:rowOff>0</xdr:rowOff>
    </xdr:from>
    <xdr:to>
      <xdr:col>4</xdr:col>
      <xdr:colOff>28575</xdr:colOff>
      <xdr:row>37</xdr:row>
      <xdr:rowOff>66675</xdr:rowOff>
    </xdr:to>
    <xdr:pic>
      <xdr:nvPicPr>
        <xdr:cNvPr id="22" name="Image 32">
          <a:extLst>
            <a:ext uri="{FF2B5EF4-FFF2-40B4-BE49-F238E27FC236}">
              <a16:creationId xmlns:a16="http://schemas.microsoft.com/office/drawing/2014/main" id="{3A247D74-D422-4BA3-9CA7-C1BB5C044C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111156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36</xdr:row>
      <xdr:rowOff>295275</xdr:rowOff>
    </xdr:from>
    <xdr:to>
      <xdr:col>4</xdr:col>
      <xdr:colOff>19050</xdr:colOff>
      <xdr:row>38</xdr:row>
      <xdr:rowOff>47625</xdr:rowOff>
    </xdr:to>
    <xdr:pic>
      <xdr:nvPicPr>
        <xdr:cNvPr id="23" name="Image 33">
          <a:extLst>
            <a:ext uri="{FF2B5EF4-FFF2-40B4-BE49-F238E27FC236}">
              <a16:creationId xmlns:a16="http://schemas.microsoft.com/office/drawing/2014/main" id="{E77C7429-76F6-4E0E-822D-C557285FCF8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14109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37</xdr:row>
      <xdr:rowOff>276225</xdr:rowOff>
    </xdr:from>
    <xdr:to>
      <xdr:col>4</xdr:col>
      <xdr:colOff>19050</xdr:colOff>
      <xdr:row>39</xdr:row>
      <xdr:rowOff>28575</xdr:rowOff>
    </xdr:to>
    <xdr:pic>
      <xdr:nvPicPr>
        <xdr:cNvPr id="24" name="Image 34">
          <a:extLst>
            <a:ext uri="{FF2B5EF4-FFF2-40B4-BE49-F238E27FC236}">
              <a16:creationId xmlns:a16="http://schemas.microsoft.com/office/drawing/2014/main" id="{E13F1859-1528-4F80-96BA-24AFD0C2BD3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17062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38</xdr:row>
      <xdr:rowOff>257175</xdr:rowOff>
    </xdr:from>
    <xdr:to>
      <xdr:col>4</xdr:col>
      <xdr:colOff>19050</xdr:colOff>
      <xdr:row>40</xdr:row>
      <xdr:rowOff>9525</xdr:rowOff>
    </xdr:to>
    <xdr:pic>
      <xdr:nvPicPr>
        <xdr:cNvPr id="25" name="Image 35">
          <a:extLst>
            <a:ext uri="{FF2B5EF4-FFF2-40B4-BE49-F238E27FC236}">
              <a16:creationId xmlns:a16="http://schemas.microsoft.com/office/drawing/2014/main" id="{5F438203-3F5A-4B84-A91E-CBFB332B0D5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200150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11</xdr:row>
      <xdr:rowOff>76200</xdr:rowOff>
    </xdr:from>
    <xdr:to>
      <xdr:col>7</xdr:col>
      <xdr:colOff>438150</xdr:colOff>
      <xdr:row>11</xdr:row>
      <xdr:rowOff>409575</xdr:rowOff>
    </xdr:to>
    <xdr:pic>
      <xdr:nvPicPr>
        <xdr:cNvPr id="26" name="Image 2">
          <a:extLst>
            <a:ext uri="{FF2B5EF4-FFF2-40B4-BE49-F238E27FC236}">
              <a16:creationId xmlns:a16="http://schemas.microsoft.com/office/drawing/2014/main" id="{50A9456C-954D-4BFD-84D1-69FB586D75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29225" y="3181350"/>
          <a:ext cx="3524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561975</xdr:colOff>
      <xdr:row>7</xdr:row>
      <xdr:rowOff>104775</xdr:rowOff>
    </xdr:from>
    <xdr:to>
      <xdr:col>26</xdr:col>
      <xdr:colOff>723900</xdr:colOff>
      <xdr:row>47</xdr:row>
      <xdr:rowOff>133350</xdr:rowOff>
    </xdr:to>
    <xdr:pic>
      <xdr:nvPicPr>
        <xdr:cNvPr id="27" name="Image 3">
          <a:extLst>
            <a:ext uri="{FF2B5EF4-FFF2-40B4-BE49-F238E27FC236}">
              <a16:creationId xmlns:a16="http://schemas.microsoft.com/office/drawing/2014/main" id="{E0378192-AC40-4AD0-9E49-A1BB7ADE6A7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39475" y="1952625"/>
          <a:ext cx="9305925" cy="1275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13</xdr:row>
      <xdr:rowOff>295275</xdr:rowOff>
    </xdr:from>
    <xdr:to>
      <xdr:col>7</xdr:col>
      <xdr:colOff>371475</xdr:colOff>
      <xdr:row>15</xdr:row>
      <xdr:rowOff>0</xdr:rowOff>
    </xdr:to>
    <xdr:pic>
      <xdr:nvPicPr>
        <xdr:cNvPr id="28" name="Image 37">
          <a:extLst>
            <a:ext uri="{FF2B5EF4-FFF2-40B4-BE49-F238E27FC236}">
              <a16:creationId xmlns:a16="http://schemas.microsoft.com/office/drawing/2014/main" id="{1323CBE7-D7EF-4110-95E1-BBF84DEF39C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00650" y="4181475"/>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17</xdr:row>
      <xdr:rowOff>0</xdr:rowOff>
    </xdr:from>
    <xdr:to>
      <xdr:col>7</xdr:col>
      <xdr:colOff>314325</xdr:colOff>
      <xdr:row>18</xdr:row>
      <xdr:rowOff>19050</xdr:rowOff>
    </xdr:to>
    <xdr:pic>
      <xdr:nvPicPr>
        <xdr:cNvPr id="29" name="Image 39">
          <a:extLst>
            <a:ext uri="{FF2B5EF4-FFF2-40B4-BE49-F238E27FC236}">
              <a16:creationId xmlns:a16="http://schemas.microsoft.com/office/drawing/2014/main" id="{18C5C598-38F0-4B3E-B930-D3D9132108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51435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7</xdr:col>
      <xdr:colOff>314325</xdr:colOff>
      <xdr:row>20</xdr:row>
      <xdr:rowOff>19050</xdr:rowOff>
    </xdr:to>
    <xdr:pic>
      <xdr:nvPicPr>
        <xdr:cNvPr id="30" name="Image 40">
          <a:extLst>
            <a:ext uri="{FF2B5EF4-FFF2-40B4-BE49-F238E27FC236}">
              <a16:creationId xmlns:a16="http://schemas.microsoft.com/office/drawing/2014/main" id="{401582FF-DEC6-4C7B-A111-E377E47E6C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577215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21</xdr:row>
      <xdr:rowOff>0</xdr:rowOff>
    </xdr:from>
    <xdr:to>
      <xdr:col>7</xdr:col>
      <xdr:colOff>314325</xdr:colOff>
      <xdr:row>22</xdr:row>
      <xdr:rowOff>19050</xdr:rowOff>
    </xdr:to>
    <xdr:pic>
      <xdr:nvPicPr>
        <xdr:cNvPr id="31" name="Image 41">
          <a:extLst>
            <a:ext uri="{FF2B5EF4-FFF2-40B4-BE49-F238E27FC236}">
              <a16:creationId xmlns:a16="http://schemas.microsoft.com/office/drawing/2014/main" id="{92B615FA-86E9-4FCC-B254-A946DD591F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64008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23</xdr:row>
      <xdr:rowOff>0</xdr:rowOff>
    </xdr:from>
    <xdr:to>
      <xdr:col>7</xdr:col>
      <xdr:colOff>314325</xdr:colOff>
      <xdr:row>24</xdr:row>
      <xdr:rowOff>19050</xdr:rowOff>
    </xdr:to>
    <xdr:pic>
      <xdr:nvPicPr>
        <xdr:cNvPr id="32" name="Image 43">
          <a:extLst>
            <a:ext uri="{FF2B5EF4-FFF2-40B4-BE49-F238E27FC236}">
              <a16:creationId xmlns:a16="http://schemas.microsoft.com/office/drawing/2014/main" id="{056307F1-65DD-4FAF-A33E-5269DEFC7C9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702945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24</xdr:row>
      <xdr:rowOff>276225</xdr:rowOff>
    </xdr:from>
    <xdr:to>
      <xdr:col>7</xdr:col>
      <xdr:colOff>352425</xdr:colOff>
      <xdr:row>25</xdr:row>
      <xdr:rowOff>295275</xdr:rowOff>
    </xdr:to>
    <xdr:pic>
      <xdr:nvPicPr>
        <xdr:cNvPr id="33" name="Image 44">
          <a:extLst>
            <a:ext uri="{FF2B5EF4-FFF2-40B4-BE49-F238E27FC236}">
              <a16:creationId xmlns:a16="http://schemas.microsoft.com/office/drawing/2014/main" id="{699054DE-69AD-4910-9773-A9F5CCB54A3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81600" y="76200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xdr:colOff>
      <xdr:row>298</xdr:row>
      <xdr:rowOff>152400</xdr:rowOff>
    </xdr:from>
    <xdr:to>
      <xdr:col>12</xdr:col>
      <xdr:colOff>371475</xdr:colOff>
      <xdr:row>311</xdr:row>
      <xdr:rowOff>95250</xdr:rowOff>
    </xdr:to>
    <xdr:pic>
      <xdr:nvPicPr>
        <xdr:cNvPr id="2" name="Image 1">
          <a:extLst>
            <a:ext uri="{FF2B5EF4-FFF2-40B4-BE49-F238E27FC236}">
              <a16:creationId xmlns:a16="http://schemas.microsoft.com/office/drawing/2014/main" id="{E06E0E02-F69C-4E80-B3DF-589436DD4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61312425"/>
          <a:ext cx="8086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333</xdr:row>
      <xdr:rowOff>200025</xdr:rowOff>
    </xdr:from>
    <xdr:to>
      <xdr:col>0</xdr:col>
      <xdr:colOff>219075</xdr:colOff>
      <xdr:row>371</xdr:row>
      <xdr:rowOff>180975</xdr:rowOff>
    </xdr:to>
    <xdr:sp macro="" textlink="">
      <xdr:nvSpPr>
        <xdr:cNvPr id="3" name="Line 252">
          <a:extLst>
            <a:ext uri="{FF2B5EF4-FFF2-40B4-BE49-F238E27FC236}">
              <a16:creationId xmlns:a16="http://schemas.microsoft.com/office/drawing/2014/main" id="{45D86B0C-9B8F-4BD5-B5F2-F647655B00F6}"/>
            </a:ext>
          </a:extLst>
        </xdr:cNvPr>
        <xdr:cNvSpPr>
          <a:spLocks noChangeShapeType="1"/>
        </xdr:cNvSpPr>
      </xdr:nvSpPr>
      <xdr:spPr bwMode="auto">
        <a:xfrm>
          <a:off x="219075" y="68265675"/>
          <a:ext cx="0" cy="7648575"/>
        </a:xfrm>
        <a:prstGeom prst="line">
          <a:avLst/>
        </a:prstGeom>
        <a:noFill/>
        <a:ln w="12065">
          <a:solidFill>
            <a:srgbClr val="CACAC8"/>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276225</xdr:colOff>
      <xdr:row>376</xdr:row>
      <xdr:rowOff>0</xdr:rowOff>
    </xdr:from>
    <xdr:to>
      <xdr:col>11</xdr:col>
      <xdr:colOff>123825</xdr:colOff>
      <xdr:row>384</xdr:row>
      <xdr:rowOff>28575</xdr:rowOff>
    </xdr:to>
    <xdr:pic>
      <xdr:nvPicPr>
        <xdr:cNvPr id="4" name="Image 5">
          <a:extLst>
            <a:ext uri="{FF2B5EF4-FFF2-40B4-BE49-F238E27FC236}">
              <a16:creationId xmlns:a16="http://schemas.microsoft.com/office/drawing/2014/main" id="{F8227E70-F8B5-4A02-8F65-7010804799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 y="76742925"/>
          <a:ext cx="76581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390525</xdr:colOff>
      <xdr:row>433</xdr:row>
      <xdr:rowOff>9525</xdr:rowOff>
    </xdr:from>
    <xdr:to>
      <xdr:col>11</xdr:col>
      <xdr:colOff>266700</xdr:colOff>
      <xdr:row>442</xdr:row>
      <xdr:rowOff>19050</xdr:rowOff>
    </xdr:to>
    <xdr:pic>
      <xdr:nvPicPr>
        <xdr:cNvPr id="5" name="Image 6">
          <a:extLst>
            <a:ext uri="{FF2B5EF4-FFF2-40B4-BE49-F238E27FC236}">
              <a16:creationId xmlns:a16="http://schemas.microsoft.com/office/drawing/2014/main" id="{601457BB-3E76-4B6F-AFB2-6C83DE020B0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05525" y="88087200"/>
          <a:ext cx="22193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514350</xdr:colOff>
      <xdr:row>73</xdr:row>
      <xdr:rowOff>38100</xdr:rowOff>
    </xdr:from>
    <xdr:to>
      <xdr:col>12</xdr:col>
      <xdr:colOff>714375</xdr:colOff>
      <xdr:row>79</xdr:row>
      <xdr:rowOff>180975</xdr:rowOff>
    </xdr:to>
    <xdr:pic>
      <xdr:nvPicPr>
        <xdr:cNvPr id="3" name="Image 2">
          <a:extLst>
            <a:ext uri="{FF2B5EF4-FFF2-40B4-BE49-F238E27FC236}">
              <a16:creationId xmlns:a16="http://schemas.microsoft.com/office/drawing/2014/main" id="{3B895329-C36B-4B6D-BE5A-B65C5BE90C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35185350"/>
          <a:ext cx="4105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72</xdr:row>
      <xdr:rowOff>123825</xdr:rowOff>
    </xdr:from>
    <xdr:to>
      <xdr:col>6</xdr:col>
      <xdr:colOff>561975</xdr:colOff>
      <xdr:row>89</xdr:row>
      <xdr:rowOff>9525</xdr:rowOff>
    </xdr:to>
    <xdr:pic>
      <xdr:nvPicPr>
        <xdr:cNvPr id="4" name="Image 3">
          <a:extLst>
            <a:ext uri="{FF2B5EF4-FFF2-40B4-BE49-F238E27FC236}">
              <a16:creationId xmlns:a16="http://schemas.microsoft.com/office/drawing/2014/main" id="{2B4D6B00-3041-43C0-BDA9-E89FC665AF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35042475"/>
          <a:ext cx="3895725"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148</xdr:row>
      <xdr:rowOff>19050</xdr:rowOff>
    </xdr:from>
    <xdr:to>
      <xdr:col>12</xdr:col>
      <xdr:colOff>161925</xdr:colOff>
      <xdr:row>157</xdr:row>
      <xdr:rowOff>171450</xdr:rowOff>
    </xdr:to>
    <xdr:pic>
      <xdr:nvPicPr>
        <xdr:cNvPr id="5" name="Image 3">
          <a:extLst>
            <a:ext uri="{FF2B5EF4-FFF2-40B4-BE49-F238E27FC236}">
              <a16:creationId xmlns:a16="http://schemas.microsoft.com/office/drawing/2014/main" id="{36CF5B6D-09C4-4B43-8911-DD21CFC5ACC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7900" y="51835050"/>
          <a:ext cx="286702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148</xdr:row>
      <xdr:rowOff>76200</xdr:rowOff>
    </xdr:from>
    <xdr:to>
      <xdr:col>7</xdr:col>
      <xdr:colOff>66675</xdr:colOff>
      <xdr:row>159</xdr:row>
      <xdr:rowOff>66675</xdr:rowOff>
    </xdr:to>
    <xdr:pic>
      <xdr:nvPicPr>
        <xdr:cNvPr id="6" name="Image 5">
          <a:extLst>
            <a:ext uri="{FF2B5EF4-FFF2-40B4-BE49-F238E27FC236}">
              <a16:creationId xmlns:a16="http://schemas.microsoft.com/office/drawing/2014/main" id="{C5CB582A-2623-4EF5-9AAD-FF5BC32F46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51892200"/>
          <a:ext cx="416242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647700</xdr:colOff>
      <xdr:row>244</xdr:row>
      <xdr:rowOff>114300</xdr:rowOff>
    </xdr:from>
    <xdr:to>
      <xdr:col>13</xdr:col>
      <xdr:colOff>371475</xdr:colOff>
      <xdr:row>257</xdr:row>
      <xdr:rowOff>47625</xdr:rowOff>
    </xdr:to>
    <xdr:pic>
      <xdr:nvPicPr>
        <xdr:cNvPr id="7" name="Image 1">
          <a:extLst>
            <a:ext uri="{FF2B5EF4-FFF2-40B4-BE49-F238E27FC236}">
              <a16:creationId xmlns:a16="http://schemas.microsoft.com/office/drawing/2014/main" id="{4678CFFB-1EDF-4A4B-9EC7-E6EDDDF1EF2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73342500"/>
          <a:ext cx="441007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247</xdr:row>
      <xdr:rowOff>114300</xdr:rowOff>
    </xdr:from>
    <xdr:to>
      <xdr:col>7</xdr:col>
      <xdr:colOff>200025</xdr:colOff>
      <xdr:row>270</xdr:row>
      <xdr:rowOff>104775</xdr:rowOff>
    </xdr:to>
    <xdr:pic>
      <xdr:nvPicPr>
        <xdr:cNvPr id="8" name="Image 2">
          <a:extLst>
            <a:ext uri="{FF2B5EF4-FFF2-40B4-BE49-F238E27FC236}">
              <a16:creationId xmlns:a16="http://schemas.microsoft.com/office/drawing/2014/main" id="{FC14A1F8-52DA-45CC-8AD5-D821692B25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 y="74028300"/>
          <a:ext cx="4238625"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647700</xdr:colOff>
      <xdr:row>255</xdr:row>
      <xdr:rowOff>171450</xdr:rowOff>
    </xdr:from>
    <xdr:to>
      <xdr:col>13</xdr:col>
      <xdr:colOff>66675</xdr:colOff>
      <xdr:row>263</xdr:row>
      <xdr:rowOff>123825</xdr:rowOff>
    </xdr:to>
    <xdr:pic>
      <xdr:nvPicPr>
        <xdr:cNvPr id="9" name="Image 3">
          <a:extLst>
            <a:ext uri="{FF2B5EF4-FFF2-40B4-BE49-F238E27FC236}">
              <a16:creationId xmlns:a16="http://schemas.microsoft.com/office/drawing/2014/main" id="{9204E1C0-E6EA-4EBF-9351-28FAE0B7EB5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505450" y="75914250"/>
          <a:ext cx="410527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266</xdr:row>
      <xdr:rowOff>152400</xdr:rowOff>
    </xdr:from>
    <xdr:to>
      <xdr:col>7</xdr:col>
      <xdr:colOff>161925</xdr:colOff>
      <xdr:row>272</xdr:row>
      <xdr:rowOff>142875</xdr:rowOff>
    </xdr:to>
    <xdr:pic>
      <xdr:nvPicPr>
        <xdr:cNvPr id="10" name="Image 5">
          <a:extLst>
            <a:ext uri="{FF2B5EF4-FFF2-40B4-BE49-F238E27FC236}">
              <a16:creationId xmlns:a16="http://schemas.microsoft.com/office/drawing/2014/main" id="{8967E729-FC41-4074-B8EA-51776B7E971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5350" y="78409800"/>
          <a:ext cx="41243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263</xdr:row>
      <xdr:rowOff>0</xdr:rowOff>
    </xdr:from>
    <xdr:to>
      <xdr:col>12</xdr:col>
      <xdr:colOff>771525</xdr:colOff>
      <xdr:row>278</xdr:row>
      <xdr:rowOff>180975</xdr:rowOff>
    </xdr:to>
    <xdr:pic>
      <xdr:nvPicPr>
        <xdr:cNvPr id="11" name="Image 6">
          <a:extLst>
            <a:ext uri="{FF2B5EF4-FFF2-40B4-BE49-F238E27FC236}">
              <a16:creationId xmlns:a16="http://schemas.microsoft.com/office/drawing/2014/main" id="{EA9EDCB2-90D8-4BD0-92F7-46B0FF7ED63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562600" y="77571600"/>
          <a:ext cx="39719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762000</xdr:colOff>
      <xdr:row>271</xdr:row>
      <xdr:rowOff>19050</xdr:rowOff>
    </xdr:from>
    <xdr:to>
      <xdr:col>6</xdr:col>
      <xdr:colOff>704850</xdr:colOff>
      <xdr:row>279</xdr:row>
      <xdr:rowOff>9525</xdr:rowOff>
    </xdr:to>
    <xdr:pic>
      <xdr:nvPicPr>
        <xdr:cNvPr id="12" name="Image 7">
          <a:extLst>
            <a:ext uri="{FF2B5EF4-FFF2-40B4-BE49-F238E27FC236}">
              <a16:creationId xmlns:a16="http://schemas.microsoft.com/office/drawing/2014/main" id="{783B2F5F-A315-4D3C-81A4-834C8121B22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76600" y="79419450"/>
          <a:ext cx="150495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1467</xdr:row>
      <xdr:rowOff>200025</xdr:rowOff>
    </xdr:from>
    <xdr:to>
      <xdr:col>0</xdr:col>
      <xdr:colOff>219075</xdr:colOff>
      <xdr:row>1528</xdr:row>
      <xdr:rowOff>180975</xdr:rowOff>
    </xdr:to>
    <xdr:sp macro="" textlink="">
      <xdr:nvSpPr>
        <xdr:cNvPr id="2" name="Line 252">
          <a:extLst>
            <a:ext uri="{FF2B5EF4-FFF2-40B4-BE49-F238E27FC236}">
              <a16:creationId xmlns:a16="http://schemas.microsoft.com/office/drawing/2014/main" id="{F667F344-D066-4515-B85E-4007DA738D63}"/>
            </a:ext>
          </a:extLst>
        </xdr:cNvPr>
        <xdr:cNvSpPr>
          <a:spLocks noChangeShapeType="1"/>
        </xdr:cNvSpPr>
      </xdr:nvSpPr>
      <xdr:spPr bwMode="auto">
        <a:xfrm>
          <a:off x="219075" y="369865275"/>
          <a:ext cx="0" cy="16287750"/>
        </a:xfrm>
        <a:prstGeom prst="line">
          <a:avLst/>
        </a:prstGeom>
        <a:noFill/>
        <a:ln w="12065">
          <a:solidFill>
            <a:srgbClr val="CACAC8"/>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219075</xdr:colOff>
      <xdr:row>1621</xdr:row>
      <xdr:rowOff>200025</xdr:rowOff>
    </xdr:from>
    <xdr:to>
      <xdr:col>0</xdr:col>
      <xdr:colOff>219075</xdr:colOff>
      <xdr:row>1659</xdr:row>
      <xdr:rowOff>180975</xdr:rowOff>
    </xdr:to>
    <xdr:sp macro="" textlink="">
      <xdr:nvSpPr>
        <xdr:cNvPr id="3" name="Line 252">
          <a:extLst>
            <a:ext uri="{FF2B5EF4-FFF2-40B4-BE49-F238E27FC236}">
              <a16:creationId xmlns:a16="http://schemas.microsoft.com/office/drawing/2014/main" id="{219B6E63-04A7-4424-93FC-CB34A0157B12}"/>
            </a:ext>
          </a:extLst>
        </xdr:cNvPr>
        <xdr:cNvSpPr>
          <a:spLocks noChangeShapeType="1"/>
        </xdr:cNvSpPr>
      </xdr:nvSpPr>
      <xdr:spPr bwMode="auto">
        <a:xfrm>
          <a:off x="219075" y="404917275"/>
          <a:ext cx="0" cy="7648575"/>
        </a:xfrm>
        <a:prstGeom prst="line">
          <a:avLst/>
        </a:prstGeom>
        <a:noFill/>
        <a:ln w="12065">
          <a:solidFill>
            <a:srgbClr val="CACAC8"/>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276225</xdr:colOff>
      <xdr:row>1664</xdr:row>
      <xdr:rowOff>0</xdr:rowOff>
    </xdr:from>
    <xdr:to>
      <xdr:col>9</xdr:col>
      <xdr:colOff>688975</xdr:colOff>
      <xdr:row>1673</xdr:row>
      <xdr:rowOff>104775</xdr:rowOff>
    </xdr:to>
    <xdr:pic>
      <xdr:nvPicPr>
        <xdr:cNvPr id="4" name="Image 5">
          <a:extLst>
            <a:ext uri="{FF2B5EF4-FFF2-40B4-BE49-F238E27FC236}">
              <a16:creationId xmlns:a16="http://schemas.microsoft.com/office/drawing/2014/main" id="{C93E0AC8-6588-4AC3-905E-8721A2AA28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13394525"/>
          <a:ext cx="76803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1295400</xdr:colOff>
      <xdr:row>12</xdr:row>
      <xdr:rowOff>241300</xdr:rowOff>
    </xdr:from>
    <xdr:to>
      <xdr:col>20</xdr:col>
      <xdr:colOff>12700</xdr:colOff>
      <xdr:row>21</xdr:row>
      <xdr:rowOff>177800</xdr:rowOff>
    </xdr:to>
    <xdr:pic>
      <xdr:nvPicPr>
        <xdr:cNvPr id="5" name="Image 4">
          <a:extLst>
            <a:ext uri="{FF2B5EF4-FFF2-40B4-BE49-F238E27FC236}">
              <a16:creationId xmlns:a16="http://schemas.microsoft.com/office/drawing/2014/main" id="{2B6C59D0-C3DA-4BE7-97F7-06F1F52D75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20900" y="2717800"/>
          <a:ext cx="7137400" cy="228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76200</xdr:colOff>
      <xdr:row>101</xdr:row>
      <xdr:rowOff>66675</xdr:rowOff>
    </xdr:from>
    <xdr:to>
      <xdr:col>13</xdr:col>
      <xdr:colOff>447675</xdr:colOff>
      <xdr:row>112</xdr:row>
      <xdr:rowOff>104775</xdr:rowOff>
    </xdr:to>
    <xdr:pic>
      <xdr:nvPicPr>
        <xdr:cNvPr id="2" name="Image 1">
          <a:extLst>
            <a:ext uri="{FF2B5EF4-FFF2-40B4-BE49-F238E27FC236}">
              <a16:creationId xmlns:a16="http://schemas.microsoft.com/office/drawing/2014/main" id="{1F8BDFC9-558C-48DF-BADD-81985C1877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3300" y="22174200"/>
          <a:ext cx="2714625"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676275</xdr:colOff>
      <xdr:row>164</xdr:row>
      <xdr:rowOff>171450</xdr:rowOff>
    </xdr:from>
    <xdr:to>
      <xdr:col>13</xdr:col>
      <xdr:colOff>180975</xdr:colOff>
      <xdr:row>171</xdr:row>
      <xdr:rowOff>133350</xdr:rowOff>
    </xdr:to>
    <xdr:pic>
      <xdr:nvPicPr>
        <xdr:cNvPr id="3" name="Image 3">
          <a:extLst>
            <a:ext uri="{FF2B5EF4-FFF2-40B4-BE49-F238E27FC236}">
              <a16:creationId xmlns:a16="http://schemas.microsoft.com/office/drawing/2014/main" id="{03F02AC9-9161-4222-96B3-30EC5444F1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37023675"/>
          <a:ext cx="26289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xdr:colOff>
      <xdr:row>220</xdr:row>
      <xdr:rowOff>152400</xdr:rowOff>
    </xdr:from>
    <xdr:to>
      <xdr:col>13</xdr:col>
      <xdr:colOff>428625</xdr:colOff>
      <xdr:row>224</xdr:row>
      <xdr:rowOff>142875</xdr:rowOff>
    </xdr:to>
    <xdr:pic>
      <xdr:nvPicPr>
        <xdr:cNvPr id="4" name="Image 4">
          <a:extLst>
            <a:ext uri="{FF2B5EF4-FFF2-40B4-BE49-F238E27FC236}">
              <a16:creationId xmlns:a16="http://schemas.microsoft.com/office/drawing/2014/main" id="{F8EF9BAF-3C8D-4108-B2CA-CD9751106B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15200" y="50149125"/>
          <a:ext cx="2733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733425</xdr:colOff>
      <xdr:row>269</xdr:row>
      <xdr:rowOff>171450</xdr:rowOff>
    </xdr:from>
    <xdr:to>
      <xdr:col>13</xdr:col>
      <xdr:colOff>304800</xdr:colOff>
      <xdr:row>274</xdr:row>
      <xdr:rowOff>76200</xdr:rowOff>
    </xdr:to>
    <xdr:pic>
      <xdr:nvPicPr>
        <xdr:cNvPr id="5" name="Image 5">
          <a:extLst>
            <a:ext uri="{FF2B5EF4-FFF2-40B4-BE49-F238E27FC236}">
              <a16:creationId xmlns:a16="http://schemas.microsoft.com/office/drawing/2014/main" id="{43D2CEDF-D02A-4541-888C-865C5CA38A4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29475" y="61712475"/>
          <a:ext cx="26955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733425</xdr:colOff>
      <xdr:row>318</xdr:row>
      <xdr:rowOff>152400</xdr:rowOff>
    </xdr:from>
    <xdr:to>
      <xdr:col>13</xdr:col>
      <xdr:colOff>209550</xdr:colOff>
      <xdr:row>322</xdr:row>
      <xdr:rowOff>66675</xdr:rowOff>
    </xdr:to>
    <xdr:pic>
      <xdr:nvPicPr>
        <xdr:cNvPr id="6" name="Image 7">
          <a:extLst>
            <a:ext uri="{FF2B5EF4-FFF2-40B4-BE49-F238E27FC236}">
              <a16:creationId xmlns:a16="http://schemas.microsoft.com/office/drawing/2014/main" id="{40734F53-38D7-46A5-A9F0-BBB8E96944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9475" y="73237725"/>
          <a:ext cx="26003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752475</xdr:colOff>
      <xdr:row>367</xdr:row>
      <xdr:rowOff>152400</xdr:rowOff>
    </xdr:from>
    <xdr:to>
      <xdr:col>13</xdr:col>
      <xdr:colOff>180975</xdr:colOff>
      <xdr:row>371</xdr:row>
      <xdr:rowOff>123825</xdr:rowOff>
    </xdr:to>
    <xdr:pic>
      <xdr:nvPicPr>
        <xdr:cNvPr id="7" name="Image 8">
          <a:extLst>
            <a:ext uri="{FF2B5EF4-FFF2-40B4-BE49-F238E27FC236}">
              <a16:creationId xmlns:a16="http://schemas.microsoft.com/office/drawing/2014/main" id="{3F21684C-55ED-4D8F-A377-6CA5854D759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48525" y="84782025"/>
          <a:ext cx="25527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752475</xdr:colOff>
      <xdr:row>415</xdr:row>
      <xdr:rowOff>123825</xdr:rowOff>
    </xdr:from>
    <xdr:to>
      <xdr:col>13</xdr:col>
      <xdr:colOff>85725</xdr:colOff>
      <xdr:row>417</xdr:row>
      <xdr:rowOff>142875</xdr:rowOff>
    </xdr:to>
    <xdr:pic>
      <xdr:nvPicPr>
        <xdr:cNvPr id="8" name="Image 10">
          <a:extLst>
            <a:ext uri="{FF2B5EF4-FFF2-40B4-BE49-F238E27FC236}">
              <a16:creationId xmlns:a16="http://schemas.microsoft.com/office/drawing/2014/main" id="{4853B039-15E0-4DFD-834B-3AE6FF009C4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48525" y="96069150"/>
          <a:ext cx="2457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504825</xdr:colOff>
      <xdr:row>464</xdr:row>
      <xdr:rowOff>152400</xdr:rowOff>
    </xdr:from>
    <xdr:to>
      <xdr:col>13</xdr:col>
      <xdr:colOff>161925</xdr:colOff>
      <xdr:row>473</xdr:row>
      <xdr:rowOff>209550</xdr:rowOff>
    </xdr:to>
    <xdr:pic>
      <xdr:nvPicPr>
        <xdr:cNvPr id="9" name="Image 8">
          <a:extLst>
            <a:ext uri="{FF2B5EF4-FFF2-40B4-BE49-F238E27FC236}">
              <a16:creationId xmlns:a16="http://schemas.microsoft.com/office/drawing/2014/main" id="{C6EBB002-D35E-4F9F-8919-F3481DADA0E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00875" y="107642025"/>
          <a:ext cx="2781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752475</xdr:colOff>
      <xdr:row>522</xdr:row>
      <xdr:rowOff>76200</xdr:rowOff>
    </xdr:from>
    <xdr:to>
      <xdr:col>13</xdr:col>
      <xdr:colOff>390525</xdr:colOff>
      <xdr:row>524</xdr:row>
      <xdr:rowOff>114300</xdr:rowOff>
    </xdr:to>
    <xdr:pic>
      <xdr:nvPicPr>
        <xdr:cNvPr id="10" name="Image 9">
          <a:extLst>
            <a:ext uri="{FF2B5EF4-FFF2-40B4-BE49-F238E27FC236}">
              <a16:creationId xmlns:a16="http://schemas.microsoft.com/office/drawing/2014/main" id="{A7B461D0-6B9C-4004-9569-E9A3E193713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48525" y="121167525"/>
          <a:ext cx="2762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733425</xdr:colOff>
      <xdr:row>569</xdr:row>
      <xdr:rowOff>76200</xdr:rowOff>
    </xdr:from>
    <xdr:to>
      <xdr:col>13</xdr:col>
      <xdr:colOff>381000</xdr:colOff>
      <xdr:row>571</xdr:row>
      <xdr:rowOff>190500</xdr:rowOff>
    </xdr:to>
    <xdr:pic>
      <xdr:nvPicPr>
        <xdr:cNvPr id="11" name="Image 10">
          <a:extLst>
            <a:ext uri="{FF2B5EF4-FFF2-40B4-BE49-F238E27FC236}">
              <a16:creationId xmlns:a16="http://schemas.microsoft.com/office/drawing/2014/main" id="{FEE6BDE8-1334-4CFE-B06F-E923D1A5188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29475" y="132483225"/>
          <a:ext cx="27717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676275</xdr:colOff>
      <xdr:row>615</xdr:row>
      <xdr:rowOff>123825</xdr:rowOff>
    </xdr:from>
    <xdr:to>
      <xdr:col>13</xdr:col>
      <xdr:colOff>180975</xdr:colOff>
      <xdr:row>617</xdr:row>
      <xdr:rowOff>104775</xdr:rowOff>
    </xdr:to>
    <xdr:pic>
      <xdr:nvPicPr>
        <xdr:cNvPr id="12" name="Image 11">
          <a:extLst>
            <a:ext uri="{FF2B5EF4-FFF2-40B4-BE49-F238E27FC236}">
              <a16:creationId xmlns:a16="http://schemas.microsoft.com/office/drawing/2014/main" id="{92B46D5F-998C-4611-871F-A2BE9E518FE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72325" y="143389350"/>
          <a:ext cx="26289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247650</xdr:colOff>
      <xdr:row>47</xdr:row>
      <xdr:rowOff>0</xdr:rowOff>
    </xdr:from>
    <xdr:to>
      <xdr:col>13</xdr:col>
      <xdr:colOff>285750</xdr:colOff>
      <xdr:row>61</xdr:row>
      <xdr:rowOff>57150</xdr:rowOff>
    </xdr:to>
    <xdr:pic>
      <xdr:nvPicPr>
        <xdr:cNvPr id="13" name="Image 18">
          <a:extLst>
            <a:ext uri="{FF2B5EF4-FFF2-40B4-BE49-F238E27FC236}">
              <a16:creationId xmlns:a16="http://schemas.microsoft.com/office/drawing/2014/main" id="{6C190AB5-E49F-4B0E-AA41-EE6A81E4A63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4750" y="10448925"/>
          <a:ext cx="238125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50</xdr:row>
      <xdr:rowOff>9525</xdr:rowOff>
    </xdr:from>
    <xdr:to>
      <xdr:col>7</xdr:col>
      <xdr:colOff>247650</xdr:colOff>
      <xdr:row>60</xdr:row>
      <xdr:rowOff>180975</xdr:rowOff>
    </xdr:to>
    <xdr:pic>
      <xdr:nvPicPr>
        <xdr:cNvPr id="14" name="Image 19">
          <a:extLst>
            <a:ext uri="{FF2B5EF4-FFF2-40B4-BE49-F238E27FC236}">
              <a16:creationId xmlns:a16="http://schemas.microsoft.com/office/drawing/2014/main" id="{C01E5A0F-A347-46E9-A2BD-E107D698B3F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11106150"/>
          <a:ext cx="259080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76200</xdr:colOff>
      <xdr:row>56</xdr:row>
      <xdr:rowOff>66675</xdr:rowOff>
    </xdr:from>
    <xdr:to>
      <xdr:col>13</xdr:col>
      <xdr:colOff>447675</xdr:colOff>
      <xdr:row>67</xdr:row>
      <xdr:rowOff>104775</xdr:rowOff>
    </xdr:to>
    <xdr:pic>
      <xdr:nvPicPr>
        <xdr:cNvPr id="2" name="Image 1">
          <a:extLst>
            <a:ext uri="{FF2B5EF4-FFF2-40B4-BE49-F238E27FC236}">
              <a16:creationId xmlns:a16="http://schemas.microsoft.com/office/drawing/2014/main" id="{1E0531BB-CDBC-4E1D-ACBE-D963D73F7B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3300" y="12801600"/>
          <a:ext cx="2714625"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676275</xdr:colOff>
      <xdr:row>119</xdr:row>
      <xdr:rowOff>171450</xdr:rowOff>
    </xdr:from>
    <xdr:to>
      <xdr:col>13</xdr:col>
      <xdr:colOff>180975</xdr:colOff>
      <xdr:row>126</xdr:row>
      <xdr:rowOff>133350</xdr:rowOff>
    </xdr:to>
    <xdr:pic>
      <xdr:nvPicPr>
        <xdr:cNvPr id="3" name="Image 3">
          <a:extLst>
            <a:ext uri="{FF2B5EF4-FFF2-40B4-BE49-F238E27FC236}">
              <a16:creationId xmlns:a16="http://schemas.microsoft.com/office/drawing/2014/main" id="{2DA04079-08F4-4269-ADB5-EBC7E9933E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7308175"/>
          <a:ext cx="26289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xdr:colOff>
      <xdr:row>175</xdr:row>
      <xdr:rowOff>152400</xdr:rowOff>
    </xdr:from>
    <xdr:to>
      <xdr:col>13</xdr:col>
      <xdr:colOff>428625</xdr:colOff>
      <xdr:row>179</xdr:row>
      <xdr:rowOff>142875</xdr:rowOff>
    </xdr:to>
    <xdr:pic>
      <xdr:nvPicPr>
        <xdr:cNvPr id="4" name="Image 4">
          <a:extLst>
            <a:ext uri="{FF2B5EF4-FFF2-40B4-BE49-F238E27FC236}">
              <a16:creationId xmlns:a16="http://schemas.microsoft.com/office/drawing/2014/main" id="{3A234498-A002-4400-9B79-9FCF193D58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15200" y="40090725"/>
          <a:ext cx="2733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733425</xdr:colOff>
      <xdr:row>224</xdr:row>
      <xdr:rowOff>171450</xdr:rowOff>
    </xdr:from>
    <xdr:to>
      <xdr:col>13</xdr:col>
      <xdr:colOff>304800</xdr:colOff>
      <xdr:row>229</xdr:row>
      <xdr:rowOff>76200</xdr:rowOff>
    </xdr:to>
    <xdr:pic>
      <xdr:nvPicPr>
        <xdr:cNvPr id="5" name="Image 5">
          <a:extLst>
            <a:ext uri="{FF2B5EF4-FFF2-40B4-BE49-F238E27FC236}">
              <a16:creationId xmlns:a16="http://schemas.microsoft.com/office/drawing/2014/main" id="{23DAF1AF-195C-4D4C-BAC4-3042E5CD285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29475" y="51311175"/>
          <a:ext cx="26955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733425</xdr:colOff>
      <xdr:row>273</xdr:row>
      <xdr:rowOff>152400</xdr:rowOff>
    </xdr:from>
    <xdr:to>
      <xdr:col>13</xdr:col>
      <xdr:colOff>209550</xdr:colOff>
      <xdr:row>277</xdr:row>
      <xdr:rowOff>66675</xdr:rowOff>
    </xdr:to>
    <xdr:pic>
      <xdr:nvPicPr>
        <xdr:cNvPr id="6" name="Image 7">
          <a:extLst>
            <a:ext uri="{FF2B5EF4-FFF2-40B4-BE49-F238E27FC236}">
              <a16:creationId xmlns:a16="http://schemas.microsoft.com/office/drawing/2014/main" id="{6BE731F7-16FA-4DB1-A123-7EE8B9C1DF4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9475" y="62493525"/>
          <a:ext cx="26003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752475</xdr:colOff>
      <xdr:row>322</xdr:row>
      <xdr:rowOff>152400</xdr:rowOff>
    </xdr:from>
    <xdr:to>
      <xdr:col>13</xdr:col>
      <xdr:colOff>180975</xdr:colOff>
      <xdr:row>326</xdr:row>
      <xdr:rowOff>123825</xdr:rowOff>
    </xdr:to>
    <xdr:pic>
      <xdr:nvPicPr>
        <xdr:cNvPr id="7" name="Image 8">
          <a:extLst>
            <a:ext uri="{FF2B5EF4-FFF2-40B4-BE49-F238E27FC236}">
              <a16:creationId xmlns:a16="http://schemas.microsoft.com/office/drawing/2014/main" id="{401AAA13-50F7-4B10-9A1E-74759FD71EC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48525" y="73694925"/>
          <a:ext cx="25527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752475</xdr:colOff>
      <xdr:row>370</xdr:row>
      <xdr:rowOff>123825</xdr:rowOff>
    </xdr:from>
    <xdr:to>
      <xdr:col>13</xdr:col>
      <xdr:colOff>85725</xdr:colOff>
      <xdr:row>372</xdr:row>
      <xdr:rowOff>142875</xdr:rowOff>
    </xdr:to>
    <xdr:pic>
      <xdr:nvPicPr>
        <xdr:cNvPr id="8" name="Image 10">
          <a:extLst>
            <a:ext uri="{FF2B5EF4-FFF2-40B4-BE49-F238E27FC236}">
              <a16:creationId xmlns:a16="http://schemas.microsoft.com/office/drawing/2014/main" id="{A03F00E9-7108-46AF-9A00-019BAC6A928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48525" y="84639150"/>
          <a:ext cx="2457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504825</xdr:colOff>
      <xdr:row>419</xdr:row>
      <xdr:rowOff>152400</xdr:rowOff>
    </xdr:from>
    <xdr:to>
      <xdr:col>13</xdr:col>
      <xdr:colOff>161925</xdr:colOff>
      <xdr:row>428</xdr:row>
      <xdr:rowOff>209550</xdr:rowOff>
    </xdr:to>
    <xdr:pic>
      <xdr:nvPicPr>
        <xdr:cNvPr id="9" name="Image 8">
          <a:extLst>
            <a:ext uri="{FF2B5EF4-FFF2-40B4-BE49-F238E27FC236}">
              <a16:creationId xmlns:a16="http://schemas.microsoft.com/office/drawing/2014/main" id="{751BEC02-A943-4823-8C1A-65B97B4F61B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00875" y="95869125"/>
          <a:ext cx="2781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752475</xdr:colOff>
      <xdr:row>477</xdr:row>
      <xdr:rowOff>76200</xdr:rowOff>
    </xdr:from>
    <xdr:to>
      <xdr:col>13</xdr:col>
      <xdr:colOff>390525</xdr:colOff>
      <xdr:row>479</xdr:row>
      <xdr:rowOff>114300</xdr:rowOff>
    </xdr:to>
    <xdr:pic>
      <xdr:nvPicPr>
        <xdr:cNvPr id="10" name="Image 9">
          <a:extLst>
            <a:ext uri="{FF2B5EF4-FFF2-40B4-BE49-F238E27FC236}">
              <a16:creationId xmlns:a16="http://schemas.microsoft.com/office/drawing/2014/main" id="{197DF1FD-B6A5-4E77-BD8A-2466492B6C1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48525" y="109051725"/>
          <a:ext cx="2762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733425</xdr:colOff>
      <xdr:row>525</xdr:row>
      <xdr:rowOff>76200</xdr:rowOff>
    </xdr:from>
    <xdr:to>
      <xdr:col>13</xdr:col>
      <xdr:colOff>381000</xdr:colOff>
      <xdr:row>527</xdr:row>
      <xdr:rowOff>190500</xdr:rowOff>
    </xdr:to>
    <xdr:pic>
      <xdr:nvPicPr>
        <xdr:cNvPr id="11" name="Image 10">
          <a:extLst>
            <a:ext uri="{FF2B5EF4-FFF2-40B4-BE49-F238E27FC236}">
              <a16:creationId xmlns:a16="http://schemas.microsoft.com/office/drawing/2014/main" id="{E55A8BDE-C8A8-434B-A5E9-265E4290512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29475" y="120024525"/>
          <a:ext cx="27717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676275</xdr:colOff>
      <xdr:row>571</xdr:row>
      <xdr:rowOff>123825</xdr:rowOff>
    </xdr:from>
    <xdr:to>
      <xdr:col>13</xdr:col>
      <xdr:colOff>180975</xdr:colOff>
      <xdr:row>573</xdr:row>
      <xdr:rowOff>104775</xdr:rowOff>
    </xdr:to>
    <xdr:pic>
      <xdr:nvPicPr>
        <xdr:cNvPr id="12" name="Image 12">
          <a:extLst>
            <a:ext uri="{FF2B5EF4-FFF2-40B4-BE49-F238E27FC236}">
              <a16:creationId xmlns:a16="http://schemas.microsoft.com/office/drawing/2014/main" id="{BA1D6BAD-1F7D-4ED0-BAA3-0BC703001F2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72325" y="130587750"/>
          <a:ext cx="26289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276225</xdr:colOff>
      <xdr:row>593</xdr:row>
      <xdr:rowOff>171450</xdr:rowOff>
    </xdr:from>
    <xdr:to>
      <xdr:col>15</xdr:col>
      <xdr:colOff>314325</xdr:colOff>
      <xdr:row>604</xdr:row>
      <xdr:rowOff>38100</xdr:rowOff>
    </xdr:to>
    <xdr:pic>
      <xdr:nvPicPr>
        <xdr:cNvPr id="13" name="Image 13">
          <a:extLst>
            <a:ext uri="{FF2B5EF4-FFF2-40B4-BE49-F238E27FC236}">
              <a16:creationId xmlns:a16="http://schemas.microsoft.com/office/drawing/2014/main" id="{9693BCCA-5752-4A4F-83ED-3929B95CEBE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15425" y="135664575"/>
          <a:ext cx="23812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571500</xdr:colOff>
      <xdr:row>594</xdr:row>
      <xdr:rowOff>28575</xdr:rowOff>
    </xdr:from>
    <xdr:to>
      <xdr:col>20</xdr:col>
      <xdr:colOff>609600</xdr:colOff>
      <xdr:row>603</xdr:row>
      <xdr:rowOff>161925</xdr:rowOff>
    </xdr:to>
    <xdr:pic>
      <xdr:nvPicPr>
        <xdr:cNvPr id="14" name="Image 14">
          <a:extLst>
            <a:ext uri="{FF2B5EF4-FFF2-40B4-BE49-F238E27FC236}">
              <a16:creationId xmlns:a16="http://schemas.microsoft.com/office/drawing/2014/main" id="{323134E4-C977-4C05-9801-87B203AA4A9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534900" y="135750300"/>
          <a:ext cx="3162300"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0000000-0008-0000-0300-00001600000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00000000-0008-0000-0300-00001700000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00000000-0008-0000-03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CCA9DCC1-ED4E-4EF0-86F1-3F93235AC5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B4290556-43E9-40CF-8DEB-83DD453CF3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4D577498-6122-4BC5-80CE-BF4FA13511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lejournaldupatissier.com/IMG/pdf/jdp392.pdf" TargetMode="External"/><Relationship Id="rId13" Type="http://schemas.openxmlformats.org/officeDocument/2006/relationships/printerSettings" Target="../printerSettings/printerSettings9.bin"/><Relationship Id="rId3" Type="http://schemas.openxmlformats.org/officeDocument/2006/relationships/hyperlink" Target="http://www.lejournaldupatissier.com/IMG/pdf/jdp392.pdf" TargetMode="External"/><Relationship Id="rId7" Type="http://schemas.openxmlformats.org/officeDocument/2006/relationships/hyperlink" Target="http://www.lejournaldupatissier.com/IMG/pdf/jdp392.pdf" TargetMode="External"/><Relationship Id="rId12" Type="http://schemas.openxmlformats.org/officeDocument/2006/relationships/hyperlink" Target="http://www.lejournaldupatissier.com/IMG/pdf/jdp392.pdf" TargetMode="External"/><Relationship Id="rId2" Type="http://schemas.openxmlformats.org/officeDocument/2006/relationships/hyperlink" Target="http://www.lejournaldupatissier.com/IMG/pdf/jdp392.pdf" TargetMode="External"/><Relationship Id="rId1" Type="http://schemas.openxmlformats.org/officeDocument/2006/relationships/hyperlink" Target="http://www.lejournaldupatissier.com/IMG/pdf/jdp392.pdf" TargetMode="External"/><Relationship Id="rId6" Type="http://schemas.openxmlformats.org/officeDocument/2006/relationships/hyperlink" Target="http://www.lejournaldupatissier.com/IMG/pdf/jdp392.pdf" TargetMode="External"/><Relationship Id="rId11" Type="http://schemas.openxmlformats.org/officeDocument/2006/relationships/hyperlink" Target="http://www.lejournaldupatissier.com/IMG/pdf/jdp392.pdf" TargetMode="External"/><Relationship Id="rId5" Type="http://schemas.openxmlformats.org/officeDocument/2006/relationships/hyperlink" Target="http://www.lejournaldupatissier.com/IMG/pdf/jdp392.pdf" TargetMode="External"/><Relationship Id="rId10" Type="http://schemas.openxmlformats.org/officeDocument/2006/relationships/hyperlink" Target="http://www.lejournaldupatissier.com/IMG/pdf/jdp392.pdf" TargetMode="External"/><Relationship Id="rId4" Type="http://schemas.openxmlformats.org/officeDocument/2006/relationships/hyperlink" Target="http://www.lejournaldupatissier.com/IMG/pdf/jdp392.pdf" TargetMode="External"/><Relationship Id="rId9" Type="http://schemas.openxmlformats.org/officeDocument/2006/relationships/hyperlink" Target="http://www.lejournaldupatissier.com/IMG/pdf/jdp392.pdf" TargetMode="External"/><Relationship Id="rId14"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8" Type="http://schemas.openxmlformats.org/officeDocument/2006/relationships/hyperlink" Target="http://www.lejournaldupatissier.com/IMG/pdf/jdp392.pdf" TargetMode="External"/><Relationship Id="rId13" Type="http://schemas.openxmlformats.org/officeDocument/2006/relationships/printerSettings" Target="../printerSettings/printerSettings10.bin"/><Relationship Id="rId3" Type="http://schemas.openxmlformats.org/officeDocument/2006/relationships/hyperlink" Target="http://www.lejournaldupatissier.com/IMG/pdf/jdp392.pdf" TargetMode="External"/><Relationship Id="rId7" Type="http://schemas.openxmlformats.org/officeDocument/2006/relationships/hyperlink" Target="http://www.lejournaldupatissier.com/IMG/pdf/jdp392.pdf" TargetMode="External"/><Relationship Id="rId12" Type="http://schemas.openxmlformats.org/officeDocument/2006/relationships/hyperlink" Target="http://www.lejournaldupatissier.com/IMG/pdf/jdp392.pdf" TargetMode="External"/><Relationship Id="rId2" Type="http://schemas.openxmlformats.org/officeDocument/2006/relationships/hyperlink" Target="http://www.lejournaldupatissier.com/IMG/pdf/jdp392.pdf" TargetMode="External"/><Relationship Id="rId16" Type="http://schemas.openxmlformats.org/officeDocument/2006/relationships/comments" Target="../comments1.xml"/><Relationship Id="rId1" Type="http://schemas.openxmlformats.org/officeDocument/2006/relationships/hyperlink" Target="http://www.lejournaldupatissier.com/IMG/pdf/jdp392.pdf" TargetMode="External"/><Relationship Id="rId6" Type="http://schemas.openxmlformats.org/officeDocument/2006/relationships/hyperlink" Target="http://www.lejournaldupatissier.com/IMG/pdf/jdp392.pdf" TargetMode="External"/><Relationship Id="rId11" Type="http://schemas.openxmlformats.org/officeDocument/2006/relationships/hyperlink" Target="http://www.lejournaldupatissier.com/IMG/pdf/jdp392.pdf" TargetMode="External"/><Relationship Id="rId5" Type="http://schemas.openxmlformats.org/officeDocument/2006/relationships/hyperlink" Target="http://www.lejournaldupatissier.com/IMG/pdf/jdp392.pdf" TargetMode="External"/><Relationship Id="rId15" Type="http://schemas.openxmlformats.org/officeDocument/2006/relationships/vmlDrawing" Target="../drawings/vmlDrawing1.vml"/><Relationship Id="rId10" Type="http://schemas.openxmlformats.org/officeDocument/2006/relationships/hyperlink" Target="http://www.lejournaldupatissier.com/IMG/pdf/jdp392.pdf" TargetMode="External"/><Relationship Id="rId4" Type="http://schemas.openxmlformats.org/officeDocument/2006/relationships/hyperlink" Target="http://www.lejournaldupatissier.com/IMG/pdf/jdp392.pdf" TargetMode="External"/><Relationship Id="rId9" Type="http://schemas.openxmlformats.org/officeDocument/2006/relationships/hyperlink" Target="http://www.lejournaldupatissier.com/IMG/pdf/jdp392.pdf" TargetMode="External"/><Relationship Id="rId14"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11.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8.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9.xml"/><Relationship Id="rId4"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3.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10.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4.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www.lejournaldupatissier.com/fr"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youtube.com/watch?v=ImOnZNKHBNU&amp;ab_channel=Tutech"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16.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3mfrance.fr/3M/fr_FR/post-it-notes/ideas/collaborat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lacuisinedebernard.com/2010/03/les-crepes-au-froment.html" TargetMode="External"/><Relationship Id="rId3" Type="http://schemas.openxmlformats.org/officeDocument/2006/relationships/hyperlink" Target="http://www.lulu.com/shop/berry-farah/la-p%C3%A2tisserie-du-xxie-si%C3%A8cle/paperback/product-20670511.html" TargetMode="External"/><Relationship Id="rId7" Type="http://schemas.openxmlformats.org/officeDocument/2006/relationships/hyperlink" Target="http://www.berryfarah.com/" TargetMode="External"/><Relationship Id="rId2" Type="http://schemas.openxmlformats.org/officeDocument/2006/relationships/hyperlink" Target="http://www.mylittlerecettes.com/cap-patissier-les-oeufs-en-patisserie/" TargetMode="External"/><Relationship Id="rId1" Type="http://schemas.openxmlformats.org/officeDocument/2006/relationships/hyperlink" Target="http://www.mercotte.fr/farines-et-fecules/" TargetMode="External"/><Relationship Id="rId6" Type="http://schemas.openxmlformats.org/officeDocument/2006/relationships/hyperlink" Target="https://www.facebook.com/patisserie.berryfarah/" TargetMode="External"/><Relationship Id="rId11" Type="http://schemas.openxmlformats.org/officeDocument/2006/relationships/drawing" Target="../drawings/drawing2.xml"/><Relationship Id="rId5" Type="http://schemas.openxmlformats.org/officeDocument/2006/relationships/hyperlink" Target="http://votrepain.com/2010/03/perfectionnons-nos-pains-maison-avec-berry-farah/" TargetMode="External"/><Relationship Id="rId10" Type="http://schemas.openxmlformats.org/officeDocument/2006/relationships/printerSettings" Target="../printerSettings/printerSettings4.bin"/><Relationship Id="rId4" Type="http://schemas.openxmlformats.org/officeDocument/2006/relationships/hyperlink" Target="http://www.patisserie21.com/" TargetMode="External"/><Relationship Id="rId9" Type="http://schemas.openxmlformats.org/officeDocument/2006/relationships/hyperlink" Target="http://www.lacuisinedebernard.com/2010/03/les-crepes-au-froment.htm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eproc.com/media/uploads/innovation-publication-du-pole/lettre_5_pate_de_campagne.pdf" TargetMode="External"/><Relationship Id="rId2" Type="http://schemas.openxmlformats.org/officeDocument/2006/relationships/hyperlink" Target="https://www.ceproc.com/media/uploads/innovation-publication-du-pole/lettre_5_pate_de_campagne.pdf" TargetMode="External"/><Relationship Id="rId1" Type="http://schemas.openxmlformats.org/officeDocument/2006/relationships/hyperlink" Target="https://www.ceproc.com/media/uploads/innovation-publication-du-pole/lettre_5_pate_de_campagne.pdf"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www.uprt.fr/mesimages/fichiers-uprt/hop-alimentation/hop-photos-quantit%C3%A9s.pdf" TargetMode="External"/><Relationship Id="rId13" Type="http://schemas.openxmlformats.org/officeDocument/2006/relationships/hyperlink" Target="http://www.uprt.fr/mesimages/fichiers-uprt/hop-alimentation/hop-photos-quantit%C3%A9s.pdf" TargetMode="External"/><Relationship Id="rId18" Type="http://schemas.openxmlformats.org/officeDocument/2006/relationships/hyperlink" Target="https://www.youtube.com/watch?v=ImOnZNKHBNU&amp;ab_channel=Tutech" TargetMode="External"/><Relationship Id="rId3" Type="http://schemas.openxmlformats.org/officeDocument/2006/relationships/hyperlink" Target="http://www.cuisinealafrancaise.com/fr/2-poids-et-mesures" TargetMode="External"/><Relationship Id="rId21" Type="http://schemas.openxmlformats.org/officeDocument/2006/relationships/hyperlink" Target="https://www.youtube.com/watch?v=ImOnZNKHBNU&amp;ab_channel=Tutech" TargetMode="External"/><Relationship Id="rId7" Type="http://schemas.openxmlformats.org/officeDocument/2006/relationships/hyperlink" Target="https://www.youtube.com/watch?v=ImOnZNKHBNU&amp;ab_channel=Tutech" TargetMode="External"/><Relationship Id="rId12" Type="http://schemas.openxmlformats.org/officeDocument/2006/relationships/hyperlink" Target="https://www.youtube.com/watch?v=ImOnZNKHBNU&amp;ab_channel=Tutech" TargetMode="External"/><Relationship Id="rId17" Type="http://schemas.openxmlformats.org/officeDocument/2006/relationships/hyperlink" Target="https://www.youtube.com/watch?v=ImOnZNKHBNU&amp;ab_channel=Tutech" TargetMode="External"/><Relationship Id="rId2" Type="http://schemas.openxmlformats.org/officeDocument/2006/relationships/hyperlink" Target="http://www.mylittlerecettes.com/cap-patissier-les-oeufs-en-patisserie/" TargetMode="External"/><Relationship Id="rId16" Type="http://schemas.openxmlformats.org/officeDocument/2006/relationships/hyperlink" Target="https://www.youtube.com/watch?v=ImOnZNKHBNU&amp;ab_channel=Tutech" TargetMode="External"/><Relationship Id="rId20" Type="http://schemas.openxmlformats.org/officeDocument/2006/relationships/hyperlink" Target="https://www.youtube.com/watch?v=ImOnZNKHBNU&amp;ab_channel=Tutech" TargetMode="External"/><Relationship Id="rId1" Type="http://schemas.openxmlformats.org/officeDocument/2006/relationships/hyperlink" Target="http://www.mercotte.fr/farines-et-fecules/" TargetMode="External"/><Relationship Id="rId6" Type="http://schemas.openxmlformats.org/officeDocument/2006/relationships/hyperlink" Target="http://www.diet-life.fr/visuellement-100-calories/" TargetMode="External"/><Relationship Id="rId11" Type="http://schemas.openxmlformats.org/officeDocument/2006/relationships/hyperlink" Target="http://www.diet-life.fr/visuellement-100-calories/" TargetMode="External"/><Relationship Id="rId5" Type="http://schemas.openxmlformats.org/officeDocument/2006/relationships/hyperlink" Target="http://www.uprt.fr/mesimages/fichiers-uprt/hop-alimentation/hop-photos-quantit%C3%A9s.pdf" TargetMode="External"/><Relationship Id="rId15" Type="http://schemas.openxmlformats.org/officeDocument/2006/relationships/hyperlink" Target="https://www.youtube.com/watch?v=ImOnZNKHBNU&amp;ab_channel=Tutech" TargetMode="External"/><Relationship Id="rId23" Type="http://schemas.openxmlformats.org/officeDocument/2006/relationships/drawing" Target="../drawings/drawing4.xml"/><Relationship Id="rId10" Type="http://schemas.openxmlformats.org/officeDocument/2006/relationships/hyperlink" Target="http://www.uprt.fr/mesimages/fichiers-uprt/hop-alimentation/hop-photos-quantit%C3%A9s.pdf" TargetMode="External"/><Relationship Id="rId19" Type="http://schemas.openxmlformats.org/officeDocument/2006/relationships/hyperlink" Target="https://www.youtube.com/watch?v=ImOnZNKHBNU&amp;ab_channel=Tutech" TargetMode="External"/><Relationship Id="rId4" Type="http://schemas.openxmlformats.org/officeDocument/2006/relationships/hyperlink" Target="https://www.youtube.com/watch?v=ImOnZNKHBNU&amp;ab_channel=Tutech" TargetMode="External"/><Relationship Id="rId9" Type="http://schemas.openxmlformats.org/officeDocument/2006/relationships/hyperlink" Target="http://www.diet-life.fr/visuellement-100-calories/" TargetMode="External"/><Relationship Id="rId14" Type="http://schemas.openxmlformats.org/officeDocument/2006/relationships/hyperlink" Target="http://www.diet-life.fr/visuellement-100-calories/" TargetMode="External"/><Relationship Id="rId22"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260D8-7C21-4841-A732-42AD9443AA06}">
  <dimension ref="A1:AD76"/>
  <sheetViews>
    <sheetView tabSelected="1" zoomScale="75" zoomScaleNormal="75" workbookViewId="0">
      <selection activeCell="O19" sqref="O19"/>
    </sheetView>
  </sheetViews>
  <sheetFormatPr baseColWidth="10" defaultRowHeight="12.75"/>
  <cols>
    <col min="1" max="2" width="11.42578125" style="599"/>
    <col min="3" max="3" width="16" style="599" customWidth="1"/>
    <col min="4" max="18" width="11.42578125" style="599"/>
    <col min="19" max="19" width="16" style="599" customWidth="1"/>
    <col min="20" max="20" width="12.140625" style="599" customWidth="1"/>
    <col min="21" max="21" width="15.28515625" style="599" customWidth="1"/>
    <col min="22" max="22" width="11.42578125" style="599"/>
    <col min="23" max="23" width="14.140625" style="599" customWidth="1"/>
    <col min="24" max="16384" width="11.42578125" style="599"/>
  </cols>
  <sheetData>
    <row r="1" spans="1:29" ht="30" customHeight="1">
      <c r="A1" s="2063"/>
      <c r="B1" s="2063"/>
      <c r="C1" s="2063"/>
      <c r="D1" s="2063"/>
      <c r="E1" s="2063"/>
      <c r="F1" s="2063"/>
      <c r="G1" s="2063"/>
      <c r="H1" s="2063"/>
      <c r="I1" s="2063"/>
      <c r="J1" s="2063"/>
      <c r="K1" s="2063"/>
      <c r="L1" s="2064"/>
      <c r="M1" s="2064"/>
      <c r="N1" s="2064"/>
      <c r="O1" s="2064"/>
      <c r="P1" s="2064"/>
      <c r="Q1" s="2065"/>
      <c r="R1" s="2065"/>
      <c r="S1" s="2065"/>
      <c r="T1" s="2065"/>
      <c r="U1" s="2065"/>
      <c r="V1" s="2065"/>
      <c r="W1" s="2065"/>
      <c r="X1" s="2065"/>
      <c r="Y1" s="2065"/>
      <c r="Z1" s="2065"/>
      <c r="AA1" s="2065"/>
      <c r="AB1" s="2065"/>
      <c r="AC1" s="2065"/>
    </row>
    <row r="2" spans="1:29" ht="30" customHeight="1">
      <c r="A2" s="2063"/>
      <c r="B2" s="2066" t="s">
        <v>2245</v>
      </c>
      <c r="C2" s="2063"/>
      <c r="D2" s="2063"/>
      <c r="E2" s="2063"/>
      <c r="F2" s="2063"/>
      <c r="G2" s="2063"/>
      <c r="H2" s="2063"/>
      <c r="I2" s="2064"/>
      <c r="J2" s="2063"/>
      <c r="K2" s="2063"/>
      <c r="L2" s="2064"/>
      <c r="M2" s="2064"/>
      <c r="N2" s="2064"/>
      <c r="O2" s="2064"/>
      <c r="P2" s="2064"/>
      <c r="Q2" s="2065"/>
      <c r="R2" s="2241" t="s">
        <v>2313</v>
      </c>
      <c r="S2" s="2240"/>
      <c r="T2" s="2240"/>
      <c r="U2" s="2240"/>
      <c r="V2" s="2065"/>
      <c r="W2" s="2065"/>
      <c r="X2" s="2065"/>
      <c r="Y2" s="2065"/>
      <c r="Z2" s="2065"/>
      <c r="AA2" s="2065"/>
      <c r="AB2" s="2065"/>
      <c r="AC2" s="2065"/>
    </row>
    <row r="3" spans="1:29" ht="30" customHeight="1">
      <c r="A3" s="2063"/>
      <c r="B3" s="2067" t="s">
        <v>2246</v>
      </c>
      <c r="C3" s="2068"/>
      <c r="D3" s="2063"/>
      <c r="E3" s="2063"/>
      <c r="F3" s="2063"/>
      <c r="G3" s="2063"/>
      <c r="H3" s="2063"/>
      <c r="I3" s="2064"/>
      <c r="J3" s="2063"/>
      <c r="K3" s="2063"/>
      <c r="L3" s="2064"/>
      <c r="M3" s="2064"/>
      <c r="N3" s="2064"/>
      <c r="O3" s="2064"/>
      <c r="P3" s="2064"/>
      <c r="Q3" s="2065"/>
      <c r="R3" s="2241" t="s">
        <v>2314</v>
      </c>
      <c r="S3" s="2240"/>
      <c r="T3" s="2240"/>
      <c r="U3" s="2240"/>
      <c r="V3" s="2065"/>
      <c r="W3" s="2065"/>
      <c r="X3" s="2065"/>
      <c r="Y3" s="2065"/>
      <c r="Z3" s="2065"/>
      <c r="AA3" s="2065"/>
      <c r="AB3" s="2065"/>
      <c r="AC3" s="2065"/>
    </row>
    <row r="4" spans="1:29" ht="30" customHeight="1">
      <c r="A4" s="2063"/>
      <c r="B4" s="2067" t="s">
        <v>2302</v>
      </c>
      <c r="C4" s="2068"/>
      <c r="D4" s="2063"/>
      <c r="E4" s="2063"/>
      <c r="F4" s="2063"/>
      <c r="G4" s="2063"/>
      <c r="H4" s="2063"/>
      <c r="I4" s="2064"/>
      <c r="J4" s="2063"/>
      <c r="K4" s="2063"/>
      <c r="L4" s="2064"/>
      <c r="M4" s="2064"/>
      <c r="N4" s="2064"/>
      <c r="O4" s="2064"/>
      <c r="P4" s="2064"/>
      <c r="Q4" s="2065"/>
      <c r="R4" s="2238" t="s">
        <v>2312</v>
      </c>
      <c r="S4" s="2239"/>
      <c r="T4" s="2239"/>
      <c r="U4" s="2239"/>
      <c r="V4" s="2065"/>
      <c r="W4" s="2065"/>
      <c r="X4" s="2065"/>
      <c r="Y4" s="2065"/>
      <c r="Z4" s="2065"/>
      <c r="AA4" s="2065"/>
      <c r="AB4" s="2065"/>
      <c r="AC4" s="2065"/>
    </row>
    <row r="5" spans="1:29" ht="30" customHeight="1">
      <c r="A5" s="2063"/>
      <c r="B5" s="2067" t="s">
        <v>2247</v>
      </c>
      <c r="C5" s="2068"/>
      <c r="D5" s="2063"/>
      <c r="E5" s="2063"/>
      <c r="F5" s="2063"/>
      <c r="G5" s="2063"/>
      <c r="H5" s="2063"/>
      <c r="I5" s="2064"/>
      <c r="J5" s="2063"/>
      <c r="K5" s="2063"/>
      <c r="L5" s="2064"/>
      <c r="M5" s="2064"/>
      <c r="N5" s="2064"/>
      <c r="O5" s="2064"/>
      <c r="P5" s="2064"/>
      <c r="Q5" s="2065"/>
      <c r="R5" s="3757" t="s">
        <v>2976</v>
      </c>
      <c r="S5" s="2065"/>
      <c r="T5" s="2065"/>
      <c r="U5" s="2065"/>
      <c r="V5" s="2065"/>
      <c r="W5" s="2065"/>
      <c r="X5" s="2065"/>
      <c r="Y5" s="2065"/>
      <c r="Z5" s="2065"/>
      <c r="AA5" s="2065"/>
      <c r="AB5" s="2065"/>
      <c r="AC5" s="2065"/>
    </row>
    <row r="6" spans="1:29" ht="30" customHeight="1">
      <c r="A6" s="2063"/>
      <c r="B6" s="2067" t="s">
        <v>2248</v>
      </c>
      <c r="C6" s="2063"/>
      <c r="D6" s="2063"/>
      <c r="E6" s="2063"/>
      <c r="F6" s="2063"/>
      <c r="G6" s="2063"/>
      <c r="H6" s="2063"/>
      <c r="I6" s="2064"/>
      <c r="J6" s="2063"/>
      <c r="K6" s="2063"/>
      <c r="L6" s="2064"/>
      <c r="M6" s="2064"/>
      <c r="N6" s="2064"/>
      <c r="O6" s="2064"/>
      <c r="P6" s="2064"/>
      <c r="Q6" s="2065"/>
      <c r="R6" s="3757" t="s">
        <v>2977</v>
      </c>
      <c r="S6" s="2065"/>
      <c r="T6" s="2065"/>
      <c r="U6" s="2065"/>
      <c r="V6" s="2065"/>
      <c r="W6" s="2065"/>
      <c r="X6" s="2065"/>
      <c r="Y6" s="2065"/>
      <c r="Z6" s="6556" t="str">
        <f ca="1">"Page "&amp;_xlfn.SHEET()&amp;" sur "&amp;_xlfn.SHEETS()</f>
        <v>Page 1 sur 20</v>
      </c>
      <c r="AA6" s="6555"/>
      <c r="AB6" s="2065"/>
      <c r="AC6" s="2065"/>
    </row>
    <row r="7" spans="1:29" ht="30" customHeight="1" thickBot="1">
      <c r="A7" s="2063"/>
      <c r="B7" s="2067"/>
      <c r="C7" s="2063"/>
      <c r="D7" s="2063"/>
      <c r="E7" s="2063"/>
      <c r="F7" s="2063"/>
      <c r="G7" s="2063"/>
      <c r="H7" s="2063"/>
      <c r="I7" s="2064"/>
      <c r="J7" s="2063"/>
      <c r="K7" s="2063"/>
      <c r="L7" s="2064"/>
      <c r="M7" s="2064"/>
      <c r="N7" s="2064"/>
      <c r="O7" s="2064"/>
      <c r="P7" s="2064"/>
      <c r="Q7" s="2065"/>
      <c r="R7" s="2065"/>
      <c r="S7" s="2065"/>
      <c r="T7" s="2065"/>
      <c r="U7" s="2065"/>
      <c r="V7" s="2065"/>
      <c r="W7" s="2065"/>
      <c r="X7" s="2065"/>
      <c r="Y7" s="2065"/>
      <c r="Z7" s="2065"/>
      <c r="AA7" s="2065"/>
      <c r="AB7" s="2065"/>
      <c r="AC7" s="2065"/>
    </row>
    <row r="8" spans="1:29" ht="30" customHeight="1">
      <c r="A8" s="2063"/>
      <c r="B8" s="4030" t="s">
        <v>2383</v>
      </c>
      <c r="C8" s="4030"/>
      <c r="D8" s="4030"/>
      <c r="E8" s="4030"/>
      <c r="F8" s="4030"/>
      <c r="G8" s="4030"/>
      <c r="H8" s="4030"/>
      <c r="I8" s="4030"/>
      <c r="J8" s="4030"/>
      <c r="K8" s="4030"/>
      <c r="L8" s="4030"/>
      <c r="M8" s="4030"/>
      <c r="N8" s="4030"/>
      <c r="O8" s="4030"/>
      <c r="P8" s="4030"/>
      <c r="Q8" s="2065"/>
      <c r="R8" s="4054" t="s">
        <v>2377</v>
      </c>
      <c r="S8" s="4055"/>
      <c r="T8" s="4055"/>
      <c r="U8" s="4055"/>
      <c r="V8" s="4060">
        <v>2</v>
      </c>
      <c r="W8" s="4050" t="s">
        <v>2829</v>
      </c>
      <c r="X8" s="4050"/>
      <c r="Y8" s="4050"/>
      <c r="Z8" s="4050"/>
      <c r="AA8" s="4051"/>
      <c r="AB8" s="2065"/>
      <c r="AC8" s="2065"/>
    </row>
    <row r="9" spans="1:29" ht="30" customHeight="1">
      <c r="A9" s="2063"/>
      <c r="B9" s="2730" t="s">
        <v>2453</v>
      </c>
      <c r="C9" s="2753"/>
      <c r="D9" s="2753"/>
      <c r="E9" s="2753"/>
      <c r="F9" s="2753"/>
      <c r="G9" s="2753"/>
      <c r="H9" s="2753"/>
      <c r="I9" s="2753"/>
      <c r="J9" s="2753"/>
      <c r="K9" s="2753"/>
      <c r="L9" s="2753"/>
      <c r="M9" s="2753"/>
      <c r="N9" s="2753"/>
      <c r="O9" s="2753"/>
      <c r="P9" s="2753"/>
      <c r="Q9" s="2065"/>
      <c r="R9" s="4056"/>
      <c r="S9" s="4057"/>
      <c r="T9" s="4057"/>
      <c r="U9" s="4057"/>
      <c r="V9" s="4061"/>
      <c r="W9" s="4052"/>
      <c r="X9" s="4052"/>
      <c r="Y9" s="4052"/>
      <c r="Z9" s="4052"/>
      <c r="AA9" s="4053"/>
      <c r="AB9" s="2065"/>
      <c r="AC9" s="2065"/>
    </row>
    <row r="10" spans="1:29" ht="30" customHeight="1">
      <c r="A10" s="2063"/>
      <c r="B10" s="2730" t="s">
        <v>2389</v>
      </c>
      <c r="C10" s="2731"/>
      <c r="D10" s="2731"/>
      <c r="E10" s="2731"/>
      <c r="F10" s="2731"/>
      <c r="G10" s="2731"/>
      <c r="H10" s="2731"/>
      <c r="I10" s="2732"/>
      <c r="J10" s="2731"/>
      <c r="K10" s="2731"/>
      <c r="L10" s="2732"/>
      <c r="M10" s="2732"/>
      <c r="N10" s="2732"/>
      <c r="O10" s="2732"/>
      <c r="P10" s="2732"/>
      <c r="Q10" s="2065"/>
      <c r="R10" s="3963"/>
      <c r="S10" s="3964"/>
      <c r="T10" s="3964"/>
      <c r="U10" s="3964"/>
      <c r="V10" s="3964"/>
      <c r="W10" s="4052"/>
      <c r="X10" s="4052"/>
      <c r="Y10" s="4052"/>
      <c r="Z10" s="4052"/>
      <c r="AA10" s="4053"/>
      <c r="AB10" s="2065"/>
      <c r="AC10" s="2065"/>
    </row>
    <row r="11" spans="1:29" ht="30" customHeight="1">
      <c r="A11" s="2063"/>
      <c r="B11" s="2730" t="s">
        <v>2390</v>
      </c>
      <c r="C11" s="2731"/>
      <c r="D11" s="2731"/>
      <c r="E11" s="2731"/>
      <c r="F11" s="2731"/>
      <c r="G11" s="2731"/>
      <c r="H11" s="2731"/>
      <c r="I11" s="2732"/>
      <c r="J11" s="2731"/>
      <c r="K11" s="2731"/>
      <c r="L11" s="2732"/>
      <c r="M11" s="2732"/>
      <c r="N11" s="2732"/>
      <c r="O11" s="2732"/>
      <c r="P11" s="2732"/>
      <c r="Q11" s="2065"/>
      <c r="R11" s="4046" t="s">
        <v>24</v>
      </c>
      <c r="S11" s="4062" t="s">
        <v>2488</v>
      </c>
      <c r="T11" s="4062"/>
      <c r="U11" s="4062"/>
      <c r="V11" s="4062"/>
      <c r="W11" s="4062"/>
      <c r="X11" s="4062"/>
      <c r="Y11" s="4062"/>
      <c r="Z11" s="4062"/>
      <c r="AA11" s="4063"/>
      <c r="AB11" s="2065"/>
      <c r="AC11" s="2065"/>
    </row>
    <row r="12" spans="1:29" ht="30" customHeight="1">
      <c r="A12" s="2063"/>
      <c r="B12" s="2730" t="s">
        <v>2391</v>
      </c>
      <c r="C12" s="2731"/>
      <c r="D12" s="2731"/>
      <c r="E12" s="2731"/>
      <c r="F12" s="2731"/>
      <c r="G12" s="2731"/>
      <c r="H12" s="2731"/>
      <c r="I12" s="2732"/>
      <c r="J12" s="2731"/>
      <c r="K12" s="2731"/>
      <c r="L12" s="2732"/>
      <c r="M12" s="2732"/>
      <c r="N12" s="2732"/>
      <c r="O12" s="2732"/>
      <c r="P12" s="2732"/>
      <c r="Q12" s="2065"/>
      <c r="R12" s="4046"/>
      <c r="S12" s="4062"/>
      <c r="T12" s="4062"/>
      <c r="U12" s="4062"/>
      <c r="V12" s="4062"/>
      <c r="W12" s="4062"/>
      <c r="X12" s="4062"/>
      <c r="Y12" s="4062"/>
      <c r="Z12" s="4062"/>
      <c r="AA12" s="4063"/>
      <c r="AB12" s="2065"/>
      <c r="AC12" s="2065"/>
    </row>
    <row r="13" spans="1:29" ht="30" customHeight="1">
      <c r="A13" s="2063"/>
      <c r="B13" s="2730" t="s">
        <v>2392</v>
      </c>
      <c r="C13" s="2731"/>
      <c r="D13" s="2731"/>
      <c r="E13" s="2731"/>
      <c r="F13" s="2731"/>
      <c r="G13" s="2731"/>
      <c r="H13" s="2731"/>
      <c r="I13" s="2732"/>
      <c r="J13" s="2731"/>
      <c r="K13" s="2731"/>
      <c r="L13" s="2732"/>
      <c r="M13" s="2732"/>
      <c r="N13" s="2732"/>
      <c r="O13" s="2732"/>
      <c r="P13" s="2732"/>
      <c r="Q13" s="2065"/>
      <c r="R13" s="4046"/>
      <c r="S13" s="4064" t="s">
        <v>2400</v>
      </c>
      <c r="T13" s="4064"/>
      <c r="U13" s="4064"/>
      <c r="V13" s="4064"/>
      <c r="W13" s="4064"/>
      <c r="X13" s="4064"/>
      <c r="Y13" s="4064"/>
      <c r="Z13" s="4064"/>
      <c r="AA13" s="4065"/>
      <c r="AB13" s="2065"/>
      <c r="AC13" s="2065"/>
    </row>
    <row r="14" spans="1:29" ht="30" customHeight="1">
      <c r="A14" s="2063"/>
      <c r="B14" s="2730" t="s">
        <v>2970</v>
      </c>
      <c r="C14" s="2731"/>
      <c r="D14" s="2731"/>
      <c r="E14" s="2731"/>
      <c r="F14" s="2731"/>
      <c r="G14" s="2731"/>
      <c r="H14" s="2731"/>
      <c r="I14" s="2732"/>
      <c r="J14" s="2731"/>
      <c r="K14" s="2731"/>
      <c r="L14" s="2732"/>
      <c r="M14" s="2732"/>
      <c r="N14" s="2732"/>
      <c r="O14" s="2732"/>
      <c r="P14" s="2732"/>
      <c r="Q14" s="2065"/>
      <c r="R14" s="4046"/>
      <c r="S14" s="4064"/>
      <c r="T14" s="4064"/>
      <c r="U14" s="4064"/>
      <c r="V14" s="4064"/>
      <c r="W14" s="4064"/>
      <c r="X14" s="4064"/>
      <c r="Y14" s="4064"/>
      <c r="Z14" s="4064"/>
      <c r="AA14" s="4065"/>
      <c r="AB14" s="2065"/>
      <c r="AC14" s="2065"/>
    </row>
    <row r="15" spans="1:29" ht="30" customHeight="1">
      <c r="A15" s="2063"/>
      <c r="B15" s="2730" t="s">
        <v>2971</v>
      </c>
      <c r="C15" s="2731"/>
      <c r="D15" s="2731"/>
      <c r="E15" s="2731"/>
      <c r="F15" s="2731"/>
      <c r="G15" s="2731"/>
      <c r="H15" s="2731"/>
      <c r="I15" s="2732"/>
      <c r="J15" s="2731"/>
      <c r="K15" s="2731"/>
      <c r="L15" s="2732"/>
      <c r="M15" s="2732"/>
      <c r="N15" s="2732"/>
      <c r="O15" s="2732"/>
      <c r="P15" s="2732"/>
      <c r="Q15" s="2065"/>
      <c r="R15" s="4046"/>
      <c r="S15" s="4066" t="s">
        <v>2489</v>
      </c>
      <c r="T15" s="4066"/>
      <c r="U15" s="4066"/>
      <c r="V15" s="4066"/>
      <c r="W15" s="4066"/>
      <c r="X15" s="4066"/>
      <c r="Y15" s="4066"/>
      <c r="Z15" s="4066"/>
      <c r="AA15" s="4067"/>
      <c r="AB15" s="2065"/>
      <c r="AC15" s="2065"/>
    </row>
    <row r="16" spans="1:29" ht="30" customHeight="1">
      <c r="A16" s="2063"/>
      <c r="B16" s="2730" t="s">
        <v>2973</v>
      </c>
      <c r="C16" s="2731"/>
      <c r="D16" s="2731"/>
      <c r="E16" s="2731"/>
      <c r="F16" s="2731"/>
      <c r="G16" s="2731"/>
      <c r="H16" s="2731"/>
      <c r="I16" s="2732"/>
      <c r="J16" s="2731"/>
      <c r="K16" s="2731"/>
      <c r="L16" s="2732"/>
      <c r="M16" s="2732"/>
      <c r="N16" s="2732"/>
      <c r="O16" s="2732"/>
      <c r="P16" s="2732"/>
      <c r="Q16" s="2065"/>
      <c r="R16" s="4046"/>
      <c r="S16" s="4066"/>
      <c r="T16" s="4066"/>
      <c r="U16" s="4066"/>
      <c r="V16" s="4066"/>
      <c r="W16" s="4066"/>
      <c r="X16" s="4066"/>
      <c r="Y16" s="4066"/>
      <c r="Z16" s="4066"/>
      <c r="AA16" s="4067"/>
      <c r="AB16" s="2065"/>
      <c r="AC16" s="2065"/>
    </row>
    <row r="17" spans="1:29" ht="30" customHeight="1">
      <c r="A17" s="2063"/>
      <c r="B17" s="2730" t="s">
        <v>2969</v>
      </c>
      <c r="C17" s="2731"/>
      <c r="D17" s="2731"/>
      <c r="E17" s="2731"/>
      <c r="F17" s="2731"/>
      <c r="G17" s="2731"/>
      <c r="H17" s="2731"/>
      <c r="I17" s="2732"/>
      <c r="J17" s="2731"/>
      <c r="K17" s="2731"/>
      <c r="L17" s="2732"/>
      <c r="M17" s="2732"/>
      <c r="N17" s="2732"/>
      <c r="O17" s="2732"/>
      <c r="P17" s="2732"/>
      <c r="Q17" s="2065"/>
      <c r="R17" s="4047" t="s">
        <v>27</v>
      </c>
      <c r="S17" s="4068" t="s">
        <v>2490</v>
      </c>
      <c r="T17" s="4068"/>
      <c r="U17" s="4068"/>
      <c r="V17" s="4068"/>
      <c r="W17" s="4068"/>
      <c r="X17" s="4068"/>
      <c r="Y17" s="4068"/>
      <c r="Z17" s="4068"/>
      <c r="AA17" s="4069"/>
      <c r="AB17" s="2065"/>
      <c r="AC17" s="2065"/>
    </row>
    <row r="18" spans="1:29" ht="30" customHeight="1">
      <c r="A18" s="2063"/>
      <c r="B18" s="2730" t="s">
        <v>2393</v>
      </c>
      <c r="C18" s="2730"/>
      <c r="D18" s="2730"/>
      <c r="E18" s="2730"/>
      <c r="F18" s="2730"/>
      <c r="G18" s="2730"/>
      <c r="H18" s="2730"/>
      <c r="I18" s="2730"/>
      <c r="J18" s="2730"/>
      <c r="K18" s="2730"/>
      <c r="L18" s="2730"/>
      <c r="M18" s="2730"/>
      <c r="N18" s="2730"/>
      <c r="O18" s="2730"/>
      <c r="P18" s="2730"/>
      <c r="Q18" s="2067"/>
      <c r="R18" s="4047"/>
      <c r="S18" s="4068"/>
      <c r="T18" s="4068"/>
      <c r="U18" s="4068"/>
      <c r="V18" s="4068"/>
      <c r="W18" s="4068"/>
      <c r="X18" s="4068"/>
      <c r="Y18" s="4068"/>
      <c r="Z18" s="4068"/>
      <c r="AA18" s="4069"/>
      <c r="AB18" s="2065"/>
      <c r="AC18" s="2065"/>
    </row>
    <row r="19" spans="1:29" ht="30" customHeight="1">
      <c r="A19" s="2063"/>
      <c r="B19" s="2730"/>
      <c r="C19" s="2733" t="s">
        <v>2394</v>
      </c>
      <c r="D19" s="2733"/>
      <c r="E19" s="2733"/>
      <c r="F19" s="2733" t="s">
        <v>2397</v>
      </c>
      <c r="G19" s="2733"/>
      <c r="H19" s="2734"/>
      <c r="I19" s="2734"/>
      <c r="J19" s="2734"/>
      <c r="K19" s="2734"/>
      <c r="L19" s="2734"/>
      <c r="M19" s="2734"/>
      <c r="N19" s="2730"/>
      <c r="O19" s="2730"/>
      <c r="P19" s="2730"/>
      <c r="Q19" s="2067"/>
      <c r="R19" s="3280" t="s">
        <v>264</v>
      </c>
      <c r="S19" s="4058" t="s">
        <v>2480</v>
      </c>
      <c r="T19" s="4058"/>
      <c r="U19" s="4058"/>
      <c r="V19" s="4058"/>
      <c r="W19" s="4058"/>
      <c r="X19" s="4058"/>
      <c r="Y19" s="4058"/>
      <c r="Z19" s="4058"/>
      <c r="AA19" s="4059"/>
      <c r="AB19" s="2065"/>
      <c r="AC19" s="2065"/>
    </row>
    <row r="20" spans="1:29" ht="30" customHeight="1">
      <c r="A20" s="2063"/>
      <c r="B20" s="2730"/>
      <c r="C20" s="2733" t="s">
        <v>2395</v>
      </c>
      <c r="D20" s="2733"/>
      <c r="E20" s="2733"/>
      <c r="F20" s="2733" t="s">
        <v>733</v>
      </c>
      <c r="G20" s="2733"/>
      <c r="H20" s="2734"/>
      <c r="I20" s="2734"/>
      <c r="J20" s="2734"/>
      <c r="K20" s="2734"/>
      <c r="L20" s="2734"/>
      <c r="M20" s="2734"/>
      <c r="N20" s="2730"/>
      <c r="O20" s="2730"/>
      <c r="P20" s="2730"/>
      <c r="Q20" s="2067"/>
      <c r="R20" s="3281" t="s">
        <v>12</v>
      </c>
      <c r="S20" s="4032" t="s">
        <v>18</v>
      </c>
      <c r="T20" s="4032"/>
      <c r="U20" s="4032"/>
      <c r="V20" s="4032"/>
      <c r="W20" s="4032"/>
      <c r="X20" s="4032"/>
      <c r="Y20" s="4032"/>
      <c r="Z20" s="4032"/>
      <c r="AA20" s="4033"/>
      <c r="AB20" s="2065"/>
      <c r="AC20" s="2065"/>
    </row>
    <row r="21" spans="1:29" ht="30" customHeight="1">
      <c r="A21" s="2063"/>
      <c r="B21" s="2730"/>
      <c r="C21" s="2733" t="s">
        <v>2396</v>
      </c>
      <c r="D21" s="2733"/>
      <c r="E21" s="2733"/>
      <c r="F21" s="2733" t="s">
        <v>2398</v>
      </c>
      <c r="G21" s="2733"/>
      <c r="H21" s="2734"/>
      <c r="I21" s="2734"/>
      <c r="J21" s="2734"/>
      <c r="K21" s="2734"/>
      <c r="L21" s="2734"/>
      <c r="M21" s="2734"/>
      <c r="N21" s="2730"/>
      <c r="O21" s="2730"/>
      <c r="P21" s="2730"/>
      <c r="Q21" s="2067"/>
      <c r="R21" s="3282" t="s">
        <v>14</v>
      </c>
      <c r="S21" s="4034" t="s">
        <v>19</v>
      </c>
      <c r="T21" s="4034"/>
      <c r="U21" s="4034"/>
      <c r="V21" s="4034"/>
      <c r="W21" s="4034"/>
      <c r="X21" s="4034"/>
      <c r="Y21" s="4034"/>
      <c r="Z21" s="4034"/>
      <c r="AA21" s="4035"/>
      <c r="AB21" s="2065"/>
      <c r="AC21" s="2065"/>
    </row>
    <row r="22" spans="1:29" ht="30" customHeight="1">
      <c r="A22" s="2063"/>
      <c r="B22" s="2730"/>
      <c r="C22" s="2733" t="s">
        <v>738</v>
      </c>
      <c r="D22" s="2733"/>
      <c r="E22" s="2733"/>
      <c r="F22" s="2733" t="s">
        <v>2399</v>
      </c>
      <c r="G22" s="2733"/>
      <c r="H22" s="2734"/>
      <c r="I22" s="2734"/>
      <c r="J22" s="2734"/>
      <c r="K22" s="2734"/>
      <c r="L22" s="2734"/>
      <c r="M22" s="2734"/>
      <c r="N22" s="2730"/>
      <c r="O22" s="2730"/>
      <c r="P22" s="2730"/>
      <c r="Q22" s="2067"/>
      <c r="R22" s="4048" t="s">
        <v>16</v>
      </c>
      <c r="S22" s="4036" t="s">
        <v>22</v>
      </c>
      <c r="T22" s="4036"/>
      <c r="U22" s="4036"/>
      <c r="V22" s="4036"/>
      <c r="W22" s="4036"/>
      <c r="X22" s="4036"/>
      <c r="Y22" s="4036"/>
      <c r="Z22" s="4036"/>
      <c r="AA22" s="4037"/>
      <c r="AB22" s="2065"/>
      <c r="AC22" s="2065"/>
    </row>
    <row r="23" spans="1:29" ht="30" customHeight="1">
      <c r="A23" s="2063"/>
      <c r="B23" s="2730" t="s">
        <v>2384</v>
      </c>
      <c r="C23" s="2734"/>
      <c r="D23" s="2734"/>
      <c r="E23" s="2734"/>
      <c r="F23" s="2734"/>
      <c r="G23" s="2734"/>
      <c r="H23" s="2734"/>
      <c r="I23" s="2734"/>
      <c r="J23" s="2734"/>
      <c r="K23" s="2734"/>
      <c r="L23" s="2734"/>
      <c r="M23" s="2734"/>
      <c r="N23" s="2730"/>
      <c r="O23" s="2730"/>
      <c r="P23" s="2730"/>
      <c r="Q23" s="2067"/>
      <c r="R23" s="4048"/>
      <c r="S23" s="4038" t="s">
        <v>303</v>
      </c>
      <c r="T23" s="4038"/>
      <c r="U23" s="4038"/>
      <c r="V23" s="4038"/>
      <c r="W23" s="4038"/>
      <c r="X23" s="4038"/>
      <c r="Y23" s="4038"/>
      <c r="Z23" s="4038"/>
      <c r="AA23" s="4039"/>
      <c r="AB23" s="2065"/>
      <c r="AC23" s="2065"/>
    </row>
    <row r="24" spans="1:29" ht="30" customHeight="1">
      <c r="A24" s="2063"/>
      <c r="B24" s="2730"/>
      <c r="C24" s="2733" t="s">
        <v>1709</v>
      </c>
      <c r="D24" s="2733"/>
      <c r="E24" s="2733"/>
      <c r="F24" s="2733"/>
      <c r="G24" s="2733"/>
      <c r="H24" s="2733"/>
      <c r="I24" s="2733"/>
      <c r="J24" s="2731"/>
      <c r="K24" s="2731"/>
      <c r="L24" s="2732"/>
      <c r="M24" s="2732"/>
      <c r="N24" s="2732"/>
      <c r="O24" s="2732"/>
      <c r="P24" s="2732"/>
      <c r="Q24" s="2065"/>
      <c r="R24" s="4048"/>
      <c r="S24" s="4040" t="s">
        <v>305</v>
      </c>
      <c r="T24" s="4040"/>
      <c r="U24" s="4040"/>
      <c r="V24" s="4040"/>
      <c r="W24" s="4040"/>
      <c r="X24" s="4040"/>
      <c r="Y24" s="4040"/>
      <c r="Z24" s="4040"/>
      <c r="AA24" s="4041"/>
      <c r="AB24" s="2065"/>
      <c r="AC24" s="2065"/>
    </row>
    <row r="25" spans="1:29" ht="30" customHeight="1">
      <c r="A25" s="2063"/>
      <c r="B25" s="2730"/>
      <c r="C25" s="2733" t="s">
        <v>1737</v>
      </c>
      <c r="D25" s="2733"/>
      <c r="E25" s="2733"/>
      <c r="F25" s="2733"/>
      <c r="G25" s="2733"/>
      <c r="H25" s="2733"/>
      <c r="I25" s="2733"/>
      <c r="J25" s="2731"/>
      <c r="K25" s="2731"/>
      <c r="L25" s="2732"/>
      <c r="M25" s="2732"/>
      <c r="N25" s="2732"/>
      <c r="O25" s="2732"/>
      <c r="P25" s="2732"/>
      <c r="Q25" s="2065"/>
      <c r="R25" s="4048"/>
      <c r="S25" s="4040"/>
      <c r="T25" s="4040"/>
      <c r="U25" s="4040"/>
      <c r="V25" s="4040"/>
      <c r="W25" s="4040"/>
      <c r="X25" s="4040"/>
      <c r="Y25" s="4040"/>
      <c r="Z25" s="4040"/>
      <c r="AA25" s="4041"/>
      <c r="AB25" s="2065"/>
      <c r="AC25" s="2065"/>
    </row>
    <row r="26" spans="1:29" ht="30" customHeight="1">
      <c r="A26" s="2063"/>
      <c r="B26" s="2730"/>
      <c r="C26" s="2733" t="s">
        <v>1748</v>
      </c>
      <c r="D26" s="2733"/>
      <c r="E26" s="2733"/>
      <c r="F26" s="2733"/>
      <c r="G26" s="2733"/>
      <c r="H26" s="2733"/>
      <c r="I26" s="2733"/>
      <c r="J26" s="2731"/>
      <c r="K26" s="2731"/>
      <c r="L26" s="2732"/>
      <c r="M26" s="2732"/>
      <c r="N26" s="2732"/>
      <c r="O26" s="2732"/>
      <c r="P26" s="2732"/>
      <c r="Q26" s="2065"/>
      <c r="R26" s="4049" t="s">
        <v>295</v>
      </c>
      <c r="S26" s="4042" t="s">
        <v>312</v>
      </c>
      <c r="T26" s="4042"/>
      <c r="U26" s="4042"/>
      <c r="V26" s="4042"/>
      <c r="W26" s="4042"/>
      <c r="X26" s="4042"/>
      <c r="Y26" s="4042"/>
      <c r="Z26" s="4042"/>
      <c r="AA26" s="4043"/>
      <c r="AB26" s="2065"/>
      <c r="AC26" s="2065"/>
    </row>
    <row r="27" spans="1:29" ht="30" customHeight="1">
      <c r="A27" s="2063"/>
      <c r="B27" s="2730" t="s">
        <v>2385</v>
      </c>
      <c r="C27" s="2733"/>
      <c r="D27" s="2733"/>
      <c r="E27" s="2733"/>
      <c r="F27" s="2733"/>
      <c r="G27" s="2733"/>
      <c r="H27" s="2733"/>
      <c r="I27" s="2733"/>
      <c r="J27" s="2731"/>
      <c r="K27" s="2731"/>
      <c r="L27" s="2732"/>
      <c r="M27" s="2732"/>
      <c r="N27" s="2732"/>
      <c r="O27" s="2732"/>
      <c r="P27" s="2732"/>
      <c r="Q27" s="2065"/>
      <c r="R27" s="4049"/>
      <c r="S27" s="4042"/>
      <c r="T27" s="4042"/>
      <c r="U27" s="4042"/>
      <c r="V27" s="4042"/>
      <c r="W27" s="4042"/>
      <c r="X27" s="4042"/>
      <c r="Y27" s="4042"/>
      <c r="Z27" s="4042"/>
      <c r="AA27" s="4043"/>
      <c r="AB27" s="2065"/>
      <c r="AC27" s="2065"/>
    </row>
    <row r="28" spans="1:29" ht="30" customHeight="1">
      <c r="A28" s="2063"/>
      <c r="B28" s="2730" t="s">
        <v>2454</v>
      </c>
      <c r="C28" s="2731"/>
      <c r="D28" s="2731"/>
      <c r="E28" s="2731"/>
      <c r="F28" s="2731"/>
      <c r="G28" s="2731"/>
      <c r="H28" s="2731"/>
      <c r="I28" s="2732"/>
      <c r="J28" s="2731"/>
      <c r="K28" s="2731"/>
      <c r="L28" s="2732"/>
      <c r="M28" s="2732"/>
      <c r="N28" s="2732"/>
      <c r="O28" s="2732"/>
      <c r="P28" s="2732"/>
      <c r="Q28" s="2065"/>
      <c r="R28" s="3285" t="s">
        <v>297</v>
      </c>
      <c r="S28" s="4044" t="s">
        <v>755</v>
      </c>
      <c r="T28" s="4044"/>
      <c r="U28" s="4044"/>
      <c r="V28" s="4044"/>
      <c r="W28" s="4044"/>
      <c r="X28" s="4044"/>
      <c r="Y28" s="4044"/>
      <c r="Z28" s="4044"/>
      <c r="AA28" s="4045"/>
      <c r="AB28" s="2065"/>
      <c r="AC28" s="2065"/>
    </row>
    <row r="29" spans="1:29" ht="30" customHeight="1">
      <c r="A29" s="2063"/>
      <c r="B29" s="2730" t="s">
        <v>2386</v>
      </c>
      <c r="C29" s="2731"/>
      <c r="D29" s="2731"/>
      <c r="E29" s="2731"/>
      <c r="F29" s="2731"/>
      <c r="G29" s="2731"/>
      <c r="H29" s="2731"/>
      <c r="I29" s="2732"/>
      <c r="J29" s="2731"/>
      <c r="K29" s="2731"/>
      <c r="L29" s="2732"/>
      <c r="M29" s="2732"/>
      <c r="N29" s="2732"/>
      <c r="O29" s="2732"/>
      <c r="P29" s="2732"/>
      <c r="Q29" s="2065"/>
      <c r="R29" s="3301"/>
      <c r="S29" s="4044"/>
      <c r="T29" s="4044"/>
      <c r="U29" s="4044"/>
      <c r="V29" s="4044"/>
      <c r="W29" s="4044"/>
      <c r="X29" s="4044"/>
      <c r="Y29" s="4044"/>
      <c r="Z29" s="4044"/>
      <c r="AA29" s="4045"/>
      <c r="AB29" s="2065"/>
      <c r="AC29" s="2065"/>
    </row>
    <row r="30" spans="1:29" ht="30" customHeight="1" thickBot="1">
      <c r="A30" s="2063"/>
      <c r="B30" s="2730" t="s">
        <v>2455</v>
      </c>
      <c r="C30" s="2731"/>
      <c r="D30" s="2731"/>
      <c r="E30" s="2731"/>
      <c r="F30" s="2731"/>
      <c r="G30" s="2731"/>
      <c r="H30" s="2731"/>
      <c r="I30" s="2732"/>
      <c r="J30" s="2731"/>
      <c r="K30" s="2731"/>
      <c r="L30" s="2732"/>
      <c r="M30" s="2732"/>
      <c r="N30" s="2732"/>
      <c r="O30" s="2732"/>
      <c r="P30" s="2732"/>
      <c r="Q30" s="2065"/>
      <c r="R30" s="3960"/>
      <c r="S30" s="3961"/>
      <c r="T30" s="3961"/>
      <c r="U30" s="3961"/>
      <c r="V30" s="3961"/>
      <c r="W30" s="3961"/>
      <c r="X30" s="3961"/>
      <c r="Y30" s="3961"/>
      <c r="Z30" s="3961"/>
      <c r="AA30" s="3962"/>
      <c r="AB30" s="2065"/>
      <c r="AC30" s="2065"/>
    </row>
    <row r="31" spans="1:29" ht="30" customHeight="1">
      <c r="A31" s="2063"/>
      <c r="B31" s="2067"/>
      <c r="C31" s="2063"/>
      <c r="D31" s="2063"/>
      <c r="E31" s="2063"/>
      <c r="F31" s="2063"/>
      <c r="G31" s="2063"/>
      <c r="H31" s="2063"/>
      <c r="I31" s="2064"/>
      <c r="J31" s="2063"/>
      <c r="K31" s="2063"/>
      <c r="L31" s="2064"/>
      <c r="M31" s="2064"/>
      <c r="N31" s="2064"/>
      <c r="O31" s="2064"/>
      <c r="P31" s="2064"/>
      <c r="Q31" s="2065"/>
      <c r="R31" s="2065"/>
      <c r="S31" s="2065"/>
      <c r="T31" s="2065"/>
      <c r="U31" s="2065"/>
      <c r="V31" s="2065"/>
      <c r="W31" s="2065"/>
      <c r="X31" s="2065"/>
      <c r="Y31" s="2065"/>
      <c r="Z31" s="2065"/>
      <c r="AA31" s="2065"/>
      <c r="AB31" s="2065"/>
      <c r="AC31" s="2065"/>
    </row>
    <row r="32" spans="1:29" ht="30" customHeight="1">
      <c r="A32" s="2063"/>
      <c r="B32" s="2067"/>
      <c r="C32" s="2063"/>
      <c r="D32" s="2063"/>
      <c r="E32" s="2063"/>
      <c r="F32" s="2063"/>
      <c r="G32" s="2063"/>
      <c r="H32" s="2063"/>
      <c r="I32" s="2064"/>
      <c r="J32" s="2063"/>
      <c r="K32" s="2063"/>
      <c r="L32" s="2064"/>
      <c r="M32" s="2064"/>
      <c r="N32" s="2064"/>
      <c r="O32" s="2064"/>
      <c r="P32" s="2064"/>
      <c r="Q32" s="2065"/>
      <c r="R32" s="2065"/>
      <c r="S32" s="2065"/>
      <c r="T32" s="2065"/>
      <c r="U32" s="2065"/>
      <c r="V32" s="2065"/>
      <c r="W32" s="2065"/>
      <c r="X32" s="2065"/>
      <c r="Y32" s="2065"/>
      <c r="Z32" s="2065"/>
      <c r="AA32" s="2065"/>
      <c r="AB32" s="2065"/>
      <c r="AC32" s="2065"/>
    </row>
    <row r="33" spans="1:30" s="994" customFormat="1" ht="40.5" customHeight="1">
      <c r="A33" s="2063"/>
      <c r="B33" s="2070" t="s">
        <v>2250</v>
      </c>
      <c r="C33" s="2063"/>
      <c r="D33" s="2063"/>
      <c r="E33" s="2063"/>
      <c r="F33" s="2063"/>
      <c r="G33" s="2063"/>
      <c r="H33" s="2063"/>
      <c r="I33" s="2064"/>
      <c r="J33" s="2063"/>
      <c r="K33" s="2063"/>
      <c r="L33" s="2064"/>
      <c r="M33" s="2064"/>
      <c r="N33" s="2064"/>
      <c r="O33" s="2064"/>
      <c r="P33" s="2064"/>
      <c r="Q33" s="2070" t="s">
        <v>2251</v>
      </c>
      <c r="R33" s="2065"/>
      <c r="S33" s="2065"/>
      <c r="T33" s="2065"/>
      <c r="U33" s="2065"/>
      <c r="V33" s="2065"/>
      <c r="W33" s="2065"/>
      <c r="X33" s="2065"/>
      <c r="Y33" s="2065"/>
      <c r="Z33" s="2065"/>
      <c r="AA33" s="2065"/>
      <c r="AB33" s="2065"/>
      <c r="AC33" s="2065"/>
      <c r="AD33" s="599"/>
    </row>
    <row r="34" spans="1:30" s="994" customFormat="1" ht="40.5" customHeight="1">
      <c r="A34" s="2063"/>
      <c r="B34" s="2069"/>
      <c r="C34" s="2071" t="s">
        <v>2252</v>
      </c>
      <c r="D34" s="2063"/>
      <c r="E34" s="2072" t="s">
        <v>2253</v>
      </c>
      <c r="F34" s="2064"/>
      <c r="G34" s="2073" t="s">
        <v>2254</v>
      </c>
      <c r="H34" s="2063"/>
      <c r="I34" s="2064"/>
      <c r="J34" s="2067" t="s">
        <v>2255</v>
      </c>
      <c r="K34" s="2063"/>
      <c r="L34" s="2064"/>
      <c r="M34" s="2064"/>
      <c r="N34" s="2064"/>
      <c r="O34" s="2064"/>
      <c r="P34" s="2064"/>
      <c r="Q34" s="2074" t="s">
        <v>2256</v>
      </c>
      <c r="R34" s="2075"/>
      <c r="S34" s="2076">
        <v>15.5</v>
      </c>
      <c r="T34" s="2065"/>
      <c r="U34" s="2077">
        <v>15.5</v>
      </c>
      <c r="V34" s="2065"/>
      <c r="W34" s="2078">
        <v>15.5</v>
      </c>
      <c r="X34" s="2065"/>
      <c r="Y34" s="2065"/>
      <c r="Z34" s="2065"/>
      <c r="AA34" s="2065"/>
      <c r="AB34" s="2065"/>
      <c r="AC34" s="2065"/>
      <c r="AD34" s="599"/>
    </row>
    <row r="35" spans="1:30" s="994" customFormat="1" ht="40.5" customHeight="1">
      <c r="A35" s="2063"/>
      <c r="B35" s="2069"/>
      <c r="C35" s="2071" t="s">
        <v>2257</v>
      </c>
      <c r="D35" s="2063"/>
      <c r="E35" s="2072" t="s">
        <v>2258</v>
      </c>
      <c r="F35" s="2064"/>
      <c r="G35" s="2073" t="s">
        <v>2259</v>
      </c>
      <c r="H35" s="2063"/>
      <c r="I35" s="2064"/>
      <c r="J35" s="2067" t="s">
        <v>2260</v>
      </c>
      <c r="K35" s="2063"/>
      <c r="L35" s="2064"/>
      <c r="M35" s="2064"/>
      <c r="N35" s="2064"/>
      <c r="O35" s="2064"/>
      <c r="P35" s="2064"/>
      <c r="Q35" s="2079" t="s">
        <v>2261</v>
      </c>
      <c r="R35" s="2075"/>
      <c r="S35" s="2072" t="s">
        <v>2262</v>
      </c>
      <c r="T35" s="2065"/>
      <c r="U35" s="2080" t="s">
        <v>2263</v>
      </c>
      <c r="V35" s="2065"/>
      <c r="W35" s="2072" t="s">
        <v>2264</v>
      </c>
      <c r="X35" s="2065"/>
      <c r="Y35" s="2065"/>
      <c r="Z35" s="2065"/>
      <c r="AA35" s="2065"/>
      <c r="AB35" s="2065"/>
      <c r="AC35" s="2065"/>
      <c r="AD35" s="599"/>
    </row>
    <row r="36" spans="1:30" s="994" customFormat="1" ht="40.5" customHeight="1">
      <c r="A36" s="2063"/>
      <c r="B36" s="2069"/>
      <c r="C36" s="2063"/>
      <c r="D36" s="2063"/>
      <c r="E36" s="2063"/>
      <c r="F36" s="2063"/>
      <c r="G36" s="2063"/>
      <c r="H36" s="2063"/>
      <c r="I36" s="2064"/>
      <c r="J36" s="2063"/>
      <c r="K36" s="2063"/>
      <c r="L36" s="2064"/>
      <c r="M36" s="2064"/>
      <c r="N36" s="2064"/>
      <c r="O36" s="2064"/>
      <c r="P36" s="2064"/>
      <c r="Q36" s="2065"/>
      <c r="R36" s="2065"/>
      <c r="S36" s="2065"/>
      <c r="T36" s="2065"/>
      <c r="U36" s="2065"/>
      <c r="V36" s="2065"/>
      <c r="W36" s="2065"/>
      <c r="X36" s="2065"/>
      <c r="Y36" s="2065"/>
      <c r="Z36" s="2065"/>
      <c r="AA36" s="2065"/>
      <c r="AB36" s="2065"/>
      <c r="AC36" s="2065"/>
      <c r="AD36" s="599"/>
    </row>
    <row r="37" spans="1:30" s="994" customFormat="1" ht="40.5" customHeight="1">
      <c r="A37" s="2063"/>
      <c r="B37" s="2070" t="s">
        <v>2265</v>
      </c>
      <c r="C37" s="2063"/>
      <c r="D37" s="2063"/>
      <c r="E37" s="2063"/>
      <c r="F37" s="2063"/>
      <c r="G37" s="2063"/>
      <c r="H37" s="2063"/>
      <c r="I37" s="2064"/>
      <c r="J37" s="2063"/>
      <c r="K37" s="2063"/>
      <c r="L37" s="2064"/>
      <c r="M37" s="2064"/>
      <c r="N37" s="2064"/>
      <c r="O37" s="2064"/>
      <c r="P37" s="2064"/>
      <c r="Q37" s="2065"/>
      <c r="R37" s="2065"/>
      <c r="S37" s="2065"/>
      <c r="T37" s="2065"/>
      <c r="U37" s="2065"/>
      <c r="V37" s="2065"/>
      <c r="W37" s="2065"/>
      <c r="X37" s="2065"/>
      <c r="Y37" s="2065"/>
      <c r="Z37" s="2065"/>
      <c r="AA37" s="2065"/>
      <c r="AB37" s="2065"/>
      <c r="AC37" s="2065"/>
      <c r="AD37" s="599"/>
    </row>
    <row r="38" spans="1:30" s="994" customFormat="1" ht="40.5" customHeight="1">
      <c r="A38" s="2063"/>
      <c r="B38" s="2069"/>
      <c r="C38" s="2081" t="s">
        <v>2266</v>
      </c>
      <c r="D38" s="2063"/>
      <c r="E38" s="2063"/>
      <c r="F38" s="2063"/>
      <c r="G38" s="2063"/>
      <c r="H38" s="2082" t="s">
        <v>2267</v>
      </c>
      <c r="I38" s="2082"/>
      <c r="J38" s="2063"/>
      <c r="K38" s="2063"/>
      <c r="L38" s="2064"/>
      <c r="M38" s="2064"/>
      <c r="N38" s="2064"/>
      <c r="O38" s="2064"/>
      <c r="P38" s="2083" t="s">
        <v>2268</v>
      </c>
      <c r="Q38" s="2083"/>
      <c r="R38" s="2065"/>
      <c r="S38" s="2065"/>
      <c r="T38" s="2065"/>
      <c r="U38" s="2065"/>
      <c r="V38" s="2084" t="s">
        <v>2269</v>
      </c>
      <c r="W38" s="2084"/>
      <c r="X38" s="2065"/>
      <c r="Y38" s="2065"/>
      <c r="Z38" s="2065"/>
      <c r="AA38" s="2065"/>
      <c r="AB38" s="2065"/>
      <c r="AC38" s="2065"/>
      <c r="AD38" s="599"/>
    </row>
    <row r="39" spans="1:30" s="994" customFormat="1" ht="40.5" customHeight="1">
      <c r="A39" s="2063"/>
      <c r="B39" s="2069"/>
      <c r="C39" s="2085" t="s">
        <v>2270</v>
      </c>
      <c r="D39" s="2063"/>
      <c r="E39" s="2063"/>
      <c r="F39" s="2063"/>
      <c r="G39" s="2063"/>
      <c r="H39" s="2086" t="s">
        <v>2271</v>
      </c>
      <c r="I39" s="2086"/>
      <c r="J39" s="2063"/>
      <c r="K39" s="2063"/>
      <c r="L39" s="2064"/>
      <c r="M39" s="2064"/>
      <c r="N39" s="2064"/>
      <c r="O39" s="2064"/>
      <c r="P39" s="2087" t="s">
        <v>2272</v>
      </c>
      <c r="Q39" s="2087"/>
      <c r="R39" s="2065"/>
      <c r="S39" s="2065"/>
      <c r="T39" s="2065"/>
      <c r="U39" s="2065"/>
      <c r="V39" s="2088" t="s">
        <v>2273</v>
      </c>
      <c r="W39" s="2088"/>
      <c r="X39" s="2065"/>
      <c r="Y39" s="2065"/>
      <c r="Z39" s="2065"/>
      <c r="AA39" s="2065"/>
      <c r="AB39" s="2065"/>
      <c r="AC39" s="2065"/>
      <c r="AD39" s="599"/>
    </row>
    <row r="40" spans="1:30" s="994" customFormat="1" ht="40.5" customHeight="1">
      <c r="A40" s="2063"/>
      <c r="B40" s="2069"/>
      <c r="C40" s="2089" t="s">
        <v>2274</v>
      </c>
      <c r="D40" s="2063"/>
      <c r="E40" s="2063"/>
      <c r="F40" s="2063"/>
      <c r="G40" s="2063"/>
      <c r="H40" s="2063"/>
      <c r="I40" s="2064"/>
      <c r="J40" s="2063"/>
      <c r="K40" s="2063"/>
      <c r="L40" s="2064"/>
      <c r="M40" s="2064"/>
      <c r="N40" s="2064"/>
      <c r="O40" s="2064"/>
      <c r="P40" s="2064"/>
      <c r="Q40" s="2065"/>
      <c r="R40" s="2065"/>
      <c r="S40" s="2065"/>
      <c r="T40" s="2065"/>
      <c r="U40" s="2065"/>
      <c r="V40" s="2065"/>
      <c r="W40" s="2065"/>
      <c r="X40" s="2065"/>
      <c r="Y40" s="2065"/>
      <c r="Z40" s="2065"/>
      <c r="AA40" s="2065"/>
      <c r="AB40" s="2065"/>
      <c r="AC40" s="2065"/>
      <c r="AD40" s="599"/>
    </row>
    <row r="41" spans="1:30" s="2093" customFormat="1" ht="40.5" customHeight="1">
      <c r="A41" s="2090"/>
      <c r="B41" s="2070" t="s">
        <v>2275</v>
      </c>
      <c r="C41" s="2090"/>
      <c r="D41" s="2090"/>
      <c r="E41" s="2090"/>
      <c r="F41" s="2090"/>
      <c r="G41" s="2090"/>
      <c r="H41" s="2090"/>
      <c r="I41" s="2064"/>
      <c r="J41" s="2090"/>
      <c r="K41" s="2090"/>
      <c r="L41" s="2064"/>
      <c r="M41" s="2064"/>
      <c r="N41" s="2064"/>
      <c r="O41" s="2064"/>
      <c r="P41" s="2064"/>
      <c r="Q41" s="2091"/>
      <c r="R41" s="2091"/>
      <c r="S41" s="2091"/>
      <c r="T41" s="2091"/>
      <c r="U41" s="2091"/>
      <c r="V41" s="2091"/>
      <c r="W41" s="2091"/>
      <c r="X41" s="2091"/>
      <c r="Y41" s="2091"/>
      <c r="Z41" s="2091"/>
      <c r="AA41" s="2091"/>
      <c r="AB41" s="2091"/>
      <c r="AC41" s="2091"/>
      <c r="AD41" s="599"/>
    </row>
    <row r="42" spans="1:30" s="2093" customFormat="1" ht="40.5" customHeight="1">
      <c r="A42" s="2090"/>
      <c r="B42" s="2094"/>
      <c r="C42" s="2095" t="s">
        <v>24</v>
      </c>
      <c r="D42" s="2096" t="s">
        <v>27</v>
      </c>
      <c r="E42" s="2097" t="s">
        <v>264</v>
      </c>
      <c r="F42" s="2098" t="s">
        <v>12</v>
      </c>
      <c r="G42" s="2099" t="s">
        <v>14</v>
      </c>
      <c r="H42" s="2100" t="s">
        <v>16</v>
      </c>
      <c r="I42" s="2101" t="s">
        <v>295</v>
      </c>
      <c r="J42" s="2102" t="s">
        <v>297</v>
      </c>
      <c r="K42" s="2103" t="s">
        <v>351</v>
      </c>
      <c r="L42" s="2104" t="s">
        <v>352</v>
      </c>
      <c r="M42" s="2105" t="s">
        <v>353</v>
      </c>
      <c r="N42" s="2106" t="s">
        <v>354</v>
      </c>
      <c r="O42" s="2107" t="s">
        <v>355</v>
      </c>
      <c r="P42" s="2098" t="s">
        <v>356</v>
      </c>
      <c r="Q42" s="2108" t="s">
        <v>357</v>
      </c>
      <c r="R42" s="2109" t="s">
        <v>358</v>
      </c>
      <c r="S42" s="2110" t="s">
        <v>359</v>
      </c>
      <c r="T42" s="2111" t="s">
        <v>360</v>
      </c>
      <c r="U42" s="2112" t="s">
        <v>361</v>
      </c>
      <c r="V42" s="2097" t="s">
        <v>362</v>
      </c>
      <c r="W42" s="2091"/>
      <c r="X42" s="2091"/>
      <c r="Y42" s="2091"/>
      <c r="Z42" s="2091"/>
      <c r="AA42" s="2091"/>
      <c r="AB42" s="2091"/>
      <c r="AC42" s="2091"/>
      <c r="AD42" s="599"/>
    </row>
    <row r="43" spans="1:30" s="2093" customFormat="1" ht="40.5" customHeight="1">
      <c r="A43" s="2090"/>
      <c r="B43" s="2094"/>
      <c r="C43" s="2090"/>
      <c r="D43" s="2090"/>
      <c r="E43" s="2090"/>
      <c r="F43" s="2090"/>
      <c r="G43" s="2090"/>
      <c r="H43" s="2090"/>
      <c r="I43" s="2064"/>
      <c r="J43" s="2090"/>
      <c r="K43" s="2090"/>
      <c r="L43" s="2064"/>
      <c r="M43" s="2064"/>
      <c r="N43" s="2064"/>
      <c r="O43" s="2064"/>
      <c r="P43" s="2064"/>
      <c r="Q43" s="2091"/>
      <c r="R43" s="2091"/>
      <c r="S43" s="2091"/>
      <c r="T43" s="2091"/>
      <c r="U43" s="2091"/>
      <c r="V43" s="2091"/>
      <c r="W43" s="2091"/>
      <c r="X43" s="2091"/>
      <c r="Y43" s="2091"/>
      <c r="Z43" s="2091"/>
      <c r="AA43" s="2091"/>
      <c r="AB43" s="2091"/>
      <c r="AC43" s="2091"/>
      <c r="AD43" s="599"/>
    </row>
    <row r="44" spans="1:30" s="2093" customFormat="1" ht="40.5" customHeight="1">
      <c r="A44" s="2090"/>
      <c r="B44" s="2094"/>
      <c r="C44" s="3814" t="s">
        <v>24</v>
      </c>
      <c r="D44" s="3814" t="s">
        <v>27</v>
      </c>
      <c r="E44" s="3814" t="s">
        <v>264</v>
      </c>
      <c r="F44" s="3814" t="s">
        <v>12</v>
      </c>
      <c r="G44" s="3814" t="s">
        <v>14</v>
      </c>
      <c r="H44" s="3814" t="s">
        <v>16</v>
      </c>
      <c r="I44" s="3814" t="s">
        <v>295</v>
      </c>
      <c r="J44" s="3814" t="s">
        <v>297</v>
      </c>
      <c r="K44" s="3814" t="s">
        <v>351</v>
      </c>
      <c r="L44" s="3814" t="s">
        <v>352</v>
      </c>
      <c r="M44" s="3814" t="s">
        <v>353</v>
      </c>
      <c r="N44" s="3814" t="s">
        <v>354</v>
      </c>
      <c r="O44" s="3814" t="s">
        <v>355</v>
      </c>
      <c r="P44" s="3814" t="s">
        <v>356</v>
      </c>
      <c r="Q44" s="3814" t="s">
        <v>357</v>
      </c>
      <c r="R44" s="3814" t="s">
        <v>358</v>
      </c>
      <c r="S44" s="3814" t="s">
        <v>359</v>
      </c>
      <c r="T44" s="3814" t="s">
        <v>360</v>
      </c>
      <c r="U44" s="3814" t="s">
        <v>361</v>
      </c>
      <c r="V44" s="3814" t="s">
        <v>362</v>
      </c>
      <c r="W44" s="2091"/>
      <c r="X44" s="2091"/>
      <c r="Y44" s="2091"/>
      <c r="Z44" s="2091"/>
      <c r="AA44" s="2091"/>
      <c r="AB44" s="2091"/>
      <c r="AC44" s="2091"/>
      <c r="AD44" s="599"/>
    </row>
    <row r="45" spans="1:30" s="2093" customFormat="1" ht="40.5" customHeight="1">
      <c r="A45" s="2090"/>
      <c r="B45" s="2094"/>
      <c r="C45" s="2090"/>
      <c r="D45" s="2090"/>
      <c r="E45" s="2090"/>
      <c r="F45" s="2090"/>
      <c r="G45" s="2090"/>
      <c r="H45" s="2090"/>
      <c r="I45" s="2064"/>
      <c r="J45" s="2090"/>
      <c r="K45" s="2090"/>
      <c r="L45" s="2064"/>
      <c r="M45" s="2064"/>
      <c r="N45" s="2064"/>
      <c r="O45" s="2064"/>
      <c r="P45" s="2064"/>
      <c r="Q45" s="2091"/>
      <c r="R45" s="2091"/>
      <c r="S45" s="2091"/>
      <c r="T45" s="2091"/>
      <c r="U45" s="2091"/>
      <c r="V45" s="2091"/>
      <c r="W45" s="2091"/>
      <c r="X45" s="2091"/>
      <c r="Y45" s="2091"/>
      <c r="Z45" s="2091"/>
      <c r="AA45" s="2091"/>
      <c r="AB45" s="2091"/>
      <c r="AC45" s="2091"/>
      <c r="AD45" s="599"/>
    </row>
    <row r="46" spans="1:30" s="2093" customFormat="1" ht="40.5" customHeight="1">
      <c r="A46" s="2090"/>
      <c r="B46" s="2094"/>
      <c r="C46" s="2113">
        <v>1</v>
      </c>
      <c r="D46" s="2113" t="s">
        <v>3052</v>
      </c>
      <c r="E46" s="2113" t="s">
        <v>3053</v>
      </c>
      <c r="F46" s="2113" t="s">
        <v>3054</v>
      </c>
      <c r="G46" s="2113" t="s">
        <v>3055</v>
      </c>
      <c r="H46" s="2113" t="s">
        <v>3056</v>
      </c>
      <c r="I46" s="2113" t="s">
        <v>3057</v>
      </c>
      <c r="J46" s="2113" t="s">
        <v>3058</v>
      </c>
      <c r="K46" s="2113" t="s">
        <v>3059</v>
      </c>
      <c r="L46" s="2113" t="s">
        <v>3060</v>
      </c>
      <c r="M46" s="2113" t="s">
        <v>3061</v>
      </c>
      <c r="N46" s="2113" t="s">
        <v>3062</v>
      </c>
      <c r="O46" s="2113" t="s">
        <v>3063</v>
      </c>
      <c r="P46" s="2113" t="s">
        <v>3064</v>
      </c>
      <c r="Q46" s="2113" t="s">
        <v>3065</v>
      </c>
      <c r="R46" s="2113" t="s">
        <v>3066</v>
      </c>
      <c r="S46" s="2113" t="s">
        <v>3067</v>
      </c>
      <c r="T46" s="2113" t="s">
        <v>3068</v>
      </c>
      <c r="U46" s="2113" t="s">
        <v>3069</v>
      </c>
      <c r="V46" s="2113" t="s">
        <v>3070</v>
      </c>
      <c r="W46" s="2091"/>
      <c r="X46" s="2091"/>
      <c r="Y46" s="2091"/>
      <c r="Z46" s="2091"/>
      <c r="AA46" s="2091"/>
      <c r="AB46" s="2091"/>
      <c r="AC46" s="2091"/>
      <c r="AD46" s="599"/>
    </row>
    <row r="47" spans="1:30" s="2093" customFormat="1" ht="40.5" customHeight="1">
      <c r="A47" s="2090"/>
      <c r="B47" s="2094"/>
      <c r="C47" s="2090"/>
      <c r="D47" s="2090"/>
      <c r="E47" s="2090"/>
      <c r="F47" s="2090"/>
      <c r="G47" s="2090"/>
      <c r="H47" s="2090"/>
      <c r="I47" s="2064"/>
      <c r="J47" s="2090"/>
      <c r="K47" s="2090"/>
      <c r="L47" s="2064"/>
      <c r="M47" s="2064"/>
      <c r="N47" s="2064"/>
      <c r="O47" s="2064"/>
      <c r="P47" s="2064"/>
      <c r="Q47" s="2091"/>
      <c r="R47" s="2091"/>
      <c r="S47" s="2091"/>
      <c r="T47" s="2091"/>
      <c r="U47" s="2091"/>
      <c r="V47" s="2091"/>
      <c r="W47" s="2091"/>
      <c r="X47" s="2091"/>
      <c r="Y47" s="2091"/>
      <c r="Z47" s="2091"/>
      <c r="AA47" s="2091"/>
      <c r="AB47" s="2091"/>
      <c r="AC47" s="2091"/>
      <c r="AD47" s="599"/>
    </row>
    <row r="48" spans="1:30" s="2093" customFormat="1" ht="40.5" customHeight="1">
      <c r="A48" s="2090"/>
      <c r="B48" s="2094"/>
      <c r="C48" s="3815">
        <v>1</v>
      </c>
      <c r="D48" s="3816">
        <v>2</v>
      </c>
      <c r="E48" s="3815">
        <v>3</v>
      </c>
      <c r="F48" s="3816">
        <v>4</v>
      </c>
      <c r="G48" s="3815">
        <v>5</v>
      </c>
      <c r="H48" s="3816">
        <v>6</v>
      </c>
      <c r="I48" s="3815">
        <v>7</v>
      </c>
      <c r="J48" s="3816">
        <v>8</v>
      </c>
      <c r="K48" s="3815">
        <v>9</v>
      </c>
      <c r="L48" s="3816">
        <v>10</v>
      </c>
      <c r="M48" s="3815">
        <v>11</v>
      </c>
      <c r="N48" s="3816">
        <v>12</v>
      </c>
      <c r="O48" s="3815">
        <v>13</v>
      </c>
      <c r="P48" s="3816">
        <v>14</v>
      </c>
      <c r="Q48" s="3815">
        <v>15</v>
      </c>
      <c r="R48" s="3816">
        <v>16</v>
      </c>
      <c r="S48" s="3815">
        <v>17</v>
      </c>
      <c r="T48" s="3816">
        <v>18</v>
      </c>
      <c r="U48" s="3815">
        <v>19</v>
      </c>
      <c r="V48" s="3816">
        <v>20</v>
      </c>
      <c r="W48" s="2091"/>
      <c r="X48" s="2091"/>
      <c r="Y48" s="2091"/>
      <c r="Z48" s="2091"/>
      <c r="AA48" s="2091"/>
      <c r="AB48" s="2091"/>
      <c r="AC48" s="2091"/>
      <c r="AD48" s="599"/>
    </row>
    <row r="49" spans="1:30" s="2093" customFormat="1" ht="40.5" customHeight="1">
      <c r="A49" s="2090"/>
      <c r="B49" s="2094"/>
      <c r="C49" s="2090"/>
      <c r="D49" s="2090"/>
      <c r="E49" s="2090"/>
      <c r="F49" s="2090"/>
      <c r="G49" s="2090"/>
      <c r="H49" s="2090"/>
      <c r="I49" s="2064"/>
      <c r="J49" s="2090"/>
      <c r="K49" s="2090"/>
      <c r="L49" s="2064"/>
      <c r="M49" s="2064"/>
      <c r="N49" s="2064"/>
      <c r="O49" s="2064"/>
      <c r="P49" s="2064"/>
      <c r="Q49" s="2091"/>
      <c r="R49" s="2091"/>
      <c r="S49" s="2091"/>
      <c r="T49" s="2091"/>
      <c r="U49" s="2091"/>
      <c r="V49" s="2091"/>
      <c r="W49" s="2091"/>
      <c r="X49" s="2091"/>
      <c r="Y49" s="2091"/>
      <c r="Z49" s="2091"/>
      <c r="AA49" s="2091"/>
      <c r="AB49" s="2091"/>
      <c r="AC49" s="2091"/>
      <c r="AD49" s="599"/>
    </row>
    <row r="50" spans="1:30" s="2093" customFormat="1" ht="40.5" customHeight="1">
      <c r="A50" s="2090"/>
      <c r="B50" s="2094"/>
      <c r="C50" s="3817" t="s">
        <v>3071</v>
      </c>
      <c r="D50" s="3818"/>
      <c r="E50" s="3818"/>
      <c r="F50" s="3818"/>
      <c r="G50" s="2064"/>
      <c r="H50" s="2064"/>
      <c r="I50" s="2064"/>
      <c r="J50" s="2064"/>
      <c r="K50" s="2064"/>
      <c r="L50" s="3819" t="s">
        <v>3072</v>
      </c>
      <c r="M50" s="2064"/>
      <c r="N50" s="2064"/>
      <c r="O50" s="2064"/>
      <c r="P50" s="2064"/>
      <c r="Q50" s="2091"/>
      <c r="R50" s="3820"/>
      <c r="S50" s="2091"/>
      <c r="T50" s="2091"/>
      <c r="U50" s="2091"/>
      <c r="V50" s="2091"/>
      <c r="W50" s="2091"/>
      <c r="X50" s="2091"/>
      <c r="Y50" s="2091"/>
      <c r="Z50" s="2091"/>
      <c r="AA50" s="2091"/>
      <c r="AB50" s="2091"/>
      <c r="AC50" s="2091"/>
      <c r="AD50" s="599"/>
    </row>
    <row r="51" spans="1:30" s="2093" customFormat="1" ht="40.5" customHeight="1">
      <c r="A51" s="2090"/>
      <c r="B51" s="2094"/>
      <c r="C51" s="3821" t="s">
        <v>3073</v>
      </c>
      <c r="D51" s="3818"/>
      <c r="E51" s="3818"/>
      <c r="F51" s="3818"/>
      <c r="G51" s="3820"/>
      <c r="H51" s="3822"/>
      <c r="I51" s="3818"/>
      <c r="J51" s="3818"/>
      <c r="K51" s="2090"/>
      <c r="L51" s="2064"/>
      <c r="M51" s="2064"/>
      <c r="N51" s="2064"/>
      <c r="O51" s="2064"/>
      <c r="P51" s="2064"/>
      <c r="Q51" s="2091"/>
      <c r="R51" s="2091"/>
      <c r="S51" s="2091"/>
      <c r="T51" s="2091"/>
      <c r="U51" s="2091"/>
      <c r="V51" s="2091"/>
      <c r="W51" s="2091"/>
      <c r="X51" s="2091"/>
      <c r="Y51" s="2091"/>
      <c r="Z51" s="2091"/>
      <c r="AA51" s="2091"/>
      <c r="AB51" s="2091"/>
      <c r="AC51" s="2091"/>
      <c r="AD51" s="599"/>
    </row>
    <row r="52" spans="1:30" s="2093" customFormat="1" ht="40.5" customHeight="1">
      <c r="A52" s="2090"/>
      <c r="B52" s="2094"/>
      <c r="C52" s="3823" t="s">
        <v>3074</v>
      </c>
      <c r="D52" s="3818"/>
      <c r="E52" s="3818"/>
      <c r="F52" s="3818"/>
      <c r="G52" s="3820"/>
      <c r="H52" s="3822"/>
      <c r="I52" s="3818"/>
      <c r="J52" s="3818"/>
      <c r="K52" s="2090"/>
      <c r="L52" s="2064"/>
      <c r="M52" s="2064"/>
      <c r="N52" s="2064"/>
      <c r="O52" s="2064"/>
      <c r="P52" s="2064"/>
      <c r="Q52" s="2091"/>
      <c r="R52" s="2091"/>
      <c r="S52" s="2091"/>
      <c r="T52" s="2091"/>
      <c r="U52" s="2091"/>
      <c r="V52" s="2091"/>
      <c r="W52" s="2091"/>
      <c r="X52" s="2091"/>
      <c r="Y52" s="2091"/>
      <c r="Z52" s="2091"/>
      <c r="AA52" s="2091"/>
      <c r="AB52" s="2091"/>
      <c r="AC52" s="2091"/>
      <c r="AD52" s="599"/>
    </row>
    <row r="53" spans="1:30" s="2093" customFormat="1" ht="40.5" customHeight="1">
      <c r="A53" s="2090"/>
      <c r="B53" s="2094"/>
      <c r="C53" s="2090"/>
      <c r="D53" s="2090"/>
      <c r="E53" s="2090"/>
      <c r="F53" s="2090"/>
      <c r="G53" s="2090"/>
      <c r="H53" s="2090"/>
      <c r="I53" s="2064"/>
      <c r="J53" s="2090"/>
      <c r="K53" s="2090"/>
      <c r="L53" s="2064"/>
      <c r="M53" s="2064"/>
      <c r="N53" s="2064"/>
      <c r="O53" s="2064"/>
      <c r="P53" s="2064"/>
      <c r="Q53" s="2091"/>
      <c r="R53" s="2091"/>
      <c r="S53" s="2091"/>
      <c r="T53" s="2091"/>
      <c r="U53" s="2091"/>
      <c r="V53" s="2091"/>
      <c r="W53" s="2091"/>
      <c r="X53" s="2091"/>
      <c r="Y53" s="2091"/>
      <c r="Z53" s="2091"/>
      <c r="AA53" s="2091"/>
      <c r="AB53" s="2091"/>
      <c r="AC53" s="2091"/>
      <c r="AD53" s="599"/>
    </row>
    <row r="54" spans="1:30" s="2093" customFormat="1" ht="40.5" customHeight="1">
      <c r="A54" s="2090"/>
      <c r="B54" s="2070" t="s">
        <v>2276</v>
      </c>
      <c r="C54" s="2090"/>
      <c r="D54" s="2090"/>
      <c r="E54" s="2090"/>
      <c r="F54" s="2090"/>
      <c r="G54" s="2090"/>
      <c r="H54" s="2090"/>
      <c r="I54" s="2064"/>
      <c r="J54" s="2090"/>
      <c r="K54" s="2090"/>
      <c r="L54" s="2064"/>
      <c r="M54" s="2064"/>
      <c r="N54" s="2064"/>
      <c r="O54" s="2064"/>
      <c r="P54" s="2064"/>
      <c r="Q54" s="2091"/>
      <c r="R54" s="2070"/>
      <c r="S54" s="2070"/>
      <c r="T54" s="2091"/>
      <c r="U54" s="2091"/>
      <c r="V54" s="2091"/>
      <c r="W54" s="2091"/>
      <c r="X54" s="2091"/>
      <c r="Y54" s="2091"/>
      <c r="Z54" s="2091"/>
      <c r="AA54" s="2091"/>
      <c r="AB54" s="2091"/>
      <c r="AC54" s="2091"/>
      <c r="AD54" s="599"/>
    </row>
    <row r="55" spans="1:30" s="2093" customFormat="1" ht="40.5" customHeight="1">
      <c r="A55" s="2090"/>
      <c r="B55" s="2114" t="s">
        <v>2249</v>
      </c>
      <c r="C55" s="2114" t="s">
        <v>2277</v>
      </c>
      <c r="D55" s="2114" t="s">
        <v>2278</v>
      </c>
      <c r="E55" s="2114" t="s">
        <v>2279</v>
      </c>
      <c r="F55" s="2114" t="s">
        <v>308</v>
      </c>
      <c r="G55" s="2114" t="s">
        <v>2280</v>
      </c>
      <c r="H55" s="2114" t="s">
        <v>166</v>
      </c>
      <c r="I55" s="2114" t="s">
        <v>2281</v>
      </c>
      <c r="J55" s="2114" t="s">
        <v>2282</v>
      </c>
      <c r="K55" s="2114" t="s">
        <v>2283</v>
      </c>
      <c r="L55" s="2114" t="s">
        <v>2284</v>
      </c>
      <c r="M55" s="2114" t="s">
        <v>2285</v>
      </c>
      <c r="N55" s="2114" t="s">
        <v>2286</v>
      </c>
      <c r="O55" s="2114" t="s">
        <v>2287</v>
      </c>
      <c r="P55" s="2114" t="s">
        <v>2288</v>
      </c>
      <c r="Q55" s="2114" t="s">
        <v>2289</v>
      </c>
      <c r="R55" s="2114" t="s">
        <v>2290</v>
      </c>
      <c r="S55" s="2114" t="s">
        <v>2291</v>
      </c>
      <c r="T55" s="2114" t="s">
        <v>2292</v>
      </c>
      <c r="U55" s="2114" t="s">
        <v>2293</v>
      </c>
      <c r="V55" s="2114"/>
      <c r="W55" s="2114"/>
      <c r="X55" s="2114"/>
      <c r="Y55" s="2114"/>
      <c r="Z55" s="2114"/>
      <c r="AA55" s="2114"/>
      <c r="AB55" s="2091"/>
      <c r="AC55" s="2091"/>
      <c r="AD55" s="599"/>
    </row>
    <row r="56" spans="1:30" s="2093" customFormat="1" ht="40.5" customHeight="1">
      <c r="A56" s="2090"/>
      <c r="B56" s="2070"/>
      <c r="C56" s="2090"/>
      <c r="D56" s="2090"/>
      <c r="E56" s="2090"/>
      <c r="F56" s="2090"/>
      <c r="G56" s="2090"/>
      <c r="H56" s="2090"/>
      <c r="I56" s="2064"/>
      <c r="J56" s="2090"/>
      <c r="K56" s="2090"/>
      <c r="L56" s="2064"/>
      <c r="M56" s="2064"/>
      <c r="N56" s="2064"/>
      <c r="O56" s="2064"/>
      <c r="P56" s="2064"/>
      <c r="Q56" s="2091"/>
      <c r="R56" s="2070"/>
      <c r="S56" s="3824"/>
      <c r="T56" s="2114"/>
      <c r="U56" s="2114"/>
      <c r="V56" s="2114"/>
      <c r="W56" s="2114"/>
      <c r="X56" s="2114"/>
      <c r="Y56" s="2114"/>
      <c r="Z56" s="2114"/>
      <c r="AA56" s="2114"/>
      <c r="AB56" s="2091"/>
      <c r="AC56" s="2091"/>
      <c r="AD56" s="599"/>
    </row>
    <row r="57" spans="1:30" s="2093" customFormat="1" ht="40.5" customHeight="1">
      <c r="A57" s="2090"/>
      <c r="B57" s="2094"/>
      <c r="C57" s="2115" t="s">
        <v>855</v>
      </c>
      <c r="D57" s="2116"/>
      <c r="E57" s="2091"/>
      <c r="F57" s="3825" t="s">
        <v>2295</v>
      </c>
      <c r="G57" s="2117"/>
      <c r="H57" s="2117"/>
      <c r="I57" s="2117"/>
      <c r="J57" s="2117"/>
      <c r="K57" s="2117"/>
      <c r="L57" s="2117"/>
      <c r="M57" s="2091"/>
      <c r="N57" s="2091"/>
      <c r="O57" s="2064"/>
      <c r="P57" s="2064"/>
      <c r="Q57" s="2091"/>
      <c r="R57" s="2091"/>
      <c r="S57" s="3824"/>
      <c r="T57" s="2114"/>
      <c r="U57" s="2114"/>
      <c r="V57" s="2114"/>
      <c r="W57" s="2114"/>
      <c r="X57" s="2114"/>
      <c r="Y57" s="2114"/>
      <c r="Z57" s="2114"/>
      <c r="AA57" s="2114"/>
      <c r="AB57" s="2091"/>
      <c r="AC57" s="2091"/>
      <c r="AD57" s="599"/>
    </row>
    <row r="58" spans="1:30" s="2093" customFormat="1" ht="40.5" customHeight="1">
      <c r="A58" s="2090"/>
      <c r="B58" s="2094"/>
      <c r="C58" s="2118">
        <v>3</v>
      </c>
      <c r="D58" s="2116"/>
      <c r="E58" s="2090"/>
      <c r="F58" s="2090"/>
      <c r="G58" s="2090"/>
      <c r="H58" s="2064"/>
      <c r="I58" s="2064"/>
      <c r="J58" s="2064"/>
      <c r="K58" s="2064"/>
      <c r="L58" s="2064"/>
      <c r="M58" s="2064"/>
      <c r="N58" s="2064"/>
      <c r="O58" s="2064"/>
      <c r="P58" s="2064"/>
      <c r="Q58" s="2091"/>
      <c r="R58" s="2091"/>
      <c r="S58" s="3824"/>
      <c r="T58" s="2114"/>
      <c r="U58" s="2114"/>
      <c r="V58" s="2114"/>
      <c r="W58" s="2114"/>
      <c r="X58" s="2114"/>
      <c r="Y58" s="2114"/>
      <c r="Z58" s="2114"/>
      <c r="AA58" s="2114"/>
      <c r="AB58" s="2091"/>
      <c r="AC58" s="2091"/>
      <c r="AD58" s="599"/>
    </row>
    <row r="59" spans="1:30" s="2093" customFormat="1" ht="40.5" customHeight="1">
      <c r="A59" s="2090"/>
      <c r="B59" s="2094"/>
      <c r="C59" s="2090"/>
      <c r="D59" s="2090"/>
      <c r="E59" s="2090"/>
      <c r="F59" s="2090"/>
      <c r="G59" s="2090"/>
      <c r="H59" s="2122" t="s">
        <v>2296</v>
      </c>
      <c r="I59" s="2123"/>
      <c r="J59" s="2123"/>
      <c r="K59" s="2090"/>
      <c r="L59" s="2064"/>
      <c r="M59" s="2064"/>
      <c r="N59" s="2124" t="s">
        <v>64</v>
      </c>
      <c r="O59" s="3826" t="s">
        <v>647</v>
      </c>
      <c r="P59" s="2125" t="s">
        <v>626</v>
      </c>
      <c r="Q59" s="2091"/>
      <c r="R59" s="2091"/>
      <c r="S59" s="3824"/>
      <c r="T59" s="2114"/>
      <c r="U59" s="2114"/>
      <c r="V59" s="2114"/>
      <c r="W59" s="2114"/>
      <c r="X59" s="2114"/>
      <c r="Y59" s="2114"/>
      <c r="Z59" s="2114"/>
      <c r="AA59" s="2114"/>
      <c r="AB59" s="2091"/>
      <c r="AC59" s="2091"/>
      <c r="AD59" s="599"/>
    </row>
    <row r="60" spans="1:30" s="2093" customFormat="1" ht="40.5" customHeight="1">
      <c r="A60" s="2090"/>
      <c r="B60" s="2094"/>
      <c r="C60" s="2126" t="s">
        <v>858</v>
      </c>
      <c r="D60" s="2090"/>
      <c r="E60" s="3827"/>
      <c r="F60" s="2090"/>
      <c r="G60" s="2090"/>
      <c r="H60" s="2127" t="s">
        <v>860</v>
      </c>
      <c r="I60" s="2127" t="s">
        <v>861</v>
      </c>
      <c r="J60" s="2127" t="s">
        <v>864</v>
      </c>
      <c r="K60" s="2114" t="s">
        <v>2297</v>
      </c>
      <c r="L60" s="2091"/>
      <c r="M60" s="2091"/>
      <c r="N60" s="2126" t="s">
        <v>2298</v>
      </c>
      <c r="O60" s="2091"/>
      <c r="P60" s="2091"/>
      <c r="Q60" s="2091"/>
      <c r="R60" s="2091"/>
      <c r="S60" s="3824"/>
      <c r="T60" s="2114"/>
      <c r="U60" s="2114"/>
      <c r="V60" s="2114"/>
      <c r="W60" s="2114"/>
      <c r="X60" s="2114"/>
      <c r="Y60" s="2114"/>
      <c r="Z60" s="2114"/>
      <c r="AA60" s="2114"/>
      <c r="AB60" s="2091"/>
      <c r="AC60" s="2091"/>
      <c r="AD60" s="599"/>
    </row>
    <row r="61" spans="1:30" s="2093" customFormat="1" ht="40.5" customHeight="1">
      <c r="A61" s="2090"/>
      <c r="B61" s="2094"/>
      <c r="C61" s="2126" t="s">
        <v>857</v>
      </c>
      <c r="D61" s="2090"/>
      <c r="E61" s="3827"/>
      <c r="F61" s="2090"/>
      <c r="G61" s="2090"/>
      <c r="H61" s="2127" t="s">
        <v>862</v>
      </c>
      <c r="I61" s="2127" t="s">
        <v>863</v>
      </c>
      <c r="J61" s="2127" t="s">
        <v>865</v>
      </c>
      <c r="K61" s="2114" t="s">
        <v>2300</v>
      </c>
      <c r="L61" s="2064"/>
      <c r="M61" s="2064"/>
      <c r="N61" s="2124" t="s">
        <v>867</v>
      </c>
      <c r="O61" s="3826" t="s">
        <v>316</v>
      </c>
      <c r="P61" s="3826" t="s">
        <v>870</v>
      </c>
      <c r="Q61" s="2091"/>
      <c r="R61" s="2091"/>
      <c r="S61" s="3824"/>
      <c r="T61" s="2114"/>
      <c r="U61" s="2114"/>
      <c r="V61" s="2114"/>
      <c r="W61" s="2114"/>
      <c r="X61" s="2114"/>
      <c r="Y61" s="2114"/>
      <c r="Z61" s="2114"/>
      <c r="AA61" s="2114"/>
      <c r="AB61" s="2091"/>
      <c r="AC61" s="2091"/>
      <c r="AD61" s="599"/>
    </row>
    <row r="62" spans="1:30" s="2093" customFormat="1" ht="40.5" customHeight="1">
      <c r="A62" s="2090"/>
      <c r="B62" s="2094"/>
      <c r="C62" s="2126"/>
      <c r="D62" s="2090"/>
      <c r="E62" s="2126"/>
      <c r="F62" s="2130"/>
      <c r="G62" s="2126"/>
      <c r="H62" s="2126"/>
      <c r="I62" s="2090"/>
      <c r="J62" s="2090"/>
      <c r="K62" s="2090"/>
      <c r="L62" s="2090"/>
      <c r="M62" s="2090"/>
      <c r="N62" s="2090"/>
      <c r="O62" s="2090"/>
      <c r="P62" s="2091"/>
      <c r="Q62" s="2091"/>
      <c r="R62" s="2091"/>
      <c r="S62" s="3824"/>
      <c r="T62" s="2114"/>
      <c r="U62" s="2114"/>
      <c r="V62" s="2114"/>
      <c r="W62" s="2114"/>
      <c r="X62" s="2114"/>
      <c r="Y62" s="2114"/>
      <c r="Z62" s="2114"/>
      <c r="AA62" s="2114"/>
      <c r="AB62" s="2091"/>
      <c r="AC62" s="2091"/>
      <c r="AD62" s="599"/>
    </row>
    <row r="63" spans="1:30" s="2092" customFormat="1" ht="44.25" customHeight="1">
      <c r="A63" s="3764"/>
      <c r="B63" s="3765"/>
      <c r="C63" s="3766"/>
      <c r="D63" s="3767"/>
      <c r="E63" s="3767"/>
      <c r="F63" s="3768"/>
      <c r="G63" s="3768"/>
      <c r="H63" s="3768"/>
      <c r="I63" s="3768"/>
      <c r="J63" s="3769"/>
      <c r="K63" s="3766"/>
      <c r="L63" s="3766"/>
      <c r="M63" s="3766"/>
      <c r="N63" s="3766"/>
      <c r="O63" s="3766"/>
      <c r="P63" s="3766"/>
      <c r="Q63" s="3766"/>
      <c r="R63" s="3766"/>
      <c r="S63" s="3766"/>
      <c r="T63" s="3766"/>
      <c r="U63" s="3766"/>
      <c r="V63" s="3766"/>
      <c r="W63" s="3766"/>
      <c r="X63" s="3766"/>
      <c r="Y63" s="3766"/>
      <c r="Z63" s="3766"/>
      <c r="AA63" s="3766"/>
      <c r="AB63" s="3766"/>
      <c r="AC63" s="3766"/>
      <c r="AD63" s="599"/>
    </row>
    <row r="64" spans="1:30" s="2093" customFormat="1" ht="39.950000000000003" customHeight="1">
      <c r="A64" s="2090"/>
      <c r="B64" s="3807"/>
      <c r="C64" s="2134"/>
      <c r="D64" s="2135"/>
      <c r="E64" s="2135"/>
      <c r="F64" s="2135"/>
      <c r="G64" s="2135"/>
      <c r="H64" s="2135"/>
      <c r="I64" s="2135"/>
      <c r="J64" s="2135"/>
      <c r="K64" s="2135"/>
      <c r="L64" s="3770"/>
      <c r="M64" s="3770"/>
      <c r="N64" s="3770"/>
      <c r="O64" s="3770"/>
      <c r="P64" s="3770"/>
      <c r="Q64" s="2091"/>
      <c r="R64" s="2091"/>
      <c r="S64" s="2091"/>
      <c r="T64" s="2091"/>
      <c r="U64" s="2091"/>
      <c r="V64" s="2091"/>
      <c r="W64" s="2091"/>
      <c r="X64" s="2091"/>
      <c r="Y64" s="2091"/>
      <c r="Z64" s="2091"/>
      <c r="AA64" s="2091"/>
      <c r="AB64" s="2091"/>
      <c r="AC64" s="2091"/>
      <c r="AD64" s="599"/>
    </row>
    <row r="65" spans="1:30" s="2092" customFormat="1" ht="39.950000000000003" customHeight="1">
      <c r="A65" s="2090"/>
      <c r="B65" s="3807"/>
      <c r="C65" s="3808" t="s">
        <v>829</v>
      </c>
      <c r="D65" s="3828" t="s">
        <v>798</v>
      </c>
      <c r="E65" s="3828"/>
      <c r="F65" s="3828"/>
      <c r="G65" s="3828"/>
      <c r="H65" s="3828"/>
      <c r="I65" s="3828"/>
      <c r="J65" s="3828"/>
      <c r="K65" s="3828"/>
      <c r="L65" s="3828"/>
      <c r="M65" s="3828"/>
      <c r="N65" s="2091"/>
      <c r="O65" s="2091"/>
      <c r="P65" s="2091"/>
      <c r="Q65" s="2091"/>
      <c r="R65" s="2091"/>
      <c r="S65" s="2091"/>
      <c r="T65" s="2091"/>
      <c r="U65" s="2091"/>
      <c r="V65" s="2091"/>
      <c r="W65" s="2091"/>
      <c r="X65" s="2091"/>
      <c r="Y65" s="2091"/>
      <c r="Z65" s="2091"/>
      <c r="AA65" s="2091"/>
      <c r="AB65" s="2091"/>
      <c r="AC65" s="2091"/>
      <c r="AD65" s="599"/>
    </row>
    <row r="66" spans="1:30" s="2092" customFormat="1" ht="39.950000000000003" customHeight="1">
      <c r="A66" s="2090"/>
      <c r="B66" s="3807"/>
      <c r="C66" s="3829" t="s">
        <v>3075</v>
      </c>
      <c r="D66" s="3829"/>
      <c r="E66" s="2091"/>
      <c r="F66" s="2091"/>
      <c r="G66" s="2091"/>
      <c r="H66" s="2091"/>
      <c r="I66" s="2091"/>
      <c r="J66" s="2091"/>
      <c r="K66" s="2091"/>
      <c r="L66" s="2091"/>
      <c r="M66" s="2091"/>
      <c r="N66" s="2091"/>
      <c r="O66" s="2091"/>
      <c r="P66" s="2091"/>
      <c r="Q66" s="2091"/>
      <c r="R66" s="2091"/>
      <c r="S66" s="2091"/>
      <c r="T66" s="2091"/>
      <c r="U66" s="2091"/>
      <c r="V66" s="2091"/>
      <c r="W66" s="2091"/>
      <c r="X66" s="2091"/>
      <c r="Y66" s="2091"/>
      <c r="Z66" s="2091"/>
      <c r="AA66" s="2091"/>
      <c r="AB66" s="2091"/>
      <c r="AC66" s="2091"/>
      <c r="AD66" s="599"/>
    </row>
    <row r="67" spans="1:30" s="2093" customFormat="1" ht="36.75" customHeight="1">
      <c r="A67" s="2090"/>
      <c r="B67" s="3807"/>
      <c r="C67" s="2134"/>
      <c r="D67" s="2135"/>
      <c r="E67" s="2135"/>
      <c r="F67" s="2135"/>
      <c r="G67" s="2135"/>
      <c r="H67" s="2135"/>
      <c r="I67" s="2135"/>
      <c r="J67" s="2135"/>
      <c r="K67" s="2135"/>
      <c r="L67" s="3770"/>
      <c r="M67" s="3770"/>
      <c r="N67" s="3770"/>
      <c r="O67" s="3770"/>
      <c r="P67" s="3770"/>
      <c r="Q67" s="2091"/>
      <c r="R67" s="2091"/>
      <c r="S67" s="2091"/>
      <c r="T67" s="2091"/>
      <c r="U67" s="2091"/>
      <c r="V67" s="2091"/>
      <c r="W67" s="2091"/>
      <c r="X67" s="2091"/>
      <c r="Y67" s="2091"/>
      <c r="Z67" s="2091"/>
      <c r="AA67" s="2091"/>
      <c r="AB67" s="2091"/>
      <c r="AC67" s="2091"/>
      <c r="AD67" s="599"/>
    </row>
    <row r="68" spans="1:30" s="2092" customFormat="1" ht="39.950000000000003" customHeight="1">
      <c r="A68" s="2090"/>
      <c r="B68" s="3809" t="s">
        <v>3049</v>
      </c>
      <c r="C68" s="2090"/>
      <c r="D68" s="2090"/>
      <c r="E68" s="2090"/>
      <c r="F68" s="2090"/>
      <c r="G68" s="2090"/>
      <c r="H68" s="2090"/>
      <c r="I68" s="2090"/>
      <c r="J68" s="2090"/>
      <c r="K68" s="2090"/>
      <c r="L68" s="2090"/>
      <c r="M68" s="2090"/>
      <c r="N68" s="2090"/>
      <c r="O68" s="2090"/>
      <c r="P68" s="2090"/>
      <c r="Q68" s="2090"/>
      <c r="R68" s="2090"/>
      <c r="S68" s="2091"/>
      <c r="T68" s="2091"/>
      <c r="U68" s="2091"/>
      <c r="V68" s="2091"/>
      <c r="W68" s="2091"/>
      <c r="X68" s="2091"/>
      <c r="Y68" s="2091"/>
      <c r="Z68" s="2091"/>
      <c r="AA68" s="2091"/>
      <c r="AB68" s="2091"/>
      <c r="AC68" s="2091"/>
      <c r="AD68" s="599"/>
    </row>
    <row r="69" spans="1:30" s="2092" customFormat="1" ht="39.950000000000003" customHeight="1">
      <c r="A69" s="2090"/>
      <c r="B69" s="3810" t="s">
        <v>3050</v>
      </c>
      <c r="C69" s="2090"/>
      <c r="D69" s="2090"/>
      <c r="E69" s="2090"/>
      <c r="F69" s="2090"/>
      <c r="G69" s="2090"/>
      <c r="H69" s="2090"/>
      <c r="I69" s="2090"/>
      <c r="J69" s="2090"/>
      <c r="K69" s="2090"/>
      <c r="L69" s="2090"/>
      <c r="M69" s="2090"/>
      <c r="N69" s="2090"/>
      <c r="O69" s="2090"/>
      <c r="P69" s="2090"/>
      <c r="Q69" s="2090"/>
      <c r="R69" s="2090"/>
      <c r="S69" s="2091"/>
      <c r="T69" s="2091"/>
      <c r="U69" s="2091"/>
      <c r="V69" s="2091"/>
      <c r="W69" s="2091"/>
      <c r="X69" s="2091"/>
      <c r="Y69" s="2091"/>
      <c r="Z69" s="2091"/>
      <c r="AA69" s="2091"/>
      <c r="AB69" s="2091"/>
      <c r="AC69" s="2091"/>
      <c r="AD69" s="599"/>
    </row>
    <row r="70" spans="1:30" s="2093" customFormat="1" ht="39.950000000000003" customHeight="1">
      <c r="A70" s="2090"/>
      <c r="B70" s="3811" t="s">
        <v>3051</v>
      </c>
      <c r="C70" s="3812"/>
      <c r="D70" s="2090"/>
      <c r="E70" s="2090"/>
      <c r="F70" s="2090"/>
      <c r="G70" s="2090"/>
      <c r="H70" s="2090"/>
      <c r="I70" s="3770"/>
      <c r="J70" s="2090"/>
      <c r="K70" s="2090"/>
      <c r="L70" s="3770"/>
      <c r="M70" s="3770"/>
      <c r="N70" s="3770"/>
      <c r="O70" s="3770"/>
      <c r="P70" s="3770"/>
      <c r="Q70" s="2091"/>
      <c r="R70" s="2091"/>
      <c r="S70" s="2091"/>
      <c r="T70" s="2091"/>
      <c r="U70" s="2091"/>
      <c r="V70" s="2091"/>
      <c r="W70" s="3785"/>
      <c r="X70" s="2091"/>
      <c r="Y70" s="3813"/>
      <c r="Z70" s="2091"/>
      <c r="AA70" s="2091"/>
      <c r="AB70" s="2091"/>
      <c r="AC70" s="2091"/>
      <c r="AD70" s="599"/>
    </row>
    <row r="71" spans="1:30" s="2093" customFormat="1" ht="39.950000000000003" customHeight="1">
      <c r="A71" s="2090"/>
      <c r="B71" s="2094"/>
      <c r="C71" s="2090"/>
      <c r="D71" s="2090"/>
      <c r="E71" s="2090"/>
      <c r="F71" s="2090"/>
      <c r="G71" s="2090"/>
      <c r="H71" s="2090"/>
      <c r="I71" s="3770"/>
      <c r="J71" s="2090"/>
      <c r="K71" s="2090"/>
      <c r="L71" s="3770"/>
      <c r="M71" s="3770"/>
      <c r="N71" s="3770"/>
      <c r="O71" s="3770"/>
      <c r="P71" s="3770"/>
      <c r="Q71" s="2091"/>
      <c r="R71" s="2091"/>
      <c r="S71" s="2091"/>
      <c r="T71" s="2091"/>
      <c r="U71" s="2091"/>
      <c r="V71" s="2091"/>
      <c r="W71" s="2091"/>
      <c r="X71" s="2091"/>
      <c r="Y71" s="2091"/>
      <c r="Z71" s="2091"/>
      <c r="AA71" s="2091"/>
      <c r="AB71" s="2091"/>
      <c r="AC71" s="2091"/>
      <c r="AD71" s="599"/>
    </row>
    <row r="72" spans="1:30" s="2093" customFormat="1" ht="39.950000000000003" customHeight="1">
      <c r="A72" s="2090"/>
      <c r="B72" s="2070" t="s">
        <v>3021</v>
      </c>
      <c r="C72" s="2134"/>
      <c r="D72" s="2134"/>
      <c r="E72" s="2134"/>
      <c r="F72" s="2134"/>
      <c r="G72" s="2134"/>
      <c r="H72" s="3804"/>
      <c r="I72" s="3804"/>
      <c r="J72" s="3804"/>
      <c r="K72" s="3804"/>
      <c r="L72" s="3805"/>
      <c r="M72" s="3805"/>
      <c r="N72" s="3806"/>
      <c r="O72" s="3806"/>
      <c r="P72" s="3806"/>
      <c r="Q72" s="2091"/>
      <c r="R72" s="2091"/>
      <c r="S72" s="2091"/>
      <c r="T72" s="2091"/>
      <c r="U72" s="2091"/>
      <c r="V72" s="2091"/>
      <c r="W72" s="2091"/>
      <c r="X72" s="2091"/>
      <c r="Y72" s="2091"/>
      <c r="Z72" s="2091"/>
      <c r="AA72" s="2091"/>
      <c r="AB72" s="2091"/>
      <c r="AC72" s="2091"/>
      <c r="AD72" s="599"/>
    </row>
    <row r="73" spans="1:30" s="2093" customFormat="1" ht="39.950000000000003" customHeight="1">
      <c r="A73" s="2090"/>
      <c r="B73" s="2134" t="s">
        <v>3022</v>
      </c>
      <c r="C73" s="2134"/>
      <c r="D73" s="2134"/>
      <c r="E73" s="2134"/>
      <c r="F73" s="2134"/>
      <c r="G73" s="2134"/>
      <c r="H73" s="2134"/>
      <c r="I73" s="2134"/>
      <c r="J73" s="2134"/>
      <c r="K73" s="2134"/>
      <c r="L73" s="3770"/>
      <c r="M73" s="3770"/>
      <c r="N73" s="3770"/>
      <c r="O73" s="3770"/>
      <c r="P73" s="3770"/>
      <c r="Q73" s="2091"/>
      <c r="R73" s="2091"/>
      <c r="S73" s="2091"/>
      <c r="T73" s="2091"/>
      <c r="U73" s="2091"/>
      <c r="V73" s="2091"/>
      <c r="W73" s="2091"/>
      <c r="X73" s="2091"/>
      <c r="Y73" s="2091"/>
      <c r="Z73" s="2091"/>
      <c r="AA73" s="2091"/>
      <c r="AB73" s="2091"/>
      <c r="AC73" s="2091"/>
      <c r="AD73" s="599"/>
    </row>
    <row r="74" spans="1:30" s="2093" customFormat="1" ht="39.950000000000003" customHeight="1">
      <c r="A74" s="3808" t="s">
        <v>829</v>
      </c>
      <c r="B74" s="2134"/>
      <c r="C74" s="4031" t="s">
        <v>3023</v>
      </c>
      <c r="D74" s="4031"/>
      <c r="E74" s="4031"/>
      <c r="F74" s="4031"/>
      <c r="G74" s="4031"/>
      <c r="H74" s="4031"/>
      <c r="I74" s="4031"/>
      <c r="J74" s="4031"/>
      <c r="K74" s="4031"/>
      <c r="L74" s="3770"/>
      <c r="M74" s="3770"/>
      <c r="N74" s="3770"/>
      <c r="O74" s="3770"/>
      <c r="P74" s="3770"/>
      <c r="Q74" s="2091"/>
      <c r="R74" s="2091"/>
      <c r="S74" s="2091"/>
      <c r="T74" s="2091"/>
      <c r="U74" s="2091"/>
      <c r="V74" s="2091"/>
      <c r="W74" s="2091"/>
      <c r="X74" s="2091"/>
      <c r="Y74" s="2091"/>
      <c r="Z74" s="2091"/>
      <c r="AA74" s="2091"/>
      <c r="AB74" s="2091"/>
      <c r="AC74" s="2091"/>
      <c r="AD74" s="599"/>
    </row>
    <row r="75" spans="1:30" s="2093" customFormat="1" ht="39.950000000000003" customHeight="1">
      <c r="A75" s="3808" t="s">
        <v>3076</v>
      </c>
      <c r="B75" s="4031" t="s">
        <v>3024</v>
      </c>
      <c r="C75" s="4031"/>
      <c r="D75" s="4031"/>
      <c r="E75" s="4031"/>
      <c r="F75" s="4031"/>
      <c r="G75" s="4031"/>
      <c r="H75" s="4031"/>
      <c r="I75" s="4031"/>
      <c r="J75" s="4031"/>
      <c r="K75" s="4031"/>
      <c r="L75" s="4031"/>
      <c r="M75" s="4031"/>
      <c r="N75" s="4031"/>
      <c r="O75" s="4031"/>
      <c r="P75" s="4031"/>
      <c r="Q75" s="4031"/>
      <c r="R75" s="4031"/>
      <c r="S75" s="4031"/>
      <c r="T75" s="4031"/>
      <c r="U75" s="4031"/>
      <c r="V75" s="4031"/>
      <c r="W75" s="2091"/>
      <c r="X75" s="2091"/>
      <c r="Y75" s="2091"/>
      <c r="Z75" s="2091"/>
      <c r="AA75" s="2091"/>
      <c r="AB75" s="2091"/>
      <c r="AC75" s="2091"/>
      <c r="AD75" s="599"/>
    </row>
    <row r="76" spans="1:30" s="2093" customFormat="1" ht="39.950000000000003" customHeight="1">
      <c r="A76" s="2090"/>
      <c r="B76" s="2094"/>
      <c r="C76" s="2090"/>
      <c r="D76" s="2090"/>
      <c r="E76" s="2090"/>
      <c r="F76" s="2090"/>
      <c r="G76" s="2090"/>
      <c r="H76" s="2090"/>
      <c r="I76" s="3770"/>
      <c r="J76" s="2090"/>
      <c r="K76" s="2090"/>
      <c r="L76" s="3770"/>
      <c r="M76" s="3770"/>
      <c r="N76" s="3770"/>
      <c r="O76" s="3770"/>
      <c r="P76" s="3770"/>
      <c r="Q76" s="2091"/>
      <c r="R76" s="2091"/>
      <c r="S76" s="2091"/>
      <c r="T76" s="2091"/>
      <c r="U76" s="2091"/>
      <c r="V76" s="2091"/>
      <c r="W76" s="2091"/>
      <c r="X76" s="2091"/>
      <c r="Y76" s="2091"/>
      <c r="Z76" s="2091"/>
      <c r="AA76" s="2091"/>
      <c r="AB76" s="2091"/>
      <c r="AC76" s="2091"/>
      <c r="AD76" s="599"/>
    </row>
  </sheetData>
  <mergeCells count="22">
    <mergeCell ref="S19:AA19"/>
    <mergeCell ref="V8:V9"/>
    <mergeCell ref="S11:AA12"/>
    <mergeCell ref="S13:AA14"/>
    <mergeCell ref="S15:AA16"/>
    <mergeCell ref="S17:AA18"/>
    <mergeCell ref="B8:P8"/>
    <mergeCell ref="C74:K74"/>
    <mergeCell ref="B75:V75"/>
    <mergeCell ref="S20:AA20"/>
    <mergeCell ref="S21:AA21"/>
    <mergeCell ref="S22:AA22"/>
    <mergeCell ref="S23:AA23"/>
    <mergeCell ref="S24:AA25"/>
    <mergeCell ref="S26:AA27"/>
    <mergeCell ref="S28:AA29"/>
    <mergeCell ref="R11:R16"/>
    <mergeCell ref="R17:R18"/>
    <mergeCell ref="R22:R25"/>
    <mergeCell ref="R26:R27"/>
    <mergeCell ref="W8:AA10"/>
    <mergeCell ref="R8:U9"/>
  </mergeCells>
  <hyperlinks>
    <hyperlink ref="C74" r:id="rId1" display="http://www.excel-downloads.com/forum/111720-space.html" xr:uid="{C432F19A-936D-423C-86BE-8CD3A3E80F92}"/>
    <hyperlink ref="B75" r:id="rId2" xr:uid="{C253880A-C47B-4818-8EC7-13A370031C96}"/>
    <hyperlink ref="B65" r:id="rId3" display="Les unités pifométriques" xr:uid="{EE260106-59A0-4AF1-A5A3-CAF9E234749D}"/>
    <hyperlink ref="D65" r:id="rId4" xr:uid="{343FFA08-2271-4439-91F6-2AD597053EAD}"/>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F8DB1-7A08-41C7-9134-C10CB6A576A5}">
  <dimension ref="A2:AF43"/>
  <sheetViews>
    <sheetView workbookViewId="0">
      <selection activeCell="K21" sqref="K21"/>
    </sheetView>
  </sheetViews>
  <sheetFormatPr baseColWidth="10" defaultRowHeight="12.75"/>
  <cols>
    <col min="1" max="1" width="3.5703125" style="2242" customWidth="1"/>
    <col min="2" max="3" width="11.42578125" style="2242"/>
    <col min="4" max="4" width="18.7109375" style="2242" customWidth="1"/>
    <col min="5" max="16384" width="11.42578125" style="2242"/>
  </cols>
  <sheetData>
    <row r="2" spans="1:32" ht="12.75" customHeight="1">
      <c r="B2" s="5651" t="s">
        <v>2315</v>
      </c>
      <c r="C2" s="5652"/>
      <c r="D2" s="5652"/>
      <c r="E2" s="5652"/>
      <c r="F2" s="5652"/>
      <c r="G2" s="5652"/>
      <c r="H2" s="5653"/>
      <c r="J2" s="5668" t="s">
        <v>2456</v>
      </c>
      <c r="K2" s="5669"/>
      <c r="L2" s="5669"/>
      <c r="M2" s="5669"/>
      <c r="N2" s="5669"/>
      <c r="O2" s="5669"/>
      <c r="P2" s="5669"/>
      <c r="Q2" s="5670"/>
    </row>
    <row r="3" spans="1:32" ht="12.75" customHeight="1">
      <c r="B3" s="5654"/>
      <c r="C3" s="5655"/>
      <c r="D3" s="5655"/>
      <c r="E3" s="5655"/>
      <c r="F3" s="5655"/>
      <c r="G3" s="5655"/>
      <c r="H3" s="5656"/>
      <c r="J3" s="5671"/>
      <c r="K3" s="5672"/>
      <c r="L3" s="5672"/>
      <c r="M3" s="5672"/>
      <c r="N3" s="5672"/>
      <c r="O3" s="5672"/>
      <c r="P3" s="5672"/>
      <c r="Q3" s="5673"/>
    </row>
    <row r="4" spans="1:32" ht="12.75" customHeight="1">
      <c r="B4" s="5654"/>
      <c r="C4" s="5655"/>
      <c r="D4" s="5655"/>
      <c r="E4" s="5655"/>
      <c r="F4" s="5655"/>
      <c r="G4" s="5655"/>
      <c r="H4" s="5656"/>
      <c r="J4" s="5671"/>
      <c r="K4" s="5672"/>
      <c r="L4" s="5672"/>
      <c r="M4" s="5672"/>
      <c r="N4" s="5672"/>
      <c r="O4" s="5672"/>
      <c r="P4" s="5672"/>
      <c r="Q4" s="5673"/>
    </row>
    <row r="5" spans="1:32" ht="12.75" customHeight="1">
      <c r="B5" s="5654"/>
      <c r="C5" s="5655"/>
      <c r="D5" s="5655"/>
      <c r="E5" s="5655"/>
      <c r="F5" s="5655"/>
      <c r="G5" s="5655"/>
      <c r="H5" s="5656"/>
      <c r="J5" s="5671"/>
      <c r="K5" s="5672"/>
      <c r="L5" s="5672"/>
      <c r="M5" s="5672"/>
      <c r="N5" s="5672"/>
      <c r="O5" s="5672"/>
      <c r="P5" s="5672"/>
      <c r="Q5" s="5673"/>
    </row>
    <row r="6" spans="1:32" ht="12.75" customHeight="1">
      <c r="B6" s="5657"/>
      <c r="C6" s="5658"/>
      <c r="D6" s="5658"/>
      <c r="E6" s="5658"/>
      <c r="F6" s="5658"/>
      <c r="G6" s="5658"/>
      <c r="H6" s="5659"/>
      <c r="J6" s="5674"/>
      <c r="K6" s="5675"/>
      <c r="L6" s="5675"/>
      <c r="M6" s="5675"/>
      <c r="N6" s="5675"/>
      <c r="O6" s="5675"/>
      <c r="P6" s="5675"/>
      <c r="Q6" s="5676"/>
    </row>
    <row r="7" spans="1:32" ht="13.5" thickBot="1"/>
    <row r="8" spans="1:32" ht="15" customHeight="1">
      <c r="A8" s="5660" t="s">
        <v>260</v>
      </c>
      <c r="B8" s="5662" t="s">
        <v>363</v>
      </c>
      <c r="C8" s="5662"/>
      <c r="D8" s="5662"/>
      <c r="E8" s="5662"/>
      <c r="F8" s="5662"/>
      <c r="G8" s="5662"/>
      <c r="H8" s="5663"/>
      <c r="J8" s="5677" t="s">
        <v>2457</v>
      </c>
      <c r="K8" s="5678"/>
      <c r="L8" s="5678"/>
      <c r="M8" s="5678"/>
      <c r="N8" s="2243"/>
      <c r="O8" s="2243"/>
      <c r="P8" s="2243"/>
      <c r="Q8" s="2244"/>
      <c r="S8" s="5666" t="s">
        <v>260</v>
      </c>
      <c r="T8" s="5647" t="s">
        <v>2317</v>
      </c>
      <c r="U8" s="5647"/>
      <c r="V8" s="5647"/>
      <c r="W8" s="5647"/>
      <c r="X8" s="5647"/>
      <c r="Y8" s="5647"/>
      <c r="Z8" s="5647"/>
      <c r="AA8" s="5647"/>
      <c r="AB8" s="5647"/>
      <c r="AC8" s="5647"/>
      <c r="AD8" s="5647"/>
      <c r="AE8" s="5647"/>
      <c r="AF8" s="5648"/>
    </row>
    <row r="9" spans="1:32" ht="15" customHeight="1">
      <c r="A9" s="5661"/>
      <c r="B9" s="5664"/>
      <c r="C9" s="5664"/>
      <c r="D9" s="5664"/>
      <c r="E9" s="5664"/>
      <c r="F9" s="5664"/>
      <c r="G9" s="5664"/>
      <c r="H9" s="5665"/>
      <c r="J9" s="2245"/>
      <c r="K9" s="2246"/>
      <c r="L9" s="2247"/>
      <c r="M9" s="2247"/>
      <c r="N9" s="2247"/>
      <c r="O9" s="2247"/>
      <c r="P9" s="2247"/>
      <c r="Q9" s="2248"/>
      <c r="S9" s="5667"/>
      <c r="T9" s="5649"/>
      <c r="U9" s="5649"/>
      <c r="V9" s="5649"/>
      <c r="W9" s="5649"/>
      <c r="X9" s="5649"/>
      <c r="Y9" s="5649"/>
      <c r="Z9" s="5649"/>
      <c r="AA9" s="5649"/>
      <c r="AB9" s="5649"/>
      <c r="AC9" s="5649"/>
      <c r="AD9" s="5649"/>
      <c r="AE9" s="5649"/>
      <c r="AF9" s="5650"/>
    </row>
    <row r="10" spans="1:32" s="2250" customFormat="1" ht="15" customHeight="1">
      <c r="A10" s="5679" t="s">
        <v>2318</v>
      </c>
      <c r="B10" s="5681" t="s">
        <v>2316</v>
      </c>
      <c r="C10" s="5681"/>
      <c r="D10" s="5681"/>
      <c r="E10" s="2249"/>
      <c r="F10" s="2249"/>
      <c r="H10" s="2251"/>
      <c r="J10" s="2252"/>
      <c r="K10" s="2253" t="s">
        <v>2319</v>
      </c>
      <c r="L10" s="2254"/>
      <c r="M10" s="2254"/>
      <c r="N10" s="2254"/>
      <c r="O10" s="2254"/>
      <c r="P10" s="2254"/>
      <c r="Q10" s="2255"/>
      <c r="S10" s="5679" t="s">
        <v>2318</v>
      </c>
      <c r="T10" s="2256" t="s">
        <v>1690</v>
      </c>
      <c r="U10" s="2257" t="s">
        <v>326</v>
      </c>
      <c r="V10" s="2257"/>
      <c r="W10" s="2258"/>
      <c r="X10" s="2259"/>
      <c r="Y10" s="2259"/>
      <c r="Z10" s="2259"/>
      <c r="AA10" s="2259"/>
      <c r="AB10" s="2259"/>
      <c r="AC10" s="2259"/>
      <c r="AD10" s="2259"/>
      <c r="AE10" s="2259"/>
      <c r="AF10" s="2260"/>
    </row>
    <row r="11" spans="1:32" s="2250" customFormat="1" ht="15" customHeight="1" thickBot="1">
      <c r="A11" s="5679"/>
      <c r="B11" s="2261" t="s">
        <v>2320</v>
      </c>
      <c r="C11" s="2262"/>
      <c r="D11" s="2262"/>
      <c r="E11" s="2262"/>
      <c r="F11" s="2263"/>
      <c r="G11" s="2263" t="s">
        <v>2321</v>
      </c>
      <c r="H11" s="2264"/>
      <c r="J11" s="2265"/>
      <c r="K11" s="2254" t="s">
        <v>2322</v>
      </c>
      <c r="L11" s="2254"/>
      <c r="M11" s="2254"/>
      <c r="N11" s="2254"/>
      <c r="O11" s="2254"/>
      <c r="P11" s="2254"/>
      <c r="Q11" s="2255"/>
      <c r="S11" s="5679"/>
      <c r="T11" s="2266"/>
      <c r="U11" s="2267"/>
      <c r="V11" s="2267"/>
      <c r="W11" s="2268"/>
      <c r="X11" s="2268"/>
      <c r="Y11" s="2268"/>
      <c r="Z11" s="2268"/>
      <c r="AA11" s="2268"/>
      <c r="AB11" s="2268"/>
      <c r="AC11" s="2268"/>
      <c r="AD11" s="2268"/>
      <c r="AE11" s="2268"/>
      <c r="AF11" s="2269"/>
    </row>
    <row r="12" spans="1:32" s="2250" customFormat="1" ht="15" customHeight="1">
      <c r="A12" s="5679"/>
      <c r="B12" s="2270">
        <v>6</v>
      </c>
      <c r="C12" s="2271"/>
      <c r="D12" s="2271"/>
      <c r="E12" s="2272"/>
      <c r="F12" s="2273"/>
      <c r="G12" s="5682">
        <v>7</v>
      </c>
      <c r="H12" s="5683" t="s">
        <v>333</v>
      </c>
      <c r="J12" s="2245"/>
      <c r="K12" s="2254"/>
      <c r="L12" s="2254" t="s">
        <v>2323</v>
      </c>
      <c r="M12" s="2254"/>
      <c r="N12" s="2254"/>
      <c r="O12" s="2254"/>
      <c r="P12" s="2254"/>
      <c r="Q12" s="2255"/>
      <c r="S12" s="5679"/>
      <c r="T12" s="2274" t="s">
        <v>1692</v>
      </c>
      <c r="U12" s="2275" t="s">
        <v>1405</v>
      </c>
      <c r="V12" s="2276"/>
      <c r="W12" s="2276" t="s">
        <v>2324</v>
      </c>
      <c r="X12" s="2268"/>
      <c r="Y12" s="2268"/>
      <c r="Z12" s="2268"/>
      <c r="AA12" s="2268"/>
      <c r="AB12" s="2268"/>
      <c r="AC12" s="2268"/>
      <c r="AD12" s="2268"/>
      <c r="AE12" s="2268"/>
      <c r="AF12" s="2269"/>
    </row>
    <row r="13" spans="1:32" s="2250" customFormat="1" ht="15" customHeight="1" thickBot="1">
      <c r="A13" s="5679"/>
      <c r="B13" s="2277" t="s">
        <v>333</v>
      </c>
      <c r="C13" s="2271"/>
      <c r="D13" s="2271"/>
      <c r="E13" s="2272"/>
      <c r="F13" s="2273"/>
      <c r="G13" s="5682"/>
      <c r="H13" s="5683"/>
      <c r="J13" s="2245"/>
      <c r="K13" s="2254"/>
      <c r="L13" s="2254" t="s">
        <v>2325</v>
      </c>
      <c r="M13" s="2254"/>
      <c r="N13" s="2254"/>
      <c r="O13" s="2254"/>
      <c r="P13" s="2254"/>
      <c r="Q13" s="2255"/>
      <c r="S13" s="5679"/>
      <c r="T13" s="2278"/>
      <c r="U13" s="2275"/>
      <c r="V13" s="2276"/>
      <c r="W13" s="2267"/>
      <c r="X13" s="2268"/>
      <c r="Y13" s="2268"/>
      <c r="Z13" s="2268"/>
      <c r="AA13" s="2268"/>
      <c r="AB13" s="2268"/>
      <c r="AC13" s="2268"/>
      <c r="AD13" s="2268"/>
      <c r="AE13" s="2268"/>
      <c r="AF13" s="2269"/>
    </row>
    <row r="14" spans="1:32" s="2250" customFormat="1" ht="15" customHeight="1">
      <c r="A14" s="5679"/>
      <c r="B14" s="2279"/>
      <c r="C14" s="2280" t="s">
        <v>331</v>
      </c>
      <c r="D14" s="2280" t="s">
        <v>2326</v>
      </c>
      <c r="E14" s="5684" t="s">
        <v>1276</v>
      </c>
      <c r="F14" s="5684"/>
      <c r="G14" s="2281"/>
      <c r="H14" s="2282"/>
      <c r="J14" s="2265"/>
      <c r="K14" s="2254" t="s">
        <v>2327</v>
      </c>
      <c r="L14" s="2254"/>
      <c r="M14" s="2254"/>
      <c r="N14" s="2254"/>
      <c r="O14" s="2254"/>
      <c r="P14" s="2254"/>
      <c r="Q14" s="2255"/>
      <c r="S14" s="5679"/>
      <c r="T14" s="2278" t="s">
        <v>1693</v>
      </c>
      <c r="U14" s="2275" t="s">
        <v>2328</v>
      </c>
      <c r="V14" s="2276" t="s">
        <v>2329</v>
      </c>
      <c r="W14" s="2267"/>
      <c r="X14" s="2268"/>
      <c r="Y14" s="2268"/>
      <c r="Z14" s="2268"/>
      <c r="AA14" s="2268"/>
      <c r="AB14" s="2268"/>
      <c r="AC14" s="2268"/>
      <c r="AD14" s="2268"/>
      <c r="AE14" s="2268"/>
      <c r="AF14" s="2269"/>
    </row>
    <row r="15" spans="1:32" s="2250" customFormat="1" ht="15" customHeight="1">
      <c r="A15" s="5679"/>
      <c r="B15" s="2283" t="s">
        <v>1693</v>
      </c>
      <c r="C15" s="2283" t="s">
        <v>1694</v>
      </c>
      <c r="D15" s="2284" t="s">
        <v>1692</v>
      </c>
      <c r="E15" s="2285"/>
      <c r="F15" s="2283"/>
      <c r="G15" s="2286"/>
      <c r="H15" s="2287"/>
      <c r="J15" s="2265"/>
      <c r="K15" s="2254"/>
      <c r="L15" s="2288"/>
      <c r="M15" s="2288" t="s">
        <v>2330</v>
      </c>
      <c r="N15" s="2289">
        <f>B12</f>
        <v>6</v>
      </c>
      <c r="O15" s="2254" t="s">
        <v>333</v>
      </c>
      <c r="P15" s="2254"/>
      <c r="Q15" s="2255"/>
      <c r="S15" s="5679"/>
      <c r="T15" s="2278"/>
      <c r="U15" s="2275"/>
      <c r="V15" s="2290" t="s">
        <v>74</v>
      </c>
      <c r="W15" s="2267"/>
      <c r="X15" s="2268"/>
      <c r="Y15" s="2268"/>
      <c r="Z15" s="2268"/>
      <c r="AA15" s="2268"/>
      <c r="AB15" s="2268"/>
      <c r="AC15" s="2268"/>
      <c r="AD15" s="2268"/>
      <c r="AE15" s="2268"/>
      <c r="AF15" s="2269"/>
    </row>
    <row r="16" spans="1:32" s="2250" customFormat="1" ht="15" customHeight="1">
      <c r="A16" s="5679"/>
      <c r="B16" s="2291">
        <v>1.8</v>
      </c>
      <c r="C16" s="2292" t="s">
        <v>17</v>
      </c>
      <c r="D16" s="2293" t="s">
        <v>2331</v>
      </c>
      <c r="E16" s="2294">
        <f>IF(B16="","",IF(ISTEXT(B16),B16,(B16/B12)*G12))</f>
        <v>2.1</v>
      </c>
      <c r="F16" s="2295" t="str">
        <f t="shared" ref="F16:F21" si="0">IF(C16="","",C16)</f>
        <v>Kg</v>
      </c>
      <c r="G16" s="2293"/>
      <c r="H16" s="2296"/>
      <c r="J16" s="2245"/>
      <c r="K16" s="2246"/>
      <c r="L16" s="2288"/>
      <c r="M16" s="2288" t="s">
        <v>2332</v>
      </c>
      <c r="N16" s="2297">
        <f>G12</f>
        <v>7</v>
      </c>
      <c r="O16" s="2254" t="s">
        <v>333</v>
      </c>
      <c r="P16" s="2254"/>
      <c r="Q16" s="2255"/>
      <c r="S16" s="5679"/>
      <c r="T16" s="2267"/>
      <c r="U16" s="2267"/>
      <c r="V16" s="2276" t="s">
        <v>2333</v>
      </c>
      <c r="W16" s="2267"/>
      <c r="X16" s="2268"/>
      <c r="Y16" s="2268"/>
      <c r="Z16" s="2268"/>
      <c r="AA16" s="2268"/>
      <c r="AB16" s="2298"/>
      <c r="AC16" s="2276"/>
      <c r="AD16" s="2268"/>
      <c r="AE16" s="2299"/>
      <c r="AF16" s="2300"/>
    </row>
    <row r="17" spans="1:32" s="2250" customFormat="1" ht="15" customHeight="1">
      <c r="A17" s="5679"/>
      <c r="B17" s="2291">
        <v>2</v>
      </c>
      <c r="C17" s="2292" t="s">
        <v>477</v>
      </c>
      <c r="D17" s="2293" t="s">
        <v>2334</v>
      </c>
      <c r="E17" s="2294">
        <f>IF(B17="","",IF(ISTEXT(B17),B17,(B17/B12)*G12))</f>
        <v>2.333333333333333</v>
      </c>
      <c r="F17" s="2295" t="str">
        <f t="shared" si="0"/>
        <v>C à C</v>
      </c>
      <c r="G17" s="2293"/>
      <c r="H17" s="2296"/>
      <c r="J17" s="2245"/>
      <c r="K17" s="2301" t="s">
        <v>2335</v>
      </c>
      <c r="L17" s="2254"/>
      <c r="M17" s="2254"/>
      <c r="N17" s="2254"/>
      <c r="O17" s="2254"/>
      <c r="P17" s="2254"/>
      <c r="Q17" s="2255"/>
      <c r="S17" s="5679"/>
      <c r="T17" s="2267"/>
      <c r="U17" s="2267"/>
      <c r="V17" s="2267"/>
      <c r="W17" s="2267"/>
      <c r="X17" s="2268"/>
      <c r="Y17" s="2268"/>
      <c r="Z17" s="2268"/>
      <c r="AA17" s="2268"/>
      <c r="AB17" s="2268"/>
      <c r="AC17" s="2268"/>
      <c r="AD17" s="2268"/>
      <c r="AE17" s="2268"/>
      <c r="AF17" s="2269"/>
    </row>
    <row r="18" spans="1:32" s="2250" customFormat="1" ht="15" customHeight="1" thickBot="1">
      <c r="A18" s="5679"/>
      <c r="B18" s="2291"/>
      <c r="C18" s="2292" t="s">
        <v>479</v>
      </c>
      <c r="D18" s="2302" t="s">
        <v>1125</v>
      </c>
      <c r="E18" s="2294" t="str">
        <f>IF(B18="","",IF(ISTEXT(B18),B18,(B18/B12)*G12))</f>
        <v/>
      </c>
      <c r="F18" s="2295" t="str">
        <f t="shared" si="0"/>
        <v>PM</v>
      </c>
      <c r="G18" s="2293"/>
      <c r="H18" s="2296"/>
      <c r="J18" s="2245"/>
      <c r="K18" s="5685" t="s">
        <v>2336</v>
      </c>
      <c r="L18" s="5685"/>
      <c r="M18" s="5685"/>
      <c r="N18" s="2254" t="s">
        <v>2337</v>
      </c>
      <c r="O18" s="2254"/>
      <c r="P18" s="2254"/>
      <c r="Q18" s="2255"/>
      <c r="S18" s="5679"/>
      <c r="T18" s="2278" t="s">
        <v>1694</v>
      </c>
      <c r="U18" s="2275" t="s">
        <v>300</v>
      </c>
      <c r="V18" s="2298" t="s">
        <v>17</v>
      </c>
      <c r="W18" s="2298" t="s">
        <v>96</v>
      </c>
      <c r="X18" s="2298" t="s">
        <v>2338</v>
      </c>
      <c r="Y18" s="2298" t="s">
        <v>2339</v>
      </c>
      <c r="Z18" s="2276" t="s">
        <v>2340</v>
      </c>
      <c r="AA18" s="2268"/>
      <c r="AB18" s="2298" t="s">
        <v>278</v>
      </c>
      <c r="AC18" s="2276" t="s">
        <v>2341</v>
      </c>
      <c r="AD18" s="2268"/>
      <c r="AE18" s="2268"/>
      <c r="AF18" s="2269"/>
    </row>
    <row r="19" spans="1:32" s="2250" customFormat="1" ht="15" customHeight="1">
      <c r="A19" s="5679"/>
      <c r="B19" s="2291">
        <v>3</v>
      </c>
      <c r="C19" s="2292" t="s">
        <v>278</v>
      </c>
      <c r="D19" s="2293"/>
      <c r="E19" s="2294">
        <f>IF(B19="","",IF(ISTEXT(B19),B19,(B19/B12)*G12))</f>
        <v>3.5</v>
      </c>
      <c r="F19" s="2295" t="str">
        <f t="shared" si="0"/>
        <v>C à S</v>
      </c>
      <c r="G19" s="2293"/>
      <c r="H19" s="2296"/>
      <c r="J19" s="2245"/>
      <c r="K19" s="5686" t="s">
        <v>2342</v>
      </c>
      <c r="L19" s="5686"/>
      <c r="M19" s="5686"/>
      <c r="N19" s="2286"/>
      <c r="O19" s="2286"/>
      <c r="P19" s="2254"/>
      <c r="Q19" s="2255"/>
      <c r="S19" s="5679"/>
      <c r="T19" s="2303"/>
      <c r="U19" s="2275"/>
      <c r="V19" s="2276"/>
      <c r="W19" s="2267"/>
      <c r="X19" s="2268"/>
      <c r="Y19" s="2268"/>
      <c r="Z19" s="2268"/>
      <c r="AA19" s="2268"/>
      <c r="AB19" s="2268"/>
      <c r="AC19" s="2268"/>
      <c r="AD19" s="2268"/>
      <c r="AE19" s="2268"/>
      <c r="AF19" s="2269"/>
    </row>
    <row r="20" spans="1:32" s="2250" customFormat="1" ht="15" customHeight="1">
      <c r="A20" s="5679"/>
      <c r="B20" s="2291">
        <v>8</v>
      </c>
      <c r="C20" s="2292" t="s">
        <v>2343</v>
      </c>
      <c r="D20" s="2293" t="s">
        <v>2344</v>
      </c>
      <c r="E20" s="2294">
        <f>IF(B20="","",IF(ISTEXT(B20),B20,(B20/B12)*G12))</f>
        <v>9.3333333333333321</v>
      </c>
      <c r="F20" s="2295" t="str">
        <f t="shared" si="0"/>
        <v>pièces</v>
      </c>
      <c r="G20" s="2293"/>
      <c r="H20" s="2296"/>
      <c r="J20" s="2304" t="s">
        <v>2345</v>
      </c>
      <c r="K20" s="2286" t="s">
        <v>2346</v>
      </c>
      <c r="L20" s="2254"/>
      <c r="M20" s="2254"/>
      <c r="N20" s="2254"/>
      <c r="O20" s="2254"/>
      <c r="P20" s="2254"/>
      <c r="Q20" s="2255"/>
      <c r="S20" s="5679"/>
      <c r="T20" s="2305"/>
      <c r="U20" s="2306">
        <v>10</v>
      </c>
      <c r="V20" s="2275" t="s">
        <v>2347</v>
      </c>
      <c r="W20" s="2267"/>
      <c r="X20" s="2276" t="s">
        <v>2348</v>
      </c>
      <c r="Y20" s="2307"/>
      <c r="Z20" s="2307"/>
      <c r="AA20" s="2307"/>
      <c r="AB20" s="2307"/>
      <c r="AC20" s="2307"/>
      <c r="AD20" s="2307"/>
      <c r="AE20" s="2267"/>
      <c r="AF20" s="2308"/>
    </row>
    <row r="21" spans="1:32" s="2250" customFormat="1" ht="15" customHeight="1">
      <c r="A21" s="5679"/>
      <c r="B21" s="2291">
        <v>1</v>
      </c>
      <c r="C21" s="2292" t="s">
        <v>2349</v>
      </c>
      <c r="D21" s="2293"/>
      <c r="E21" s="2294">
        <f>IF(B21="","",IF(ISTEXT(B21),B21,(B21/B12)*G12))</f>
        <v>1.1666666666666665</v>
      </c>
      <c r="F21" s="2295" t="str">
        <f t="shared" si="0"/>
        <v>poignée</v>
      </c>
      <c r="G21" s="2293"/>
      <c r="H21" s="2296"/>
      <c r="J21" s="2265"/>
      <c r="K21" s="2286" t="s">
        <v>2350</v>
      </c>
      <c r="L21" s="2254"/>
      <c r="M21" s="2254"/>
      <c r="N21" s="2254"/>
      <c r="O21" s="2254"/>
      <c r="P21" s="2254"/>
      <c r="Q21" s="2255"/>
      <c r="S21" s="5679"/>
      <c r="T21" s="2309"/>
      <c r="U21" s="2267"/>
      <c r="V21" s="2267"/>
      <c r="W21" s="2267"/>
      <c r="X21" s="2309" t="s">
        <v>333</v>
      </c>
      <c r="Y21" s="2267"/>
      <c r="Z21" s="2309" t="s">
        <v>17</v>
      </c>
      <c r="AA21" s="2267"/>
      <c r="AB21" s="2309" t="s">
        <v>735</v>
      </c>
      <c r="AC21" s="2267"/>
      <c r="AD21" s="2309" t="s">
        <v>2351</v>
      </c>
      <c r="AE21" s="2267"/>
      <c r="AF21" s="2308"/>
    </row>
    <row r="22" spans="1:32" s="2250" customFormat="1" ht="15" customHeight="1" thickBot="1">
      <c r="A22" s="5679"/>
      <c r="B22" s="2291"/>
      <c r="C22" s="2292"/>
      <c r="D22" s="2293"/>
      <c r="E22" s="2294" t="str">
        <f>IF(B22="","",IF(ISTEXT(B22),B22,(B22/B12)*G12))</f>
        <v/>
      </c>
      <c r="F22" s="2295" t="str">
        <f>IF(C22="","",C22)</f>
        <v/>
      </c>
      <c r="G22" s="2293"/>
      <c r="H22" s="2296"/>
      <c r="J22" s="2245"/>
      <c r="K22" s="2286" t="s">
        <v>2352</v>
      </c>
      <c r="L22" s="2254"/>
      <c r="M22" s="2254"/>
      <c r="N22" s="2254"/>
      <c r="O22" s="2254"/>
      <c r="P22" s="2254"/>
      <c r="Q22" s="2255"/>
      <c r="S22" s="5679"/>
      <c r="T22" s="2261" t="s">
        <v>2320</v>
      </c>
      <c r="U22" s="2267"/>
      <c r="V22" s="2267"/>
      <c r="W22" s="2267"/>
      <c r="X22" s="2267"/>
      <c r="Y22" s="2267"/>
      <c r="Z22" s="2267"/>
      <c r="AA22" s="2267"/>
      <c r="AB22" s="2267"/>
      <c r="AC22" s="2267"/>
      <c r="AD22" s="2267"/>
      <c r="AE22" s="2267"/>
      <c r="AF22" s="2255"/>
    </row>
    <row r="23" spans="1:32" s="2250" customFormat="1" ht="15" customHeight="1" thickBot="1">
      <c r="A23" s="5679"/>
      <c r="B23" s="2291"/>
      <c r="C23" s="2292"/>
      <c r="D23" s="2293"/>
      <c r="E23" s="2294" t="str">
        <f>IF(B23="","",IF(ISTEXT(B23),B23,(B23/B12)*G12))</f>
        <v/>
      </c>
      <c r="F23" s="2295" t="str">
        <f>IF(C23="","",C23)</f>
        <v/>
      </c>
      <c r="G23" s="2293"/>
      <c r="H23" s="2296"/>
      <c r="J23" s="2245"/>
      <c r="K23" s="2286" t="s">
        <v>2353</v>
      </c>
      <c r="L23" s="2254"/>
      <c r="M23" s="2254"/>
      <c r="N23" s="2254"/>
      <c r="O23" s="2254"/>
      <c r="P23" s="2254"/>
      <c r="Q23" s="2255"/>
      <c r="S23" s="5679"/>
      <c r="T23" s="2310">
        <v>10</v>
      </c>
      <c r="U23" s="2311" t="s">
        <v>2354</v>
      </c>
      <c r="V23" s="2311"/>
      <c r="W23" s="2312"/>
      <c r="X23" s="2267"/>
      <c r="Y23" s="2267"/>
      <c r="Z23" s="2267"/>
      <c r="AA23" s="2267"/>
      <c r="AB23" s="2267"/>
      <c r="AC23" s="2267"/>
      <c r="AD23" s="2267"/>
      <c r="AE23" s="2267"/>
      <c r="AF23" s="2255"/>
    </row>
    <row r="24" spans="1:32" s="2250" customFormat="1" ht="15" customHeight="1" thickBot="1">
      <c r="A24" s="5680"/>
      <c r="B24" s="2313"/>
      <c r="C24" s="2314"/>
      <c r="D24" s="2315"/>
      <c r="E24" s="2316"/>
      <c r="F24" s="2317"/>
      <c r="G24" s="2318"/>
      <c r="H24" s="2319"/>
      <c r="J24" s="2320"/>
      <c r="K24" s="2321"/>
      <c r="L24" s="2321"/>
      <c r="M24" s="2321"/>
      <c r="N24" s="2321"/>
      <c r="O24" s="2321"/>
      <c r="P24" s="2321"/>
      <c r="Q24" s="2322"/>
      <c r="S24" s="5680"/>
      <c r="T24" s="2323"/>
      <c r="U24" s="2324"/>
      <c r="V24" s="2324"/>
      <c r="W24" s="2324"/>
      <c r="X24" s="2323"/>
      <c r="Y24" s="2324"/>
      <c r="Z24" s="2323"/>
      <c r="AA24" s="2324"/>
      <c r="AB24" s="2323"/>
      <c r="AC24" s="2324"/>
      <c r="AD24" s="2323"/>
      <c r="AE24" s="2324"/>
      <c r="AF24" s="2325"/>
    </row>
    <row r="25" spans="1:32">
      <c r="S25" s="2250"/>
      <c r="T25" s="2250"/>
      <c r="U25" s="2250"/>
      <c r="V25" s="2250"/>
      <c r="W25" s="2250"/>
      <c r="X25" s="2250"/>
      <c r="Y25" s="2250"/>
      <c r="Z25" s="2250"/>
      <c r="AA25" s="2250"/>
      <c r="AB25" s="2250"/>
      <c r="AC25" s="2250"/>
      <c r="AD25" s="2250"/>
      <c r="AE25" s="2250"/>
      <c r="AF25" s="2250"/>
    </row>
    <row r="26" spans="1:32" ht="13.5" thickBot="1">
      <c r="S26" s="2250"/>
      <c r="T26" s="2250"/>
      <c r="U26" s="2250"/>
      <c r="V26" s="2250"/>
      <c r="W26" s="2250"/>
      <c r="X26" s="2250"/>
      <c r="Y26" s="2250"/>
      <c r="Z26" s="2250"/>
      <c r="AA26" s="2250"/>
      <c r="AB26" s="2250"/>
      <c r="AC26" s="2250"/>
      <c r="AD26" s="2250"/>
      <c r="AE26" s="2250"/>
      <c r="AF26" s="2250"/>
    </row>
    <row r="27" spans="1:32" ht="15" customHeight="1">
      <c r="A27" s="5660" t="s">
        <v>260</v>
      </c>
      <c r="B27" s="5662" t="s">
        <v>363</v>
      </c>
      <c r="C27" s="5662"/>
      <c r="D27" s="5662"/>
      <c r="E27" s="5662"/>
      <c r="F27" s="5662"/>
      <c r="G27" s="5662"/>
      <c r="H27" s="5663"/>
      <c r="J27" s="5687" t="s">
        <v>2458</v>
      </c>
      <c r="K27" s="5688"/>
      <c r="L27" s="5688"/>
      <c r="M27" s="5688"/>
      <c r="N27" s="2326"/>
      <c r="O27" s="2326"/>
      <c r="P27" s="2326"/>
      <c r="Q27" s="2327"/>
      <c r="V27" s="2250"/>
      <c r="W27" s="2250"/>
      <c r="X27" s="2250"/>
      <c r="Y27" s="2250"/>
      <c r="Z27" s="2250"/>
      <c r="AA27" s="2250"/>
      <c r="AB27" s="2250"/>
      <c r="AC27" s="2250"/>
      <c r="AD27" s="2250"/>
      <c r="AE27" s="2250"/>
      <c r="AF27" s="2250"/>
    </row>
    <row r="28" spans="1:32" ht="15" customHeight="1">
      <c r="A28" s="5661"/>
      <c r="B28" s="5664"/>
      <c r="C28" s="5664"/>
      <c r="D28" s="5664"/>
      <c r="E28" s="5664"/>
      <c r="F28" s="5664"/>
      <c r="G28" s="5664"/>
      <c r="H28" s="5665"/>
      <c r="J28" s="2328"/>
      <c r="K28" s="2329"/>
      <c r="L28" s="2330"/>
      <c r="M28" s="2330"/>
      <c r="N28" s="2330"/>
      <c r="O28" s="2330"/>
      <c r="P28" s="2330"/>
      <c r="Q28" s="2331"/>
      <c r="V28" s="2250"/>
      <c r="W28" s="2250"/>
      <c r="X28" s="2250"/>
      <c r="Y28" s="2250"/>
      <c r="Z28" s="2250"/>
      <c r="AA28" s="2250"/>
      <c r="AB28" s="2250"/>
      <c r="AC28" s="2250"/>
      <c r="AD28" s="2250"/>
      <c r="AE28" s="2250"/>
      <c r="AF28" s="2250"/>
    </row>
    <row r="29" spans="1:32" s="2250" customFormat="1" ht="15" customHeight="1">
      <c r="A29" s="5689" t="s">
        <v>2355</v>
      </c>
      <c r="B29" s="5691" t="s">
        <v>1274</v>
      </c>
      <c r="C29" s="5691"/>
      <c r="D29" s="5691"/>
      <c r="E29" s="2249"/>
      <c r="F29" s="2249"/>
      <c r="H29" s="2251"/>
      <c r="J29" s="2332"/>
      <c r="K29" s="2333" t="s">
        <v>2356</v>
      </c>
      <c r="L29" s="2286"/>
      <c r="M29" s="2286"/>
      <c r="N29" s="2286"/>
      <c r="O29" s="2286"/>
      <c r="P29" s="2286"/>
      <c r="Q29" s="2287"/>
    </row>
    <row r="30" spans="1:32" s="2250" customFormat="1" ht="15" customHeight="1" thickBot="1">
      <c r="A30" s="5689"/>
      <c r="B30" s="2334" t="s">
        <v>2357</v>
      </c>
      <c r="C30" s="2262"/>
      <c r="D30" s="2262"/>
      <c r="E30" s="2262"/>
      <c r="F30" s="2263"/>
      <c r="G30" s="2263" t="s">
        <v>2321</v>
      </c>
      <c r="H30" s="2264"/>
      <c r="J30" s="2328"/>
      <c r="K30" s="2330" t="s">
        <v>2358</v>
      </c>
      <c r="L30" s="2286"/>
      <c r="M30" s="2286"/>
      <c r="N30" s="2286"/>
      <c r="O30" s="2286"/>
      <c r="P30" s="2286"/>
      <c r="Q30" s="2287"/>
    </row>
    <row r="31" spans="1:32" s="2250" customFormat="1" ht="15" customHeight="1">
      <c r="A31" s="5689"/>
      <c r="B31" s="2335">
        <v>1.8</v>
      </c>
      <c r="C31" s="2271"/>
      <c r="D31" s="2271"/>
      <c r="E31" s="2272"/>
      <c r="F31" s="2273"/>
      <c r="G31" s="5692">
        <v>5</v>
      </c>
      <c r="H31" s="5693" t="s">
        <v>17</v>
      </c>
      <c r="J31" s="2328"/>
      <c r="K31" s="2246"/>
      <c r="L31" s="2286"/>
      <c r="M31" s="2336" t="s">
        <v>2359</v>
      </c>
      <c r="N31" s="2337">
        <f>B43</f>
        <v>15.8</v>
      </c>
      <c r="O31" s="2336" t="s">
        <v>2360</v>
      </c>
      <c r="P31" s="2333" t="str">
        <f>C43</f>
        <v>B43</v>
      </c>
      <c r="Q31" s="2287"/>
    </row>
    <row r="32" spans="1:32" s="2250" customFormat="1" ht="15" customHeight="1" thickBot="1">
      <c r="A32" s="5689"/>
      <c r="B32" s="2338" t="s">
        <v>17</v>
      </c>
      <c r="C32" s="2271"/>
      <c r="D32" s="2271"/>
      <c r="E32" s="2272"/>
      <c r="F32" s="2273"/>
      <c r="G32" s="5692"/>
      <c r="H32" s="5693"/>
      <c r="J32" s="2328"/>
      <c r="K32" s="2330" t="s">
        <v>2361</v>
      </c>
      <c r="L32" s="2286"/>
      <c r="M32" s="2286"/>
      <c r="N32" s="2286"/>
      <c r="O32" s="2286"/>
      <c r="P32" s="2286"/>
      <c r="Q32" s="2287"/>
    </row>
    <row r="33" spans="1:17" s="2250" customFormat="1" ht="15" customHeight="1">
      <c r="A33" s="5689"/>
      <c r="B33" s="2279"/>
      <c r="C33" s="2281" t="s">
        <v>331</v>
      </c>
      <c r="D33" s="2280" t="s">
        <v>2326</v>
      </c>
      <c r="E33" s="5684" t="s">
        <v>1276</v>
      </c>
      <c r="F33" s="5684"/>
      <c r="G33" s="2339" t="s">
        <v>2362</v>
      </c>
      <c r="H33" s="2340"/>
      <c r="J33" s="2328"/>
      <c r="K33" s="2330" t="s">
        <v>2363</v>
      </c>
      <c r="L33" s="2286"/>
      <c r="M33" s="2286"/>
      <c r="N33" s="2286"/>
      <c r="O33" s="2286"/>
      <c r="P33" s="2286"/>
      <c r="Q33" s="2287"/>
    </row>
    <row r="34" spans="1:17" s="2250" customFormat="1" ht="15" customHeight="1">
      <c r="A34" s="5689"/>
      <c r="B34" s="2283" t="s">
        <v>1693</v>
      </c>
      <c r="C34" s="2283" t="s">
        <v>1694</v>
      </c>
      <c r="D34" s="2284" t="s">
        <v>1692</v>
      </c>
      <c r="E34" s="2285"/>
      <c r="F34" s="2283"/>
      <c r="G34" s="2286"/>
      <c r="H34" s="2287"/>
      <c r="J34" s="2328"/>
      <c r="K34" s="2246"/>
      <c r="L34" s="2286"/>
      <c r="M34" s="2286"/>
      <c r="N34" s="2286"/>
      <c r="O34" s="2286"/>
      <c r="P34" s="2286"/>
      <c r="Q34" s="2287"/>
    </row>
    <row r="35" spans="1:17" s="2250" customFormat="1" ht="15" customHeight="1">
      <c r="A35" s="5689"/>
      <c r="B35" s="2291">
        <v>1.8</v>
      </c>
      <c r="C35" s="2292" t="s">
        <v>17</v>
      </c>
      <c r="D35" s="2293" t="s">
        <v>2331</v>
      </c>
      <c r="E35" s="2294">
        <f>IF(B35="","",IF(ISTEXT(B35),B35,(B35/B31)*G31))</f>
        <v>5</v>
      </c>
      <c r="F35" s="2295" t="str">
        <f t="shared" ref="F35:F40" si="1">IF(C35="","",C35)</f>
        <v>Kg</v>
      </c>
      <c r="G35" s="2293"/>
      <c r="H35" s="2296"/>
      <c r="J35" s="2328"/>
      <c r="K35" s="2246" t="s">
        <v>2364</v>
      </c>
      <c r="L35" s="2286"/>
      <c r="M35" s="2286"/>
      <c r="N35" s="2286"/>
      <c r="O35" s="2286"/>
      <c r="P35" s="2286"/>
      <c r="Q35" s="2287"/>
    </row>
    <row r="36" spans="1:17" s="2250" customFormat="1" ht="15" customHeight="1">
      <c r="A36" s="5689"/>
      <c r="B36" s="2291">
        <v>2</v>
      </c>
      <c r="C36" s="2292" t="s">
        <v>477</v>
      </c>
      <c r="D36" s="2293" t="s">
        <v>2334</v>
      </c>
      <c r="E36" s="2341">
        <f>IF(B36="","",IF(ISTEXT(B36),B36,(B36/B31)*G31))</f>
        <v>5.5555555555555554</v>
      </c>
      <c r="F36" s="2295" t="str">
        <f t="shared" si="1"/>
        <v>C à C</v>
      </c>
      <c r="G36" s="2293"/>
      <c r="H36" s="2296"/>
      <c r="J36" s="2328"/>
      <c r="K36" s="2246"/>
      <c r="L36" s="2286"/>
      <c r="M36" s="2286"/>
      <c r="N36" s="2286"/>
      <c r="O36" s="2286"/>
      <c r="P36" s="2286"/>
      <c r="Q36" s="2287"/>
    </row>
    <row r="37" spans="1:17" s="2250" customFormat="1" ht="15" customHeight="1">
      <c r="A37" s="5689"/>
      <c r="B37" s="2291"/>
      <c r="C37" s="2292" t="s">
        <v>479</v>
      </c>
      <c r="D37" s="2302" t="s">
        <v>1125</v>
      </c>
      <c r="E37" s="2294" t="str">
        <f>IF(B37="","",IF(ISTEXT(B37),B37,(B37/B31)*G31))</f>
        <v/>
      </c>
      <c r="F37" s="2295" t="str">
        <f t="shared" si="1"/>
        <v>PM</v>
      </c>
      <c r="G37" s="2293"/>
      <c r="H37" s="2296"/>
      <c r="J37" s="2265"/>
      <c r="K37" s="2247" t="s">
        <v>2335</v>
      </c>
      <c r="L37" s="2246"/>
      <c r="M37" s="2254"/>
      <c r="N37" s="2254"/>
      <c r="O37" s="2286"/>
      <c r="P37" s="2286"/>
      <c r="Q37" s="2287"/>
    </row>
    <row r="38" spans="1:17" s="2250" customFormat="1" ht="15" customHeight="1" thickBot="1">
      <c r="A38" s="5689"/>
      <c r="B38" s="2291">
        <v>3</v>
      </c>
      <c r="C38" s="2292" t="s">
        <v>278</v>
      </c>
      <c r="D38" s="2293"/>
      <c r="E38" s="2341">
        <f>IF(B38="","",IF(ISTEXT(B38),B38,(B38/B31)*G31))</f>
        <v>8.3333333333333321</v>
      </c>
      <c r="F38" s="2295" t="str">
        <f t="shared" si="1"/>
        <v>C à S</v>
      </c>
      <c r="G38" s="2293"/>
      <c r="H38" s="2296"/>
      <c r="J38" s="2265"/>
      <c r="K38" s="5685" t="s">
        <v>2336</v>
      </c>
      <c r="L38" s="5685"/>
      <c r="M38" s="5685"/>
      <c r="N38" s="2254" t="s">
        <v>2365</v>
      </c>
      <c r="O38" s="2286"/>
      <c r="P38" s="2286"/>
      <c r="Q38" s="2287"/>
    </row>
    <row r="39" spans="1:17" s="2250" customFormat="1" ht="15" customHeight="1">
      <c r="A39" s="5689"/>
      <c r="B39" s="2291">
        <v>8</v>
      </c>
      <c r="C39" s="2292" t="s">
        <v>2343</v>
      </c>
      <c r="D39" s="2293" t="s">
        <v>2344</v>
      </c>
      <c r="E39" s="2341">
        <f>IF(B39="","",IF(ISTEXT(B39),B39,(B39/B31)*G31))</f>
        <v>22.222222222222221</v>
      </c>
      <c r="F39" s="2295" t="str">
        <f t="shared" si="1"/>
        <v>pièces</v>
      </c>
      <c r="G39" s="2293"/>
      <c r="H39" s="2296"/>
      <c r="J39" s="2265"/>
      <c r="K39" s="5686" t="s">
        <v>2366</v>
      </c>
      <c r="L39" s="5686"/>
      <c r="M39" s="5686"/>
      <c r="N39" s="2286"/>
      <c r="O39" s="2286"/>
      <c r="P39" s="2286"/>
      <c r="Q39" s="2287"/>
    </row>
    <row r="40" spans="1:17" s="2250" customFormat="1" ht="15" customHeight="1">
      <c r="A40" s="5689"/>
      <c r="B40" s="2291">
        <v>1</v>
      </c>
      <c r="C40" s="2292" t="s">
        <v>2349</v>
      </c>
      <c r="D40" s="2293" t="s">
        <v>2367</v>
      </c>
      <c r="E40" s="2341">
        <f>IF(B40="","",IF(ISTEXT(B40),B40,(B40/B31)*G31))</f>
        <v>2.7777777777777777</v>
      </c>
      <c r="F40" s="2295" t="str">
        <f t="shared" si="1"/>
        <v>poignée</v>
      </c>
      <c r="G40" s="2293"/>
      <c r="H40" s="2296"/>
      <c r="J40" s="2328"/>
      <c r="K40" s="2286"/>
      <c r="L40" s="2286"/>
      <c r="M40" s="2286"/>
      <c r="N40" s="2286"/>
      <c r="O40" s="2286"/>
      <c r="P40" s="2286"/>
      <c r="Q40" s="2287"/>
    </row>
    <row r="41" spans="1:17" s="2250" customFormat="1" ht="15" customHeight="1">
      <c r="A41" s="5689"/>
      <c r="B41" s="2291">
        <v>0.2</v>
      </c>
      <c r="C41" s="2292" t="s">
        <v>17</v>
      </c>
      <c r="D41" s="2293" t="s">
        <v>2368</v>
      </c>
      <c r="E41" s="2341">
        <f>IF(B41="","",IF(ISTEXT(B41),B41,(B41/B31)*G31))</f>
        <v>0.55555555555555558</v>
      </c>
      <c r="F41" s="2295" t="str">
        <f>IF(C41="","",C41)</f>
        <v>Kg</v>
      </c>
      <c r="G41" s="2293"/>
      <c r="H41" s="2296"/>
      <c r="J41" s="2328"/>
      <c r="K41" s="2286"/>
      <c r="L41" s="2286"/>
      <c r="M41" s="2286"/>
      <c r="N41" s="2286"/>
      <c r="O41" s="2288" t="s">
        <v>2369</v>
      </c>
      <c r="P41" s="2342">
        <f>B43</f>
        <v>15.8</v>
      </c>
      <c r="Q41" s="2287"/>
    </row>
    <row r="42" spans="1:17" s="2250" customFormat="1" ht="15" customHeight="1">
      <c r="A42" s="5689"/>
      <c r="B42" s="2343" t="s">
        <v>2357</v>
      </c>
      <c r="C42" s="2292"/>
      <c r="D42" s="2275"/>
      <c r="E42" s="2294" t="s">
        <v>2370</v>
      </c>
      <c r="F42" s="2295"/>
      <c r="G42" s="2293"/>
      <c r="H42" s="2296"/>
      <c r="J42" s="2328"/>
      <c r="K42" s="2286"/>
      <c r="L42" s="2286"/>
      <c r="M42" s="2286"/>
      <c r="N42" s="2286"/>
      <c r="O42" s="2286" t="s">
        <v>2371</v>
      </c>
      <c r="P42" s="2286" t="str">
        <f>C43</f>
        <v>B43</v>
      </c>
      <c r="Q42" s="2287"/>
    </row>
    <row r="43" spans="1:17" s="2250" customFormat="1" ht="15" customHeight="1" thickBot="1">
      <c r="A43" s="5690"/>
      <c r="B43" s="2313">
        <f>SUM(B35:B40)</f>
        <v>15.8</v>
      </c>
      <c r="C43" s="2344" t="str">
        <f>ADDRESS(ROW(),COLUMN()-1,4)</f>
        <v>B43</v>
      </c>
      <c r="D43" s="2315"/>
      <c r="E43" s="2316">
        <f>SUM(E35:E40)</f>
        <v>43.888888888888886</v>
      </c>
      <c r="F43" s="2317"/>
      <c r="G43" s="2318"/>
      <c r="H43" s="2319"/>
      <c r="J43" s="2345"/>
      <c r="K43" s="2346"/>
      <c r="L43" s="2346"/>
      <c r="M43" s="2346"/>
      <c r="N43" s="2346"/>
      <c r="O43" s="2346"/>
      <c r="P43" s="2346"/>
      <c r="Q43" s="2347"/>
    </row>
  </sheetData>
  <mergeCells count="25">
    <mergeCell ref="K38:M38"/>
    <mergeCell ref="K39:M39"/>
    <mergeCell ref="J27:M27"/>
    <mergeCell ref="A27:A28"/>
    <mergeCell ref="B27:H28"/>
    <mergeCell ref="A29:A43"/>
    <mergeCell ref="B29:D29"/>
    <mergeCell ref="G31:G32"/>
    <mergeCell ref="H31:H32"/>
    <mergeCell ref="E33:F33"/>
    <mergeCell ref="A10:A24"/>
    <mergeCell ref="B10:D10"/>
    <mergeCell ref="S10:S24"/>
    <mergeCell ref="G12:G13"/>
    <mergeCell ref="H12:H13"/>
    <mergeCell ref="E14:F14"/>
    <mergeCell ref="K18:M18"/>
    <mergeCell ref="K19:M19"/>
    <mergeCell ref="T8:AF9"/>
    <mergeCell ref="B2:H6"/>
    <mergeCell ref="A8:A9"/>
    <mergeCell ref="B8:H9"/>
    <mergeCell ref="S8:S9"/>
    <mergeCell ref="J2:Q6"/>
    <mergeCell ref="J8:M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291AB-1946-4264-8D48-4C889EF4B760}">
  <sheetPr>
    <pageSetUpPr fitToPage="1"/>
  </sheetPr>
  <dimension ref="A1:AO731"/>
  <sheetViews>
    <sheetView showZeros="0" showWhiteSpace="0" topLeftCell="A8" zoomScale="77" zoomScaleNormal="77" zoomScalePageLayoutView="58" workbookViewId="0">
      <selection activeCell="R40" sqref="R40"/>
    </sheetView>
  </sheetViews>
  <sheetFormatPr baseColWidth="10" defaultRowHeight="15"/>
  <cols>
    <col min="1" max="1" width="3.7109375" customWidth="1"/>
    <col min="2" max="14" width="11.7109375" customWidth="1"/>
    <col min="15" max="16384" width="11.42578125" style="994"/>
  </cols>
  <sheetData>
    <row r="1" spans="1:14" s="599" customFormat="1" ht="15" customHeight="1" thickBot="1">
      <c r="A1" s="1760">
        <v>3</v>
      </c>
      <c r="B1" s="1760">
        <v>11</v>
      </c>
      <c r="C1" s="1760">
        <v>11</v>
      </c>
      <c r="D1" s="1760">
        <v>11</v>
      </c>
      <c r="E1" s="1760">
        <v>11</v>
      </c>
      <c r="F1" s="1760">
        <v>11</v>
      </c>
      <c r="G1" s="1760">
        <v>11</v>
      </c>
      <c r="H1" s="1760">
        <v>11</v>
      </c>
      <c r="I1" s="1760">
        <v>11</v>
      </c>
      <c r="J1" s="1760">
        <v>11</v>
      </c>
      <c r="K1" s="1760">
        <v>11</v>
      </c>
      <c r="L1" s="1760">
        <v>11</v>
      </c>
      <c r="M1" s="1760">
        <v>11</v>
      </c>
      <c r="N1" s="1760">
        <v>11</v>
      </c>
    </row>
    <row r="2" spans="1:14" s="599" customFormat="1" ht="15" customHeight="1">
      <c r="A2" s="1760"/>
      <c r="B2" s="5695" t="s">
        <v>1688</v>
      </c>
      <c r="C2" s="5696"/>
      <c r="D2" s="5696"/>
      <c r="E2" s="5696"/>
      <c r="F2" s="5696"/>
      <c r="G2" s="5696"/>
      <c r="H2" s="5696"/>
      <c r="I2" s="5696"/>
      <c r="J2" s="5696"/>
      <c r="K2" s="5696"/>
      <c r="L2" s="5696"/>
      <c r="M2" s="5696"/>
      <c r="N2" s="5697"/>
    </row>
    <row r="3" spans="1:14" s="599" customFormat="1" ht="15" customHeight="1">
      <c r="A3" s="1760"/>
      <c r="B3" s="5698"/>
      <c r="C3" s="5699"/>
      <c r="D3" s="5699"/>
      <c r="E3" s="5699"/>
      <c r="F3" s="5699"/>
      <c r="G3" s="5699"/>
      <c r="H3" s="5699"/>
      <c r="I3" s="5699"/>
      <c r="J3" s="5699"/>
      <c r="K3" s="5699"/>
      <c r="L3" s="5699"/>
      <c r="M3" s="5699"/>
      <c r="N3" s="5700"/>
    </row>
    <row r="4" spans="1:14" s="599" customFormat="1" ht="15" customHeight="1">
      <c r="A4" s="1760"/>
      <c r="B4" s="5698"/>
      <c r="C4" s="5699"/>
      <c r="D4" s="5699"/>
      <c r="E4" s="5699"/>
      <c r="F4" s="5699"/>
      <c r="G4" s="5699"/>
      <c r="H4" s="5699"/>
      <c r="I4" s="5699"/>
      <c r="J4" s="5699"/>
      <c r="K4" s="5699"/>
      <c r="L4" s="5699"/>
      <c r="M4" s="5699"/>
      <c r="N4" s="5700"/>
    </row>
    <row r="5" spans="1:14" s="599" customFormat="1" ht="15" customHeight="1" thickBot="1">
      <c r="A5" s="1760"/>
      <c r="B5" s="5701"/>
      <c r="C5" s="5702"/>
      <c r="D5" s="5702"/>
      <c r="E5" s="5702"/>
      <c r="F5" s="5702"/>
      <c r="G5" s="5702"/>
      <c r="H5" s="5702"/>
      <c r="I5" s="5702"/>
      <c r="J5" s="5702"/>
      <c r="K5" s="5702"/>
      <c r="L5" s="5702"/>
      <c r="M5" s="5702"/>
      <c r="N5" s="5703"/>
    </row>
    <row r="6" spans="1:14" s="599" customFormat="1" ht="15" customHeight="1">
      <c r="A6" s="1760"/>
      <c r="B6" s="1760"/>
      <c r="C6" s="1760"/>
      <c r="D6" s="1760"/>
      <c r="E6" s="1760"/>
      <c r="F6" s="1760"/>
      <c r="G6" s="1760"/>
      <c r="H6" s="1760"/>
      <c r="I6" s="1760"/>
      <c r="J6" s="1760"/>
      <c r="K6" s="1760"/>
      <c r="L6" s="1760"/>
      <c r="M6" s="1760"/>
      <c r="N6" s="1760"/>
    </row>
    <row r="7" spans="1:14" s="599" customFormat="1" ht="15" customHeight="1">
      <c r="A7" s="1760"/>
      <c r="B7" s="1760"/>
      <c r="C7" s="1760"/>
      <c r="D7" s="1760"/>
      <c r="E7" s="1760"/>
      <c r="F7" s="1760"/>
      <c r="G7" s="1760"/>
      <c r="H7" s="1760"/>
      <c r="I7" s="1760"/>
      <c r="J7" s="1760"/>
      <c r="K7" s="1760"/>
      <c r="L7" s="1760"/>
      <c r="M7" s="1760"/>
      <c r="N7" s="1760"/>
    </row>
    <row r="8" spans="1:14" s="599" customFormat="1" ht="15.75" customHeight="1" thickBot="1">
      <c r="A8" s="4189" t="s">
        <v>260</v>
      </c>
      <c r="B8" s="5704" t="str">
        <f>B9</f>
        <v>COUSSIN COEUR DE LA SAINT VALENTIN 2014</v>
      </c>
      <c r="C8" s="5704"/>
      <c r="D8" s="5704"/>
      <c r="E8" s="5704"/>
      <c r="F8" s="5704"/>
      <c r="G8" s="5704"/>
      <c r="H8" s="5704"/>
      <c r="I8" s="5704"/>
      <c r="J8" s="5704"/>
      <c r="K8" s="5704"/>
      <c r="L8" s="5704"/>
      <c r="M8" s="5704"/>
      <c r="N8" s="5704"/>
    </row>
    <row r="9" spans="1:14" s="599" customFormat="1" ht="18" customHeight="1">
      <c r="A9" s="4189"/>
      <c r="B9" s="5705" t="s">
        <v>1566</v>
      </c>
      <c r="C9" s="5706"/>
      <c r="D9" s="5706"/>
      <c r="E9" s="5706"/>
      <c r="F9" s="5706"/>
      <c r="G9" s="5706"/>
      <c r="H9" s="5706"/>
      <c r="I9" s="5706"/>
      <c r="J9" s="5706"/>
      <c r="K9" s="5706"/>
      <c r="L9" s="5706"/>
      <c r="M9" s="5706"/>
      <c r="N9" s="5706"/>
    </row>
    <row r="10" spans="1:14" s="599" customFormat="1" ht="18" customHeight="1">
      <c r="A10" s="4189"/>
      <c r="B10" s="5707"/>
      <c r="C10" s="5708"/>
      <c r="D10" s="5708"/>
      <c r="E10" s="5708"/>
      <c r="F10" s="5708"/>
      <c r="G10" s="5708"/>
      <c r="H10" s="5708"/>
      <c r="I10" s="5708"/>
      <c r="J10" s="5708"/>
      <c r="K10" s="5708"/>
      <c r="L10" s="5708"/>
      <c r="M10" s="5708"/>
      <c r="N10" s="5708"/>
    </row>
    <row r="11" spans="1:14" s="599" customFormat="1" ht="18" customHeight="1">
      <c r="A11" s="4189"/>
      <c r="B11" s="5707"/>
      <c r="C11" s="5708"/>
      <c r="D11" s="5708"/>
      <c r="E11" s="5708"/>
      <c r="F11" s="5708"/>
      <c r="G11" s="5708"/>
      <c r="H11" s="5708"/>
      <c r="I11" s="5708"/>
      <c r="J11" s="5708"/>
      <c r="K11" s="5708"/>
      <c r="L11" s="5708"/>
      <c r="M11" s="5708"/>
      <c r="N11" s="5708"/>
    </row>
    <row r="12" spans="1:14" s="599" customFormat="1" ht="18" customHeight="1">
      <c r="A12" s="4189"/>
      <c r="B12" s="5707"/>
      <c r="C12" s="5708"/>
      <c r="D12" s="5708"/>
      <c r="E12" s="5708"/>
      <c r="F12" s="5708"/>
      <c r="G12" s="5708"/>
      <c r="H12" s="5708"/>
      <c r="I12" s="5708"/>
      <c r="J12" s="5708"/>
      <c r="K12" s="5708"/>
      <c r="L12" s="5708"/>
      <c r="M12" s="5708"/>
      <c r="N12" s="5708"/>
    </row>
    <row r="13" spans="1:14" s="599" customFormat="1" ht="18" customHeight="1">
      <c r="A13" s="4189"/>
      <c r="B13" s="5709" t="s">
        <v>1568</v>
      </c>
      <c r="C13" s="5710"/>
      <c r="D13" s="5710"/>
      <c r="E13" s="5710"/>
      <c r="F13" s="5710"/>
      <c r="G13" s="5710"/>
      <c r="H13" s="5710"/>
      <c r="I13" s="5710"/>
      <c r="J13" s="5710"/>
      <c r="K13" s="5710"/>
      <c r="L13" s="5710"/>
      <c r="M13" s="5710"/>
      <c r="N13" s="5710"/>
    </row>
    <row r="14" spans="1:14" s="599" customFormat="1" ht="18" customHeight="1">
      <c r="A14" s="4189"/>
      <c r="B14" s="5709"/>
      <c r="C14" s="5710"/>
      <c r="D14" s="5710"/>
      <c r="E14" s="5710"/>
      <c r="F14" s="5710"/>
      <c r="G14" s="5710"/>
      <c r="H14" s="5710"/>
      <c r="I14" s="5710"/>
      <c r="J14" s="5710"/>
      <c r="K14" s="5710"/>
      <c r="L14" s="5710"/>
      <c r="M14" s="5710"/>
      <c r="N14" s="5710"/>
    </row>
    <row r="15" spans="1:14" s="599" customFormat="1" ht="18" customHeight="1">
      <c r="A15" s="4189"/>
      <c r="B15" s="5711"/>
      <c r="C15" s="5712"/>
      <c r="D15" s="5712"/>
      <c r="E15" s="5712"/>
      <c r="F15" s="5712"/>
      <c r="G15" s="5712"/>
      <c r="H15" s="5712"/>
      <c r="I15" s="5712"/>
      <c r="J15" s="5712"/>
      <c r="K15" s="5712"/>
      <c r="L15" s="5712"/>
      <c r="M15" s="5712"/>
      <c r="N15" s="5712"/>
    </row>
    <row r="16" spans="1:14" s="599" customFormat="1" ht="18" customHeight="1">
      <c r="A16" s="1761"/>
      <c r="B16" s="5713" t="s">
        <v>1569</v>
      </c>
      <c r="C16" s="5714"/>
      <c r="D16" s="5714"/>
      <c r="E16" s="5714"/>
      <c r="F16" s="5714"/>
      <c r="G16" s="5714"/>
      <c r="H16" s="5714"/>
      <c r="I16" s="5714"/>
      <c r="J16" s="5714"/>
      <c r="K16" s="5714"/>
      <c r="L16" s="5714"/>
      <c r="M16" s="5714"/>
      <c r="N16" s="5714"/>
    </row>
    <row r="17" spans="1:18" s="599" customFormat="1" ht="18" customHeight="1">
      <c r="A17" s="1761"/>
      <c r="B17" s="5715"/>
      <c r="C17" s="5716"/>
      <c r="D17" s="5716"/>
      <c r="E17" s="5716"/>
      <c r="F17" s="5716"/>
      <c r="G17" s="5716"/>
      <c r="H17" s="5716"/>
      <c r="I17" s="5716"/>
      <c r="J17" s="5716"/>
      <c r="K17" s="5716"/>
      <c r="L17" s="5716"/>
      <c r="M17" s="5716"/>
      <c r="N17" s="5716"/>
    </row>
    <row r="18" spans="1:18" s="599" customFormat="1" ht="18" customHeight="1">
      <c r="A18" s="1761"/>
      <c r="B18" s="5715"/>
      <c r="C18" s="5716"/>
      <c r="D18" s="5716"/>
      <c r="E18" s="5716"/>
      <c r="F18" s="5716"/>
      <c r="G18" s="5716"/>
      <c r="H18" s="5716"/>
      <c r="I18" s="5716"/>
      <c r="J18" s="5716"/>
      <c r="K18" s="5716"/>
      <c r="L18" s="5716"/>
      <c r="M18" s="5716"/>
      <c r="N18" s="5716"/>
    </row>
    <row r="19" spans="1:18" s="599" customFormat="1" ht="18" customHeight="1">
      <c r="A19" s="1761"/>
      <c r="B19" s="1762">
        <v>1</v>
      </c>
      <c r="C19" s="1763" t="s">
        <v>1570</v>
      </c>
      <c r="D19" s="1763"/>
      <c r="E19" s="1763"/>
      <c r="F19" s="1763"/>
      <c r="G19" s="1763"/>
      <c r="H19" s="1763"/>
      <c r="I19" s="1764">
        <v>5</v>
      </c>
      <c r="J19" s="1763" t="s">
        <v>1571</v>
      </c>
      <c r="K19" s="1763"/>
      <c r="L19" s="1763"/>
      <c r="M19" s="1763"/>
      <c r="N19" s="1763"/>
    </row>
    <row r="20" spans="1:18" s="599" customFormat="1" ht="18" customHeight="1">
      <c r="A20" s="1761"/>
      <c r="B20" s="1762">
        <v>2</v>
      </c>
      <c r="C20" s="1763" t="s">
        <v>1573</v>
      </c>
      <c r="D20" s="1763"/>
      <c r="E20" s="1763"/>
      <c r="F20" s="1763"/>
      <c r="G20" s="1763"/>
      <c r="H20" s="1763"/>
      <c r="I20" s="1764">
        <v>6</v>
      </c>
      <c r="J20" s="1763" t="s">
        <v>1574</v>
      </c>
      <c r="K20" s="1763"/>
      <c r="L20" s="1763"/>
      <c r="M20" s="1763"/>
      <c r="N20" s="1763"/>
    </row>
    <row r="21" spans="1:18" s="599" customFormat="1" ht="18" customHeight="1">
      <c r="A21" s="1761"/>
      <c r="B21" s="1762">
        <v>3</v>
      </c>
      <c r="C21" s="1763" t="s">
        <v>1576</v>
      </c>
      <c r="D21" s="1763"/>
      <c r="E21" s="1763"/>
      <c r="F21" s="1763"/>
      <c r="G21" s="1763"/>
      <c r="H21" s="1763"/>
      <c r="I21" s="1764">
        <v>7</v>
      </c>
      <c r="J21" s="1763" t="s">
        <v>1577</v>
      </c>
      <c r="K21" s="1763"/>
      <c r="L21" s="1763"/>
      <c r="M21" s="1763"/>
      <c r="N21" s="1763"/>
    </row>
    <row r="22" spans="1:18" s="599" customFormat="1" ht="18" customHeight="1">
      <c r="A22" s="1761"/>
      <c r="B22" s="1762">
        <v>4</v>
      </c>
      <c r="C22" s="1763" t="s">
        <v>1579</v>
      </c>
      <c r="D22" s="1763"/>
      <c r="E22" s="1763"/>
      <c r="F22" s="1763"/>
      <c r="G22" s="1763"/>
      <c r="H22" s="1763"/>
      <c r="I22" s="1764">
        <v>8</v>
      </c>
      <c r="J22" s="1763" t="s">
        <v>1580</v>
      </c>
      <c r="K22" s="1763"/>
      <c r="L22" s="1763"/>
      <c r="M22" s="1763"/>
      <c r="N22" s="1763"/>
    </row>
    <row r="23" spans="1:18" s="599" customFormat="1" ht="18" customHeight="1" thickBot="1">
      <c r="A23" s="1761"/>
      <c r="B23" s="1767"/>
      <c r="C23" s="1763"/>
      <c r="D23" s="1763"/>
      <c r="E23" s="1763"/>
      <c r="F23" s="1763"/>
      <c r="G23" s="1763"/>
      <c r="H23" s="1763"/>
      <c r="I23" s="1763"/>
      <c r="J23" s="1763"/>
      <c r="K23" s="1763"/>
      <c r="L23" s="1763"/>
      <c r="M23" s="1763"/>
      <c r="N23" s="1763"/>
    </row>
    <row r="24" spans="1:18" s="599" customFormat="1" ht="18" customHeight="1">
      <c r="A24" s="1838" t="s">
        <v>260</v>
      </c>
      <c r="B24" s="5719" t="s">
        <v>1567</v>
      </c>
      <c r="C24" s="5721" t="s">
        <v>1675</v>
      </c>
      <c r="D24" s="5721"/>
      <c r="E24" s="5721"/>
      <c r="F24" s="5721"/>
      <c r="G24" s="5721"/>
      <c r="H24" s="5721"/>
      <c r="I24" s="5721"/>
      <c r="J24" s="5721"/>
      <c r="K24" s="5721"/>
      <c r="L24" s="5721"/>
      <c r="M24" s="5721"/>
      <c r="N24" s="5722"/>
      <c r="Q24" s="3512" t="s">
        <v>2960</v>
      </c>
      <c r="R24" s="3512"/>
    </row>
    <row r="25" spans="1:18" s="599" customFormat="1" ht="18" customHeight="1">
      <c r="A25" s="5725"/>
      <c r="B25" s="5720"/>
      <c r="C25" s="5723"/>
      <c r="D25" s="5723"/>
      <c r="E25" s="5723"/>
      <c r="F25" s="5723"/>
      <c r="G25" s="5723"/>
      <c r="H25" s="5723"/>
      <c r="I25" s="5723"/>
      <c r="J25" s="5723"/>
      <c r="K25" s="5723"/>
      <c r="L25" s="5723"/>
      <c r="M25" s="5723"/>
      <c r="N25" s="5724"/>
      <c r="Q25" s="3512" t="s">
        <v>2961</v>
      </c>
      <c r="R25"/>
    </row>
    <row r="26" spans="1:18" s="599" customFormat="1" ht="18" customHeight="1">
      <c r="A26" s="5725"/>
      <c r="B26" s="5726"/>
      <c r="C26" s="5727" t="s">
        <v>1566</v>
      </c>
      <c r="D26" s="5727"/>
      <c r="E26" s="5727"/>
      <c r="F26" s="5727"/>
      <c r="G26" s="5727"/>
      <c r="H26" s="5727"/>
      <c r="I26" s="5727"/>
      <c r="J26" s="5727"/>
      <c r="K26" s="5727"/>
      <c r="L26" s="5727"/>
      <c r="M26" s="5727"/>
      <c r="N26" s="5728"/>
      <c r="Q26" s="3690" t="s">
        <v>2924</v>
      </c>
      <c r="R26" s="3689" t="s">
        <v>2253</v>
      </c>
    </row>
    <row r="27" spans="1:18" s="599" customFormat="1" ht="18" customHeight="1">
      <c r="A27" s="5725"/>
      <c r="B27" s="5726"/>
      <c r="C27" s="5727"/>
      <c r="D27" s="5727"/>
      <c r="E27" s="5727"/>
      <c r="F27" s="5727"/>
      <c r="G27" s="5727"/>
      <c r="H27" s="5727"/>
      <c r="I27" s="5727"/>
      <c r="J27" s="5727"/>
      <c r="K27" s="5727"/>
      <c r="L27" s="5727"/>
      <c r="M27" s="5727"/>
      <c r="N27" s="5728"/>
      <c r="Q27" s="3511" t="s">
        <v>870</v>
      </c>
      <c r="R27" s="3689" t="s">
        <v>870</v>
      </c>
    </row>
    <row r="28" spans="1:18" s="599" customFormat="1" ht="18" customHeight="1">
      <c r="A28" s="5725"/>
      <c r="B28" s="5726"/>
      <c r="C28" s="5727"/>
      <c r="D28" s="5727"/>
      <c r="E28" s="5727"/>
      <c r="F28" s="5727"/>
      <c r="G28" s="5727"/>
      <c r="H28" s="5727"/>
      <c r="I28" s="5727"/>
      <c r="J28" s="5727"/>
      <c r="K28" s="5727"/>
      <c r="L28" s="5727"/>
      <c r="M28" s="5727"/>
      <c r="N28" s="5728"/>
      <c r="Q28" s="3511" t="s">
        <v>316</v>
      </c>
      <c r="R28" s="3689" t="s">
        <v>316</v>
      </c>
    </row>
    <row r="29" spans="1:18" s="599" customFormat="1" ht="18" customHeight="1">
      <c r="A29" s="5725"/>
      <c r="B29" s="1839"/>
      <c r="C29" s="1010"/>
      <c r="D29" s="1010"/>
      <c r="E29" s="1010"/>
      <c r="F29" s="1010"/>
      <c r="G29" s="1010"/>
      <c r="H29" s="1010"/>
      <c r="I29" s="1010"/>
      <c r="J29" s="1010"/>
      <c r="K29" s="1010"/>
      <c r="L29" s="1010"/>
      <c r="M29" s="1010"/>
      <c r="N29" s="1230"/>
      <c r="Q29" s="3511" t="s">
        <v>647</v>
      </c>
      <c r="R29" s="3689" t="s">
        <v>647</v>
      </c>
    </row>
    <row r="30" spans="1:18" s="599" customFormat="1" ht="18" customHeight="1">
      <c r="A30" s="5725"/>
      <c r="B30" s="5717" t="s">
        <v>24</v>
      </c>
      <c r="C30" s="5694" t="s">
        <v>1676</v>
      </c>
      <c r="D30" s="5694"/>
      <c r="E30" s="5694"/>
      <c r="F30" s="5694"/>
      <c r="G30" s="5694"/>
      <c r="H30" s="5694"/>
      <c r="I30" s="5694"/>
      <c r="J30" s="5694"/>
      <c r="K30" s="5694"/>
      <c r="L30" s="1841"/>
      <c r="M30" s="5694"/>
      <c r="N30" s="5718"/>
      <c r="Q30" s="3511" t="s">
        <v>626</v>
      </c>
      <c r="R30" s="3689" t="s">
        <v>626</v>
      </c>
    </row>
    <row r="31" spans="1:18" s="599" customFormat="1" ht="18" customHeight="1">
      <c r="A31" s="5725"/>
      <c r="B31" s="5717"/>
      <c r="C31" s="5694"/>
      <c r="D31" s="5694"/>
      <c r="E31" s="5694"/>
      <c r="F31" s="5694"/>
      <c r="G31" s="5694"/>
      <c r="H31" s="5694"/>
      <c r="I31" s="5694"/>
      <c r="J31" s="5694"/>
      <c r="K31" s="5694"/>
      <c r="L31" s="1841"/>
      <c r="M31" s="5694"/>
      <c r="N31" s="5718"/>
    </row>
    <row r="32" spans="1:18" s="599" customFormat="1" ht="18" customHeight="1">
      <c r="A32" s="5725"/>
      <c r="B32" s="1001"/>
      <c r="C32" s="5694"/>
      <c r="D32" s="5694"/>
      <c r="E32" s="5694"/>
      <c r="F32" s="5694"/>
      <c r="G32" s="5694"/>
      <c r="H32" s="5694"/>
      <c r="I32" s="5694"/>
      <c r="J32" s="5694"/>
      <c r="K32" s="5694"/>
      <c r="L32" s="1841"/>
      <c r="M32" s="5694"/>
      <c r="N32" s="5718"/>
    </row>
    <row r="33" spans="1:14" s="599" customFormat="1" ht="18" customHeight="1">
      <c r="A33" s="5725"/>
      <c r="B33" s="1001" t="s">
        <v>27</v>
      </c>
      <c r="C33" s="5694" t="s">
        <v>1677</v>
      </c>
      <c r="D33" s="5694"/>
      <c r="E33" s="5694"/>
      <c r="F33" s="5694"/>
      <c r="G33" s="5694"/>
      <c r="H33" s="5694"/>
      <c r="I33" s="5694"/>
      <c r="J33" s="5694"/>
      <c r="K33" s="5694"/>
      <c r="L33" s="1841"/>
      <c r="M33" s="5694"/>
      <c r="N33" s="5718"/>
    </row>
    <row r="34" spans="1:14" s="599" customFormat="1" ht="18" customHeight="1">
      <c r="A34" s="5725"/>
      <c r="B34" s="1001"/>
      <c r="C34" s="5694"/>
      <c r="D34" s="5694"/>
      <c r="E34" s="5694"/>
      <c r="F34" s="5694"/>
      <c r="G34" s="5694"/>
      <c r="H34" s="5694"/>
      <c r="I34" s="5694"/>
      <c r="J34" s="5694"/>
      <c r="K34" s="5694"/>
      <c r="L34" s="1841"/>
      <c r="M34" s="5694"/>
      <c r="N34" s="5718"/>
    </row>
    <row r="35" spans="1:14" s="599" customFormat="1" ht="18" customHeight="1">
      <c r="A35" s="5725"/>
      <c r="B35" s="5717" t="s">
        <v>264</v>
      </c>
      <c r="C35" s="5694" t="s">
        <v>1678</v>
      </c>
      <c r="D35" s="5694"/>
      <c r="E35" s="5694"/>
      <c r="F35" s="5694"/>
      <c r="G35" s="5694"/>
      <c r="H35" s="5694"/>
      <c r="I35" s="5694"/>
      <c r="J35" s="5694"/>
      <c r="K35" s="5694"/>
      <c r="L35" s="1841"/>
      <c r="M35" s="5694"/>
      <c r="N35" s="5718"/>
    </row>
    <row r="36" spans="1:14" s="599" customFormat="1" ht="18" customHeight="1">
      <c r="A36" s="5725"/>
      <c r="B36" s="5717"/>
      <c r="C36" s="5694"/>
      <c r="D36" s="5694"/>
      <c r="E36" s="5694"/>
      <c r="F36" s="5694"/>
      <c r="G36" s="5694"/>
      <c r="H36" s="5694"/>
      <c r="I36" s="5694"/>
      <c r="J36" s="5694"/>
      <c r="K36" s="5694"/>
      <c r="L36" s="1841"/>
      <c r="M36" s="5694"/>
      <c r="N36" s="5718"/>
    </row>
    <row r="37" spans="1:14" s="599" customFormat="1" ht="18" customHeight="1">
      <c r="A37" s="5725"/>
      <c r="B37" s="1001"/>
      <c r="C37" s="5694"/>
      <c r="D37" s="5694"/>
      <c r="E37" s="5694"/>
      <c r="F37" s="5694"/>
      <c r="G37" s="5694"/>
      <c r="H37" s="5694"/>
      <c r="I37" s="5694"/>
      <c r="J37" s="5694"/>
      <c r="K37" s="5694"/>
      <c r="L37" s="1841"/>
      <c r="M37" s="5694"/>
      <c r="N37" s="5718"/>
    </row>
    <row r="38" spans="1:14" s="599" customFormat="1" ht="18" customHeight="1">
      <c r="A38" s="5725"/>
      <c r="B38" s="1001" t="s">
        <v>12</v>
      </c>
      <c r="C38" s="5694" t="s">
        <v>1679</v>
      </c>
      <c r="D38" s="5694"/>
      <c r="E38" s="5694"/>
      <c r="F38" s="5694"/>
      <c r="G38" s="5694"/>
      <c r="H38" s="5694"/>
      <c r="I38" s="5694"/>
      <c r="J38" s="5694"/>
      <c r="K38" s="5694"/>
      <c r="L38" s="1841"/>
      <c r="M38" s="5694"/>
      <c r="N38" s="5718"/>
    </row>
    <row r="39" spans="1:14" s="599" customFormat="1" ht="18" customHeight="1">
      <c r="A39" s="5725"/>
      <c r="B39" s="1001"/>
      <c r="C39" s="5694"/>
      <c r="D39" s="5694"/>
      <c r="E39" s="5694"/>
      <c r="F39" s="5694"/>
      <c r="G39" s="5694"/>
      <c r="H39" s="5694"/>
      <c r="I39" s="5694"/>
      <c r="J39" s="5694"/>
      <c r="K39" s="5694"/>
      <c r="L39" s="1841"/>
      <c r="M39" s="5694"/>
      <c r="N39" s="5718"/>
    </row>
    <row r="40" spans="1:14" s="599" customFormat="1" ht="18" customHeight="1" thickBot="1">
      <c r="A40" s="5725"/>
      <c r="B40" s="1001"/>
      <c r="C40" s="5729"/>
      <c r="D40" s="5729"/>
      <c r="E40" s="5729"/>
      <c r="F40" s="5729"/>
      <c r="G40" s="5729"/>
      <c r="H40" s="5729"/>
      <c r="I40" s="5729"/>
      <c r="J40" s="5729"/>
      <c r="K40" s="5729"/>
      <c r="L40" s="1848"/>
      <c r="M40" s="5729"/>
      <c r="N40" s="5730"/>
    </row>
    <row r="41" spans="1:14" s="599" customFormat="1" ht="18" customHeight="1">
      <c r="A41" s="5725"/>
      <c r="B41" s="5719" t="s">
        <v>1567</v>
      </c>
      <c r="C41" s="5721" t="s">
        <v>485</v>
      </c>
      <c r="D41" s="5721"/>
      <c r="E41" s="5721"/>
      <c r="F41" s="5721"/>
      <c r="G41" s="5721"/>
      <c r="H41" s="5721"/>
      <c r="I41" s="5721"/>
      <c r="J41" s="5721"/>
      <c r="K41" s="5721"/>
      <c r="L41" s="5721"/>
      <c r="M41" s="5721"/>
      <c r="N41" s="5722"/>
    </row>
    <row r="42" spans="1:14" s="599" customFormat="1" ht="18" customHeight="1">
      <c r="A42" s="5725"/>
      <c r="B42" s="5720"/>
      <c r="C42" s="5723"/>
      <c r="D42" s="5723"/>
      <c r="E42" s="5723"/>
      <c r="F42" s="5723"/>
      <c r="G42" s="5723"/>
      <c r="H42" s="5723"/>
      <c r="I42" s="5723"/>
      <c r="J42" s="5723"/>
      <c r="K42" s="5723"/>
      <c r="L42" s="5723"/>
      <c r="M42" s="5723"/>
      <c r="N42" s="5724"/>
    </row>
    <row r="43" spans="1:14" s="599" customFormat="1" ht="18" customHeight="1">
      <c r="A43" s="5725"/>
      <c r="B43" s="5726"/>
      <c r="C43" s="5727" t="s">
        <v>1585</v>
      </c>
      <c r="D43" s="5727"/>
      <c r="E43" s="5727"/>
      <c r="F43" s="5727"/>
      <c r="G43" s="5727"/>
      <c r="H43" s="5727"/>
      <c r="I43" s="5727"/>
      <c r="J43" s="5727"/>
      <c r="K43" s="5727"/>
      <c r="L43" s="5727"/>
      <c r="M43" s="5727"/>
      <c r="N43" s="5728"/>
    </row>
    <row r="44" spans="1:14" s="599" customFormat="1" ht="18" customHeight="1">
      <c r="A44" s="5725"/>
      <c r="B44" s="5726"/>
      <c r="C44" s="5727"/>
      <c r="D44" s="5727"/>
      <c r="E44" s="5727"/>
      <c r="F44" s="5727"/>
      <c r="G44" s="5727"/>
      <c r="H44" s="5727"/>
      <c r="I44" s="5727"/>
      <c r="J44" s="5727"/>
      <c r="K44" s="5727"/>
      <c r="L44" s="5727"/>
      <c r="M44" s="5727"/>
      <c r="N44" s="5728"/>
    </row>
    <row r="45" spans="1:14" s="599" customFormat="1" ht="18" customHeight="1">
      <c r="A45" s="5725"/>
      <c r="B45" s="1001"/>
      <c r="C45" s="1010"/>
      <c r="D45" s="1010"/>
      <c r="E45" s="1010"/>
      <c r="F45" s="1010"/>
      <c r="G45" s="1010"/>
      <c r="H45" s="1010"/>
      <c r="I45" s="1010"/>
      <c r="J45" s="1010"/>
      <c r="K45" s="1010"/>
      <c r="L45" s="1010"/>
      <c r="M45" s="1010"/>
      <c r="N45" s="1230"/>
    </row>
    <row r="46" spans="1:14" s="599" customFormat="1" ht="18" customHeight="1">
      <c r="A46" s="5725"/>
      <c r="B46" s="1001" t="s">
        <v>24</v>
      </c>
      <c r="C46" s="5694" t="s">
        <v>1680</v>
      </c>
      <c r="D46" s="5694"/>
      <c r="E46" s="5694"/>
      <c r="F46" s="5694"/>
      <c r="G46" s="5694"/>
      <c r="H46" s="5694"/>
      <c r="I46" s="5694"/>
      <c r="J46" s="5694"/>
      <c r="K46" s="5694"/>
      <c r="L46" s="1849"/>
      <c r="M46" s="1840"/>
      <c r="N46" s="1850"/>
    </row>
    <row r="47" spans="1:14" s="599" customFormat="1" ht="18" customHeight="1">
      <c r="A47" s="5725"/>
      <c r="B47" s="1001"/>
      <c r="C47" s="5694"/>
      <c r="D47" s="5694"/>
      <c r="E47" s="5694"/>
      <c r="F47" s="5694"/>
      <c r="G47" s="5694"/>
      <c r="H47" s="5694"/>
      <c r="I47" s="5694"/>
      <c r="J47" s="5694"/>
      <c r="K47" s="5694"/>
      <c r="L47" s="1849"/>
      <c r="M47" s="1840"/>
      <c r="N47" s="1850"/>
    </row>
    <row r="48" spans="1:14" s="599" customFormat="1" ht="18" customHeight="1">
      <c r="A48" s="5725"/>
      <c r="B48" s="1001"/>
      <c r="C48" s="5694"/>
      <c r="D48" s="5694"/>
      <c r="E48" s="5694"/>
      <c r="F48" s="5694"/>
      <c r="G48" s="5694"/>
      <c r="H48" s="5694"/>
      <c r="I48" s="5694"/>
      <c r="J48" s="5694"/>
      <c r="K48" s="5694"/>
      <c r="L48" s="1849"/>
      <c r="M48" s="1840"/>
      <c r="N48" s="1850"/>
    </row>
    <row r="49" spans="1:14" ht="18" customHeight="1">
      <c r="A49" s="5725"/>
      <c r="B49" s="1001" t="s">
        <v>27</v>
      </c>
      <c r="C49" s="5694" t="s">
        <v>1681</v>
      </c>
      <c r="D49" s="5694"/>
      <c r="E49" s="5694"/>
      <c r="F49" s="5694"/>
      <c r="G49" s="5694"/>
      <c r="H49" s="5694"/>
      <c r="I49" s="5694"/>
      <c r="J49" s="5694"/>
      <c r="K49" s="5694"/>
      <c r="L49" s="1840"/>
      <c r="M49" s="1840"/>
      <c r="N49" s="1850"/>
    </row>
    <row r="50" spans="1:14">
      <c r="A50" s="5725"/>
      <c r="B50" s="135"/>
      <c r="C50" s="6"/>
      <c r="D50" s="6"/>
      <c r="E50" s="6"/>
      <c r="F50" s="6"/>
      <c r="G50" s="6"/>
      <c r="H50" s="6"/>
      <c r="I50" s="6"/>
      <c r="J50" s="6"/>
      <c r="K50" s="6"/>
      <c r="L50" s="1321"/>
      <c r="M50" s="1321"/>
      <c r="N50" s="1851"/>
    </row>
    <row r="51" spans="1:14">
      <c r="A51" s="5725"/>
      <c r="B51" s="135"/>
      <c r="C51" s="6"/>
      <c r="D51" s="6"/>
      <c r="E51" s="6"/>
      <c r="F51" s="6"/>
      <c r="G51" s="6"/>
      <c r="H51" s="6"/>
      <c r="I51" s="6"/>
      <c r="J51" s="6"/>
      <c r="K51" s="6"/>
      <c r="L51" s="6"/>
      <c r="M51" s="6"/>
      <c r="N51" s="136"/>
    </row>
    <row r="52" spans="1:14">
      <c r="A52" s="5725"/>
      <c r="B52" s="135"/>
      <c r="C52" s="6"/>
      <c r="D52" s="6"/>
      <c r="E52" s="6"/>
      <c r="F52" s="6"/>
      <c r="G52" s="6"/>
      <c r="H52" s="6"/>
      <c r="I52" s="6"/>
      <c r="J52" s="6"/>
      <c r="K52" s="6"/>
      <c r="L52" s="6"/>
      <c r="M52" s="6"/>
      <c r="N52" s="136"/>
    </row>
    <row r="53" spans="1:14">
      <c r="A53" s="5725"/>
      <c r="B53" s="135"/>
      <c r="C53" s="6"/>
      <c r="D53" s="6"/>
      <c r="E53" s="6"/>
      <c r="F53" s="6"/>
      <c r="G53" s="6"/>
      <c r="H53" s="6"/>
      <c r="I53" s="6"/>
      <c r="J53" s="6"/>
      <c r="K53" s="6"/>
      <c r="L53" s="6"/>
      <c r="M53" s="6"/>
      <c r="N53" s="136"/>
    </row>
    <row r="54" spans="1:14">
      <c r="A54" s="5725"/>
      <c r="B54" s="135"/>
      <c r="C54" s="6"/>
      <c r="D54" s="6"/>
      <c r="E54" s="6"/>
      <c r="F54" s="6"/>
      <c r="G54" s="6"/>
      <c r="H54" s="6"/>
      <c r="I54" s="6"/>
      <c r="J54" s="6"/>
      <c r="K54" s="6"/>
      <c r="L54" s="6"/>
      <c r="M54" s="6"/>
      <c r="N54" s="136"/>
    </row>
    <row r="55" spans="1:14">
      <c r="A55" s="5725"/>
      <c r="B55" s="135"/>
      <c r="C55" s="6"/>
      <c r="D55" s="6"/>
      <c r="E55" s="6"/>
      <c r="F55" s="6"/>
      <c r="G55" s="6"/>
      <c r="H55" s="6"/>
      <c r="I55" s="6"/>
      <c r="J55" s="6"/>
      <c r="K55" s="6"/>
      <c r="L55" s="6"/>
      <c r="M55" s="6"/>
      <c r="N55" s="136"/>
    </row>
    <row r="56" spans="1:14">
      <c r="A56" s="5725"/>
      <c r="B56" s="135"/>
      <c r="C56" s="6"/>
      <c r="D56" s="6"/>
      <c r="E56" s="6"/>
      <c r="F56" s="6"/>
      <c r="G56" s="6"/>
      <c r="H56" s="6"/>
      <c r="I56" s="6"/>
      <c r="J56" s="6"/>
      <c r="K56" s="6"/>
      <c r="L56" s="6"/>
      <c r="M56" s="6"/>
      <c r="N56" s="136"/>
    </row>
    <row r="57" spans="1:14">
      <c r="A57" s="5725"/>
      <c r="B57" s="135"/>
      <c r="C57" s="6"/>
      <c r="D57" s="6"/>
      <c r="E57" s="6"/>
      <c r="F57" s="6"/>
      <c r="G57" s="6"/>
      <c r="H57" s="6"/>
      <c r="I57" s="6"/>
      <c r="J57" s="6"/>
      <c r="K57" s="6"/>
      <c r="L57" s="6"/>
      <c r="M57" s="6"/>
      <c r="N57" s="136"/>
    </row>
    <row r="58" spans="1:14">
      <c r="A58" s="5725"/>
      <c r="B58" s="135"/>
      <c r="C58" s="6"/>
      <c r="D58" s="6"/>
      <c r="E58" s="6"/>
      <c r="F58" s="6"/>
      <c r="G58" s="6"/>
      <c r="H58" s="6"/>
      <c r="I58" s="6"/>
      <c r="J58" s="6"/>
      <c r="K58" s="6"/>
      <c r="L58" s="6"/>
      <c r="M58" s="6"/>
      <c r="N58" s="136"/>
    </row>
    <row r="59" spans="1:14">
      <c r="A59" s="5725"/>
      <c r="B59" s="135"/>
      <c r="C59" s="6"/>
      <c r="D59" s="6"/>
      <c r="E59" s="6"/>
      <c r="F59" s="6"/>
      <c r="G59" s="6"/>
      <c r="H59" s="6"/>
      <c r="I59" s="6"/>
      <c r="J59" s="6"/>
      <c r="K59" s="6"/>
      <c r="L59" s="6"/>
      <c r="M59" s="6"/>
      <c r="N59" s="136"/>
    </row>
    <row r="60" spans="1:14">
      <c r="A60" s="5725"/>
      <c r="B60" s="135"/>
      <c r="C60" s="6"/>
      <c r="D60" s="6"/>
      <c r="E60" s="6"/>
      <c r="F60" s="6"/>
      <c r="G60" s="6"/>
      <c r="H60" s="6"/>
      <c r="I60" s="6"/>
      <c r="J60" s="6"/>
      <c r="K60" s="6"/>
      <c r="L60" s="6"/>
      <c r="M60" s="6"/>
      <c r="N60" s="136"/>
    </row>
    <row r="61" spans="1:14">
      <c r="A61" s="5725"/>
      <c r="B61" s="135"/>
      <c r="C61" s="6"/>
      <c r="D61" s="6"/>
      <c r="E61" s="6"/>
      <c r="F61" s="6"/>
      <c r="G61" s="6"/>
      <c r="H61" s="6"/>
      <c r="I61" s="6"/>
      <c r="J61" s="6"/>
      <c r="K61" s="6"/>
      <c r="L61" s="6"/>
      <c r="M61" s="6"/>
      <c r="N61" s="136"/>
    </row>
    <row r="62" spans="1:14">
      <c r="A62" s="5725"/>
      <c r="B62" s="135"/>
      <c r="C62" s="6"/>
      <c r="D62" s="6"/>
      <c r="E62" s="6"/>
      <c r="F62" s="6"/>
      <c r="G62" s="6"/>
      <c r="H62" s="6"/>
      <c r="I62" s="6"/>
      <c r="J62" s="6"/>
      <c r="K62" s="6"/>
      <c r="L62" s="6"/>
      <c r="M62" s="6"/>
      <c r="N62" s="136"/>
    </row>
    <row r="63" spans="1:14">
      <c r="A63" s="5725"/>
      <c r="B63" s="135"/>
      <c r="C63" s="6"/>
      <c r="D63" s="6"/>
      <c r="E63" s="6"/>
      <c r="F63" s="6"/>
      <c r="G63" s="6"/>
      <c r="H63" s="6"/>
      <c r="I63" s="6"/>
      <c r="J63" s="6"/>
      <c r="K63" s="6"/>
      <c r="L63" s="6"/>
      <c r="M63" s="6"/>
      <c r="N63" s="136"/>
    </row>
    <row r="64" spans="1:14">
      <c r="A64" s="5725"/>
      <c r="B64" s="135"/>
      <c r="C64" s="6"/>
      <c r="D64" s="6"/>
      <c r="E64" s="6"/>
      <c r="F64" s="6"/>
      <c r="G64" s="6"/>
      <c r="H64" s="6"/>
      <c r="I64" s="6"/>
      <c r="J64" s="6"/>
      <c r="K64" s="6"/>
      <c r="L64" s="6"/>
      <c r="M64" s="6"/>
      <c r="N64" s="136"/>
    </row>
    <row r="65" spans="1:14" ht="15.75">
      <c r="A65" s="5725"/>
      <c r="B65" s="5731"/>
      <c r="C65" s="5732"/>
      <c r="D65" s="5732"/>
      <c r="E65" s="5732"/>
      <c r="F65" s="5732"/>
      <c r="G65" s="5732"/>
      <c r="H65" s="5732"/>
      <c r="I65" s="5732"/>
      <c r="J65" s="5732"/>
      <c r="K65" s="5732"/>
      <c r="L65" s="5732"/>
      <c r="M65" s="5732"/>
      <c r="N65" s="5733"/>
    </row>
    <row r="66" spans="1:14" ht="15.75">
      <c r="A66" s="5725"/>
      <c r="B66" s="1114" t="s">
        <v>264</v>
      </c>
      <c r="C66" s="2923" t="s">
        <v>281</v>
      </c>
      <c r="D66" s="5734" t="s">
        <v>1612</v>
      </c>
      <c r="E66" s="5735"/>
      <c r="F66" s="5735"/>
      <c r="G66" s="5735"/>
      <c r="H66" s="5735"/>
      <c r="I66" s="5735"/>
      <c r="J66" s="5735"/>
      <c r="K66" s="5735"/>
      <c r="L66" s="5735"/>
      <c r="M66" s="5735"/>
      <c r="N66" s="5736"/>
    </row>
    <row r="67" spans="1:14" ht="16.5" thickBot="1">
      <c r="A67" s="5725"/>
      <c r="B67" s="5737"/>
      <c r="C67" s="5738"/>
      <c r="D67" s="5738"/>
      <c r="E67" s="5738"/>
      <c r="F67" s="5738"/>
      <c r="G67" s="5738"/>
      <c r="H67" s="5738"/>
      <c r="I67" s="5738"/>
      <c r="J67" s="5738"/>
      <c r="K67" s="5738"/>
      <c r="L67" s="5738"/>
      <c r="M67" s="5738"/>
      <c r="N67" s="5739"/>
    </row>
    <row r="68" spans="1:14">
      <c r="A68" s="6"/>
      <c r="B68" s="6"/>
      <c r="C68" s="6"/>
      <c r="D68" s="6"/>
      <c r="E68" s="6"/>
      <c r="F68" s="6"/>
      <c r="G68" s="6"/>
      <c r="H68" s="6"/>
      <c r="I68" s="6"/>
      <c r="J68" s="6"/>
      <c r="K68" s="6"/>
      <c r="L68" s="6"/>
      <c r="M68" s="6"/>
      <c r="N68" s="6"/>
    </row>
    <row r="69" spans="1:14" s="599" customFormat="1" ht="18" customHeight="1" thickBot="1">
      <c r="A69" s="1852"/>
      <c r="B69" s="1852"/>
      <c r="C69" s="1763"/>
      <c r="D69" s="1763"/>
      <c r="E69" s="1763"/>
      <c r="F69" s="1763"/>
      <c r="G69" s="1763"/>
      <c r="H69" s="1763"/>
      <c r="I69" s="1763"/>
      <c r="J69" s="1763"/>
      <c r="K69" s="1763"/>
      <c r="L69" s="1763"/>
      <c r="M69" s="1763"/>
      <c r="N69" s="1763"/>
    </row>
    <row r="70" spans="1:14" ht="18" customHeight="1">
      <c r="A70" s="4188" t="s">
        <v>260</v>
      </c>
      <c r="B70" s="4190" t="s">
        <v>1570</v>
      </c>
      <c r="C70" s="4191"/>
      <c r="D70" s="4191"/>
      <c r="E70" s="4191"/>
      <c r="F70" s="4191"/>
      <c r="G70" s="4191"/>
      <c r="H70" s="4191"/>
      <c r="I70" s="4191"/>
      <c r="J70" s="4191"/>
      <c r="K70" s="4191"/>
      <c r="L70" s="4191"/>
      <c r="M70" s="4191"/>
      <c r="N70" s="4194">
        <v>1</v>
      </c>
    </row>
    <row r="71" spans="1:14" ht="18" customHeight="1">
      <c r="A71" s="4189"/>
      <c r="B71" s="4192"/>
      <c r="C71" s="4193"/>
      <c r="D71" s="4193"/>
      <c r="E71" s="4193"/>
      <c r="F71" s="4193"/>
      <c r="G71" s="4193"/>
      <c r="H71" s="4193"/>
      <c r="I71" s="4193"/>
      <c r="J71" s="4193"/>
      <c r="K71" s="4193"/>
      <c r="L71" s="4193"/>
      <c r="M71" s="4193"/>
      <c r="N71" s="4195"/>
    </row>
    <row r="72" spans="1:14" ht="18" customHeight="1">
      <c r="A72" s="4189"/>
      <c r="B72" s="4192"/>
      <c r="C72" s="4193"/>
      <c r="D72" s="4193"/>
      <c r="E72" s="4193"/>
      <c r="F72" s="4193"/>
      <c r="G72" s="4193"/>
      <c r="H72" s="4193"/>
      <c r="I72" s="4193"/>
      <c r="J72" s="4193"/>
      <c r="K72" s="4193"/>
      <c r="L72" s="4193"/>
      <c r="M72" s="4193"/>
      <c r="N72" s="4195"/>
    </row>
    <row r="73" spans="1:14" ht="18" customHeight="1">
      <c r="A73" s="1097"/>
      <c r="B73" s="5746" t="s">
        <v>287</v>
      </c>
      <c r="C73" s="4824"/>
      <c r="D73" s="4825" t="s">
        <v>1584</v>
      </c>
      <c r="E73" s="4825"/>
      <c r="F73" s="4825"/>
      <c r="G73" s="4825"/>
      <c r="H73" s="4825"/>
      <c r="I73" s="4825"/>
      <c r="J73" s="4825"/>
      <c r="K73" s="4825"/>
      <c r="L73" s="4825"/>
      <c r="M73" s="4825"/>
      <c r="N73" s="5747"/>
    </row>
    <row r="74" spans="1:14" ht="18" customHeight="1">
      <c r="A74" s="1097"/>
      <c r="B74" s="5746"/>
      <c r="C74" s="4824"/>
      <c r="D74" s="4825"/>
      <c r="E74" s="4825"/>
      <c r="F74" s="4825"/>
      <c r="G74" s="4825"/>
      <c r="H74" s="4825"/>
      <c r="I74" s="4825"/>
      <c r="J74" s="4825"/>
      <c r="K74" s="4825"/>
      <c r="L74" s="4825"/>
      <c r="M74" s="4825"/>
      <c r="N74" s="5747"/>
    </row>
    <row r="75" spans="1:14" ht="18" customHeight="1">
      <c r="A75" s="4169"/>
      <c r="B75" s="5748" t="s">
        <v>1585</v>
      </c>
      <c r="C75" s="5749"/>
      <c r="D75" s="5749"/>
      <c r="E75" s="5749"/>
      <c r="F75" s="5749"/>
      <c r="G75" s="5749"/>
      <c r="H75" s="5749"/>
      <c r="I75" s="5749"/>
      <c r="J75" s="5749"/>
      <c r="K75" s="5749"/>
      <c r="L75" s="5749"/>
      <c r="M75" s="5749"/>
      <c r="N75" s="5750"/>
    </row>
    <row r="76" spans="1:14" ht="18" customHeight="1">
      <c r="A76" s="4169"/>
      <c r="B76" s="5748"/>
      <c r="C76" s="5749"/>
      <c r="D76" s="5749"/>
      <c r="E76" s="5749"/>
      <c r="F76" s="5749"/>
      <c r="G76" s="5749"/>
      <c r="H76" s="5749"/>
      <c r="I76" s="5749"/>
      <c r="J76" s="5749"/>
      <c r="K76" s="5749"/>
      <c r="L76" s="5749"/>
      <c r="M76" s="5749"/>
      <c r="N76" s="5750"/>
    </row>
    <row r="77" spans="1:14" ht="18" customHeight="1">
      <c r="A77" s="4169"/>
      <c r="B77" s="4128"/>
      <c r="C77" s="4129"/>
      <c r="D77" s="4129"/>
      <c r="E77" s="4129"/>
      <c r="F77" s="4129"/>
      <c r="G77" s="4129"/>
      <c r="H77" s="4129"/>
      <c r="I77" s="4129"/>
      <c r="J77" s="4129"/>
      <c r="K77" s="4129"/>
      <c r="L77" s="4129"/>
      <c r="M77" s="4129"/>
      <c r="N77" s="4130"/>
    </row>
    <row r="78" spans="1:14" ht="18" customHeight="1">
      <c r="A78" s="4169"/>
      <c r="B78" s="2740" t="s">
        <v>25</v>
      </c>
      <c r="C78" s="2934"/>
      <c r="D78" s="2752" t="s">
        <v>1586</v>
      </c>
      <c r="E78" s="2935"/>
      <c r="F78" s="2921" t="s">
        <v>1587</v>
      </c>
      <c r="G78" s="1783">
        <v>1</v>
      </c>
      <c r="H78" s="2940" t="s">
        <v>464</v>
      </c>
      <c r="I78" s="2941" t="str">
        <f>B70</f>
        <v>PÂTE À CRACKERS</v>
      </c>
      <c r="J78" s="133"/>
      <c r="K78" s="133"/>
      <c r="L78" s="2934"/>
      <c r="M78" s="5751" t="s">
        <v>14</v>
      </c>
      <c r="N78" s="5752"/>
    </row>
    <row r="79" spans="1:14" ht="18" customHeight="1">
      <c r="A79" s="4169"/>
      <c r="B79" s="2741" t="s">
        <v>12</v>
      </c>
      <c r="C79" s="2934"/>
      <c r="D79" s="2921" t="s">
        <v>1589</v>
      </c>
      <c r="E79" s="2936" t="str">
        <f>C80</f>
        <v>Coussin</v>
      </c>
      <c r="F79" s="2921" t="s">
        <v>1590</v>
      </c>
      <c r="G79" s="2939">
        <f>(M80/L80)*G78</f>
        <v>3.0769230769230762</v>
      </c>
      <c r="H79" s="2934"/>
      <c r="I79" s="2934"/>
      <c r="J79" s="2934"/>
      <c r="K79" s="2934"/>
      <c r="L79" s="2934"/>
      <c r="M79" s="5753" t="s">
        <v>1591</v>
      </c>
      <c r="N79" s="5754"/>
    </row>
    <row r="80" spans="1:14" ht="18" customHeight="1">
      <c r="A80" s="4169"/>
      <c r="B80" s="5760">
        <v>1</v>
      </c>
      <c r="C80" s="5761" t="s">
        <v>1592</v>
      </c>
      <c r="D80" s="2903"/>
      <c r="E80" s="2903"/>
      <c r="F80" s="2937" t="s">
        <v>1593</v>
      </c>
      <c r="G80" s="2938">
        <f>B80</f>
        <v>1</v>
      </c>
      <c r="H80" s="2937" t="str">
        <f>C80</f>
        <v>Coussin</v>
      </c>
      <c r="I80" s="2949">
        <f>L80/M80</f>
        <v>0.32500000000000007</v>
      </c>
      <c r="J80" s="133"/>
      <c r="K80" s="5762" t="s">
        <v>1594</v>
      </c>
      <c r="L80" s="5763">
        <f>N94</f>
        <v>0.65000000000000013</v>
      </c>
      <c r="M80" s="5764">
        <v>2</v>
      </c>
      <c r="N80" s="5765"/>
    </row>
    <row r="81" spans="1:14" ht="18" customHeight="1">
      <c r="A81" s="4169"/>
      <c r="B81" s="5760"/>
      <c r="C81" s="5761"/>
      <c r="D81" s="2903"/>
      <c r="E81" s="2903"/>
      <c r="F81" s="2903"/>
      <c r="H81" s="2949"/>
      <c r="I81" s="2903"/>
      <c r="J81" s="133"/>
      <c r="K81" s="5762"/>
      <c r="L81" s="5763"/>
      <c r="M81" s="5764"/>
      <c r="N81" s="5765"/>
    </row>
    <row r="82" spans="1:14" ht="18" customHeight="1">
      <c r="A82" s="4169"/>
      <c r="B82" s="4128"/>
      <c r="C82" s="4129"/>
      <c r="D82" s="4129"/>
      <c r="E82" s="4129"/>
      <c r="F82" s="4129"/>
      <c r="G82" s="4129"/>
      <c r="H82" s="4129"/>
      <c r="I82" s="4129"/>
      <c r="J82" s="4129"/>
      <c r="K82" s="4129"/>
      <c r="L82" s="4129"/>
      <c r="M82" s="4129"/>
      <c r="N82" s="4130"/>
    </row>
    <row r="83" spans="1:14" ht="18" customHeight="1">
      <c r="A83" s="4169"/>
      <c r="B83" s="5755" t="s">
        <v>27</v>
      </c>
      <c r="C83" s="5756"/>
      <c r="D83" s="5756"/>
      <c r="E83" s="5757" t="s">
        <v>1286</v>
      </c>
      <c r="F83" s="5757"/>
      <c r="G83" s="5757"/>
      <c r="H83" s="5757"/>
      <c r="I83" s="5757"/>
      <c r="J83" s="5757"/>
      <c r="K83" s="5757"/>
      <c r="L83" s="2742"/>
      <c r="M83" s="2743"/>
      <c r="N83" s="2744"/>
    </row>
    <row r="84" spans="1:14" ht="18" customHeight="1">
      <c r="A84" s="4169"/>
      <c r="B84" s="5758" t="s">
        <v>300</v>
      </c>
      <c r="C84" s="4859" t="s">
        <v>331</v>
      </c>
      <c r="D84" s="4859" t="s">
        <v>366</v>
      </c>
      <c r="E84" s="5757"/>
      <c r="F84" s="5757"/>
      <c r="G84" s="5757"/>
      <c r="H84" s="5757"/>
      <c r="I84" s="5757"/>
      <c r="J84" s="5757"/>
      <c r="K84" s="5757"/>
      <c r="L84" s="2742"/>
      <c r="M84" s="2742"/>
      <c r="N84" s="2745"/>
    </row>
    <row r="85" spans="1:14" ht="18" customHeight="1">
      <c r="A85" s="4169"/>
      <c r="B85" s="5758"/>
      <c r="C85" s="4859"/>
      <c r="D85" s="4859"/>
      <c r="E85" s="2746" t="s">
        <v>24</v>
      </c>
      <c r="F85" s="2747"/>
      <c r="G85" s="2747"/>
      <c r="H85" s="2748"/>
      <c r="I85" s="2749"/>
      <c r="J85" s="2750"/>
      <c r="K85" s="2750"/>
      <c r="L85" s="2751"/>
      <c r="M85" s="2751"/>
      <c r="N85" s="2904"/>
    </row>
    <row r="86" spans="1:14" ht="18" customHeight="1">
      <c r="A86" s="4169"/>
      <c r="B86" s="5758"/>
      <c r="C86" s="4859"/>
      <c r="D86" s="5759"/>
      <c r="E86" s="1051" t="str">
        <f>SUBSTITUTE(ADDRESS(1,COLUMN(),4),"1","")</f>
        <v>E</v>
      </c>
      <c r="F86" s="1125"/>
      <c r="G86" s="1126"/>
      <c r="H86" s="1133"/>
      <c r="I86" s="1133"/>
      <c r="J86" s="1133"/>
      <c r="K86" s="1133"/>
      <c r="L86" s="1792"/>
      <c r="M86" s="1792"/>
      <c r="N86" s="1793"/>
    </row>
    <row r="87" spans="1:14" ht="18" customHeight="1">
      <c r="A87" s="4169"/>
      <c r="B87" s="1795"/>
      <c r="C87" s="1796"/>
      <c r="D87" s="1797"/>
      <c r="E87" s="2946"/>
      <c r="F87" s="2931"/>
      <c r="G87" s="2931"/>
      <c r="H87" s="2931"/>
      <c r="I87" s="2931"/>
      <c r="J87" s="2932">
        <f t="shared" ref="J87:J92" si="0">E87</f>
        <v>0</v>
      </c>
      <c r="K87" s="2945">
        <f t="shared" ref="K87:K92" si="1">IF(ISBLANK(B87),D87,(D87*B87))</f>
        <v>0</v>
      </c>
      <c r="L87" s="2942">
        <f>IF(ISTEXT(B87),B87,IF(ISBLANK(B87),0,(B87/B80)*M80))</f>
        <v>0</v>
      </c>
      <c r="M87" s="2943">
        <f t="shared" ref="M87:M92" si="2">C87</f>
        <v>0</v>
      </c>
      <c r="N87" s="2944">
        <f>(K87/B80)*M80</f>
        <v>0</v>
      </c>
    </row>
    <row r="88" spans="1:14" ht="18" customHeight="1">
      <c r="A88" s="4169"/>
      <c r="B88" s="1804"/>
      <c r="C88" s="1805"/>
      <c r="D88" s="35">
        <v>0.25</v>
      </c>
      <c r="E88" s="2947" t="s">
        <v>1596</v>
      </c>
      <c r="F88" s="2933"/>
      <c r="G88" s="2933"/>
      <c r="H88" s="2933"/>
      <c r="I88" s="2933"/>
      <c r="J88" s="2932" t="str">
        <f t="shared" si="0"/>
        <v>Farine type 45</v>
      </c>
      <c r="K88" s="2945">
        <f t="shared" si="1"/>
        <v>0.25</v>
      </c>
      <c r="L88" s="2942">
        <f>IF(ISTEXT(B88),B88,IF(ISBLANK(B88),0,(B88/B80)*M80))</f>
        <v>0</v>
      </c>
      <c r="M88" s="2943">
        <f t="shared" si="2"/>
        <v>0</v>
      </c>
      <c r="N88" s="2944">
        <f>(K88/B80)*M80</f>
        <v>0.5</v>
      </c>
    </row>
    <row r="89" spans="1:14" ht="18" customHeight="1">
      <c r="A89" s="4169"/>
      <c r="B89" s="1804"/>
      <c r="C89" s="1805"/>
      <c r="D89" s="35">
        <v>0.03</v>
      </c>
      <c r="E89" s="2947" t="s">
        <v>1597</v>
      </c>
      <c r="F89" s="2933"/>
      <c r="G89" s="2933"/>
      <c r="H89" s="2933"/>
      <c r="I89" s="2933"/>
      <c r="J89" s="2932" t="str">
        <f t="shared" si="0"/>
        <v>Levure biologique</v>
      </c>
      <c r="K89" s="2945">
        <f t="shared" si="1"/>
        <v>0.03</v>
      </c>
      <c r="L89" s="2942">
        <f>IF(ISTEXT(B89),B89,IF(ISBLANK(B89),0,(B89/B80)*M80))</f>
        <v>0</v>
      </c>
      <c r="M89" s="2943">
        <f t="shared" si="2"/>
        <v>0</v>
      </c>
      <c r="N89" s="2944">
        <f>(K89/B80)*M80</f>
        <v>0.06</v>
      </c>
    </row>
    <row r="90" spans="1:14" ht="18" customHeight="1">
      <c r="A90" s="4169"/>
      <c r="B90" s="1804"/>
      <c r="C90" s="1805"/>
      <c r="D90" s="35">
        <v>0.01</v>
      </c>
      <c r="E90" s="2947" t="s">
        <v>1598</v>
      </c>
      <c r="F90" s="2933"/>
      <c r="G90" s="2933"/>
      <c r="H90" s="2933"/>
      <c r="I90" s="2933"/>
      <c r="J90" s="2932" t="str">
        <f t="shared" si="0"/>
        <v>Fleur de sel</v>
      </c>
      <c r="K90" s="2945">
        <f t="shared" si="1"/>
        <v>0.01</v>
      </c>
      <c r="L90" s="2942">
        <f>IF(ISTEXT(B90),B90,IF(ISBLANK(B90),0,(B90/B80)*M80))</f>
        <v>0</v>
      </c>
      <c r="M90" s="2943">
        <f t="shared" si="2"/>
        <v>0</v>
      </c>
      <c r="N90" s="2944">
        <f>(K90/B80)*M80</f>
        <v>0.02</v>
      </c>
    </row>
    <row r="91" spans="1:14" ht="18" customHeight="1">
      <c r="A91" s="4169"/>
      <c r="B91" s="1804"/>
      <c r="C91" s="1805"/>
      <c r="D91" s="35">
        <v>3.5000000000000003E-2</v>
      </c>
      <c r="E91" s="2947" t="s">
        <v>1599</v>
      </c>
      <c r="F91" s="2933"/>
      <c r="G91" s="2933"/>
      <c r="H91" s="2933"/>
      <c r="I91" s="2933"/>
      <c r="J91" s="2932" t="str">
        <f t="shared" si="0"/>
        <v>Huile d’olive</v>
      </c>
      <c r="K91" s="2945">
        <f t="shared" si="1"/>
        <v>3.5000000000000003E-2</v>
      </c>
      <c r="L91" s="2942">
        <f>IF(ISTEXT(B91),B91,IF(ISBLANK(B91),0,(B91/B80)*M80))</f>
        <v>0</v>
      </c>
      <c r="M91" s="2943">
        <f t="shared" si="2"/>
        <v>0</v>
      </c>
      <c r="N91" s="2944">
        <f>(K91/B80)*M80</f>
        <v>7.0000000000000007E-2</v>
      </c>
    </row>
    <row r="92" spans="1:14" ht="18" customHeight="1">
      <c r="A92" s="4169"/>
      <c r="B92" s="1806"/>
      <c r="C92" s="1807"/>
      <c r="D92" s="1808"/>
      <c r="E92" s="2947"/>
      <c r="F92" s="2933"/>
      <c r="G92" s="2933"/>
      <c r="H92" s="2933"/>
      <c r="I92" s="2933"/>
      <c r="J92" s="2932">
        <f t="shared" si="0"/>
        <v>0</v>
      </c>
      <c r="K92" s="2945">
        <f t="shared" si="1"/>
        <v>0</v>
      </c>
      <c r="L92" s="2942">
        <f>IF(ISTEXT(B92),B92,IF(ISBLANK(B92),0,(B92/B80)*M80))</f>
        <v>0</v>
      </c>
      <c r="M92" s="2943">
        <f t="shared" si="2"/>
        <v>0</v>
      </c>
      <c r="N92" s="2944">
        <f>(K92/B80)*M80</f>
        <v>0</v>
      </c>
    </row>
    <row r="93" spans="1:14" ht="18" customHeight="1">
      <c r="A93" s="4169"/>
      <c r="B93" s="5740"/>
      <c r="C93" s="5741"/>
      <c r="D93" s="5741"/>
      <c r="E93" s="5741"/>
      <c r="F93" s="5741"/>
      <c r="G93" s="5741"/>
      <c r="H93" s="5741"/>
      <c r="I93" s="5741"/>
      <c r="J93" s="5741"/>
      <c r="K93" s="5741"/>
      <c r="L93" s="5741"/>
      <c r="M93" s="5741"/>
      <c r="N93" s="5742"/>
    </row>
    <row r="94" spans="1:14" ht="18" customHeight="1">
      <c r="A94" s="4169"/>
      <c r="B94" s="1809"/>
      <c r="C94" s="1810"/>
      <c r="D94" s="1127">
        <f>SUM(D86:D93)</f>
        <v>0.32500000000000007</v>
      </c>
      <c r="E94" s="1127"/>
      <c r="F94" s="1811"/>
      <c r="G94" s="1811"/>
      <c r="H94" s="1811"/>
      <c r="I94" s="1811"/>
      <c r="J94" s="1812"/>
      <c r="K94" s="1812"/>
      <c r="L94" s="1813"/>
      <c r="M94" s="1813"/>
      <c r="N94" s="447">
        <f>SUM(N86:N93)</f>
        <v>0.65000000000000013</v>
      </c>
    </row>
    <row r="95" spans="1:14" ht="18" customHeight="1">
      <c r="A95" s="4827"/>
      <c r="B95" s="5743" t="s">
        <v>1600</v>
      </c>
      <c r="C95" s="5744"/>
      <c r="D95" s="5744"/>
      <c r="E95" s="5744"/>
      <c r="F95" s="5744"/>
      <c r="G95" s="5744"/>
      <c r="H95" s="5744"/>
      <c r="I95" s="5744"/>
      <c r="J95" s="5744"/>
      <c r="K95" s="5744"/>
      <c r="L95" s="5744"/>
      <c r="M95" s="5744"/>
      <c r="N95" s="5745"/>
    </row>
    <row r="96" spans="1:14" ht="18" customHeight="1">
      <c r="A96" s="4169"/>
      <c r="B96" s="1028"/>
      <c r="C96" s="1029" t="s">
        <v>314</v>
      </c>
      <c r="D96" s="1030"/>
      <c r="E96" s="1030"/>
      <c r="F96" s="1030"/>
      <c r="G96" s="4142" t="s">
        <v>263</v>
      </c>
      <c r="H96" s="4142"/>
      <c r="I96" s="4142"/>
      <c r="J96" s="4142"/>
      <c r="K96" s="4142"/>
      <c r="L96" s="4142"/>
      <c r="M96" s="4142"/>
      <c r="N96" s="4143"/>
    </row>
    <row r="97" spans="1:14" ht="18" customHeight="1">
      <c r="A97" s="4169"/>
      <c r="B97" s="1031"/>
      <c r="C97" s="2917" t="s">
        <v>334</v>
      </c>
      <c r="D97" s="1033" t="s">
        <v>374</v>
      </c>
      <c r="E97" s="1238"/>
      <c r="F97" s="1238"/>
      <c r="G97" s="4142"/>
      <c r="H97" s="4142"/>
      <c r="I97" s="4142"/>
      <c r="J97" s="4142"/>
      <c r="K97" s="4142"/>
      <c r="L97" s="4142"/>
      <c r="M97" s="4142"/>
      <c r="N97" s="4143"/>
    </row>
    <row r="98" spans="1:14" ht="18" customHeight="1">
      <c r="A98" s="4169"/>
      <c r="B98" s="1031"/>
      <c r="C98" s="1035" t="s">
        <v>316</v>
      </c>
      <c r="D98" s="1029" t="s">
        <v>317</v>
      </c>
      <c r="E98" s="1238"/>
      <c r="F98" s="1238"/>
      <c r="G98" s="1029"/>
      <c r="H98" s="1036"/>
      <c r="I98" s="1036"/>
      <c r="J98" s="1036"/>
      <c r="K98" s="1036"/>
      <c r="L98" s="1036"/>
      <c r="M98" s="1036"/>
      <c r="N98" s="1037"/>
    </row>
    <row r="99" spans="1:14" ht="18" customHeight="1">
      <c r="A99" s="4169"/>
      <c r="B99" s="135"/>
      <c r="C99" s="1038"/>
      <c r="D99" s="1039"/>
      <c r="E99" s="1040"/>
      <c r="F99" s="1040"/>
      <c r="G99" s="1041"/>
      <c r="H99" s="1042"/>
      <c r="I99" s="1042"/>
      <c r="J99" s="1042"/>
      <c r="K99" s="1818" t="s">
        <v>318</v>
      </c>
      <c r="L99" s="1042"/>
      <c r="M99" s="1042"/>
      <c r="N99" s="1043"/>
    </row>
    <row r="100" spans="1:14" ht="18" customHeight="1">
      <c r="A100" s="4169"/>
      <c r="B100" s="990"/>
      <c r="C100" s="2914" t="s">
        <v>1570</v>
      </c>
      <c r="D100" s="1045"/>
      <c r="E100" s="1045"/>
      <c r="F100" s="1045"/>
      <c r="G100" s="1045"/>
      <c r="H100" s="1045"/>
      <c r="I100" s="1045"/>
      <c r="J100" s="1045"/>
      <c r="K100" s="1818" t="s">
        <v>319</v>
      </c>
      <c r="L100" s="1045"/>
      <c r="M100" s="1045"/>
      <c r="N100" s="1046"/>
    </row>
    <row r="101" spans="1:14" ht="18" customHeight="1">
      <c r="A101" s="4169"/>
      <c r="B101" s="990">
        <v>1</v>
      </c>
      <c r="C101" s="2915" t="s">
        <v>1601</v>
      </c>
      <c r="D101" s="1045"/>
      <c r="E101" s="1045"/>
      <c r="F101" s="1045"/>
      <c r="G101" s="1045"/>
      <c r="H101" s="1045"/>
      <c r="I101" s="1045"/>
      <c r="J101" s="1045"/>
      <c r="K101" s="1818" t="s">
        <v>321</v>
      </c>
      <c r="L101" s="1045"/>
      <c r="M101" s="1045"/>
      <c r="N101" s="1046"/>
    </row>
    <row r="102" spans="1:14" ht="18" customHeight="1">
      <c r="A102" s="4169"/>
      <c r="B102" s="990">
        <v>2</v>
      </c>
      <c r="C102" s="2914" t="s">
        <v>1602</v>
      </c>
      <c r="D102" s="1045"/>
      <c r="E102" s="1045"/>
      <c r="F102" s="1045"/>
      <c r="G102" s="1045"/>
      <c r="H102" s="1045"/>
      <c r="I102" s="1045"/>
      <c r="J102" s="1045"/>
      <c r="K102" s="1045"/>
      <c r="L102" s="1045"/>
      <c r="M102" s="1045"/>
      <c r="N102" s="1046"/>
    </row>
    <row r="103" spans="1:14" ht="18" customHeight="1">
      <c r="A103" s="4169"/>
      <c r="B103" s="990">
        <v>3</v>
      </c>
      <c r="C103" s="2914" t="s">
        <v>1603</v>
      </c>
      <c r="D103" s="1045"/>
      <c r="E103" s="1045"/>
      <c r="F103" s="1045"/>
      <c r="G103" s="1045"/>
      <c r="H103" s="1045"/>
      <c r="I103" s="1045"/>
      <c r="J103" s="1045"/>
      <c r="K103" s="1045"/>
      <c r="L103" s="1045"/>
      <c r="M103" s="1045"/>
      <c r="N103" s="1046"/>
    </row>
    <row r="104" spans="1:14" ht="18" customHeight="1">
      <c r="A104" s="4169"/>
      <c r="B104" s="990">
        <v>4</v>
      </c>
      <c r="C104" s="2914" t="s">
        <v>1604</v>
      </c>
      <c r="D104" s="1045"/>
      <c r="E104" s="1045"/>
      <c r="F104" s="1045"/>
      <c r="G104" s="1045"/>
      <c r="H104" s="1045"/>
      <c r="I104" s="1045"/>
      <c r="J104" s="1045"/>
      <c r="K104" s="1045"/>
      <c r="L104" s="1045"/>
      <c r="M104" s="1045"/>
      <c r="N104" s="1046"/>
    </row>
    <row r="105" spans="1:14" ht="18" customHeight="1">
      <c r="A105" s="4169"/>
      <c r="B105" s="990">
        <v>5</v>
      </c>
      <c r="C105" s="2914" t="s">
        <v>1605</v>
      </c>
      <c r="D105" s="1045"/>
      <c r="E105" s="1045"/>
      <c r="F105" s="1045"/>
      <c r="G105" s="1045"/>
      <c r="H105" s="1045"/>
      <c r="I105" s="1045"/>
      <c r="J105" s="1045"/>
      <c r="K105" s="1045"/>
      <c r="L105" s="1045"/>
      <c r="M105" s="1045"/>
      <c r="N105" s="1046"/>
    </row>
    <row r="106" spans="1:14" ht="18" customHeight="1">
      <c r="A106" s="4169"/>
      <c r="B106" s="990">
        <v>6</v>
      </c>
      <c r="C106" s="2914" t="s">
        <v>1606</v>
      </c>
      <c r="D106" s="1045"/>
      <c r="E106" s="1045"/>
      <c r="F106" s="1045"/>
      <c r="G106" s="1045"/>
      <c r="H106" s="1045"/>
      <c r="I106" s="1045"/>
      <c r="J106" s="1045"/>
      <c r="K106" s="1045"/>
      <c r="L106" s="1045"/>
      <c r="M106" s="1045"/>
      <c r="N106" s="1046"/>
    </row>
    <row r="107" spans="1:14" ht="18" customHeight="1">
      <c r="A107" s="4169"/>
      <c r="B107" s="990">
        <v>7</v>
      </c>
      <c r="C107" s="2914" t="s">
        <v>1607</v>
      </c>
      <c r="D107" s="1045"/>
      <c r="E107" s="1045"/>
      <c r="F107" s="1045"/>
      <c r="G107" s="1045"/>
      <c r="H107" s="1045"/>
      <c r="I107" s="1045"/>
      <c r="J107" s="1045"/>
      <c r="K107" s="1045"/>
      <c r="L107" s="1045"/>
      <c r="M107" s="1045"/>
      <c r="N107" s="1046"/>
    </row>
    <row r="108" spans="1:14" ht="18" customHeight="1">
      <c r="A108" s="4169"/>
      <c r="B108" s="990">
        <v>8</v>
      </c>
      <c r="C108" s="2914" t="s">
        <v>1608</v>
      </c>
      <c r="D108" s="1045"/>
      <c r="E108" s="1045"/>
      <c r="F108" s="1045"/>
      <c r="G108" s="1045"/>
      <c r="H108" s="1045"/>
      <c r="I108" s="1045"/>
      <c r="J108" s="1045"/>
      <c r="K108" s="1045"/>
      <c r="L108" s="1045"/>
      <c r="M108" s="1045"/>
      <c r="N108" s="1046"/>
    </row>
    <row r="109" spans="1:14" ht="18" customHeight="1">
      <c r="A109" s="4169"/>
      <c r="B109" s="990">
        <v>9</v>
      </c>
      <c r="C109" s="2914" t="s">
        <v>1609</v>
      </c>
      <c r="D109" s="1045"/>
      <c r="E109" s="1045"/>
      <c r="F109" s="1045"/>
      <c r="G109" s="1045"/>
      <c r="H109" s="1045"/>
      <c r="I109" s="1045"/>
      <c r="J109" s="1045"/>
      <c r="K109" s="1045"/>
      <c r="L109" s="1045"/>
      <c r="M109" s="1045"/>
      <c r="N109" s="1046"/>
    </row>
    <row r="110" spans="1:14" ht="18" customHeight="1">
      <c r="A110" s="4169"/>
      <c r="B110" s="990">
        <v>10</v>
      </c>
      <c r="C110" s="2914" t="s">
        <v>1610</v>
      </c>
      <c r="D110" s="1045"/>
      <c r="E110" s="1045"/>
      <c r="F110" s="1045"/>
      <c r="G110" s="1045"/>
      <c r="H110" s="1045"/>
      <c r="I110" s="1045"/>
      <c r="J110" s="1045"/>
      <c r="K110" s="1045"/>
      <c r="L110" s="1045"/>
      <c r="M110" s="1045"/>
      <c r="N110" s="1046"/>
    </row>
    <row r="111" spans="1:14" ht="18" customHeight="1">
      <c r="A111" s="4169"/>
      <c r="B111" s="990">
        <v>11</v>
      </c>
      <c r="C111" s="2914" t="s">
        <v>1611</v>
      </c>
      <c r="D111" s="1045"/>
      <c r="E111" s="1045"/>
      <c r="F111" s="1045"/>
      <c r="G111" s="1045"/>
      <c r="H111" s="1045"/>
      <c r="I111" s="1045"/>
      <c r="J111" s="1045"/>
      <c r="K111" s="1045"/>
      <c r="L111" s="1045"/>
      <c r="M111" s="1045"/>
      <c r="N111" s="1046"/>
    </row>
    <row r="112" spans="1:14" ht="18" customHeight="1">
      <c r="A112" s="4169"/>
      <c r="B112" s="990"/>
      <c r="C112" s="2914"/>
      <c r="D112" s="1045"/>
      <c r="E112" s="1045"/>
      <c r="F112" s="1045"/>
      <c r="G112" s="1045"/>
      <c r="H112" s="1045"/>
      <c r="I112" s="1045"/>
      <c r="J112" s="1045"/>
      <c r="K112" s="1045"/>
      <c r="L112" s="1045"/>
      <c r="M112" s="1045"/>
      <c r="N112" s="1046"/>
    </row>
    <row r="113" spans="1:14" ht="18" customHeight="1">
      <c r="A113" s="4169"/>
      <c r="B113" s="990"/>
      <c r="C113" s="2914"/>
      <c r="D113" s="1045"/>
      <c r="E113" s="1045"/>
      <c r="F113" s="1045"/>
      <c r="G113" s="1045"/>
      <c r="H113" s="1045"/>
      <c r="I113" s="1045"/>
      <c r="J113" s="1045"/>
      <c r="K113" s="1045"/>
      <c r="L113" s="1045"/>
      <c r="M113" s="1045"/>
      <c r="N113" s="1046"/>
    </row>
    <row r="114" spans="1:14" ht="18" customHeight="1">
      <c r="A114" s="4169"/>
      <c r="B114" s="990"/>
      <c r="C114" s="2914"/>
      <c r="D114" s="1045"/>
      <c r="E114" s="1045"/>
      <c r="F114" s="1045"/>
      <c r="G114" s="1045"/>
      <c r="H114" s="1045"/>
      <c r="I114" s="1045"/>
      <c r="J114" s="1045"/>
      <c r="K114" s="1045"/>
      <c r="L114" s="1045"/>
      <c r="M114" s="1045"/>
      <c r="N114" s="1046"/>
    </row>
    <row r="115" spans="1:14" ht="18" customHeight="1">
      <c r="A115" s="4169"/>
      <c r="B115" s="1047"/>
      <c r="C115" s="2916"/>
      <c r="D115" s="9"/>
      <c r="E115" s="9"/>
      <c r="F115" s="9"/>
      <c r="G115" s="9"/>
      <c r="H115" s="9"/>
      <c r="I115" s="45"/>
      <c r="J115" s="45"/>
      <c r="K115" s="45"/>
      <c r="L115" s="45"/>
      <c r="M115" s="45"/>
      <c r="N115" s="46"/>
    </row>
    <row r="116" spans="1:14" ht="18" customHeight="1">
      <c r="A116" s="4169"/>
      <c r="B116" s="5731"/>
      <c r="C116" s="5732"/>
      <c r="D116" s="5732"/>
      <c r="E116" s="5732"/>
      <c r="F116" s="5732"/>
      <c r="G116" s="5732"/>
      <c r="H116" s="5732"/>
      <c r="I116" s="5732"/>
      <c r="J116" s="5732"/>
      <c r="K116" s="5732"/>
      <c r="L116" s="5732"/>
      <c r="M116" s="5732"/>
      <c r="N116" s="5733"/>
    </row>
    <row r="117" spans="1:14" ht="18" customHeight="1">
      <c r="A117" s="4169"/>
      <c r="B117" s="1114" t="s">
        <v>264</v>
      </c>
      <c r="C117" s="2923" t="s">
        <v>281</v>
      </c>
      <c r="D117" s="5734" t="s">
        <v>1612</v>
      </c>
      <c r="E117" s="5735"/>
      <c r="F117" s="5735"/>
      <c r="G117" s="5735"/>
      <c r="H117" s="5735"/>
      <c r="I117" s="5735"/>
      <c r="J117" s="5735"/>
      <c r="K117" s="5735"/>
      <c r="L117" s="5735"/>
      <c r="M117" s="5735"/>
      <c r="N117" s="5736"/>
    </row>
    <row r="118" spans="1:14" ht="18" customHeight="1">
      <c r="A118" s="4169"/>
      <c r="B118" s="5769"/>
      <c r="C118" s="5770"/>
      <c r="D118" s="5770"/>
      <c r="E118" s="5770"/>
      <c r="F118" s="5770"/>
      <c r="G118" s="5770"/>
      <c r="H118" s="5770"/>
      <c r="I118" s="5770"/>
      <c r="J118" s="5770"/>
      <c r="K118" s="5770"/>
      <c r="L118" s="5770"/>
      <c r="M118" s="5770"/>
      <c r="N118" s="5771"/>
    </row>
    <row r="119" spans="1:14" ht="18" customHeight="1">
      <c r="A119" s="4169"/>
      <c r="B119" s="5766" t="s">
        <v>480</v>
      </c>
      <c r="C119" s="5767"/>
      <c r="D119" s="5767"/>
      <c r="E119" s="5767"/>
      <c r="F119" s="5767"/>
      <c r="G119" s="5767"/>
      <c r="H119" s="5767"/>
      <c r="I119" s="5767"/>
      <c r="J119" s="5767"/>
      <c r="K119" s="5767"/>
      <c r="L119" s="5767"/>
      <c r="M119" s="5767"/>
      <c r="N119" s="5768"/>
    </row>
    <row r="120" spans="1:14" ht="18" customHeight="1">
      <c r="A120" s="4169"/>
      <c r="B120" s="140" t="s">
        <v>12</v>
      </c>
      <c r="C120" s="2918" t="s">
        <v>20</v>
      </c>
      <c r="D120" s="1054"/>
      <c r="E120" s="1054"/>
      <c r="F120" s="1054"/>
      <c r="G120" s="1054"/>
      <c r="H120" s="1054"/>
      <c r="I120" s="1055"/>
      <c r="J120" s="1055"/>
      <c r="K120" s="1055"/>
      <c r="L120" s="1055"/>
      <c r="M120" s="1055"/>
      <c r="N120" s="139"/>
    </row>
    <row r="121" spans="1:14" ht="18" customHeight="1">
      <c r="A121" s="4169"/>
      <c r="B121" s="989"/>
      <c r="C121" s="2919" t="s">
        <v>1275</v>
      </c>
      <c r="D121" s="1054"/>
      <c r="E121" s="1054"/>
      <c r="F121" s="1054"/>
      <c r="G121" s="1054"/>
      <c r="H121" s="1054"/>
      <c r="I121" s="1055"/>
      <c r="J121" s="1055"/>
      <c r="K121" s="1055"/>
      <c r="L121" s="1055"/>
      <c r="M121" s="1055"/>
      <c r="N121" s="139"/>
    </row>
    <row r="122" spans="1:14" ht="18" customHeight="1">
      <c r="A122" s="4169"/>
      <c r="B122" s="989" t="s">
        <v>14</v>
      </c>
      <c r="C122" s="2920" t="s">
        <v>1613</v>
      </c>
      <c r="D122" s="1054"/>
      <c r="E122" s="1054"/>
      <c r="F122" s="1054"/>
      <c r="G122" s="1054"/>
      <c r="H122" s="1054"/>
      <c r="I122" s="1055"/>
      <c r="J122" s="1055"/>
      <c r="K122" s="1055"/>
      <c r="L122" s="1055"/>
      <c r="M122" s="1055"/>
      <c r="N122" s="139"/>
    </row>
    <row r="123" spans="1:14" ht="18" customHeight="1">
      <c r="A123" s="4169"/>
      <c r="B123" s="1820"/>
      <c r="C123" s="2752" t="s">
        <v>1586</v>
      </c>
      <c r="D123" s="1531" t="s">
        <v>1614</v>
      </c>
      <c r="E123" s="1054"/>
      <c r="F123" s="1054"/>
      <c r="G123" s="1054"/>
      <c r="H123" s="1054"/>
      <c r="I123" s="1055"/>
      <c r="J123" s="2921" t="s">
        <v>1590</v>
      </c>
      <c r="K123" s="1821" t="s">
        <v>1615</v>
      </c>
      <c r="L123" s="1055"/>
      <c r="M123" s="1055"/>
      <c r="N123" s="139"/>
    </row>
    <row r="124" spans="1:14" ht="18" customHeight="1">
      <c r="A124" s="4169"/>
      <c r="B124" s="27" t="s">
        <v>266</v>
      </c>
      <c r="C124" s="4121" t="str">
        <f ca="1">CELL("nomfichier")</f>
        <v>E:\0-UPRT\1-UPRT.FR-SITE-WEB\ff-fiches-fabrications\ff-fiches-fabrication-maj-08-2020\[ff-14.A-restauration-13.postits-au-poids.xlsx]Epurer un texte (2)</v>
      </c>
      <c r="D124" s="4121"/>
      <c r="E124" s="4121"/>
      <c r="F124" s="4121"/>
      <c r="G124" s="4121"/>
      <c r="H124" s="4121"/>
      <c r="I124" s="4121"/>
      <c r="J124" s="4121"/>
      <c r="K124" s="4121"/>
      <c r="L124" s="4121"/>
      <c r="M124" s="4121"/>
      <c r="N124" s="4122"/>
    </row>
    <row r="125" spans="1:14" ht="18" customHeight="1">
      <c r="A125" s="4169"/>
      <c r="B125" s="444" t="s">
        <v>268</v>
      </c>
      <c r="C125" s="4123" t="s">
        <v>1616</v>
      </c>
      <c r="D125" s="4123"/>
      <c r="E125" s="4123"/>
      <c r="F125" s="4123"/>
      <c r="G125" s="4123"/>
      <c r="H125" s="4123"/>
      <c r="I125" s="4123"/>
      <c r="J125" s="4123"/>
      <c r="K125" s="4123"/>
      <c r="L125" s="4123"/>
      <c r="M125" s="4123"/>
      <c r="N125" s="4124"/>
    </row>
    <row r="126" spans="1:14" ht="18" customHeight="1" thickBot="1">
      <c r="A126" s="4169"/>
      <c r="B126" s="4112" t="s">
        <v>271</v>
      </c>
      <c r="C126" s="4113"/>
      <c r="D126" s="4113"/>
      <c r="E126" s="4113"/>
      <c r="F126" s="4113"/>
      <c r="G126" s="4113"/>
      <c r="H126" s="4113"/>
      <c r="I126" s="4113"/>
      <c r="J126" s="4113"/>
      <c r="K126" s="4113"/>
      <c r="L126" s="4113"/>
      <c r="M126" s="4113"/>
      <c r="N126" s="4114"/>
    </row>
    <row r="127" spans="1:14" ht="45" customHeight="1" thickBot="1">
      <c r="A127" s="1822"/>
      <c r="B127" s="1823"/>
      <c r="C127" s="1823"/>
      <c r="D127" s="1824"/>
      <c r="E127" s="1825"/>
      <c r="F127" s="1826"/>
      <c r="G127" s="1827"/>
      <c r="H127" s="1827"/>
      <c r="I127" s="1827"/>
      <c r="J127" s="1827"/>
      <c r="K127" s="1828"/>
      <c r="L127" s="1828"/>
      <c r="M127" s="1828"/>
      <c r="N127" s="1828"/>
    </row>
    <row r="128" spans="1:14" ht="18" customHeight="1">
      <c r="A128" s="4188" t="s">
        <v>260</v>
      </c>
      <c r="B128" s="4190" t="s">
        <v>1573</v>
      </c>
      <c r="C128" s="4191"/>
      <c r="D128" s="4191"/>
      <c r="E128" s="4191"/>
      <c r="F128" s="4191"/>
      <c r="G128" s="4191"/>
      <c r="H128" s="4191"/>
      <c r="I128" s="4191"/>
      <c r="J128" s="4191"/>
      <c r="K128" s="4191"/>
      <c r="L128" s="4191"/>
      <c r="M128" s="4191"/>
      <c r="N128" s="4194">
        <v>2</v>
      </c>
    </row>
    <row r="129" spans="1:14" ht="18" customHeight="1">
      <c r="A129" s="4189"/>
      <c r="B129" s="4192"/>
      <c r="C129" s="4193"/>
      <c r="D129" s="4193"/>
      <c r="E129" s="4193"/>
      <c r="F129" s="4193"/>
      <c r="G129" s="4193"/>
      <c r="H129" s="4193"/>
      <c r="I129" s="4193"/>
      <c r="J129" s="4193"/>
      <c r="K129" s="4193"/>
      <c r="L129" s="4193"/>
      <c r="M129" s="4193"/>
      <c r="N129" s="4195"/>
    </row>
    <row r="130" spans="1:14" ht="18" customHeight="1">
      <c r="A130" s="4189"/>
      <c r="B130" s="4192"/>
      <c r="C130" s="4193"/>
      <c r="D130" s="4193"/>
      <c r="E130" s="4193"/>
      <c r="F130" s="4193"/>
      <c r="G130" s="4193"/>
      <c r="H130" s="4193"/>
      <c r="I130" s="4193"/>
      <c r="J130" s="4193"/>
      <c r="K130" s="4193"/>
      <c r="L130" s="4193"/>
      <c r="M130" s="4193"/>
      <c r="N130" s="4195"/>
    </row>
    <row r="131" spans="1:14" ht="18" customHeight="1">
      <c r="A131" s="1097"/>
      <c r="B131" s="5746" t="s">
        <v>287</v>
      </c>
      <c r="C131" s="4824"/>
      <c r="D131" s="4825" t="s">
        <v>1566</v>
      </c>
      <c r="E131" s="4825"/>
      <c r="F131" s="4825"/>
      <c r="G131" s="4825"/>
      <c r="H131" s="4825"/>
      <c r="I131" s="4825"/>
      <c r="J131" s="4825"/>
      <c r="K131" s="4825"/>
      <c r="L131" s="4825"/>
      <c r="M131" s="4825"/>
      <c r="N131" s="5747"/>
    </row>
    <row r="132" spans="1:14" ht="18" customHeight="1">
      <c r="A132" s="1097"/>
      <c r="B132" s="5746"/>
      <c r="C132" s="4824"/>
      <c r="D132" s="4825"/>
      <c r="E132" s="4825"/>
      <c r="F132" s="4825"/>
      <c r="G132" s="4825"/>
      <c r="H132" s="4825"/>
      <c r="I132" s="4825"/>
      <c r="J132" s="4825"/>
      <c r="K132" s="4825"/>
      <c r="L132" s="4825"/>
      <c r="M132" s="4825"/>
      <c r="N132" s="5747"/>
    </row>
    <row r="133" spans="1:14" ht="18" customHeight="1">
      <c r="A133" s="4169"/>
      <c r="B133" s="5748" t="s">
        <v>1585</v>
      </c>
      <c r="C133" s="5749"/>
      <c r="D133" s="5749"/>
      <c r="E133" s="5749"/>
      <c r="F133" s="5749"/>
      <c r="G133" s="5749"/>
      <c r="H133" s="5749"/>
      <c r="I133" s="5749"/>
      <c r="J133" s="5749"/>
      <c r="K133" s="5749"/>
      <c r="L133" s="5749"/>
      <c r="M133" s="5749"/>
      <c r="N133" s="5750"/>
    </row>
    <row r="134" spans="1:14" ht="18" customHeight="1">
      <c r="A134" s="4169"/>
      <c r="B134" s="5748"/>
      <c r="C134" s="5749"/>
      <c r="D134" s="5749"/>
      <c r="E134" s="5749"/>
      <c r="F134" s="5749"/>
      <c r="G134" s="5749"/>
      <c r="H134" s="5749"/>
      <c r="I134" s="5749"/>
      <c r="J134" s="5749"/>
      <c r="K134" s="5749"/>
      <c r="L134" s="5749"/>
      <c r="M134" s="5749"/>
      <c r="N134" s="5750"/>
    </row>
    <row r="135" spans="1:14" ht="18" customHeight="1">
      <c r="A135" s="4169"/>
      <c r="B135" s="4128"/>
      <c r="C135" s="4129"/>
      <c r="D135" s="4129"/>
      <c r="E135" s="4129"/>
      <c r="F135" s="4129"/>
      <c r="G135" s="4129"/>
      <c r="H135" s="4129"/>
      <c r="I135" s="4129"/>
      <c r="J135" s="4129"/>
      <c r="K135" s="4129"/>
      <c r="L135" s="4129"/>
      <c r="M135" s="4129"/>
      <c r="N135" s="4130"/>
    </row>
    <row r="136" spans="1:14" ht="18" customHeight="1">
      <c r="A136" s="4169"/>
      <c r="B136" s="2740" t="s">
        <v>25</v>
      </c>
      <c r="C136" s="2934"/>
      <c r="D136" s="2752" t="s">
        <v>1586</v>
      </c>
      <c r="E136" s="2935"/>
      <c r="F136" s="2921" t="s">
        <v>1587</v>
      </c>
      <c r="G136" s="1783">
        <v>1</v>
      </c>
      <c r="H136" s="2940" t="s">
        <v>464</v>
      </c>
      <c r="I136" s="2941" t="str">
        <f>B128</f>
        <v>SORBET AVOCAT</v>
      </c>
      <c r="J136" s="133"/>
      <c r="K136" s="133"/>
      <c r="L136" s="2934"/>
      <c r="M136" s="5751" t="s">
        <v>14</v>
      </c>
      <c r="N136" s="5752"/>
    </row>
    <row r="137" spans="1:14" ht="18" customHeight="1">
      <c r="A137" s="4169"/>
      <c r="B137" s="2741" t="s">
        <v>12</v>
      </c>
      <c r="C137" s="2934"/>
      <c r="D137" s="2921" t="s">
        <v>1589</v>
      </c>
      <c r="E137" s="2936" t="str">
        <f>C138</f>
        <v>Coussin</v>
      </c>
      <c r="F137" s="2921" t="s">
        <v>1590</v>
      </c>
      <c r="G137" s="2939">
        <f>(M138/L138)*G136</f>
        <v>0.30978934324659235</v>
      </c>
      <c r="H137" s="2934"/>
      <c r="I137" s="2934"/>
      <c r="J137" s="2934"/>
      <c r="K137" s="2934"/>
      <c r="L137" s="2934"/>
      <c r="M137" s="5753" t="s">
        <v>1591</v>
      </c>
      <c r="N137" s="5754"/>
    </row>
    <row r="138" spans="1:14" ht="18" customHeight="1">
      <c r="A138" s="4169"/>
      <c r="B138" s="5760">
        <v>1</v>
      </c>
      <c r="C138" s="5761" t="s">
        <v>1592</v>
      </c>
      <c r="D138" s="2903"/>
      <c r="E138" s="2903"/>
      <c r="F138" s="2937" t="s">
        <v>1593</v>
      </c>
      <c r="G138" s="2938">
        <f>B138</f>
        <v>1</v>
      </c>
      <c r="H138" s="2937" t="str">
        <f>C138</f>
        <v>Coussin</v>
      </c>
      <c r="I138" s="2949">
        <f>L138/M138</f>
        <v>3.2279999999999998</v>
      </c>
      <c r="J138" s="133"/>
      <c r="K138" s="5762" t="s">
        <v>1594</v>
      </c>
      <c r="L138" s="5763">
        <f>N157</f>
        <v>12.911999999999999</v>
      </c>
      <c r="M138" s="5764">
        <v>4</v>
      </c>
      <c r="N138" s="5765"/>
    </row>
    <row r="139" spans="1:14" ht="18" customHeight="1">
      <c r="A139" s="4169"/>
      <c r="B139" s="5760"/>
      <c r="C139" s="5761"/>
      <c r="D139" s="2903"/>
      <c r="E139" s="2903"/>
      <c r="F139" s="2903"/>
      <c r="H139" s="2949"/>
      <c r="I139" s="2903"/>
      <c r="J139" s="133"/>
      <c r="K139" s="5762"/>
      <c r="L139" s="5763"/>
      <c r="M139" s="5764"/>
      <c r="N139" s="5765"/>
    </row>
    <row r="140" spans="1:14" ht="18" customHeight="1">
      <c r="A140" s="4169"/>
      <c r="B140" s="4128"/>
      <c r="C140" s="4129"/>
      <c r="D140" s="4129"/>
      <c r="E140" s="4129"/>
      <c r="F140" s="4129"/>
      <c r="G140" s="4129"/>
      <c r="H140" s="4129"/>
      <c r="I140" s="4129"/>
      <c r="J140" s="4129"/>
      <c r="K140" s="4129"/>
      <c r="L140" s="4129"/>
      <c r="M140" s="4129"/>
      <c r="N140" s="4130"/>
    </row>
    <row r="141" spans="1:14" ht="18" customHeight="1">
      <c r="A141" s="4169"/>
      <c r="B141" s="5755" t="s">
        <v>27</v>
      </c>
      <c r="C141" s="5756"/>
      <c r="D141" s="5756"/>
      <c r="E141" s="5757" t="s">
        <v>1286</v>
      </c>
      <c r="F141" s="5757"/>
      <c r="G141" s="5757"/>
      <c r="H141" s="5757"/>
      <c r="I141" s="5757"/>
      <c r="J141" s="5757"/>
      <c r="K141" s="5757"/>
      <c r="L141" s="2742"/>
      <c r="M141" s="2743"/>
      <c r="N141" s="2744"/>
    </row>
    <row r="142" spans="1:14" ht="18" customHeight="1">
      <c r="A142" s="4169"/>
      <c r="B142" s="5758" t="s">
        <v>300</v>
      </c>
      <c r="C142" s="4859" t="s">
        <v>331</v>
      </c>
      <c r="D142" s="4859" t="s">
        <v>800</v>
      </c>
      <c r="E142" s="5757"/>
      <c r="F142" s="5757"/>
      <c r="G142" s="5757"/>
      <c r="H142" s="5757"/>
      <c r="I142" s="5757"/>
      <c r="J142" s="5757"/>
      <c r="K142" s="5757"/>
      <c r="L142" s="2742"/>
      <c r="M142" s="2742"/>
      <c r="N142" s="2745"/>
    </row>
    <row r="143" spans="1:14" ht="18" customHeight="1">
      <c r="A143" s="4169"/>
      <c r="B143" s="5758"/>
      <c r="C143" s="4859"/>
      <c r="D143" s="4859"/>
      <c r="E143" s="2746" t="s">
        <v>24</v>
      </c>
      <c r="F143" s="2747"/>
      <c r="G143" s="2747"/>
      <c r="H143" s="2748"/>
      <c r="I143" s="2749"/>
      <c r="J143" s="2750"/>
      <c r="K143" s="2750"/>
      <c r="L143" s="2751"/>
      <c r="M143" s="2751"/>
      <c r="N143" s="2904"/>
    </row>
    <row r="144" spans="1:14" ht="18" customHeight="1">
      <c r="A144" s="4169"/>
      <c r="B144" s="5758"/>
      <c r="C144" s="4859"/>
      <c r="D144" s="1830" t="s">
        <v>17</v>
      </c>
      <c r="E144" s="1051" t="str">
        <f>SUBSTITUTE(ADDRESS(1,COLUMN(),4),"1","")</f>
        <v>E</v>
      </c>
      <c r="F144" s="1125"/>
      <c r="G144" s="1126"/>
      <c r="H144" s="1133"/>
      <c r="I144" s="1133"/>
      <c r="J144" s="1133"/>
      <c r="K144" s="1133"/>
      <c r="L144" s="1792"/>
      <c r="M144" s="1792"/>
      <c r="N144" s="1793"/>
    </row>
    <row r="145" spans="1:14" ht="18" customHeight="1">
      <c r="A145" s="4169"/>
      <c r="B145" s="1795"/>
      <c r="C145" s="1796"/>
      <c r="D145" s="1797"/>
      <c r="E145" s="2946"/>
      <c r="F145" s="2931"/>
      <c r="G145" s="2931"/>
      <c r="H145" s="2931"/>
      <c r="I145" s="2931"/>
      <c r="J145" s="2932">
        <f>E145</f>
        <v>0</v>
      </c>
      <c r="K145" s="2945">
        <f t="shared" ref="K145:K155" si="3">IF(ISBLANK(B145),D145,(D145*B145))</f>
        <v>0</v>
      </c>
      <c r="L145" s="2942">
        <f>IF(ISTEXT(B145),B145,IF(ISBLANK(B145),0,(B145/B138)*M138))</f>
        <v>0</v>
      </c>
      <c r="M145" s="2943">
        <f t="shared" ref="M145:M155" si="4">C145</f>
        <v>0</v>
      </c>
      <c r="N145" s="2944">
        <f>(K145/B138)*M138</f>
        <v>0</v>
      </c>
    </row>
    <row r="146" spans="1:14" ht="18" customHeight="1">
      <c r="A146" s="4169"/>
      <c r="B146" s="1804"/>
      <c r="C146" s="1805"/>
      <c r="D146" s="35">
        <v>0.5</v>
      </c>
      <c r="E146" s="2947" t="s">
        <v>683</v>
      </c>
      <c r="F146" s="2933"/>
      <c r="G146" s="2933"/>
      <c r="H146" s="2933"/>
      <c r="I146" s="2933"/>
      <c r="J146" s="2932" t="str">
        <f>E146</f>
        <v>Eau</v>
      </c>
      <c r="K146" s="2945">
        <f t="shared" si="3"/>
        <v>0.5</v>
      </c>
      <c r="L146" s="2942">
        <f>IF(ISTEXT(B146),B146,IF(ISBLANK(B146),0,(B146/B138)*M138))</f>
        <v>0</v>
      </c>
      <c r="M146" s="2943">
        <f t="shared" si="4"/>
        <v>0</v>
      </c>
      <c r="N146" s="2944">
        <f>(K146/B138)*M138</f>
        <v>2</v>
      </c>
    </row>
    <row r="147" spans="1:14" ht="18" customHeight="1">
      <c r="A147" s="4169"/>
      <c r="B147" s="1804"/>
      <c r="C147" s="1805"/>
      <c r="D147" s="35">
        <v>0.2</v>
      </c>
      <c r="E147" s="2947" t="s">
        <v>494</v>
      </c>
      <c r="F147" s="2933"/>
      <c r="G147" s="2933"/>
      <c r="H147" s="2933"/>
      <c r="I147" s="2933"/>
      <c r="J147" s="2932" t="str">
        <f>E147</f>
        <v>Sucre</v>
      </c>
      <c r="K147" s="2945">
        <f t="shared" si="3"/>
        <v>0.2</v>
      </c>
      <c r="L147" s="2942">
        <f>IF(ISTEXT(B147),B147,IF(ISBLANK(B147),0,(B147/B138)*M138))</f>
        <v>0</v>
      </c>
      <c r="M147" s="2943">
        <f t="shared" si="4"/>
        <v>0</v>
      </c>
      <c r="N147" s="2944">
        <f>(K147/B138)*M138</f>
        <v>0.8</v>
      </c>
    </row>
    <row r="148" spans="1:14" ht="18" customHeight="1">
      <c r="A148" s="4169"/>
      <c r="B148" s="1804"/>
      <c r="C148" s="1805"/>
      <c r="D148" s="35">
        <v>0.1</v>
      </c>
      <c r="E148" s="2947" t="s">
        <v>1617</v>
      </c>
      <c r="F148" s="2933"/>
      <c r="G148" s="2933"/>
      <c r="H148" s="2933"/>
      <c r="I148" s="2933"/>
      <c r="J148" s="2932" t="str">
        <f t="shared" ref="J148:J155" si="5">E148</f>
        <v>Glucose atomisé</v>
      </c>
      <c r="K148" s="2945">
        <f t="shared" si="3"/>
        <v>0.1</v>
      </c>
      <c r="L148" s="2942">
        <f>IF(ISTEXT(B148),B148,IF(ISBLANK(B148),0,(B148/B138)*M138))</f>
        <v>0</v>
      </c>
      <c r="M148" s="2943">
        <f t="shared" si="4"/>
        <v>0</v>
      </c>
      <c r="N148" s="2944">
        <f>(K148/B138)*M138</f>
        <v>0.4</v>
      </c>
    </row>
    <row r="149" spans="1:14" ht="18" customHeight="1">
      <c r="A149" s="4169"/>
      <c r="B149" s="1804"/>
      <c r="C149" s="1805"/>
      <c r="D149" s="35">
        <v>1.4E-2</v>
      </c>
      <c r="E149" s="2947" t="s">
        <v>1618</v>
      </c>
      <c r="F149" s="2933"/>
      <c r="G149" s="2933"/>
      <c r="H149" s="2933"/>
      <c r="I149" s="2933"/>
      <c r="J149" s="2932" t="str">
        <f t="shared" si="5"/>
        <v>Super neutrose</v>
      </c>
      <c r="K149" s="2945">
        <f t="shared" si="3"/>
        <v>1.4E-2</v>
      </c>
      <c r="L149" s="2942">
        <f>IF(ISTEXT(B149),B149,IF(ISBLANK(B149),0,(B149/B138)*M138))</f>
        <v>0</v>
      </c>
      <c r="M149" s="2943">
        <f t="shared" si="4"/>
        <v>0</v>
      </c>
      <c r="N149" s="2944">
        <f>(K149/B138)*M138</f>
        <v>5.6000000000000001E-2</v>
      </c>
    </row>
    <row r="150" spans="1:14" ht="18" customHeight="1">
      <c r="A150" s="4169"/>
      <c r="B150" s="1804"/>
      <c r="C150" s="1805"/>
      <c r="D150" s="35">
        <v>0.4</v>
      </c>
      <c r="E150" s="2947" t="s">
        <v>1619</v>
      </c>
      <c r="F150" s="2933"/>
      <c r="G150" s="2933"/>
      <c r="H150" s="2933"/>
      <c r="I150" s="2933"/>
      <c r="J150" s="2932" t="str">
        <f t="shared" si="5"/>
        <v>Purée de pomme verte</v>
      </c>
      <c r="K150" s="2945">
        <f t="shared" si="3"/>
        <v>0.4</v>
      </c>
      <c r="L150" s="2942">
        <f>IF(ISTEXT(B150),B150,IF(ISBLANK(B150),0,(B150/B138)*M138))</f>
        <v>0</v>
      </c>
      <c r="M150" s="2943">
        <f t="shared" si="4"/>
        <v>0</v>
      </c>
      <c r="N150" s="2944">
        <f>(K150/B138)*M138</f>
        <v>1.6</v>
      </c>
    </row>
    <row r="151" spans="1:14" ht="18" customHeight="1">
      <c r="A151" s="4169"/>
      <c r="B151" s="1804"/>
      <c r="C151" s="1805"/>
      <c r="D151" s="35">
        <v>0.91</v>
      </c>
      <c r="E151" s="2947" t="s">
        <v>1620</v>
      </c>
      <c r="F151" s="2933"/>
      <c r="G151" s="2933"/>
      <c r="H151" s="2933"/>
      <c r="I151" s="2933"/>
      <c r="J151" s="2932" t="str">
        <f t="shared" si="5"/>
        <v>Stocker en poche de 910 g</v>
      </c>
      <c r="K151" s="2945">
        <f t="shared" si="3"/>
        <v>0.91</v>
      </c>
      <c r="L151" s="2942">
        <f>IF(ISTEXT(B151),B151,IF(ISBLANK(B151),0,(B151/B138)*M138))</f>
        <v>0</v>
      </c>
      <c r="M151" s="2943">
        <f t="shared" si="4"/>
        <v>0</v>
      </c>
      <c r="N151" s="2944">
        <f>(K151/B138)*M138</f>
        <v>3.64</v>
      </c>
    </row>
    <row r="152" spans="1:14" ht="18" customHeight="1">
      <c r="A152" s="4169"/>
      <c r="B152" s="1804"/>
      <c r="C152" s="1805"/>
      <c r="D152" s="35">
        <v>1.2E-2</v>
      </c>
      <c r="E152" s="2947" t="s">
        <v>1621</v>
      </c>
      <c r="F152" s="2933"/>
      <c r="G152" s="2933"/>
      <c r="H152" s="2933"/>
      <c r="I152" s="2933"/>
      <c r="J152" s="2932" t="str">
        <f t="shared" si="5"/>
        <v>Vinaigre de citron</v>
      </c>
      <c r="K152" s="2945">
        <f t="shared" si="3"/>
        <v>1.2E-2</v>
      </c>
      <c r="L152" s="2942">
        <f>IF(ISTEXT(B152),B152,IF(ISBLANK(B152),0,(B152/B138)*M138))</f>
        <v>0</v>
      </c>
      <c r="M152" s="2943">
        <f t="shared" si="4"/>
        <v>0</v>
      </c>
      <c r="N152" s="2944">
        <f>(K152/B138)*M138</f>
        <v>4.8000000000000001E-2</v>
      </c>
    </row>
    <row r="153" spans="1:14" ht="18" customHeight="1">
      <c r="A153" s="4169"/>
      <c r="B153" s="1804"/>
      <c r="C153" s="1805"/>
      <c r="D153" s="35">
        <v>4.2000000000000003E-2</v>
      </c>
      <c r="E153" s="2947" t="s">
        <v>1622</v>
      </c>
      <c r="F153" s="2933"/>
      <c r="G153" s="2933"/>
      <c r="H153" s="2933"/>
      <c r="I153" s="2933"/>
      <c r="J153" s="2932" t="str">
        <f t="shared" si="5"/>
        <v>Jus de citron</v>
      </c>
      <c r="K153" s="2945">
        <f t="shared" si="3"/>
        <v>4.2000000000000003E-2</v>
      </c>
      <c r="L153" s="2942">
        <f>IF(ISTEXT(B153),B153,IF(ISBLANK(B153),0,(B153/B138)*M138))</f>
        <v>0</v>
      </c>
      <c r="M153" s="2943">
        <f t="shared" si="4"/>
        <v>0</v>
      </c>
      <c r="N153" s="2944">
        <f>(K153/B138)*M138</f>
        <v>0.16800000000000001</v>
      </c>
    </row>
    <row r="154" spans="1:14" ht="18" customHeight="1">
      <c r="A154" s="4169"/>
      <c r="B154" s="1804"/>
      <c r="C154" s="1805"/>
      <c r="D154" s="35">
        <v>1.05</v>
      </c>
      <c r="E154" s="2947" t="s">
        <v>1623</v>
      </c>
      <c r="F154" s="2933"/>
      <c r="G154" s="2933"/>
      <c r="H154" s="2933"/>
      <c r="I154" s="2933"/>
      <c r="J154" s="2932" t="str">
        <f t="shared" si="5"/>
        <v xml:space="preserve">Purée d’avocat </v>
      </c>
      <c r="K154" s="2945">
        <f t="shared" si="3"/>
        <v>1.05</v>
      </c>
      <c r="L154" s="2942">
        <f>IF(ISTEXT(B154),B154,IF(ISBLANK(B154),0,(B154/B138)*M138))</f>
        <v>0</v>
      </c>
      <c r="M154" s="2943">
        <f t="shared" si="4"/>
        <v>0</v>
      </c>
      <c r="N154" s="2944">
        <f>(K154/B138)*M138</f>
        <v>4.2</v>
      </c>
    </row>
    <row r="155" spans="1:14" ht="18" customHeight="1">
      <c r="A155" s="4169"/>
      <c r="B155" s="1806"/>
      <c r="C155" s="1807"/>
      <c r="D155" s="1808"/>
      <c r="E155" s="2947"/>
      <c r="F155" s="2933"/>
      <c r="G155" s="2933"/>
      <c r="H155" s="2933"/>
      <c r="I155" s="2933"/>
      <c r="J155" s="2932">
        <f t="shared" si="5"/>
        <v>0</v>
      </c>
      <c r="K155" s="2945">
        <f t="shared" si="3"/>
        <v>0</v>
      </c>
      <c r="L155" s="2942">
        <f>IF(ISTEXT(B155),B155,IF(ISBLANK(B155),0,(B155/B138)*M138))</f>
        <v>0</v>
      </c>
      <c r="M155" s="2943">
        <f t="shared" si="4"/>
        <v>0</v>
      </c>
      <c r="N155" s="2944">
        <f>(K155/B138)*M138</f>
        <v>0</v>
      </c>
    </row>
    <row r="156" spans="1:14" ht="18" customHeight="1">
      <c r="A156" s="4169"/>
      <c r="B156" s="5740"/>
      <c r="C156" s="5741"/>
      <c r="D156" s="5741"/>
      <c r="E156" s="5741"/>
      <c r="F156" s="5741"/>
      <c r="G156" s="5741"/>
      <c r="H156" s="5741"/>
      <c r="I156" s="5741"/>
      <c r="J156" s="5741"/>
      <c r="K156" s="5741"/>
      <c r="L156" s="5741"/>
      <c r="M156" s="5741"/>
      <c r="N156" s="5742"/>
    </row>
    <row r="157" spans="1:14" ht="18" customHeight="1">
      <c r="A157" s="4169"/>
      <c r="B157" s="1809"/>
      <c r="C157" s="1810"/>
      <c r="D157" s="1127">
        <f>SUM(D144:D156)</f>
        <v>3.2279999999999998</v>
      </c>
      <c r="E157" s="1127"/>
      <c r="F157" s="1811"/>
      <c r="G157" s="1811"/>
      <c r="H157" s="1811"/>
      <c r="I157" s="1811"/>
      <c r="J157" s="1812"/>
      <c r="K157" s="1812"/>
      <c r="L157" s="1813"/>
      <c r="M157" s="1813"/>
      <c r="N157" s="447">
        <f>SUM(N144:N156)</f>
        <v>12.911999999999999</v>
      </c>
    </row>
    <row r="158" spans="1:14" ht="18" customHeight="1">
      <c r="A158" s="4827"/>
      <c r="B158" s="5743" t="s">
        <v>1600</v>
      </c>
      <c r="C158" s="5744"/>
      <c r="D158" s="5744"/>
      <c r="E158" s="5744"/>
      <c r="F158" s="5744"/>
      <c r="G158" s="5744"/>
      <c r="H158" s="5744"/>
      <c r="I158" s="5744"/>
      <c r="J158" s="5744"/>
      <c r="K158" s="5744"/>
      <c r="L158" s="5744"/>
      <c r="M158" s="5744"/>
      <c r="N158" s="5745"/>
    </row>
    <row r="159" spans="1:14" ht="18" customHeight="1">
      <c r="A159" s="4169"/>
      <c r="B159" s="1028"/>
      <c r="C159" s="1029" t="s">
        <v>314</v>
      </c>
      <c r="D159" s="1030"/>
      <c r="E159" s="1030"/>
      <c r="F159" s="1030"/>
      <c r="G159" s="4142" t="s">
        <v>263</v>
      </c>
      <c r="H159" s="4142"/>
      <c r="I159" s="4142"/>
      <c r="J159" s="4142"/>
      <c r="K159" s="4142"/>
      <c r="L159" s="4142"/>
      <c r="M159" s="4142"/>
      <c r="N159" s="4143"/>
    </row>
    <row r="160" spans="1:14" ht="18" customHeight="1">
      <c r="A160" s="4169"/>
      <c r="B160" s="1031"/>
      <c r="C160" s="2917" t="s">
        <v>334</v>
      </c>
      <c r="D160" s="1033" t="s">
        <v>374</v>
      </c>
      <c r="E160" s="1238"/>
      <c r="F160" s="1238"/>
      <c r="G160" s="4142"/>
      <c r="H160" s="4142"/>
      <c r="I160" s="4142"/>
      <c r="J160" s="4142"/>
      <c r="K160" s="4142"/>
      <c r="L160" s="4142"/>
      <c r="M160" s="4142"/>
      <c r="N160" s="4143"/>
    </row>
    <row r="161" spans="1:14" ht="18" customHeight="1">
      <c r="A161" s="4169"/>
      <c r="B161" s="1031"/>
      <c r="C161" s="1035" t="s">
        <v>316</v>
      </c>
      <c r="D161" s="1029" t="s">
        <v>317</v>
      </c>
      <c r="E161" s="1238"/>
      <c r="F161" s="1238"/>
      <c r="G161" s="1029"/>
      <c r="H161" s="1036"/>
      <c r="I161" s="1036"/>
      <c r="J161" s="1036"/>
      <c r="K161" s="1036"/>
      <c r="L161" s="1036"/>
      <c r="M161" s="1036"/>
      <c r="N161" s="1037"/>
    </row>
    <row r="162" spans="1:14" ht="18" customHeight="1">
      <c r="A162" s="4169"/>
      <c r="B162" s="135"/>
      <c r="C162" s="1038"/>
      <c r="D162" s="1039"/>
      <c r="E162" s="1040"/>
      <c r="F162" s="1040"/>
      <c r="G162" s="1041"/>
      <c r="H162" s="1042"/>
      <c r="I162" s="1042"/>
      <c r="J162" s="1042"/>
      <c r="K162" s="1818" t="s">
        <v>318</v>
      </c>
      <c r="L162" s="1042"/>
      <c r="M162" s="1042"/>
      <c r="N162" s="1043"/>
    </row>
    <row r="163" spans="1:14" ht="18" customHeight="1">
      <c r="A163" s="4169"/>
      <c r="B163" s="990">
        <v>1</v>
      </c>
      <c r="C163" s="2914" t="s">
        <v>1624</v>
      </c>
      <c r="D163" s="1045"/>
      <c r="E163" s="1045"/>
      <c r="F163" s="1045"/>
      <c r="G163" s="1045"/>
      <c r="H163" s="1045"/>
      <c r="I163" s="1045"/>
      <c r="J163" s="1045"/>
      <c r="K163" s="1818" t="s">
        <v>319</v>
      </c>
      <c r="L163" s="1045"/>
      <c r="M163" s="1045"/>
      <c r="N163" s="1046"/>
    </row>
    <row r="164" spans="1:14" ht="18" customHeight="1">
      <c r="A164" s="4169"/>
      <c r="B164" s="990">
        <v>2</v>
      </c>
      <c r="C164" s="2915" t="s">
        <v>1625</v>
      </c>
      <c r="D164" s="1045"/>
      <c r="E164" s="1045"/>
      <c r="F164" s="1045"/>
      <c r="G164" s="1045"/>
      <c r="H164" s="1045"/>
      <c r="I164" s="1045"/>
      <c r="J164" s="1045"/>
      <c r="K164" s="1818" t="s">
        <v>321</v>
      </c>
      <c r="L164" s="1045"/>
      <c r="M164" s="1045"/>
      <c r="N164" s="1046"/>
    </row>
    <row r="165" spans="1:14" ht="18" customHeight="1">
      <c r="A165" s="4169"/>
      <c r="B165" s="990">
        <v>3</v>
      </c>
      <c r="C165" s="2914" t="s">
        <v>1626</v>
      </c>
      <c r="D165" s="1045"/>
      <c r="E165" s="1045"/>
      <c r="F165" s="1045"/>
      <c r="G165" s="1045"/>
      <c r="H165" s="1045"/>
      <c r="I165" s="1045"/>
      <c r="J165" s="1045"/>
      <c r="K165" s="1045"/>
      <c r="L165" s="1045"/>
      <c r="M165" s="1045"/>
      <c r="N165" s="1046"/>
    </row>
    <row r="166" spans="1:14" ht="18" customHeight="1">
      <c r="A166" s="4169"/>
      <c r="B166" s="990">
        <v>4</v>
      </c>
      <c r="C166" s="2914" t="s">
        <v>1627</v>
      </c>
      <c r="D166" s="1045"/>
      <c r="E166" s="1045"/>
      <c r="F166" s="1045"/>
      <c r="G166" s="1045"/>
      <c r="H166" s="1045"/>
      <c r="I166" s="1045"/>
      <c r="J166" s="1045"/>
      <c r="K166" s="1045"/>
      <c r="L166" s="1045"/>
      <c r="M166" s="1045"/>
      <c r="N166" s="1046"/>
    </row>
    <row r="167" spans="1:14" ht="18" customHeight="1">
      <c r="A167" s="4169"/>
      <c r="B167" s="990">
        <v>5</v>
      </c>
      <c r="C167" s="2914" t="s">
        <v>1628</v>
      </c>
      <c r="D167" s="1045"/>
      <c r="E167" s="1045"/>
      <c r="F167" s="1045"/>
      <c r="G167" s="1045"/>
      <c r="H167" s="1045"/>
      <c r="I167" s="1045"/>
      <c r="J167" s="1045"/>
      <c r="K167" s="1045"/>
      <c r="L167" s="1045"/>
      <c r="M167" s="1045"/>
      <c r="N167" s="1046"/>
    </row>
    <row r="168" spans="1:14" ht="18" customHeight="1">
      <c r="A168" s="4169"/>
      <c r="B168" s="990">
        <v>6</v>
      </c>
      <c r="C168" s="2914" t="s">
        <v>1629</v>
      </c>
      <c r="D168" s="1045"/>
      <c r="E168" s="1045"/>
      <c r="F168" s="1045"/>
      <c r="G168" s="1045"/>
      <c r="H168" s="1045"/>
      <c r="I168" s="1045"/>
      <c r="J168" s="1045"/>
      <c r="K168" s="1045"/>
      <c r="L168" s="1045"/>
      <c r="M168" s="1045"/>
      <c r="N168" s="1046"/>
    </row>
    <row r="169" spans="1:14" ht="18" customHeight="1">
      <c r="A169" s="4169"/>
      <c r="B169" s="990"/>
      <c r="C169" s="2914"/>
      <c r="D169" s="1045"/>
      <c r="E169" s="1045"/>
      <c r="F169" s="1045"/>
      <c r="G169" s="1045"/>
      <c r="H169" s="1045"/>
      <c r="I169" s="1045"/>
      <c r="J169" s="1045"/>
      <c r="K169" s="1045"/>
      <c r="L169" s="1045"/>
      <c r="M169" s="1045"/>
      <c r="N169" s="1046"/>
    </row>
    <row r="170" spans="1:14" ht="18" customHeight="1">
      <c r="A170" s="4169"/>
      <c r="B170" s="990"/>
      <c r="C170" s="2914"/>
      <c r="D170" s="1045"/>
      <c r="E170" s="1045"/>
      <c r="F170" s="1045"/>
      <c r="G170" s="1045"/>
      <c r="H170" s="1045"/>
      <c r="I170" s="1045"/>
      <c r="J170" s="1045"/>
      <c r="K170" s="1045"/>
      <c r="L170" s="1045"/>
      <c r="M170" s="1045"/>
      <c r="N170" s="1046"/>
    </row>
    <row r="171" spans="1:14" ht="18" customHeight="1">
      <c r="A171" s="4169"/>
      <c r="B171" s="990"/>
      <c r="C171" s="2914"/>
      <c r="D171" s="1045"/>
      <c r="E171" s="1045"/>
      <c r="F171" s="1045"/>
      <c r="G171" s="1045"/>
      <c r="H171" s="1045"/>
      <c r="I171" s="1045"/>
      <c r="J171" s="1045"/>
      <c r="K171" s="1045"/>
      <c r="L171" s="1045"/>
      <c r="M171" s="1045"/>
      <c r="N171" s="1046"/>
    </row>
    <row r="172" spans="1:14" ht="18" customHeight="1">
      <c r="A172" s="4169"/>
      <c r="B172" s="990"/>
      <c r="C172" s="2914"/>
      <c r="D172" s="1045"/>
      <c r="E172" s="1045"/>
      <c r="F172" s="1045"/>
      <c r="G172" s="1045"/>
      <c r="H172" s="1045"/>
      <c r="I172" s="1045"/>
      <c r="J172" s="1045"/>
      <c r="K172" s="1045"/>
      <c r="L172" s="1045"/>
      <c r="M172" s="1045"/>
      <c r="N172" s="1046"/>
    </row>
    <row r="173" spans="1:14" ht="18" customHeight="1">
      <c r="A173" s="4169"/>
      <c r="B173" s="990"/>
      <c r="C173" s="2914"/>
      <c r="D173" s="1045"/>
      <c r="E173" s="1045"/>
      <c r="F173" s="1045"/>
      <c r="G173" s="1045"/>
      <c r="H173" s="1045"/>
      <c r="I173" s="1045"/>
      <c r="J173" s="1045"/>
      <c r="K173" s="1045"/>
      <c r="L173" s="1045"/>
      <c r="M173" s="1045"/>
      <c r="N173" s="1046"/>
    </row>
    <row r="174" spans="1:14" ht="18" customHeight="1">
      <c r="A174" s="4169"/>
      <c r="B174" s="1047"/>
      <c r="C174" s="2916"/>
      <c r="D174" s="9"/>
      <c r="E174" s="9"/>
      <c r="F174" s="9"/>
      <c r="G174" s="9"/>
      <c r="H174" s="9"/>
      <c r="I174" s="45"/>
      <c r="J174" s="45"/>
      <c r="K174" s="45"/>
      <c r="L174" s="45"/>
      <c r="M174" s="45"/>
      <c r="N174" s="46"/>
    </row>
    <row r="175" spans="1:14" ht="18" customHeight="1">
      <c r="A175" s="4169"/>
      <c r="B175" s="5731"/>
      <c r="C175" s="5732"/>
      <c r="D175" s="5732"/>
      <c r="E175" s="5732"/>
      <c r="F175" s="5732"/>
      <c r="G175" s="5732"/>
      <c r="H175" s="5732"/>
      <c r="I175" s="5732"/>
      <c r="J175" s="5732"/>
      <c r="K175" s="5732"/>
      <c r="L175" s="5732"/>
      <c r="M175" s="5732"/>
      <c r="N175" s="5733"/>
    </row>
    <row r="176" spans="1:14" ht="18" customHeight="1">
      <c r="A176" s="4169"/>
      <c r="B176" s="1114" t="s">
        <v>264</v>
      </c>
      <c r="C176" s="2923" t="s">
        <v>281</v>
      </c>
      <c r="D176" s="5734" t="s">
        <v>1612</v>
      </c>
      <c r="E176" s="5735"/>
      <c r="F176" s="5735"/>
      <c r="G176" s="5735"/>
      <c r="H176" s="5735"/>
      <c r="I176" s="5735"/>
      <c r="J176" s="5735"/>
      <c r="K176" s="5735"/>
      <c r="L176" s="5735"/>
      <c r="M176" s="5735"/>
      <c r="N176" s="5736"/>
    </row>
    <row r="177" spans="1:14" ht="18" customHeight="1">
      <c r="A177" s="4169"/>
      <c r="B177" s="5769"/>
      <c r="C177" s="5770"/>
      <c r="D177" s="5770"/>
      <c r="E177" s="5770"/>
      <c r="F177" s="5770"/>
      <c r="G177" s="5770"/>
      <c r="H177" s="5770"/>
      <c r="I177" s="5770"/>
      <c r="J177" s="5770"/>
      <c r="K177" s="5770"/>
      <c r="L177" s="5770"/>
      <c r="M177" s="5770"/>
      <c r="N177" s="5771"/>
    </row>
    <row r="178" spans="1:14" ht="18" customHeight="1">
      <c r="A178" s="4169"/>
      <c r="B178" s="5766" t="s">
        <v>480</v>
      </c>
      <c r="C178" s="5767"/>
      <c r="D178" s="5767"/>
      <c r="E178" s="5767"/>
      <c r="F178" s="5767"/>
      <c r="G178" s="5767"/>
      <c r="H178" s="5767"/>
      <c r="I178" s="5767"/>
      <c r="J178" s="5767"/>
      <c r="K178" s="5767"/>
      <c r="L178" s="5767"/>
      <c r="M178" s="5767"/>
      <c r="N178" s="5768"/>
    </row>
    <row r="179" spans="1:14" ht="18" customHeight="1">
      <c r="A179" s="4169"/>
      <c r="B179" s="140" t="s">
        <v>12</v>
      </c>
      <c r="C179" s="2918" t="s">
        <v>20</v>
      </c>
      <c r="D179" s="1054"/>
      <c r="E179" s="1054"/>
      <c r="F179" s="1054"/>
      <c r="G179" s="1054"/>
      <c r="H179" s="1054"/>
      <c r="I179" s="1055"/>
      <c r="J179" s="1055"/>
      <c r="K179" s="1055"/>
      <c r="L179" s="1055"/>
      <c r="M179" s="1055"/>
      <c r="N179" s="139"/>
    </row>
    <row r="180" spans="1:14" ht="18" customHeight="1">
      <c r="A180" s="4169"/>
      <c r="B180" s="989"/>
      <c r="C180" s="2919" t="s">
        <v>1275</v>
      </c>
      <c r="D180" s="1054"/>
      <c r="E180" s="1054"/>
      <c r="F180" s="1054"/>
      <c r="G180" s="1054"/>
      <c r="H180" s="1054"/>
      <c r="I180" s="1055"/>
      <c r="J180" s="1055"/>
      <c r="K180" s="1055"/>
      <c r="L180" s="1055"/>
      <c r="M180" s="1055"/>
      <c r="N180" s="139"/>
    </row>
    <row r="181" spans="1:14" ht="18" customHeight="1">
      <c r="A181" s="4169"/>
      <c r="B181" s="989" t="s">
        <v>14</v>
      </c>
      <c r="C181" s="2920" t="s">
        <v>1613</v>
      </c>
      <c r="D181" s="1054"/>
      <c r="E181" s="1054"/>
      <c r="F181" s="1054"/>
      <c r="G181" s="1054"/>
      <c r="H181" s="1054"/>
      <c r="I181" s="1055"/>
      <c r="J181" s="1055"/>
      <c r="K181" s="1055"/>
      <c r="L181" s="1055"/>
      <c r="M181" s="1055"/>
      <c r="N181" s="139"/>
    </row>
    <row r="182" spans="1:14" ht="18" customHeight="1">
      <c r="A182" s="4169"/>
      <c r="B182" s="2922"/>
      <c r="C182" s="2752" t="s">
        <v>1586</v>
      </c>
      <c r="D182" s="1531" t="s">
        <v>1614</v>
      </c>
      <c r="E182" s="1054"/>
      <c r="F182" s="1054"/>
      <c r="G182" s="1054"/>
      <c r="H182" s="1054"/>
      <c r="I182" s="1055"/>
      <c r="J182" s="2921" t="s">
        <v>1590</v>
      </c>
      <c r="K182" s="1821" t="s">
        <v>1615</v>
      </c>
      <c r="L182" s="1055"/>
      <c r="M182" s="1055"/>
      <c r="N182" s="139"/>
    </row>
    <row r="183" spans="1:14" ht="18" customHeight="1">
      <c r="A183" s="4169"/>
      <c r="B183" s="27" t="s">
        <v>266</v>
      </c>
      <c r="C183" s="4121" t="str">
        <f ca="1">CELL("nomfichier")</f>
        <v>E:\0-UPRT\1-UPRT.FR-SITE-WEB\ff-fiches-fabrications\ff-fiches-fabrication-maj-08-2020\[ff-14.A-restauration-13.postits-au-poids.xlsx]Epurer un texte (2)</v>
      </c>
      <c r="D183" s="4121"/>
      <c r="E183" s="4121"/>
      <c r="F183" s="4121"/>
      <c r="G183" s="4121"/>
      <c r="H183" s="4121"/>
      <c r="I183" s="4121"/>
      <c r="J183" s="4121"/>
      <c r="K183" s="4121"/>
      <c r="L183" s="4121"/>
      <c r="M183" s="4121"/>
      <c r="N183" s="4122"/>
    </row>
    <row r="184" spans="1:14" ht="18" customHeight="1">
      <c r="A184" s="4169"/>
      <c r="B184" s="444" t="s">
        <v>268</v>
      </c>
      <c r="C184" s="4123" t="s">
        <v>1616</v>
      </c>
      <c r="D184" s="4123"/>
      <c r="E184" s="4123"/>
      <c r="F184" s="4123"/>
      <c r="G184" s="4123"/>
      <c r="H184" s="4123"/>
      <c r="I184" s="4123"/>
      <c r="J184" s="4123"/>
      <c r="K184" s="4123"/>
      <c r="L184" s="4123"/>
      <c r="M184" s="4123"/>
      <c r="N184" s="4124"/>
    </row>
    <row r="185" spans="1:14" ht="18" customHeight="1" thickBot="1">
      <c r="A185" s="4169"/>
      <c r="B185" s="4112" t="s">
        <v>271</v>
      </c>
      <c r="C185" s="4113"/>
      <c r="D185" s="4113"/>
      <c r="E185" s="4113"/>
      <c r="F185" s="4113"/>
      <c r="G185" s="4113"/>
      <c r="H185" s="4113"/>
      <c r="I185" s="4113"/>
      <c r="J185" s="4113"/>
      <c r="K185" s="4113"/>
      <c r="L185" s="4113"/>
      <c r="M185" s="4113"/>
      <c r="N185" s="4114"/>
    </row>
    <row r="186" spans="1:14" ht="45" customHeight="1" thickBot="1">
      <c r="A186" s="1822"/>
      <c r="B186" s="1823"/>
      <c r="C186" s="1823"/>
      <c r="D186" s="1824"/>
      <c r="E186" s="1825"/>
      <c r="F186" s="1826"/>
      <c r="G186" s="1827"/>
      <c r="H186" s="1827"/>
      <c r="I186" s="1827"/>
      <c r="J186" s="1827"/>
      <c r="K186" s="1828"/>
      <c r="L186" s="1828"/>
      <c r="M186" s="1828"/>
      <c r="N186" s="1828"/>
    </row>
    <row r="187" spans="1:14" ht="18" customHeight="1">
      <c r="A187" s="4188" t="s">
        <v>260</v>
      </c>
      <c r="B187" s="4190" t="s">
        <v>1576</v>
      </c>
      <c r="C187" s="4191"/>
      <c r="D187" s="4191"/>
      <c r="E187" s="4191"/>
      <c r="F187" s="4191"/>
      <c r="G187" s="4191"/>
      <c r="H187" s="4191"/>
      <c r="I187" s="4191"/>
      <c r="J187" s="4191"/>
      <c r="K187" s="4191"/>
      <c r="L187" s="4191"/>
      <c r="M187" s="4191"/>
      <c r="N187" s="4194">
        <v>3</v>
      </c>
    </row>
    <row r="188" spans="1:14" ht="18" customHeight="1">
      <c r="A188" s="4189"/>
      <c r="B188" s="4192"/>
      <c r="C188" s="4193"/>
      <c r="D188" s="4193"/>
      <c r="E188" s="4193"/>
      <c r="F188" s="4193"/>
      <c r="G188" s="4193"/>
      <c r="H188" s="4193"/>
      <c r="I188" s="4193"/>
      <c r="J188" s="4193"/>
      <c r="K188" s="4193"/>
      <c r="L188" s="4193"/>
      <c r="M188" s="4193"/>
      <c r="N188" s="4195"/>
    </row>
    <row r="189" spans="1:14" ht="18" customHeight="1">
      <c r="A189" s="4189"/>
      <c r="B189" s="4192"/>
      <c r="C189" s="4193"/>
      <c r="D189" s="4193"/>
      <c r="E189" s="4193"/>
      <c r="F189" s="4193"/>
      <c r="G189" s="4193"/>
      <c r="H189" s="4193"/>
      <c r="I189" s="4193"/>
      <c r="J189" s="4193"/>
      <c r="K189" s="4193"/>
      <c r="L189" s="4193"/>
      <c r="M189" s="4193"/>
      <c r="N189" s="4195"/>
    </row>
    <row r="190" spans="1:14" ht="18" customHeight="1">
      <c r="A190" s="1097"/>
      <c r="B190" s="5746" t="s">
        <v>287</v>
      </c>
      <c r="C190" s="4824"/>
      <c r="D190" s="4825" t="s">
        <v>1566</v>
      </c>
      <c r="E190" s="4825"/>
      <c r="F190" s="4825"/>
      <c r="G190" s="4825"/>
      <c r="H190" s="4825"/>
      <c r="I190" s="4825"/>
      <c r="J190" s="4825"/>
      <c r="K190" s="4825"/>
      <c r="L190" s="4825"/>
      <c r="M190" s="4825"/>
      <c r="N190" s="5747"/>
    </row>
    <row r="191" spans="1:14" ht="18" customHeight="1">
      <c r="A191" s="1097"/>
      <c r="B191" s="5746"/>
      <c r="C191" s="4824"/>
      <c r="D191" s="4825"/>
      <c r="E191" s="4825"/>
      <c r="F191" s="4825"/>
      <c r="G191" s="4825"/>
      <c r="H191" s="4825"/>
      <c r="I191" s="4825"/>
      <c r="J191" s="4825"/>
      <c r="K191" s="4825"/>
      <c r="L191" s="4825"/>
      <c r="M191" s="4825"/>
      <c r="N191" s="5747"/>
    </row>
    <row r="192" spans="1:14" ht="18" customHeight="1">
      <c r="A192" s="4169"/>
      <c r="B192" s="5748" t="s">
        <v>1585</v>
      </c>
      <c r="C192" s="5749"/>
      <c r="D192" s="5749"/>
      <c r="E192" s="5749"/>
      <c r="F192" s="5749"/>
      <c r="G192" s="5749"/>
      <c r="H192" s="5749"/>
      <c r="I192" s="5749"/>
      <c r="J192" s="5749"/>
      <c r="K192" s="5749"/>
      <c r="L192" s="5749"/>
      <c r="M192" s="5749"/>
      <c r="N192" s="5750"/>
    </row>
    <row r="193" spans="1:14" ht="18" customHeight="1">
      <c r="A193" s="4169"/>
      <c r="B193" s="5748"/>
      <c r="C193" s="5749"/>
      <c r="D193" s="5749"/>
      <c r="E193" s="5749"/>
      <c r="F193" s="5749"/>
      <c r="G193" s="5749"/>
      <c r="H193" s="5749"/>
      <c r="I193" s="5749"/>
      <c r="J193" s="5749"/>
      <c r="K193" s="5749"/>
      <c r="L193" s="5749"/>
      <c r="M193" s="5749"/>
      <c r="N193" s="5750"/>
    </row>
    <row r="194" spans="1:14" ht="18" customHeight="1">
      <c r="A194" s="4169"/>
      <c r="B194" s="4128"/>
      <c r="C194" s="4129"/>
      <c r="D194" s="4129"/>
      <c r="E194" s="4129"/>
      <c r="F194" s="4129"/>
      <c r="G194" s="4129"/>
      <c r="H194" s="4129"/>
      <c r="I194" s="4129"/>
      <c r="J194" s="4129"/>
      <c r="K194" s="4129"/>
      <c r="L194" s="4129"/>
      <c r="M194" s="4129"/>
      <c r="N194" s="4130"/>
    </row>
    <row r="195" spans="1:14" ht="18" customHeight="1">
      <c r="A195" s="4169"/>
      <c r="B195" s="2740" t="s">
        <v>25</v>
      </c>
      <c r="C195" s="2934"/>
      <c r="D195" s="2752" t="s">
        <v>1586</v>
      </c>
      <c r="E195" s="2935"/>
      <c r="F195" s="2921" t="s">
        <v>1587</v>
      </c>
      <c r="G195" s="1783">
        <v>1</v>
      </c>
      <c r="H195" s="2940" t="s">
        <v>464</v>
      </c>
      <c r="I195" s="2941" t="str">
        <f>B187</f>
        <v>SIPHON FRAISE</v>
      </c>
      <c r="J195" s="133"/>
      <c r="K195" s="133"/>
      <c r="L195" s="2934"/>
      <c r="M195" s="5751" t="s">
        <v>14</v>
      </c>
      <c r="N195" s="5752"/>
    </row>
    <row r="196" spans="1:14" ht="18" customHeight="1">
      <c r="A196" s="4169"/>
      <c r="B196" s="2741" t="s">
        <v>12</v>
      </c>
      <c r="C196" s="2934"/>
      <c r="D196" s="2921" t="s">
        <v>1589</v>
      </c>
      <c r="E196" s="2936" t="str">
        <f>C197</f>
        <v>Coussin</v>
      </c>
      <c r="F196" s="2921" t="s">
        <v>1590</v>
      </c>
      <c r="G196" s="2939">
        <f>(M197/L197)*G195</f>
        <v>3.2258064516129026</v>
      </c>
      <c r="H196" s="2934"/>
      <c r="I196" s="2934"/>
      <c r="J196" s="2934"/>
      <c r="K196" s="2934"/>
      <c r="L196" s="2934"/>
      <c r="M196" s="5753" t="s">
        <v>1591</v>
      </c>
      <c r="N196" s="5754"/>
    </row>
    <row r="197" spans="1:14" ht="18" customHeight="1">
      <c r="A197" s="4169"/>
      <c r="B197" s="5760">
        <v>1</v>
      </c>
      <c r="C197" s="5761" t="s">
        <v>1592</v>
      </c>
      <c r="D197" s="2903"/>
      <c r="E197" s="2903"/>
      <c r="F197" s="2937" t="s">
        <v>1593</v>
      </c>
      <c r="G197" s="2938">
        <f>B197</f>
        <v>1</v>
      </c>
      <c r="H197" s="2937" t="str">
        <f>C197</f>
        <v>Coussin</v>
      </c>
      <c r="I197" s="2949">
        <f>L197/M197</f>
        <v>0.31000000000000005</v>
      </c>
      <c r="J197" s="133"/>
      <c r="K197" s="5762" t="s">
        <v>1594</v>
      </c>
      <c r="L197" s="5763">
        <f>N213</f>
        <v>0.31000000000000005</v>
      </c>
      <c r="M197" s="5764">
        <v>1</v>
      </c>
      <c r="N197" s="5765"/>
    </row>
    <row r="198" spans="1:14" ht="18" customHeight="1">
      <c r="A198" s="4169"/>
      <c r="B198" s="5760"/>
      <c r="C198" s="5761"/>
      <c r="D198" s="2903"/>
      <c r="E198" s="2903"/>
      <c r="F198" s="2903"/>
      <c r="H198" s="2949"/>
      <c r="I198" s="2903"/>
      <c r="J198" s="133"/>
      <c r="K198" s="5762"/>
      <c r="L198" s="5763"/>
      <c r="M198" s="5764"/>
      <c r="N198" s="5765"/>
    </row>
    <row r="199" spans="1:14" ht="18" customHeight="1">
      <c r="A199" s="4169"/>
      <c r="B199" s="4128"/>
      <c r="C199" s="4129"/>
      <c r="D199" s="4129"/>
      <c r="E199" s="4129"/>
      <c r="F199" s="4129"/>
      <c r="G199" s="4129"/>
      <c r="H199" s="4129"/>
      <c r="I199" s="4129"/>
      <c r="J199" s="4129"/>
      <c r="K199" s="4129"/>
      <c r="L199" s="4129"/>
      <c r="M199" s="4129"/>
      <c r="N199" s="4130"/>
    </row>
    <row r="200" spans="1:14" ht="18" customHeight="1">
      <c r="A200" s="4169"/>
      <c r="B200" s="5755" t="s">
        <v>27</v>
      </c>
      <c r="C200" s="5756"/>
      <c r="D200" s="5756"/>
      <c r="E200" s="5757" t="s">
        <v>1286</v>
      </c>
      <c r="F200" s="5757"/>
      <c r="G200" s="5757"/>
      <c r="H200" s="5757"/>
      <c r="I200" s="5757"/>
      <c r="J200" s="5757"/>
      <c r="K200" s="5757"/>
      <c r="L200" s="2742"/>
      <c r="M200" s="2743"/>
      <c r="N200" s="2744"/>
    </row>
    <row r="201" spans="1:14" ht="18" customHeight="1">
      <c r="A201" s="4169"/>
      <c r="B201" s="5758" t="s">
        <v>300</v>
      </c>
      <c r="C201" s="4859" t="s">
        <v>331</v>
      </c>
      <c r="D201" s="4859" t="s">
        <v>366</v>
      </c>
      <c r="E201" s="5757"/>
      <c r="F201" s="5757"/>
      <c r="G201" s="5757"/>
      <c r="H201" s="5757"/>
      <c r="I201" s="5757"/>
      <c r="J201" s="5757"/>
      <c r="K201" s="5757"/>
      <c r="L201" s="2742"/>
      <c r="M201" s="2742"/>
      <c r="N201" s="2745"/>
    </row>
    <row r="202" spans="1:14" ht="18" customHeight="1">
      <c r="A202" s="4169"/>
      <c r="B202" s="5758"/>
      <c r="C202" s="4859"/>
      <c r="D202" s="4859"/>
      <c r="E202" s="2746" t="s">
        <v>24</v>
      </c>
      <c r="F202" s="2747"/>
      <c r="G202" s="2747"/>
      <c r="H202" s="2748"/>
      <c r="I202" s="2749"/>
      <c r="J202" s="2750"/>
      <c r="K202" s="2750"/>
      <c r="L202" s="2751"/>
      <c r="M202" s="2751"/>
      <c r="N202" s="2904"/>
    </row>
    <row r="203" spans="1:14" ht="18" customHeight="1">
      <c r="A203" s="4169"/>
      <c r="B203" s="5758"/>
      <c r="C203" s="4859"/>
      <c r="D203" s="5759"/>
      <c r="E203" s="1051" t="str">
        <f>SUBSTITUTE(ADDRESS(1,COLUMN(),4),"1","")</f>
        <v>E</v>
      </c>
      <c r="F203" s="1125"/>
      <c r="G203" s="1126"/>
      <c r="H203" s="1133"/>
      <c r="I203" s="1133"/>
      <c r="J203" s="1133"/>
      <c r="K203" s="1133"/>
      <c r="L203" s="1792"/>
      <c r="M203" s="1792"/>
      <c r="N203" s="1793"/>
    </row>
    <row r="204" spans="1:14" ht="18" customHeight="1">
      <c r="A204" s="4169"/>
      <c r="B204" s="1795"/>
      <c r="C204" s="1796"/>
      <c r="D204" s="1797"/>
      <c r="E204" s="2946"/>
      <c r="F204" s="2931"/>
      <c r="G204" s="2931"/>
      <c r="H204" s="2931"/>
      <c r="I204" s="2931"/>
      <c r="J204" s="2932">
        <f t="shared" ref="J204:J211" si="6">E204</f>
        <v>0</v>
      </c>
      <c r="K204" s="2945">
        <f t="shared" ref="K204:K211" si="7">IF(ISBLANK(B204),D204,(D204*B204))</f>
        <v>0</v>
      </c>
      <c r="L204" s="2942">
        <f>IF(ISTEXT(B204),B204,IF(ISBLANK(B204),0,(B204/B197)*M197))</f>
        <v>0</v>
      </c>
      <c r="M204" s="2943">
        <f t="shared" ref="M204:M211" si="8">C204</f>
        <v>0</v>
      </c>
      <c r="N204" s="2944">
        <f>(K204/B197)*M197</f>
        <v>0</v>
      </c>
    </row>
    <row r="205" spans="1:14" ht="18" customHeight="1">
      <c r="A205" s="4169"/>
      <c r="B205" s="1804"/>
      <c r="C205" s="1805"/>
      <c r="D205" s="35">
        <v>0.04</v>
      </c>
      <c r="E205" s="2947" t="s">
        <v>1630</v>
      </c>
      <c r="F205" s="2933"/>
      <c r="G205" s="2933"/>
      <c r="H205" s="2933"/>
      <c r="I205" s="2933"/>
      <c r="J205" s="2932" t="str">
        <f t="shared" si="6"/>
        <v xml:space="preserve">Crème double </v>
      </c>
      <c r="K205" s="2945">
        <f t="shared" si="7"/>
        <v>0.04</v>
      </c>
      <c r="L205" s="2942">
        <f>IF(ISTEXT(B205),B205,IF(ISBLANK(B205),0,(B205/B197)*M197))</f>
        <v>0</v>
      </c>
      <c r="M205" s="2943">
        <f t="shared" si="8"/>
        <v>0</v>
      </c>
      <c r="N205" s="2944">
        <f>(K205/B197)*M197</f>
        <v>0.04</v>
      </c>
    </row>
    <row r="206" spans="1:14" ht="18" customHeight="1">
      <c r="A206" s="4169"/>
      <c r="B206" s="1804"/>
      <c r="C206" s="1805"/>
      <c r="D206" s="35">
        <v>0.04</v>
      </c>
      <c r="E206" s="2947" t="s">
        <v>1631</v>
      </c>
      <c r="F206" s="2933"/>
      <c r="G206" s="2933"/>
      <c r="H206" s="2933"/>
      <c r="I206" s="2933"/>
      <c r="J206" s="2932" t="str">
        <f t="shared" si="6"/>
        <v>Fjord</v>
      </c>
      <c r="K206" s="2945">
        <f t="shared" si="7"/>
        <v>0.04</v>
      </c>
      <c r="L206" s="2942">
        <f>IF(ISTEXT(B206),B206,IF(ISBLANK(B206),0,(B206/B197)*M197))</f>
        <v>0</v>
      </c>
      <c r="M206" s="2943">
        <f t="shared" si="8"/>
        <v>0</v>
      </c>
      <c r="N206" s="2944">
        <f>(K206/B197)*M197</f>
        <v>0.04</v>
      </c>
    </row>
    <row r="207" spans="1:14" ht="18" customHeight="1">
      <c r="A207" s="4169"/>
      <c r="B207" s="1804"/>
      <c r="C207" s="1805"/>
      <c r="D207" s="35">
        <v>0.1</v>
      </c>
      <c r="E207" s="2947" t="s">
        <v>1632</v>
      </c>
      <c r="F207" s="2933"/>
      <c r="G207" s="2933"/>
      <c r="H207" s="2933"/>
      <c r="I207" s="2933"/>
      <c r="J207" s="2932" t="str">
        <f t="shared" si="6"/>
        <v>Purée de fraise</v>
      </c>
      <c r="K207" s="2945">
        <f t="shared" si="7"/>
        <v>0.1</v>
      </c>
      <c r="L207" s="2942">
        <f>IF(ISTEXT(B207),B207,IF(ISBLANK(B207),0,(B207/B197)*M197))</f>
        <v>0</v>
      </c>
      <c r="M207" s="2943">
        <f t="shared" si="8"/>
        <v>0</v>
      </c>
      <c r="N207" s="2944">
        <f>(K207/B197)*M197</f>
        <v>0.1</v>
      </c>
    </row>
    <row r="208" spans="1:14" ht="18" customHeight="1">
      <c r="A208" s="4169"/>
      <c r="B208" s="1804"/>
      <c r="C208" s="1805"/>
      <c r="D208" s="35">
        <v>0.1</v>
      </c>
      <c r="E208" s="2947" t="s">
        <v>1633</v>
      </c>
      <c r="F208" s="2933"/>
      <c r="G208" s="2933"/>
      <c r="H208" s="2933"/>
      <c r="I208" s="2933"/>
      <c r="J208" s="2932" t="str">
        <f t="shared" si="6"/>
        <v xml:space="preserve">Jus de fraise </v>
      </c>
      <c r="K208" s="2945">
        <f t="shared" si="7"/>
        <v>0.1</v>
      </c>
      <c r="L208" s="2942">
        <f>IF(ISTEXT(B208),B208,IF(ISBLANK(B208),0,(B208/B197)*M197))</f>
        <v>0</v>
      </c>
      <c r="M208" s="2943">
        <f t="shared" si="8"/>
        <v>0</v>
      </c>
      <c r="N208" s="2944">
        <f>(K208/B197)*M197</f>
        <v>0.1</v>
      </c>
    </row>
    <row r="209" spans="1:14" ht="18" customHeight="1">
      <c r="A209" s="4169"/>
      <c r="B209" s="1804"/>
      <c r="C209" s="1805"/>
      <c r="D209" s="35">
        <v>0.03</v>
      </c>
      <c r="E209" s="2947" t="s">
        <v>1634</v>
      </c>
      <c r="F209" s="2933"/>
      <c r="G209" s="2933"/>
      <c r="H209" s="2933"/>
      <c r="I209" s="2933"/>
      <c r="J209" s="2932" t="str">
        <f t="shared" si="6"/>
        <v>Masse gélatine</v>
      </c>
      <c r="K209" s="2945">
        <f t="shared" si="7"/>
        <v>0.03</v>
      </c>
      <c r="L209" s="2942">
        <f>IF(ISTEXT(B209),B209,IF(ISBLANK(B209),0,(B209/B197)*M197))</f>
        <v>0</v>
      </c>
      <c r="M209" s="2943">
        <f t="shared" si="8"/>
        <v>0</v>
      </c>
      <c r="N209" s="2944">
        <f>(K209/B197)*M197</f>
        <v>0.03</v>
      </c>
    </row>
    <row r="210" spans="1:14" ht="18" customHeight="1">
      <c r="A210" s="4169"/>
      <c r="B210" s="1804"/>
      <c r="C210" s="1805"/>
      <c r="D210" s="35"/>
      <c r="E210" s="2947"/>
      <c r="F210" s="2933"/>
      <c r="G210" s="2933"/>
      <c r="H210" s="2933"/>
      <c r="I210" s="2933"/>
      <c r="J210" s="2932">
        <f t="shared" si="6"/>
        <v>0</v>
      </c>
      <c r="K210" s="2945">
        <f t="shared" si="7"/>
        <v>0</v>
      </c>
      <c r="L210" s="2942">
        <f>IF(ISTEXT(B210),B210,IF(ISBLANK(B210),0,(B210/B197)*M197))</f>
        <v>0</v>
      </c>
      <c r="M210" s="2943">
        <f t="shared" si="8"/>
        <v>0</v>
      </c>
      <c r="N210" s="2944">
        <f>(K210/B197)*M197</f>
        <v>0</v>
      </c>
    </row>
    <row r="211" spans="1:14" ht="18" customHeight="1">
      <c r="A211" s="4169"/>
      <c r="B211" s="1806"/>
      <c r="C211" s="1807"/>
      <c r="D211" s="1808"/>
      <c r="E211" s="2947"/>
      <c r="F211" s="2933"/>
      <c r="G211" s="2933"/>
      <c r="H211" s="2933"/>
      <c r="I211" s="2933"/>
      <c r="J211" s="2932">
        <f t="shared" si="6"/>
        <v>0</v>
      </c>
      <c r="K211" s="2945">
        <f t="shared" si="7"/>
        <v>0</v>
      </c>
      <c r="L211" s="2942">
        <f>IF(ISTEXT(B211),B211,IF(ISBLANK(B211),0,(B211/B197)*M197))</f>
        <v>0</v>
      </c>
      <c r="M211" s="2943">
        <f t="shared" si="8"/>
        <v>0</v>
      </c>
      <c r="N211" s="2944">
        <f>(K211/B197)*M197</f>
        <v>0</v>
      </c>
    </row>
    <row r="212" spans="1:14" ht="18" customHeight="1">
      <c r="A212" s="4169"/>
      <c r="B212" s="5740"/>
      <c r="C212" s="5741"/>
      <c r="D212" s="5741"/>
      <c r="E212" s="5741"/>
      <c r="F212" s="5741"/>
      <c r="G212" s="5741"/>
      <c r="H212" s="5741"/>
      <c r="I212" s="5741"/>
      <c r="J212" s="5741"/>
      <c r="K212" s="5741"/>
      <c r="L212" s="5741"/>
      <c r="M212" s="5741"/>
      <c r="N212" s="5742"/>
    </row>
    <row r="213" spans="1:14" ht="18" customHeight="1">
      <c r="A213" s="4169"/>
      <c r="B213" s="1809"/>
      <c r="C213" s="1810"/>
      <c r="D213" s="1127">
        <f>SUM(D203:D212)</f>
        <v>0.31000000000000005</v>
      </c>
      <c r="E213" s="1127"/>
      <c r="F213" s="1811"/>
      <c r="G213" s="1811"/>
      <c r="H213" s="1811"/>
      <c r="I213" s="1811"/>
      <c r="J213" s="1812"/>
      <c r="K213" s="1812"/>
      <c r="L213" s="1813"/>
      <c r="M213" s="1813"/>
      <c r="N213" s="447">
        <f>SUM(N203:N212)</f>
        <v>0.31000000000000005</v>
      </c>
    </row>
    <row r="214" spans="1:14" ht="18" customHeight="1">
      <c r="A214" s="4169"/>
      <c r="B214" s="5743" t="s">
        <v>1600</v>
      </c>
      <c r="C214" s="5744"/>
      <c r="D214" s="5744"/>
      <c r="E214" s="5744"/>
      <c r="F214" s="5744"/>
      <c r="G214" s="5744"/>
      <c r="H214" s="5744"/>
      <c r="I214" s="5744"/>
      <c r="J214" s="5744"/>
      <c r="K214" s="5744"/>
      <c r="L214" s="5744"/>
      <c r="M214" s="5744"/>
      <c r="N214" s="5745"/>
    </row>
    <row r="215" spans="1:14" ht="18" customHeight="1">
      <c r="A215" s="4169"/>
      <c r="B215" s="1028"/>
      <c r="C215" s="1029" t="s">
        <v>314</v>
      </c>
      <c r="D215" s="1030"/>
      <c r="E215" s="1030"/>
      <c r="F215" s="1030"/>
      <c r="G215" s="4142" t="s">
        <v>263</v>
      </c>
      <c r="H215" s="4142"/>
      <c r="I215" s="4142"/>
      <c r="J215" s="4142"/>
      <c r="K215" s="4142"/>
      <c r="L215" s="4142"/>
      <c r="M215" s="4142"/>
      <c r="N215" s="4143"/>
    </row>
    <row r="216" spans="1:14" ht="18" customHeight="1">
      <c r="A216" s="4169"/>
      <c r="B216" s="1031"/>
      <c r="C216" s="2917" t="s">
        <v>334</v>
      </c>
      <c r="D216" s="1033" t="s">
        <v>374</v>
      </c>
      <c r="E216" s="1238"/>
      <c r="F216" s="1238"/>
      <c r="G216" s="4142"/>
      <c r="H216" s="4142"/>
      <c r="I216" s="4142"/>
      <c r="J216" s="4142"/>
      <c r="K216" s="4142"/>
      <c r="L216" s="4142"/>
      <c r="M216" s="4142"/>
      <c r="N216" s="4143"/>
    </row>
    <row r="217" spans="1:14" ht="18" customHeight="1">
      <c r="A217" s="4169"/>
      <c r="B217" s="1031"/>
      <c r="C217" s="1035" t="s">
        <v>316</v>
      </c>
      <c r="D217" s="1029" t="s">
        <v>317</v>
      </c>
      <c r="E217" s="1238"/>
      <c r="F217" s="1238"/>
      <c r="G217" s="1029"/>
      <c r="H217" s="1036"/>
      <c r="I217" s="1036"/>
      <c r="J217" s="1036"/>
      <c r="K217" s="1036"/>
      <c r="L217" s="1036"/>
      <c r="M217" s="1036"/>
      <c r="N217" s="1037"/>
    </row>
    <row r="218" spans="1:14" ht="18" customHeight="1">
      <c r="A218" s="4169"/>
      <c r="B218" s="135"/>
      <c r="C218" s="2926"/>
      <c r="D218" s="1039"/>
      <c r="E218" s="1040"/>
      <c r="F218" s="1040"/>
      <c r="G218" s="1041"/>
      <c r="H218" s="1042"/>
      <c r="I218" s="1042"/>
      <c r="J218" s="1042"/>
      <c r="K218" s="1818" t="s">
        <v>318</v>
      </c>
      <c r="L218" s="1042"/>
      <c r="M218" s="1042"/>
      <c r="N218" s="1043"/>
    </row>
    <row r="219" spans="1:14" ht="18" customHeight="1">
      <c r="A219" s="4169"/>
      <c r="B219" s="990">
        <v>1</v>
      </c>
      <c r="C219" s="2914" t="s">
        <v>1635</v>
      </c>
      <c r="D219" s="1045"/>
      <c r="E219" s="1045"/>
      <c r="F219" s="1045"/>
      <c r="G219" s="1045"/>
      <c r="H219" s="1045"/>
      <c r="I219" s="1045"/>
      <c r="J219" s="1045"/>
      <c r="K219" s="1818" t="s">
        <v>319</v>
      </c>
      <c r="L219" s="1045"/>
      <c r="M219" s="1045"/>
      <c r="N219" s="1046"/>
    </row>
    <row r="220" spans="1:14" ht="18" customHeight="1">
      <c r="A220" s="4169"/>
      <c r="B220" s="990">
        <v>2</v>
      </c>
      <c r="C220" s="2915" t="s">
        <v>1636</v>
      </c>
      <c r="D220" s="1045"/>
      <c r="E220" s="1045"/>
      <c r="F220" s="1045"/>
      <c r="G220" s="1045"/>
      <c r="H220" s="1045"/>
      <c r="I220" s="1045"/>
      <c r="J220" s="1045"/>
      <c r="K220" s="1818" t="s">
        <v>321</v>
      </c>
      <c r="L220" s="1045"/>
      <c r="M220" s="1045"/>
      <c r="N220" s="1046"/>
    </row>
    <row r="221" spans="1:14" ht="18" customHeight="1">
      <c r="A221" s="4169"/>
      <c r="B221" s="990">
        <v>3</v>
      </c>
      <c r="C221" s="2914" t="s">
        <v>1637</v>
      </c>
      <c r="D221" s="1045"/>
      <c r="E221" s="1045"/>
      <c r="F221" s="1045"/>
      <c r="G221" s="1045"/>
      <c r="H221" s="1045"/>
      <c r="I221" s="1045"/>
      <c r="J221" s="1045"/>
      <c r="K221" s="1045"/>
      <c r="L221" s="1045"/>
      <c r="M221" s="1045"/>
      <c r="N221" s="1046"/>
    </row>
    <row r="222" spans="1:14" ht="18" customHeight="1">
      <c r="A222" s="4169"/>
      <c r="B222" s="990">
        <v>4</v>
      </c>
      <c r="C222" s="2914" t="s">
        <v>1638</v>
      </c>
      <c r="D222" s="1045"/>
      <c r="E222" s="1045"/>
      <c r="F222" s="1045"/>
      <c r="G222" s="1045"/>
      <c r="H222" s="1045"/>
      <c r="I222" s="1045"/>
      <c r="J222" s="1045"/>
      <c r="K222" s="1045"/>
      <c r="L222" s="1045"/>
      <c r="M222" s="1045"/>
      <c r="N222" s="1046"/>
    </row>
    <row r="223" spans="1:14" ht="18" customHeight="1">
      <c r="A223" s="4169"/>
      <c r="B223" s="990"/>
      <c r="C223" s="2914"/>
      <c r="D223" s="1045"/>
      <c r="E223" s="1045"/>
      <c r="F223" s="1045"/>
      <c r="G223" s="1045"/>
      <c r="H223" s="1045"/>
      <c r="I223" s="1045"/>
      <c r="J223" s="1045"/>
      <c r="K223" s="1045"/>
      <c r="L223" s="1045"/>
      <c r="M223" s="1045"/>
      <c r="N223" s="1046"/>
    </row>
    <row r="224" spans="1:14" ht="18" customHeight="1">
      <c r="A224" s="4169"/>
      <c r="B224" s="990"/>
      <c r="C224" s="2914"/>
      <c r="D224" s="1045"/>
      <c r="E224" s="1045"/>
      <c r="F224" s="1045"/>
      <c r="G224" s="1045"/>
      <c r="H224" s="1045"/>
      <c r="I224" s="1045"/>
      <c r="J224" s="1045"/>
      <c r="K224" s="1045"/>
      <c r="L224" s="1045"/>
      <c r="M224" s="1045"/>
      <c r="N224" s="1046"/>
    </row>
    <row r="225" spans="1:14" ht="18" customHeight="1">
      <c r="A225" s="4169"/>
      <c r="B225" s="990"/>
      <c r="C225" s="2914"/>
      <c r="D225" s="1045"/>
      <c r="E225" s="1045"/>
      <c r="F225" s="1045"/>
      <c r="G225" s="1045"/>
      <c r="H225" s="1045"/>
      <c r="I225" s="1045"/>
      <c r="J225" s="1045"/>
      <c r="K225" s="1045"/>
      <c r="L225" s="1045"/>
      <c r="M225" s="1045"/>
      <c r="N225" s="1046"/>
    </row>
    <row r="226" spans="1:14" ht="18" customHeight="1">
      <c r="A226" s="4169"/>
      <c r="B226" s="1047"/>
      <c r="C226" s="2916"/>
      <c r="D226" s="9"/>
      <c r="E226" s="9"/>
      <c r="F226" s="9"/>
      <c r="G226" s="9"/>
      <c r="H226" s="9"/>
      <c r="I226" s="45"/>
      <c r="J226" s="45"/>
      <c r="K226" s="45"/>
      <c r="L226" s="45"/>
      <c r="M226" s="45"/>
      <c r="N226" s="46"/>
    </row>
    <row r="227" spans="1:14" ht="18" customHeight="1">
      <c r="A227" s="4169"/>
      <c r="B227" s="5731"/>
      <c r="C227" s="5732"/>
      <c r="D227" s="5732"/>
      <c r="E227" s="5732"/>
      <c r="F227" s="5732"/>
      <c r="G227" s="5732"/>
      <c r="H227" s="5732"/>
      <c r="I227" s="5732"/>
      <c r="J227" s="5732"/>
      <c r="K227" s="5732"/>
      <c r="L227" s="5732"/>
      <c r="M227" s="5732"/>
      <c r="N227" s="5733"/>
    </row>
    <row r="228" spans="1:14" ht="18" customHeight="1">
      <c r="A228" s="4169"/>
      <c r="B228" s="1114" t="s">
        <v>264</v>
      </c>
      <c r="C228" s="2923" t="s">
        <v>281</v>
      </c>
      <c r="D228" s="5734" t="s">
        <v>1612</v>
      </c>
      <c r="E228" s="5735"/>
      <c r="F228" s="5735"/>
      <c r="G228" s="5735"/>
      <c r="H228" s="5735"/>
      <c r="I228" s="5735"/>
      <c r="J228" s="5735"/>
      <c r="K228" s="5735"/>
      <c r="L228" s="5735"/>
      <c r="M228" s="5735"/>
      <c r="N228" s="5736"/>
    </row>
    <row r="229" spans="1:14" ht="18" customHeight="1">
      <c r="A229" s="4169"/>
      <c r="B229" s="5769"/>
      <c r="C229" s="5770"/>
      <c r="D229" s="5770"/>
      <c r="E229" s="5770"/>
      <c r="F229" s="5770"/>
      <c r="G229" s="5770"/>
      <c r="H229" s="5770"/>
      <c r="I229" s="5770"/>
      <c r="J229" s="5770"/>
      <c r="K229" s="5770"/>
      <c r="L229" s="5770"/>
      <c r="M229" s="5770"/>
      <c r="N229" s="5771"/>
    </row>
    <row r="230" spans="1:14" ht="18" customHeight="1">
      <c r="A230" s="4169"/>
      <c r="B230" s="5766" t="s">
        <v>480</v>
      </c>
      <c r="C230" s="5767"/>
      <c r="D230" s="5767"/>
      <c r="E230" s="5767"/>
      <c r="F230" s="5767"/>
      <c r="G230" s="5767"/>
      <c r="H230" s="5767"/>
      <c r="I230" s="5767"/>
      <c r="J230" s="5767"/>
      <c r="K230" s="5767"/>
      <c r="L230" s="5767"/>
      <c r="M230" s="5767"/>
      <c r="N230" s="5768"/>
    </row>
    <row r="231" spans="1:14" ht="18" customHeight="1">
      <c r="A231" s="4169"/>
      <c r="B231" s="140" t="s">
        <v>12</v>
      </c>
      <c r="C231" s="2918" t="s">
        <v>20</v>
      </c>
      <c r="D231" s="1054"/>
      <c r="E231" s="1054"/>
      <c r="F231" s="1054"/>
      <c r="G231" s="1054"/>
      <c r="H231" s="1054"/>
      <c r="I231" s="1055"/>
      <c r="J231" s="1055"/>
      <c r="K231" s="1055"/>
      <c r="L231" s="1055"/>
      <c r="M231" s="1055"/>
      <c r="N231" s="139"/>
    </row>
    <row r="232" spans="1:14" ht="18" customHeight="1">
      <c r="A232" s="4169"/>
      <c r="B232" s="989"/>
      <c r="C232" s="2919" t="s">
        <v>1275</v>
      </c>
      <c r="D232" s="1054"/>
      <c r="E232" s="1054"/>
      <c r="F232" s="1054"/>
      <c r="G232" s="1054"/>
      <c r="H232" s="1054"/>
      <c r="I232" s="1055"/>
      <c r="J232" s="1055"/>
      <c r="K232" s="1055"/>
      <c r="L232" s="1055"/>
      <c r="M232" s="1055"/>
      <c r="N232" s="139"/>
    </row>
    <row r="233" spans="1:14" ht="18" customHeight="1">
      <c r="A233" s="4169"/>
      <c r="B233" s="989" t="s">
        <v>14</v>
      </c>
      <c r="C233" s="2920" t="s">
        <v>1613</v>
      </c>
      <c r="D233" s="1054"/>
      <c r="E233" s="1054"/>
      <c r="F233" s="1054"/>
      <c r="G233" s="1054"/>
      <c r="H233" s="1054"/>
      <c r="I233" s="1055"/>
      <c r="J233" s="1055"/>
      <c r="K233" s="1055"/>
      <c r="L233" s="1055"/>
      <c r="M233" s="1055"/>
      <c r="N233" s="139"/>
    </row>
    <row r="234" spans="1:14" ht="18" customHeight="1">
      <c r="A234" s="4169"/>
      <c r="B234" s="2922"/>
      <c r="C234" s="2752" t="s">
        <v>1586</v>
      </c>
      <c r="D234" s="1531" t="s">
        <v>1614</v>
      </c>
      <c r="E234" s="1054"/>
      <c r="F234" s="1054"/>
      <c r="G234" s="1054"/>
      <c r="H234" s="1054"/>
      <c r="I234" s="1055"/>
      <c r="J234" s="2921" t="s">
        <v>1590</v>
      </c>
      <c r="K234" s="1821" t="s">
        <v>1615</v>
      </c>
      <c r="L234" s="1055"/>
      <c r="M234" s="1055"/>
      <c r="N234" s="139"/>
    </row>
    <row r="235" spans="1:14" ht="18" customHeight="1">
      <c r="A235" s="4169"/>
      <c r="B235" s="27" t="s">
        <v>266</v>
      </c>
      <c r="C235" s="4121" t="str">
        <f ca="1">CELL("nomfichier")</f>
        <v>E:\0-UPRT\1-UPRT.FR-SITE-WEB\ff-fiches-fabrications\ff-fiches-fabrication-maj-08-2020\[ff-14.A-restauration-13.postits-au-poids.xlsx]Epurer un texte (2)</v>
      </c>
      <c r="D235" s="4121"/>
      <c r="E235" s="4121"/>
      <c r="F235" s="4121"/>
      <c r="G235" s="4121"/>
      <c r="H235" s="4121"/>
      <c r="I235" s="4121"/>
      <c r="J235" s="4121"/>
      <c r="K235" s="4121"/>
      <c r="L235" s="4121"/>
      <c r="M235" s="4121"/>
      <c r="N235" s="4122"/>
    </row>
    <row r="236" spans="1:14" ht="18" customHeight="1">
      <c r="A236" s="4169"/>
      <c r="B236" s="444" t="s">
        <v>268</v>
      </c>
      <c r="C236" s="4123" t="s">
        <v>1616</v>
      </c>
      <c r="D236" s="4123"/>
      <c r="E236" s="4123"/>
      <c r="F236" s="4123"/>
      <c r="G236" s="4123"/>
      <c r="H236" s="4123"/>
      <c r="I236" s="4123"/>
      <c r="J236" s="4123"/>
      <c r="K236" s="4123"/>
      <c r="L236" s="4123"/>
      <c r="M236" s="4123"/>
      <c r="N236" s="4124"/>
    </row>
    <row r="237" spans="1:14" ht="18" customHeight="1" thickBot="1">
      <c r="A237" s="4169"/>
      <c r="B237" s="4112" t="s">
        <v>271</v>
      </c>
      <c r="C237" s="4113"/>
      <c r="D237" s="4113"/>
      <c r="E237" s="4113"/>
      <c r="F237" s="4113"/>
      <c r="G237" s="4113"/>
      <c r="H237" s="4113"/>
      <c r="I237" s="4113"/>
      <c r="J237" s="4113"/>
      <c r="K237" s="4113"/>
      <c r="L237" s="4113"/>
      <c r="M237" s="4113"/>
      <c r="N237" s="4114"/>
    </row>
    <row r="238" spans="1:14" ht="45" customHeight="1" thickBot="1">
      <c r="A238" s="1822"/>
      <c r="B238" s="1823"/>
      <c r="C238" s="1823"/>
      <c r="D238" s="1824"/>
      <c r="E238" s="1825"/>
      <c r="F238" s="1826"/>
      <c r="G238" s="1827"/>
      <c r="H238" s="1827"/>
      <c r="I238" s="1827"/>
      <c r="J238" s="1827"/>
      <c r="K238" s="1828"/>
      <c r="L238" s="1828"/>
      <c r="M238" s="1828"/>
      <c r="N238" s="1828"/>
    </row>
    <row r="239" spans="1:14" ht="18" customHeight="1">
      <c r="A239" s="4188" t="s">
        <v>260</v>
      </c>
      <c r="B239" s="4190" t="s">
        <v>1579</v>
      </c>
      <c r="C239" s="4191"/>
      <c r="D239" s="4191"/>
      <c r="E239" s="4191"/>
      <c r="F239" s="4191"/>
      <c r="G239" s="4191"/>
      <c r="H239" s="4191"/>
      <c r="I239" s="4191"/>
      <c r="J239" s="4191"/>
      <c r="K239" s="4191"/>
      <c r="L239" s="4191"/>
      <c r="M239" s="4191"/>
      <c r="N239" s="4194">
        <v>4</v>
      </c>
    </row>
    <row r="240" spans="1:14" ht="18" customHeight="1">
      <c r="A240" s="4189"/>
      <c r="B240" s="4192"/>
      <c r="C240" s="4193"/>
      <c r="D240" s="4193"/>
      <c r="E240" s="4193"/>
      <c r="F240" s="4193"/>
      <c r="G240" s="4193"/>
      <c r="H240" s="4193"/>
      <c r="I240" s="4193"/>
      <c r="J240" s="4193"/>
      <c r="K240" s="4193"/>
      <c r="L240" s="4193"/>
      <c r="M240" s="4193"/>
      <c r="N240" s="4195"/>
    </row>
    <row r="241" spans="1:14" ht="18" customHeight="1">
      <c r="A241" s="4189"/>
      <c r="B241" s="4192"/>
      <c r="C241" s="4193"/>
      <c r="D241" s="4193"/>
      <c r="E241" s="4193"/>
      <c r="F241" s="4193"/>
      <c r="G241" s="4193"/>
      <c r="H241" s="4193"/>
      <c r="I241" s="4193"/>
      <c r="J241" s="4193"/>
      <c r="K241" s="4193"/>
      <c r="L241" s="4193"/>
      <c r="M241" s="4193"/>
      <c r="N241" s="4195"/>
    </row>
    <row r="242" spans="1:14" ht="18" customHeight="1">
      <c r="A242" s="1097"/>
      <c r="B242" s="5746" t="s">
        <v>287</v>
      </c>
      <c r="C242" s="4824"/>
      <c r="D242" s="4825" t="s">
        <v>1566</v>
      </c>
      <c r="E242" s="4825"/>
      <c r="F242" s="4825"/>
      <c r="G242" s="4825"/>
      <c r="H242" s="4825"/>
      <c r="I242" s="4825"/>
      <c r="J242" s="4825"/>
      <c r="K242" s="4825"/>
      <c r="L242" s="4825"/>
      <c r="M242" s="4825"/>
      <c r="N242" s="5747"/>
    </row>
    <row r="243" spans="1:14" ht="18" customHeight="1">
      <c r="A243" s="1097"/>
      <c r="B243" s="5746"/>
      <c r="C243" s="4824"/>
      <c r="D243" s="4825"/>
      <c r="E243" s="4825"/>
      <c r="F243" s="4825"/>
      <c r="G243" s="4825"/>
      <c r="H243" s="4825"/>
      <c r="I243" s="4825"/>
      <c r="J243" s="4825"/>
      <c r="K243" s="4825"/>
      <c r="L243" s="4825"/>
      <c r="M243" s="4825"/>
      <c r="N243" s="5747"/>
    </row>
    <row r="244" spans="1:14" ht="18" customHeight="1">
      <c r="A244" s="4169"/>
      <c r="B244" s="5748" t="s">
        <v>1585</v>
      </c>
      <c r="C244" s="5749"/>
      <c r="D244" s="5749"/>
      <c r="E244" s="5749"/>
      <c r="F244" s="5749"/>
      <c r="G244" s="5749"/>
      <c r="H244" s="5749"/>
      <c r="I244" s="5749"/>
      <c r="J244" s="5749"/>
      <c r="K244" s="5749"/>
      <c r="L244" s="5749"/>
      <c r="M244" s="5749"/>
      <c r="N244" s="5750"/>
    </row>
    <row r="245" spans="1:14" ht="18" customHeight="1">
      <c r="A245" s="4169"/>
      <c r="B245" s="5748"/>
      <c r="C245" s="5749"/>
      <c r="D245" s="5749"/>
      <c r="E245" s="5749"/>
      <c r="F245" s="5749"/>
      <c r="G245" s="5749"/>
      <c r="H245" s="5749"/>
      <c r="I245" s="5749"/>
      <c r="J245" s="5749"/>
      <c r="K245" s="5749"/>
      <c r="L245" s="5749"/>
      <c r="M245" s="5749"/>
      <c r="N245" s="5750"/>
    </row>
    <row r="246" spans="1:14" ht="18" customHeight="1">
      <c r="A246" s="4169"/>
      <c r="B246" s="4128"/>
      <c r="C246" s="4129"/>
      <c r="D246" s="4129"/>
      <c r="E246" s="4129"/>
      <c r="F246" s="4129"/>
      <c r="G246" s="4129"/>
      <c r="H246" s="4129"/>
      <c r="I246" s="4129"/>
      <c r="J246" s="4129"/>
      <c r="K246" s="4129"/>
      <c r="L246" s="4129"/>
      <c r="M246" s="4129"/>
      <c r="N246" s="4130"/>
    </row>
    <row r="247" spans="1:14" ht="18" customHeight="1">
      <c r="A247" s="4169"/>
      <c r="B247" s="2740" t="s">
        <v>25</v>
      </c>
      <c r="C247" s="2934"/>
      <c r="D247" s="2752" t="s">
        <v>1586</v>
      </c>
      <c r="E247" s="2935"/>
      <c r="F247" s="2921" t="s">
        <v>1587</v>
      </c>
      <c r="G247" s="1783">
        <v>1</v>
      </c>
      <c r="H247" s="2940" t="s">
        <v>464</v>
      </c>
      <c r="I247" s="2941" t="str">
        <f>B239</f>
        <v>JUS DE FRAISE</v>
      </c>
      <c r="J247" s="133"/>
      <c r="K247" s="133"/>
      <c r="L247" s="2934"/>
      <c r="M247" s="5751" t="s">
        <v>14</v>
      </c>
      <c r="N247" s="5752"/>
    </row>
    <row r="248" spans="1:14" ht="18" customHeight="1">
      <c r="A248" s="4169"/>
      <c r="B248" s="2741" t="s">
        <v>12</v>
      </c>
      <c r="C248" s="2934"/>
      <c r="D248" s="2921" t="s">
        <v>1589</v>
      </c>
      <c r="E248" s="2936" t="str">
        <f>C249</f>
        <v>Coussin</v>
      </c>
      <c r="F248" s="2921" t="s">
        <v>1590</v>
      </c>
      <c r="G248" s="2939">
        <f>(M249/L249)*G247</f>
        <v>0.90909090909090906</v>
      </c>
      <c r="H248" s="2934"/>
      <c r="I248" s="2934"/>
      <c r="J248" s="2934"/>
      <c r="K248" s="2934"/>
      <c r="L248" s="2934"/>
      <c r="M248" s="5753" t="s">
        <v>1591</v>
      </c>
      <c r="N248" s="5754"/>
    </row>
    <row r="249" spans="1:14" ht="18" customHeight="1">
      <c r="A249" s="4169"/>
      <c r="B249" s="5760">
        <v>1</v>
      </c>
      <c r="C249" s="5761" t="s">
        <v>1592</v>
      </c>
      <c r="D249" s="2903"/>
      <c r="E249" s="2903"/>
      <c r="F249" s="2937" t="s">
        <v>1593</v>
      </c>
      <c r="G249" s="2938">
        <f>B249</f>
        <v>1</v>
      </c>
      <c r="H249" s="2937" t="str">
        <f>C249</f>
        <v>Coussin</v>
      </c>
      <c r="I249" s="2949">
        <f>L249/M249</f>
        <v>1.1000000000000001</v>
      </c>
      <c r="J249" s="133"/>
      <c r="K249" s="5762" t="s">
        <v>1594</v>
      </c>
      <c r="L249" s="5763">
        <f>N262</f>
        <v>5.5</v>
      </c>
      <c r="M249" s="5764">
        <v>5</v>
      </c>
      <c r="N249" s="5765"/>
    </row>
    <row r="250" spans="1:14" ht="18" customHeight="1">
      <c r="A250" s="4169"/>
      <c r="B250" s="5760"/>
      <c r="C250" s="5761"/>
      <c r="D250" s="2903"/>
      <c r="E250" s="2903"/>
      <c r="F250" s="2903"/>
      <c r="H250" s="2949"/>
      <c r="I250" s="2903"/>
      <c r="J250" s="133"/>
      <c r="K250" s="5762"/>
      <c r="L250" s="5763"/>
      <c r="M250" s="5764"/>
      <c r="N250" s="5765"/>
    </row>
    <row r="251" spans="1:14" ht="18" customHeight="1">
      <c r="A251" s="4169"/>
      <c r="B251" s="4128"/>
      <c r="C251" s="4129"/>
      <c r="D251" s="4129"/>
      <c r="E251" s="4129"/>
      <c r="F251" s="4129"/>
      <c r="G251" s="4129"/>
      <c r="H251" s="4129"/>
      <c r="I251" s="4129"/>
      <c r="J251" s="4129"/>
      <c r="K251" s="4129"/>
      <c r="L251" s="4129"/>
      <c r="M251" s="4129"/>
      <c r="N251" s="4130"/>
    </row>
    <row r="252" spans="1:14" ht="18" customHeight="1">
      <c r="A252" s="4169"/>
      <c r="B252" s="5755" t="s">
        <v>27</v>
      </c>
      <c r="C252" s="5756"/>
      <c r="D252" s="5756"/>
      <c r="E252" s="5757" t="s">
        <v>1286</v>
      </c>
      <c r="F252" s="5757"/>
      <c r="G252" s="5757"/>
      <c r="H252" s="5757"/>
      <c r="I252" s="5757"/>
      <c r="J252" s="5757"/>
      <c r="K252" s="5757"/>
      <c r="L252" s="2742"/>
      <c r="M252" s="2743"/>
      <c r="N252" s="2744"/>
    </row>
    <row r="253" spans="1:14" ht="18" customHeight="1">
      <c r="A253" s="4169"/>
      <c r="B253" s="5758" t="s">
        <v>300</v>
      </c>
      <c r="C253" s="4859" t="s">
        <v>331</v>
      </c>
      <c r="D253" s="4859" t="s">
        <v>366</v>
      </c>
      <c r="E253" s="5757"/>
      <c r="F253" s="5757"/>
      <c r="G253" s="5757"/>
      <c r="H253" s="5757"/>
      <c r="I253" s="5757"/>
      <c r="J253" s="5757"/>
      <c r="K253" s="5757"/>
      <c r="L253" s="2742"/>
      <c r="M253" s="2742"/>
      <c r="N253" s="2745"/>
    </row>
    <row r="254" spans="1:14" ht="18" customHeight="1">
      <c r="A254" s="4169"/>
      <c r="B254" s="5758"/>
      <c r="C254" s="4859"/>
      <c r="D254" s="4859"/>
      <c r="E254" s="2746" t="s">
        <v>24</v>
      </c>
      <c r="F254" s="2747"/>
      <c r="G254" s="2747"/>
      <c r="H254" s="2748"/>
      <c r="I254" s="2749"/>
      <c r="J254" s="2750"/>
      <c r="K254" s="2750"/>
      <c r="L254" s="2751"/>
      <c r="M254" s="2751"/>
      <c r="N254" s="2904"/>
    </row>
    <row r="255" spans="1:14" ht="18" customHeight="1">
      <c r="A255" s="4169"/>
      <c r="B255" s="5758"/>
      <c r="C255" s="4859"/>
      <c r="D255" s="5759"/>
      <c r="E255" s="1051" t="str">
        <f>SUBSTITUTE(ADDRESS(1,COLUMN(),4),"1","")</f>
        <v>E</v>
      </c>
      <c r="F255" s="1125"/>
      <c r="G255" s="1126"/>
      <c r="H255" s="1133"/>
      <c r="I255" s="1133"/>
      <c r="J255" s="1133"/>
      <c r="K255" s="1133"/>
      <c r="L255" s="1792"/>
      <c r="M255" s="1792"/>
      <c r="N255" s="1793"/>
    </row>
    <row r="256" spans="1:14" ht="18" customHeight="1">
      <c r="A256" s="4169"/>
      <c r="B256" s="1795"/>
      <c r="C256" s="1796"/>
      <c r="D256" s="1797"/>
      <c r="E256" s="2946"/>
      <c r="F256" s="2931"/>
      <c r="G256" s="2931"/>
      <c r="H256" s="2931"/>
      <c r="I256" s="2931"/>
      <c r="J256" s="2932">
        <f>E256</f>
        <v>0</v>
      </c>
      <c r="K256" s="2945">
        <f>IF(ISBLANK(B256),D256,(D256*B256))</f>
        <v>0</v>
      </c>
      <c r="L256" s="2942">
        <f>IF(ISTEXT(B256),B256,IF(ISBLANK(B256),0,(B256/B249)*M249))</f>
        <v>0</v>
      </c>
      <c r="M256" s="2943">
        <f>C256</f>
        <v>0</v>
      </c>
      <c r="N256" s="2944">
        <f>(K256/B249)*M249</f>
        <v>0</v>
      </c>
    </row>
    <row r="257" spans="1:14" ht="18" customHeight="1">
      <c r="A257" s="4169"/>
      <c r="B257" s="1804"/>
      <c r="C257" s="1805"/>
      <c r="D257" s="35">
        <v>1</v>
      </c>
      <c r="E257" s="2947" t="s">
        <v>1639</v>
      </c>
      <c r="F257" s="2933"/>
      <c r="G257" s="2933"/>
      <c r="H257" s="2933"/>
      <c r="I257" s="2933"/>
      <c r="J257" s="2932" t="str">
        <f>E257</f>
        <v>Fraises</v>
      </c>
      <c r="K257" s="2945">
        <f>IF(ISBLANK(B257),D257,(D257*B257))</f>
        <v>1</v>
      </c>
      <c r="L257" s="2942">
        <f>IF(ISTEXT(B257),B257,IF(ISBLANK(B257),0,(B257/B249)*M249))</f>
        <v>0</v>
      </c>
      <c r="M257" s="2943">
        <f>C257</f>
        <v>0</v>
      </c>
      <c r="N257" s="2944">
        <f>(K257/B249)*M249</f>
        <v>5</v>
      </c>
    </row>
    <row r="258" spans="1:14" ht="18" customHeight="1">
      <c r="A258" s="4169"/>
      <c r="B258" s="1804"/>
      <c r="C258" s="1805"/>
      <c r="D258" s="35">
        <v>0.1</v>
      </c>
      <c r="E258" s="2947" t="s">
        <v>494</v>
      </c>
      <c r="F258" s="2933"/>
      <c r="G258" s="2933"/>
      <c r="H258" s="2933"/>
      <c r="I258" s="2933"/>
      <c r="J258" s="2932" t="str">
        <f>E258</f>
        <v>Sucre</v>
      </c>
      <c r="K258" s="2945">
        <f>IF(ISBLANK(B258),D258,(D258*B258))</f>
        <v>0.1</v>
      </c>
      <c r="L258" s="2942">
        <f>IF(ISTEXT(B258),B258,IF(ISBLANK(B258),0,(B258/B249)*M249))</f>
        <v>0</v>
      </c>
      <c r="M258" s="2943">
        <f>C258</f>
        <v>0</v>
      </c>
      <c r="N258" s="2944">
        <f>(K258/B249)*M249</f>
        <v>0.5</v>
      </c>
    </row>
    <row r="259" spans="1:14" ht="18" customHeight="1">
      <c r="A259" s="4169"/>
      <c r="B259" s="1804"/>
      <c r="C259" s="1805"/>
      <c r="D259" s="35"/>
      <c r="E259" s="2947"/>
      <c r="F259" s="2933"/>
      <c r="G259" s="2933"/>
      <c r="H259" s="2933"/>
      <c r="I259" s="2933"/>
      <c r="J259" s="2932">
        <f>E259</f>
        <v>0</v>
      </c>
      <c r="K259" s="2945">
        <f>IF(ISBLANK(B259),D259,(D259*B259))</f>
        <v>0</v>
      </c>
      <c r="L259" s="2942">
        <f>IF(ISTEXT(B259),B259,IF(ISBLANK(B259),0,(B259/B249)*M249))</f>
        <v>0</v>
      </c>
      <c r="M259" s="2943">
        <f>C259</f>
        <v>0</v>
      </c>
      <c r="N259" s="2944">
        <f>(K259/B249)*M249</f>
        <v>0</v>
      </c>
    </row>
    <row r="260" spans="1:14" ht="18" customHeight="1">
      <c r="A260" s="4169"/>
      <c r="B260" s="1806"/>
      <c r="C260" s="1807"/>
      <c r="D260" s="1808"/>
      <c r="E260" s="2947"/>
      <c r="F260" s="2933"/>
      <c r="G260" s="2933"/>
      <c r="H260" s="2933"/>
      <c r="I260" s="2933"/>
      <c r="J260" s="2932">
        <f>E260</f>
        <v>0</v>
      </c>
      <c r="K260" s="2945">
        <f>IF(ISBLANK(B260),D260,(D260*B260))</f>
        <v>0</v>
      </c>
      <c r="L260" s="2942">
        <f>IF(ISTEXT(B260),B260,IF(ISBLANK(B260),0,(B260/B249)*M249))</f>
        <v>0</v>
      </c>
      <c r="M260" s="2943">
        <f>C260</f>
        <v>0</v>
      </c>
      <c r="N260" s="2944">
        <f>(K260/B249)*M249</f>
        <v>0</v>
      </c>
    </row>
    <row r="261" spans="1:14" ht="18" customHeight="1">
      <c r="A261" s="4169"/>
      <c r="B261" s="5740"/>
      <c r="C261" s="5741"/>
      <c r="D261" s="5741"/>
      <c r="E261" s="5741"/>
      <c r="F261" s="5741"/>
      <c r="G261" s="5741"/>
      <c r="H261" s="5741"/>
      <c r="I261" s="5741"/>
      <c r="J261" s="5741"/>
      <c r="K261" s="5741"/>
      <c r="L261" s="5741"/>
      <c r="M261" s="5741"/>
      <c r="N261" s="5742"/>
    </row>
    <row r="262" spans="1:14" ht="18" customHeight="1">
      <c r="A262" s="4169"/>
      <c r="B262" s="1809"/>
      <c r="C262" s="1810"/>
      <c r="D262" s="1127">
        <f>SUM(D255:D261)</f>
        <v>1.1000000000000001</v>
      </c>
      <c r="E262" s="1127"/>
      <c r="F262" s="1811"/>
      <c r="G262" s="1811"/>
      <c r="H262" s="1811"/>
      <c r="I262" s="1811"/>
      <c r="J262" s="1812"/>
      <c r="K262" s="1812"/>
      <c r="L262" s="1813"/>
      <c r="M262" s="1813"/>
      <c r="N262" s="447">
        <f>SUM(N255:N261)</f>
        <v>5.5</v>
      </c>
    </row>
    <row r="263" spans="1:14" ht="18" customHeight="1">
      <c r="A263" s="4827"/>
      <c r="B263" s="5743" t="s">
        <v>1600</v>
      </c>
      <c r="C263" s="5744"/>
      <c r="D263" s="5744"/>
      <c r="E263" s="5744"/>
      <c r="F263" s="5744"/>
      <c r="G263" s="5744"/>
      <c r="H263" s="5744"/>
      <c r="I263" s="5744"/>
      <c r="J263" s="5744"/>
      <c r="K263" s="5744"/>
      <c r="L263" s="5744"/>
      <c r="M263" s="5744"/>
      <c r="N263" s="5745"/>
    </row>
    <row r="264" spans="1:14" ht="18" customHeight="1">
      <c r="A264" s="4169"/>
      <c r="B264" s="1028"/>
      <c r="C264" s="1029" t="s">
        <v>314</v>
      </c>
      <c r="D264" s="1030"/>
      <c r="E264" s="1030"/>
      <c r="F264" s="1030"/>
      <c r="G264" s="4142" t="s">
        <v>263</v>
      </c>
      <c r="H264" s="4142"/>
      <c r="I264" s="4142"/>
      <c r="J264" s="4142"/>
      <c r="K264" s="4142"/>
      <c r="L264" s="4142"/>
      <c r="M264" s="4142"/>
      <c r="N264" s="4143"/>
    </row>
    <row r="265" spans="1:14" ht="18" customHeight="1">
      <c r="A265" s="4169"/>
      <c r="B265" s="1031"/>
      <c r="C265" s="2917" t="s">
        <v>334</v>
      </c>
      <c r="D265" s="1033" t="s">
        <v>374</v>
      </c>
      <c r="E265" s="1238"/>
      <c r="F265" s="1238"/>
      <c r="G265" s="4142"/>
      <c r="H265" s="4142"/>
      <c r="I265" s="4142"/>
      <c r="J265" s="4142"/>
      <c r="K265" s="4142"/>
      <c r="L265" s="4142"/>
      <c r="M265" s="4142"/>
      <c r="N265" s="4143"/>
    </row>
    <row r="266" spans="1:14" ht="18" customHeight="1">
      <c r="A266" s="4169"/>
      <c r="B266" s="1031"/>
      <c r="C266" s="1035" t="s">
        <v>316</v>
      </c>
      <c r="D266" s="1029" t="s">
        <v>317</v>
      </c>
      <c r="E266" s="1238"/>
      <c r="F266" s="1238"/>
      <c r="G266" s="1029"/>
      <c r="H266" s="1036"/>
      <c r="I266" s="1036"/>
      <c r="J266" s="1036"/>
      <c r="K266" s="1036"/>
      <c r="L266" s="1036"/>
      <c r="M266" s="1036"/>
      <c r="N266" s="1037"/>
    </row>
    <row r="267" spans="1:14" ht="18" customHeight="1">
      <c r="A267" s="4169"/>
      <c r="B267" s="135"/>
      <c r="C267" s="2926"/>
      <c r="D267" s="1039"/>
      <c r="E267" s="1040"/>
      <c r="F267" s="1040"/>
      <c r="G267" s="1041"/>
      <c r="H267" s="1042"/>
      <c r="I267" s="1042"/>
      <c r="J267" s="1042"/>
      <c r="K267" s="1818" t="s">
        <v>318</v>
      </c>
      <c r="L267" s="1042"/>
      <c r="M267" s="1042"/>
      <c r="N267" s="1043"/>
    </row>
    <row r="268" spans="1:14" ht="18" customHeight="1">
      <c r="A268" s="4169"/>
      <c r="B268" s="990">
        <v>1</v>
      </c>
      <c r="C268" s="2914" t="s">
        <v>1640</v>
      </c>
      <c r="D268" s="1045"/>
      <c r="E268" s="1045"/>
      <c r="F268" s="1045"/>
      <c r="G268" s="1045"/>
      <c r="H268" s="1045"/>
      <c r="I268" s="1045"/>
      <c r="J268" s="1045"/>
      <c r="K268" s="1818" t="s">
        <v>319</v>
      </c>
      <c r="L268" s="1045"/>
      <c r="M268" s="1045"/>
      <c r="N268" s="1046"/>
    </row>
    <row r="269" spans="1:14" ht="18" customHeight="1">
      <c r="A269" s="4169"/>
      <c r="B269" s="990">
        <v>2</v>
      </c>
      <c r="C269" s="2915" t="s">
        <v>1641</v>
      </c>
      <c r="D269" s="1045"/>
      <c r="E269" s="1045"/>
      <c r="F269" s="1045"/>
      <c r="G269" s="1045"/>
      <c r="H269" s="1045"/>
      <c r="I269" s="1045"/>
      <c r="J269" s="1045"/>
      <c r="K269" s="1818" t="s">
        <v>321</v>
      </c>
      <c r="L269" s="1045"/>
      <c r="M269" s="1045"/>
      <c r="N269" s="1046"/>
    </row>
    <row r="270" spans="1:14" ht="18" customHeight="1">
      <c r="A270" s="4169"/>
      <c r="B270" s="990">
        <v>3</v>
      </c>
      <c r="C270" s="2914" t="s">
        <v>1642</v>
      </c>
      <c r="D270" s="1045"/>
      <c r="E270" s="1045"/>
      <c r="F270" s="1045"/>
      <c r="G270" s="1045"/>
      <c r="H270" s="1045"/>
      <c r="I270" s="1045"/>
      <c r="J270" s="1045"/>
      <c r="K270" s="1045"/>
      <c r="L270" s="1045"/>
      <c r="M270" s="1045"/>
      <c r="N270" s="1046"/>
    </row>
    <row r="271" spans="1:14" ht="18" customHeight="1">
      <c r="A271" s="4169"/>
      <c r="B271" s="990">
        <v>4</v>
      </c>
      <c r="C271" s="2914" t="s">
        <v>1643</v>
      </c>
      <c r="D271" s="1045"/>
      <c r="E271" s="1045"/>
      <c r="F271" s="1045"/>
      <c r="G271" s="1045"/>
      <c r="H271" s="1045"/>
      <c r="I271" s="1045"/>
      <c r="J271" s="1045"/>
      <c r="K271" s="1045"/>
      <c r="L271" s="1045"/>
      <c r="M271" s="1045"/>
      <c r="N271" s="1046"/>
    </row>
    <row r="272" spans="1:14" ht="18" customHeight="1">
      <c r="A272" s="4169"/>
      <c r="B272" s="990">
        <v>5</v>
      </c>
      <c r="C272" s="2914" t="s">
        <v>1644</v>
      </c>
      <c r="D272" s="1045"/>
      <c r="E272" s="1045"/>
      <c r="F272" s="1045"/>
      <c r="G272" s="1045"/>
      <c r="H272" s="1045"/>
      <c r="I272" s="1045"/>
      <c r="J272" s="1045"/>
      <c r="K272" s="1045"/>
      <c r="L272" s="1045"/>
      <c r="M272" s="1045"/>
      <c r="N272" s="1046"/>
    </row>
    <row r="273" spans="1:14" ht="18" customHeight="1">
      <c r="A273" s="4169"/>
      <c r="B273" s="990"/>
      <c r="C273" s="2914"/>
      <c r="D273" s="1045"/>
      <c r="E273" s="1045"/>
      <c r="F273" s="1045"/>
      <c r="G273" s="1045"/>
      <c r="H273" s="1045"/>
      <c r="I273" s="1045"/>
      <c r="J273" s="1045"/>
      <c r="K273" s="1045"/>
      <c r="L273" s="1045"/>
      <c r="M273" s="1045"/>
      <c r="N273" s="1046"/>
    </row>
    <row r="274" spans="1:14" ht="18" customHeight="1">
      <c r="A274" s="4169"/>
      <c r="B274" s="990"/>
      <c r="C274" s="2914"/>
      <c r="D274" s="1045"/>
      <c r="E274" s="1045"/>
      <c r="F274" s="1045"/>
      <c r="G274" s="1045"/>
      <c r="H274" s="1045"/>
      <c r="I274" s="1045"/>
      <c r="J274" s="1045"/>
      <c r="K274" s="1045"/>
      <c r="L274" s="1045"/>
      <c r="M274" s="1045"/>
      <c r="N274" s="1046"/>
    </row>
    <row r="275" spans="1:14" ht="18" customHeight="1">
      <c r="A275" s="4169"/>
      <c r="B275" s="990"/>
      <c r="C275" s="2914"/>
      <c r="D275" s="1045"/>
      <c r="E275" s="1045"/>
      <c r="F275" s="1045"/>
      <c r="G275" s="1045"/>
      <c r="H275" s="1045"/>
      <c r="I275" s="1045"/>
      <c r="J275" s="1045"/>
      <c r="K275" s="1045"/>
      <c r="L275" s="1045"/>
      <c r="M275" s="1045"/>
      <c r="N275" s="1046"/>
    </row>
    <row r="276" spans="1:14" ht="18" customHeight="1">
      <c r="A276" s="4169"/>
      <c r="B276" s="1047"/>
      <c r="C276" s="2916"/>
      <c r="D276" s="9"/>
      <c r="E276" s="9"/>
      <c r="F276" s="9"/>
      <c r="G276" s="9"/>
      <c r="H276" s="9"/>
      <c r="I276" s="45"/>
      <c r="J276" s="45"/>
      <c r="K276" s="45"/>
      <c r="L276" s="45"/>
      <c r="M276" s="45"/>
      <c r="N276" s="46"/>
    </row>
    <row r="277" spans="1:14" ht="18" customHeight="1">
      <c r="A277" s="4169"/>
      <c r="B277" s="5731"/>
      <c r="C277" s="5732"/>
      <c r="D277" s="5732"/>
      <c r="E277" s="5732"/>
      <c r="F277" s="5732"/>
      <c r="G277" s="5732"/>
      <c r="H277" s="5732"/>
      <c r="I277" s="5732"/>
      <c r="J277" s="5732"/>
      <c r="K277" s="5732"/>
      <c r="L277" s="5732"/>
      <c r="M277" s="5732"/>
      <c r="N277" s="5733"/>
    </row>
    <row r="278" spans="1:14" ht="18" customHeight="1">
      <c r="A278" s="4169"/>
      <c r="B278" s="1114" t="s">
        <v>264</v>
      </c>
      <c r="C278" s="2923" t="s">
        <v>281</v>
      </c>
      <c r="D278" s="5734" t="s">
        <v>1612</v>
      </c>
      <c r="E278" s="5735"/>
      <c r="F278" s="5735"/>
      <c r="G278" s="5735"/>
      <c r="H278" s="5735"/>
      <c r="I278" s="5735"/>
      <c r="J278" s="5735"/>
      <c r="K278" s="5735"/>
      <c r="L278" s="5735"/>
      <c r="M278" s="5735"/>
      <c r="N278" s="5736"/>
    </row>
    <row r="279" spans="1:14" ht="18" customHeight="1">
      <c r="A279" s="4169"/>
      <c r="B279" s="5769"/>
      <c r="C279" s="5770"/>
      <c r="D279" s="5770"/>
      <c r="E279" s="5770"/>
      <c r="F279" s="5770"/>
      <c r="G279" s="5770"/>
      <c r="H279" s="5770"/>
      <c r="I279" s="5770"/>
      <c r="J279" s="5770"/>
      <c r="K279" s="5770"/>
      <c r="L279" s="5770"/>
      <c r="M279" s="5770"/>
      <c r="N279" s="5771"/>
    </row>
    <row r="280" spans="1:14" ht="18" customHeight="1">
      <c r="A280" s="4169"/>
      <c r="B280" s="140" t="s">
        <v>12</v>
      </c>
      <c r="C280" s="2918" t="s">
        <v>20</v>
      </c>
      <c r="D280" s="1054"/>
      <c r="E280" s="1054"/>
      <c r="F280" s="1054"/>
      <c r="G280" s="1054"/>
      <c r="H280" s="1054"/>
      <c r="I280" s="1055"/>
      <c r="J280" s="1055"/>
      <c r="K280" s="1055"/>
      <c r="L280" s="1055"/>
      <c r="M280" s="1055"/>
      <c r="N280" s="139"/>
    </row>
    <row r="281" spans="1:14" ht="18" customHeight="1">
      <c r="A281" s="4169"/>
      <c r="B281" s="989"/>
      <c r="C281" s="2919" t="s">
        <v>1275</v>
      </c>
      <c r="D281" s="1054"/>
      <c r="E281" s="1054"/>
      <c r="F281" s="1054"/>
      <c r="G281" s="1054"/>
      <c r="H281" s="1054"/>
      <c r="I281" s="1055"/>
      <c r="J281" s="1055"/>
      <c r="K281" s="1055"/>
      <c r="L281" s="1055"/>
      <c r="M281" s="1055"/>
      <c r="N281" s="139"/>
    </row>
    <row r="282" spans="1:14" ht="18" customHeight="1">
      <c r="A282" s="4169"/>
      <c r="B282" s="989" t="s">
        <v>14</v>
      </c>
      <c r="C282" s="2920" t="s">
        <v>1613</v>
      </c>
      <c r="D282" s="1054"/>
      <c r="E282" s="1054"/>
      <c r="F282" s="1054"/>
      <c r="G282" s="1054"/>
      <c r="H282" s="1054"/>
      <c r="I282" s="1055"/>
      <c r="J282" s="1055"/>
      <c r="K282" s="1055"/>
      <c r="L282" s="1055"/>
      <c r="M282" s="1055"/>
      <c r="N282" s="139"/>
    </row>
    <row r="283" spans="1:14" ht="18" customHeight="1">
      <c r="A283" s="4169"/>
      <c r="B283" s="2922"/>
      <c r="C283" s="2752" t="s">
        <v>1586</v>
      </c>
      <c r="D283" s="1531" t="s">
        <v>1614</v>
      </c>
      <c r="E283" s="1054"/>
      <c r="F283" s="1054"/>
      <c r="G283" s="1054"/>
      <c r="H283" s="1054"/>
      <c r="I283" s="1055"/>
      <c r="J283" s="2921" t="s">
        <v>1590</v>
      </c>
      <c r="K283" s="1821" t="s">
        <v>1615</v>
      </c>
      <c r="L283" s="1055"/>
      <c r="M283" s="1055"/>
      <c r="N283" s="139"/>
    </row>
    <row r="284" spans="1:14" ht="18" customHeight="1">
      <c r="A284" s="4169"/>
      <c r="B284" s="27" t="s">
        <v>266</v>
      </c>
      <c r="C284" s="4121" t="str">
        <f ca="1">CELL("nomfichier")</f>
        <v>E:\0-UPRT\1-UPRT.FR-SITE-WEB\ff-fiches-fabrications\ff-fiches-fabrication-maj-08-2020\[ff-14.A-restauration-13.postits-au-poids.xlsx]Epurer un texte (2)</v>
      </c>
      <c r="D284" s="4121"/>
      <c r="E284" s="4121"/>
      <c r="F284" s="4121"/>
      <c r="G284" s="4121"/>
      <c r="H284" s="4121"/>
      <c r="I284" s="4121"/>
      <c r="J284" s="4121"/>
      <c r="K284" s="4121"/>
      <c r="L284" s="4121"/>
      <c r="M284" s="4121"/>
      <c r="N284" s="4122"/>
    </row>
    <row r="285" spans="1:14" ht="18" customHeight="1">
      <c r="A285" s="4169"/>
      <c r="B285" s="444" t="s">
        <v>268</v>
      </c>
      <c r="C285" s="4123" t="s">
        <v>1616</v>
      </c>
      <c r="D285" s="4123"/>
      <c r="E285" s="4123"/>
      <c r="F285" s="4123"/>
      <c r="G285" s="4123"/>
      <c r="H285" s="4123"/>
      <c r="I285" s="4123"/>
      <c r="J285" s="4123"/>
      <c r="K285" s="4123"/>
      <c r="L285" s="4123"/>
      <c r="M285" s="4123"/>
      <c r="N285" s="4124"/>
    </row>
    <row r="286" spans="1:14" ht="18" customHeight="1" thickBot="1">
      <c r="A286" s="4169"/>
      <c r="B286" s="4112" t="s">
        <v>271</v>
      </c>
      <c r="C286" s="4113"/>
      <c r="D286" s="4113"/>
      <c r="E286" s="4113"/>
      <c r="F286" s="4113"/>
      <c r="G286" s="4113"/>
      <c r="H286" s="4113"/>
      <c r="I286" s="4113"/>
      <c r="J286" s="4113"/>
      <c r="K286" s="4113"/>
      <c r="L286" s="4113"/>
      <c r="M286" s="4113"/>
      <c r="N286" s="4114"/>
    </row>
    <row r="287" spans="1:14" ht="45" customHeight="1" thickBot="1">
      <c r="A287" s="1822"/>
      <c r="B287" s="1823"/>
      <c r="C287" s="1823"/>
      <c r="D287" s="1824"/>
      <c r="E287" s="1825"/>
      <c r="F287" s="1826"/>
      <c r="G287" s="1827"/>
      <c r="H287" s="1827"/>
      <c r="I287" s="1827"/>
      <c r="J287" s="1827"/>
      <c r="K287" s="1828"/>
      <c r="L287" s="1828"/>
      <c r="M287" s="1828"/>
      <c r="N287" s="1828"/>
    </row>
    <row r="288" spans="1:14" ht="18" customHeight="1">
      <c r="A288" s="4188" t="s">
        <v>260</v>
      </c>
      <c r="B288" s="4190" t="s">
        <v>1571</v>
      </c>
      <c r="C288" s="4191"/>
      <c r="D288" s="4191"/>
      <c r="E288" s="4191"/>
      <c r="F288" s="4191"/>
      <c r="G288" s="4191"/>
      <c r="H288" s="4191"/>
      <c r="I288" s="4191"/>
      <c r="J288" s="4191"/>
      <c r="K288" s="4191"/>
      <c r="L288" s="4191"/>
      <c r="M288" s="4191"/>
      <c r="N288" s="4194">
        <v>5</v>
      </c>
    </row>
    <row r="289" spans="1:14" ht="18" customHeight="1">
      <c r="A289" s="4189"/>
      <c r="B289" s="4192"/>
      <c r="C289" s="4193"/>
      <c r="D289" s="4193"/>
      <c r="E289" s="4193"/>
      <c r="F289" s="4193"/>
      <c r="G289" s="4193"/>
      <c r="H289" s="4193"/>
      <c r="I289" s="4193"/>
      <c r="J289" s="4193"/>
      <c r="K289" s="4193"/>
      <c r="L289" s="4193"/>
      <c r="M289" s="4193"/>
      <c r="N289" s="4195"/>
    </row>
    <row r="290" spans="1:14" ht="18" customHeight="1">
      <c r="A290" s="4189"/>
      <c r="B290" s="4192"/>
      <c r="C290" s="4193"/>
      <c r="D290" s="4193"/>
      <c r="E290" s="4193"/>
      <c r="F290" s="4193"/>
      <c r="G290" s="4193"/>
      <c r="H290" s="4193"/>
      <c r="I290" s="4193"/>
      <c r="J290" s="4193"/>
      <c r="K290" s="4193"/>
      <c r="L290" s="4193"/>
      <c r="M290" s="4193"/>
      <c r="N290" s="4195"/>
    </row>
    <row r="291" spans="1:14" ht="18" customHeight="1">
      <c r="A291" s="1097"/>
      <c r="B291" s="5746" t="s">
        <v>287</v>
      </c>
      <c r="C291" s="4824"/>
      <c r="D291" s="4825" t="s">
        <v>1566</v>
      </c>
      <c r="E291" s="4825"/>
      <c r="F291" s="4825"/>
      <c r="G291" s="4825"/>
      <c r="H291" s="4825"/>
      <c r="I291" s="4825"/>
      <c r="J291" s="4825"/>
      <c r="K291" s="4825"/>
      <c r="L291" s="4825"/>
      <c r="M291" s="4825"/>
      <c r="N291" s="5747"/>
    </row>
    <row r="292" spans="1:14" ht="18" customHeight="1">
      <c r="A292" s="1097"/>
      <c r="B292" s="5746"/>
      <c r="C292" s="4824"/>
      <c r="D292" s="4825"/>
      <c r="E292" s="4825"/>
      <c r="F292" s="4825"/>
      <c r="G292" s="4825"/>
      <c r="H292" s="4825"/>
      <c r="I292" s="4825"/>
      <c r="J292" s="4825"/>
      <c r="K292" s="4825"/>
      <c r="L292" s="4825"/>
      <c r="M292" s="4825"/>
      <c r="N292" s="5747"/>
    </row>
    <row r="293" spans="1:14" ht="18" customHeight="1">
      <c r="A293" s="4169"/>
      <c r="B293" s="5748" t="s">
        <v>1585</v>
      </c>
      <c r="C293" s="5749"/>
      <c r="D293" s="5749"/>
      <c r="E293" s="5749"/>
      <c r="F293" s="5749"/>
      <c r="G293" s="5749"/>
      <c r="H293" s="5749"/>
      <c r="I293" s="5749"/>
      <c r="J293" s="5749"/>
      <c r="K293" s="5749"/>
      <c r="L293" s="5749"/>
      <c r="M293" s="5749"/>
      <c r="N293" s="5750"/>
    </row>
    <row r="294" spans="1:14" ht="18" customHeight="1">
      <c r="A294" s="4169"/>
      <c r="B294" s="5748"/>
      <c r="C294" s="5749"/>
      <c r="D294" s="5749"/>
      <c r="E294" s="5749"/>
      <c r="F294" s="5749"/>
      <c r="G294" s="5749"/>
      <c r="H294" s="5749"/>
      <c r="I294" s="5749"/>
      <c r="J294" s="5749"/>
      <c r="K294" s="5749"/>
      <c r="L294" s="5749"/>
      <c r="M294" s="5749"/>
      <c r="N294" s="5750"/>
    </row>
    <row r="295" spans="1:14" ht="18" customHeight="1">
      <c r="A295" s="4169"/>
      <c r="B295" s="4128"/>
      <c r="C295" s="4129"/>
      <c r="D295" s="4129"/>
      <c r="E295" s="4129"/>
      <c r="F295" s="4129"/>
      <c r="G295" s="4129"/>
      <c r="H295" s="4129"/>
      <c r="I295" s="4129"/>
      <c r="J295" s="4129"/>
      <c r="K295" s="4129"/>
      <c r="L295" s="4129"/>
      <c r="M295" s="4129"/>
      <c r="N295" s="4130"/>
    </row>
    <row r="296" spans="1:14" ht="18" customHeight="1">
      <c r="A296" s="4169"/>
      <c r="B296" s="2740" t="s">
        <v>25</v>
      </c>
      <c r="C296" s="2934"/>
      <c r="D296" s="2752" t="s">
        <v>1586</v>
      </c>
      <c r="E296" s="2935"/>
      <c r="F296" s="2921" t="s">
        <v>1587</v>
      </c>
      <c r="G296" s="1783">
        <v>1</v>
      </c>
      <c r="H296" s="2940" t="s">
        <v>464</v>
      </c>
      <c r="I296" s="2941" t="str">
        <f>B288</f>
        <v>SAUCE FRAISE</v>
      </c>
      <c r="J296" s="133"/>
      <c r="K296" s="133"/>
      <c r="L296" s="2934"/>
      <c r="M296" s="5751" t="s">
        <v>14</v>
      </c>
      <c r="N296" s="5752"/>
    </row>
    <row r="297" spans="1:14" ht="18" customHeight="1">
      <c r="A297" s="4169"/>
      <c r="B297" s="2741" t="s">
        <v>12</v>
      </c>
      <c r="C297" s="2934"/>
      <c r="D297" s="2921" t="s">
        <v>1589</v>
      </c>
      <c r="E297" s="2936" t="str">
        <f>C298</f>
        <v>Coussin</v>
      </c>
      <c r="F297" s="2921" t="s">
        <v>1590</v>
      </c>
      <c r="G297" s="2939">
        <f>(M298/L298)*G296</f>
        <v>4.8309178743961345</v>
      </c>
      <c r="H297" s="2934"/>
      <c r="I297" s="2934"/>
      <c r="J297" s="2934"/>
      <c r="K297" s="2934"/>
      <c r="L297" s="2934"/>
      <c r="M297" s="5753" t="s">
        <v>1591</v>
      </c>
      <c r="N297" s="5754"/>
    </row>
    <row r="298" spans="1:14" ht="18" customHeight="1">
      <c r="A298" s="4169"/>
      <c r="B298" s="5760">
        <v>1</v>
      </c>
      <c r="C298" s="5761" t="s">
        <v>1592</v>
      </c>
      <c r="D298" s="2903"/>
      <c r="E298" s="2903"/>
      <c r="F298" s="2937" t="s">
        <v>1593</v>
      </c>
      <c r="G298" s="2938">
        <f>B298</f>
        <v>1</v>
      </c>
      <c r="H298" s="2937" t="str">
        <f>C298</f>
        <v>Coussin</v>
      </c>
      <c r="I298" s="2949">
        <f>L298/M298</f>
        <v>0.20700000000000002</v>
      </c>
      <c r="J298" s="133"/>
      <c r="K298" s="5762" t="s">
        <v>1594</v>
      </c>
      <c r="L298" s="5763">
        <f>N311</f>
        <v>0.20700000000000002</v>
      </c>
      <c r="M298" s="5764">
        <v>1</v>
      </c>
      <c r="N298" s="5765"/>
    </row>
    <row r="299" spans="1:14" ht="18" customHeight="1">
      <c r="A299" s="4169"/>
      <c r="B299" s="5760"/>
      <c r="C299" s="5761"/>
      <c r="D299" s="2903"/>
      <c r="E299" s="2903"/>
      <c r="F299" s="2903"/>
      <c r="H299" s="2949"/>
      <c r="I299" s="2903"/>
      <c r="J299" s="133"/>
      <c r="K299" s="5762"/>
      <c r="L299" s="5763"/>
      <c r="M299" s="5764"/>
      <c r="N299" s="5765"/>
    </row>
    <row r="300" spans="1:14" ht="18" customHeight="1">
      <c r="A300" s="4169"/>
      <c r="B300" s="4128"/>
      <c r="C300" s="4129"/>
      <c r="D300" s="4129"/>
      <c r="E300" s="4129"/>
      <c r="F300" s="4129"/>
      <c r="G300" s="4129"/>
      <c r="H300" s="4129"/>
      <c r="I300" s="4129"/>
      <c r="J300" s="4129"/>
      <c r="K300" s="4129"/>
      <c r="L300" s="4129"/>
      <c r="M300" s="4129"/>
      <c r="N300" s="4130"/>
    </row>
    <row r="301" spans="1:14" ht="18" customHeight="1">
      <c r="A301" s="4169"/>
      <c r="B301" s="5755" t="s">
        <v>27</v>
      </c>
      <c r="C301" s="5756"/>
      <c r="D301" s="5756"/>
      <c r="E301" s="5757" t="s">
        <v>1286</v>
      </c>
      <c r="F301" s="5757"/>
      <c r="G301" s="5757"/>
      <c r="H301" s="5757"/>
      <c r="I301" s="5757"/>
      <c r="J301" s="5757"/>
      <c r="K301" s="5757"/>
      <c r="L301" s="2742"/>
      <c r="M301" s="2743"/>
      <c r="N301" s="2744"/>
    </row>
    <row r="302" spans="1:14" ht="18" customHeight="1">
      <c r="A302" s="4169"/>
      <c r="B302" s="5758" t="s">
        <v>300</v>
      </c>
      <c r="C302" s="4859" t="s">
        <v>331</v>
      </c>
      <c r="D302" s="4859" t="s">
        <v>366</v>
      </c>
      <c r="E302" s="5757"/>
      <c r="F302" s="5757"/>
      <c r="G302" s="5757"/>
      <c r="H302" s="5757"/>
      <c r="I302" s="5757"/>
      <c r="J302" s="5757"/>
      <c r="K302" s="5757"/>
      <c r="L302" s="2742"/>
      <c r="M302" s="2742"/>
      <c r="N302" s="2745"/>
    </row>
    <row r="303" spans="1:14" ht="18" customHeight="1">
      <c r="A303" s="4169"/>
      <c r="B303" s="5758"/>
      <c r="C303" s="4859"/>
      <c r="D303" s="4859"/>
      <c r="E303" s="2746" t="s">
        <v>24</v>
      </c>
      <c r="F303" s="2747"/>
      <c r="G303" s="2747"/>
      <c r="H303" s="2748"/>
      <c r="I303" s="2749"/>
      <c r="J303" s="2750"/>
      <c r="K303" s="2750"/>
      <c r="L303" s="2751"/>
      <c r="M303" s="2751"/>
      <c r="N303" s="2904"/>
    </row>
    <row r="304" spans="1:14" ht="18" customHeight="1">
      <c r="A304" s="4169"/>
      <c r="B304" s="5758"/>
      <c r="C304" s="4859"/>
      <c r="D304" s="5759"/>
      <c r="E304" s="1051" t="str">
        <f>SUBSTITUTE(ADDRESS(1,COLUMN(),4),"1","")</f>
        <v>E</v>
      </c>
      <c r="F304" s="1125"/>
      <c r="G304" s="1126"/>
      <c r="H304" s="1133"/>
      <c r="I304" s="1133"/>
      <c r="J304" s="1133"/>
      <c r="K304" s="1133"/>
      <c r="L304" s="1792"/>
      <c r="M304" s="1792"/>
      <c r="N304" s="1793"/>
    </row>
    <row r="305" spans="1:14" ht="18" customHeight="1">
      <c r="A305" s="4169"/>
      <c r="B305" s="1795"/>
      <c r="C305" s="1796"/>
      <c r="D305" s="1797"/>
      <c r="E305" s="2946"/>
      <c r="F305" s="2931"/>
      <c r="G305" s="2931"/>
      <c r="H305" s="2931"/>
      <c r="I305" s="2931"/>
      <c r="J305" s="2932">
        <f>E305</f>
        <v>0</v>
      </c>
      <c r="K305" s="2945">
        <f>IF(ISBLANK(B305),D305,(D305*B305))</f>
        <v>0</v>
      </c>
      <c r="L305" s="2942">
        <f>IF(ISTEXT(B305),B305,IF(ISBLANK(B305),0,(B305/B298)*M298))</f>
        <v>0</v>
      </c>
      <c r="M305" s="2943">
        <f>C305</f>
        <v>0</v>
      </c>
      <c r="N305" s="2944">
        <f>(K305/B298)*M298</f>
        <v>0</v>
      </c>
    </row>
    <row r="306" spans="1:14" ht="18" customHeight="1">
      <c r="A306" s="4169"/>
      <c r="B306" s="1804"/>
      <c r="C306" s="1805"/>
      <c r="D306" s="35">
        <v>0.2</v>
      </c>
      <c r="E306" s="2947" t="s">
        <v>738</v>
      </c>
      <c r="F306" s="2933"/>
      <c r="G306" s="2933"/>
      <c r="H306" s="2933"/>
      <c r="I306" s="2933"/>
      <c r="J306" s="2932" t="str">
        <f>E306</f>
        <v>Jus de fraise</v>
      </c>
      <c r="K306" s="2945">
        <f>IF(ISBLANK(B306),D306,(D306*B306))</f>
        <v>0.2</v>
      </c>
      <c r="L306" s="2942">
        <f>IF(ISTEXT(B306),B306,IF(ISBLANK(B306),0,(B306/B298)*M298))</f>
        <v>0</v>
      </c>
      <c r="M306" s="2943">
        <f>C306</f>
        <v>0</v>
      </c>
      <c r="N306" s="2944">
        <f>(K306/B298)*M298</f>
        <v>0.2</v>
      </c>
    </row>
    <row r="307" spans="1:14" ht="18" customHeight="1">
      <c r="A307" s="4169"/>
      <c r="B307" s="1804"/>
      <c r="C307" s="1805"/>
      <c r="D307" s="35">
        <v>7.0000000000000001E-3</v>
      </c>
      <c r="E307" s="2947" t="s">
        <v>653</v>
      </c>
      <c r="F307" s="2933"/>
      <c r="G307" s="2933"/>
      <c r="H307" s="2933"/>
      <c r="I307" s="2933"/>
      <c r="J307" s="2932" t="str">
        <f>E307</f>
        <v>Fécule</v>
      </c>
      <c r="K307" s="2945">
        <f>IF(ISBLANK(B307),D307,(D307*B307))</f>
        <v>7.0000000000000001E-3</v>
      </c>
      <c r="L307" s="2942">
        <f>IF(ISTEXT(B307),B307,IF(ISBLANK(B307),0,(B307/B298)*M298))</f>
        <v>0</v>
      </c>
      <c r="M307" s="2943">
        <f>C307</f>
        <v>0</v>
      </c>
      <c r="N307" s="2944">
        <f>(K307/B298)*M298</f>
        <v>7.0000000000000001E-3</v>
      </c>
    </row>
    <row r="308" spans="1:14" ht="18" customHeight="1">
      <c r="A308" s="4169"/>
      <c r="B308" s="1804"/>
      <c r="C308" s="1805"/>
      <c r="D308" s="35"/>
      <c r="E308" s="2947"/>
      <c r="F308" s="2933"/>
      <c r="G308" s="2933"/>
      <c r="H308" s="2933"/>
      <c r="I308" s="2933"/>
      <c r="J308" s="2932">
        <f>E308</f>
        <v>0</v>
      </c>
      <c r="K308" s="2945">
        <f>IF(ISBLANK(B308),D308,(D308*B308))</f>
        <v>0</v>
      </c>
      <c r="L308" s="2942">
        <f>IF(ISTEXT(B308),B308,IF(ISBLANK(B308),0,(B308/B298)*M298))</f>
        <v>0</v>
      </c>
      <c r="M308" s="2943">
        <f>C308</f>
        <v>0</v>
      </c>
      <c r="N308" s="2944">
        <f>(K308/B298)*M298</f>
        <v>0</v>
      </c>
    </row>
    <row r="309" spans="1:14" ht="18" customHeight="1">
      <c r="A309" s="4169"/>
      <c r="B309" s="1806"/>
      <c r="C309" s="1807"/>
      <c r="D309" s="1808"/>
      <c r="E309" s="2947"/>
      <c r="F309" s="2933"/>
      <c r="G309" s="2933"/>
      <c r="H309" s="2933"/>
      <c r="I309" s="2933"/>
      <c r="J309" s="2932">
        <f>E309</f>
        <v>0</v>
      </c>
      <c r="K309" s="2945">
        <f>IF(ISBLANK(B309),D309,(D309*B309))</f>
        <v>0</v>
      </c>
      <c r="L309" s="2942">
        <f>IF(ISTEXT(B309),B309,IF(ISBLANK(B309),0,(B309/B298)*M298))</f>
        <v>0</v>
      </c>
      <c r="M309" s="2943">
        <f>C309</f>
        <v>0</v>
      </c>
      <c r="N309" s="2944">
        <f>(K309/B298)*M298</f>
        <v>0</v>
      </c>
    </row>
    <row r="310" spans="1:14" ht="18" customHeight="1">
      <c r="A310" s="4169"/>
      <c r="B310" s="5740"/>
      <c r="C310" s="5741"/>
      <c r="D310" s="5741"/>
      <c r="E310" s="5741"/>
      <c r="F310" s="5741"/>
      <c r="G310" s="5741"/>
      <c r="H310" s="5741"/>
      <c r="I310" s="5741"/>
      <c r="J310" s="5741"/>
      <c r="K310" s="5741"/>
      <c r="L310" s="5741"/>
      <c r="M310" s="5741"/>
      <c r="N310" s="5742"/>
    </row>
    <row r="311" spans="1:14" ht="18" customHeight="1">
      <c r="A311" s="4169"/>
      <c r="B311" s="1809"/>
      <c r="C311" s="1810"/>
      <c r="D311" s="1127">
        <f>SUM(D304:D310)</f>
        <v>0.20700000000000002</v>
      </c>
      <c r="E311" s="1127"/>
      <c r="F311" s="1811"/>
      <c r="G311" s="1811"/>
      <c r="H311" s="1811"/>
      <c r="I311" s="1811"/>
      <c r="J311" s="1812"/>
      <c r="K311" s="1812"/>
      <c r="L311" s="1813"/>
      <c r="M311" s="1813"/>
      <c r="N311" s="447">
        <f>SUM(N304:N310)</f>
        <v>0.20700000000000002</v>
      </c>
    </row>
    <row r="312" spans="1:14" ht="18" customHeight="1">
      <c r="A312" s="4169"/>
      <c r="B312" s="5743" t="s">
        <v>1600</v>
      </c>
      <c r="C312" s="5744"/>
      <c r="D312" s="5744"/>
      <c r="E312" s="5744"/>
      <c r="F312" s="5744"/>
      <c r="G312" s="5744"/>
      <c r="H312" s="5744"/>
      <c r="I312" s="5744"/>
      <c r="J312" s="5744"/>
      <c r="K312" s="5744"/>
      <c r="L312" s="5744"/>
      <c r="M312" s="5744"/>
      <c r="N312" s="5745"/>
    </row>
    <row r="313" spans="1:14" ht="18" customHeight="1">
      <c r="A313" s="4169"/>
      <c r="B313" s="1028"/>
      <c r="C313" s="1029" t="s">
        <v>314</v>
      </c>
      <c r="D313" s="1030"/>
      <c r="E313" s="1030"/>
      <c r="F313" s="1030"/>
      <c r="G313" s="4142" t="s">
        <v>263</v>
      </c>
      <c r="H313" s="4142"/>
      <c r="I313" s="4142"/>
      <c r="J313" s="4142"/>
      <c r="K313" s="4142"/>
      <c r="L313" s="4142"/>
      <c r="M313" s="4142"/>
      <c r="N313" s="4143"/>
    </row>
    <row r="314" spans="1:14" ht="18" customHeight="1">
      <c r="A314" s="4169"/>
      <c r="B314" s="1031"/>
      <c r="C314" s="2917" t="s">
        <v>334</v>
      </c>
      <c r="D314" s="1033" t="s">
        <v>374</v>
      </c>
      <c r="E314" s="1238"/>
      <c r="F314" s="1238"/>
      <c r="G314" s="4142"/>
      <c r="H314" s="4142"/>
      <c r="I314" s="4142"/>
      <c r="J314" s="4142"/>
      <c r="K314" s="4142"/>
      <c r="L314" s="4142"/>
      <c r="M314" s="4142"/>
      <c r="N314" s="4143"/>
    </row>
    <row r="315" spans="1:14" ht="18" customHeight="1">
      <c r="A315" s="4169"/>
      <c r="B315" s="1031"/>
      <c r="C315" s="1035" t="s">
        <v>316</v>
      </c>
      <c r="D315" s="1029" t="s">
        <v>317</v>
      </c>
      <c r="E315" s="1238"/>
      <c r="F315" s="1238"/>
      <c r="G315" s="1029"/>
      <c r="H315" s="1036"/>
      <c r="I315" s="1036"/>
      <c r="J315" s="1036"/>
      <c r="K315" s="1036"/>
      <c r="L315" s="1036"/>
      <c r="M315" s="1036"/>
      <c r="N315" s="1037"/>
    </row>
    <row r="316" spans="1:14" ht="18" customHeight="1">
      <c r="A316" s="4169"/>
      <c r="B316" s="135"/>
      <c r="C316" s="2926"/>
      <c r="D316" s="1039"/>
      <c r="E316" s="1040"/>
      <c r="F316" s="1040"/>
      <c r="G316" s="1041"/>
      <c r="H316" s="1042"/>
      <c r="I316" s="1042"/>
      <c r="J316" s="1042"/>
      <c r="K316" s="1818" t="s">
        <v>318</v>
      </c>
      <c r="L316" s="1042"/>
      <c r="M316" s="1042"/>
      <c r="N316" s="1043"/>
    </row>
    <row r="317" spans="1:14" ht="18" customHeight="1">
      <c r="A317" s="4169"/>
      <c r="B317" s="990">
        <v>1</v>
      </c>
      <c r="C317" s="2914" t="s">
        <v>1645</v>
      </c>
      <c r="D317" s="1045"/>
      <c r="E317" s="1045"/>
      <c r="F317" s="1045"/>
      <c r="G317" s="1045"/>
      <c r="H317" s="1045"/>
      <c r="I317" s="1045"/>
      <c r="J317" s="1045"/>
      <c r="K317" s="1818" t="s">
        <v>319</v>
      </c>
      <c r="L317" s="1045"/>
      <c r="M317" s="1045"/>
      <c r="N317" s="1046"/>
    </row>
    <row r="318" spans="1:14" ht="18" customHeight="1">
      <c r="A318" s="4169"/>
      <c r="B318" s="990">
        <v>2</v>
      </c>
      <c r="C318" s="2915" t="s">
        <v>1646</v>
      </c>
      <c r="D318" s="1045"/>
      <c r="E318" s="1045"/>
      <c r="F318" s="1045"/>
      <c r="G318" s="1045"/>
      <c r="H318" s="1045"/>
      <c r="I318" s="1045"/>
      <c r="J318" s="1045"/>
      <c r="K318" s="1818" t="s">
        <v>321</v>
      </c>
      <c r="L318" s="1045"/>
      <c r="M318" s="1045"/>
      <c r="N318" s="1046"/>
    </row>
    <row r="319" spans="1:14" ht="18" customHeight="1">
      <c r="A319" s="4169"/>
      <c r="B319" s="990">
        <v>3</v>
      </c>
      <c r="C319" s="2914" t="s">
        <v>1647</v>
      </c>
      <c r="D319" s="1045"/>
      <c r="E319" s="1045"/>
      <c r="F319" s="1045"/>
      <c r="G319" s="1045"/>
      <c r="H319" s="1045"/>
      <c r="I319" s="1045"/>
      <c r="J319" s="1045"/>
      <c r="K319" s="1045"/>
      <c r="L319" s="1045"/>
      <c r="M319" s="1045"/>
      <c r="N319" s="1046"/>
    </row>
    <row r="320" spans="1:14" ht="18" customHeight="1">
      <c r="A320" s="4169"/>
      <c r="B320" s="990">
        <v>4</v>
      </c>
      <c r="C320" s="2914" t="s">
        <v>1648</v>
      </c>
      <c r="D320" s="1045"/>
      <c r="E320" s="1045"/>
      <c r="F320" s="1045"/>
      <c r="G320" s="1045"/>
      <c r="H320" s="1045"/>
      <c r="I320" s="1045"/>
      <c r="J320" s="1045"/>
      <c r="K320" s="1045"/>
      <c r="L320" s="1045"/>
      <c r="M320" s="1045"/>
      <c r="N320" s="1046"/>
    </row>
    <row r="321" spans="1:14" ht="18" customHeight="1">
      <c r="A321" s="4169"/>
      <c r="B321" s="990"/>
      <c r="C321" s="2914"/>
      <c r="D321" s="1045"/>
      <c r="E321" s="1045"/>
      <c r="F321" s="1045"/>
      <c r="G321" s="1045"/>
      <c r="H321" s="1045"/>
      <c r="I321" s="1045"/>
      <c r="J321" s="1045"/>
      <c r="K321" s="1045"/>
      <c r="L321" s="1045"/>
      <c r="M321" s="1045"/>
      <c r="N321" s="1046"/>
    </row>
    <row r="322" spans="1:14" ht="18" customHeight="1">
      <c r="A322" s="4169"/>
      <c r="B322" s="990"/>
      <c r="C322" s="2914"/>
      <c r="D322" s="1045"/>
      <c r="E322" s="1045"/>
      <c r="F322" s="1045"/>
      <c r="G322" s="1045"/>
      <c r="H322" s="1045"/>
      <c r="I322" s="1045"/>
      <c r="J322" s="1045"/>
      <c r="K322" s="1045"/>
      <c r="L322" s="1045"/>
      <c r="M322" s="1045"/>
      <c r="N322" s="1046"/>
    </row>
    <row r="323" spans="1:14" ht="18" customHeight="1">
      <c r="A323" s="4169"/>
      <c r="B323" s="990"/>
      <c r="C323" s="2914"/>
      <c r="D323" s="1045"/>
      <c r="E323" s="1045"/>
      <c r="F323" s="1045"/>
      <c r="G323" s="1045"/>
      <c r="H323" s="1045"/>
      <c r="I323" s="1045"/>
      <c r="J323" s="1045"/>
      <c r="K323" s="1045"/>
      <c r="L323" s="1045"/>
      <c r="M323" s="1045"/>
      <c r="N323" s="1046"/>
    </row>
    <row r="324" spans="1:14" ht="18" customHeight="1">
      <c r="A324" s="4169"/>
      <c r="B324" s="1047"/>
      <c r="C324" s="2916"/>
      <c r="D324" s="9"/>
      <c r="E324" s="9"/>
      <c r="F324" s="9"/>
      <c r="G324" s="9"/>
      <c r="H324" s="9"/>
      <c r="I324" s="45"/>
      <c r="J324" s="45"/>
      <c r="K324" s="45"/>
      <c r="L324" s="45"/>
      <c r="M324" s="45"/>
      <c r="N324" s="46"/>
    </row>
    <row r="325" spans="1:14" ht="18" customHeight="1">
      <c r="A325" s="4169"/>
      <c r="B325" s="5731"/>
      <c r="C325" s="5732"/>
      <c r="D325" s="5732"/>
      <c r="E325" s="5732"/>
      <c r="F325" s="5732"/>
      <c r="G325" s="5732"/>
      <c r="H325" s="5732"/>
      <c r="I325" s="5732"/>
      <c r="J325" s="5732"/>
      <c r="K325" s="5732"/>
      <c r="L325" s="5732"/>
      <c r="M325" s="5732"/>
      <c r="N325" s="5733"/>
    </row>
    <row r="326" spans="1:14" ht="18" customHeight="1">
      <c r="A326" s="4169"/>
      <c r="B326" s="1114" t="s">
        <v>264</v>
      </c>
      <c r="C326" s="2923" t="s">
        <v>281</v>
      </c>
      <c r="D326" s="5734" t="s">
        <v>1612</v>
      </c>
      <c r="E326" s="5735"/>
      <c r="F326" s="5735"/>
      <c r="G326" s="5735"/>
      <c r="H326" s="5735"/>
      <c r="I326" s="5735"/>
      <c r="J326" s="5735"/>
      <c r="K326" s="5735"/>
      <c r="L326" s="5735"/>
      <c r="M326" s="5735"/>
      <c r="N326" s="5736"/>
    </row>
    <row r="327" spans="1:14" ht="18" customHeight="1">
      <c r="A327" s="4169"/>
      <c r="B327" s="5769"/>
      <c r="C327" s="5770"/>
      <c r="D327" s="5770"/>
      <c r="E327" s="5770"/>
      <c r="F327" s="5770"/>
      <c r="G327" s="5770"/>
      <c r="H327" s="5770"/>
      <c r="I327" s="5770"/>
      <c r="J327" s="5770"/>
      <c r="K327" s="5770"/>
      <c r="L327" s="5770"/>
      <c r="M327" s="5770"/>
      <c r="N327" s="5771"/>
    </row>
    <row r="328" spans="1:14" ht="18" customHeight="1">
      <c r="A328" s="4169"/>
      <c r="B328" s="5766" t="s">
        <v>480</v>
      </c>
      <c r="C328" s="5767"/>
      <c r="D328" s="5767"/>
      <c r="E328" s="5767"/>
      <c r="F328" s="5767"/>
      <c r="G328" s="5767"/>
      <c r="H328" s="5767"/>
      <c r="I328" s="5767"/>
      <c r="J328" s="5767"/>
      <c r="K328" s="5767"/>
      <c r="L328" s="5767"/>
      <c r="M328" s="5767"/>
      <c r="N328" s="5768"/>
    </row>
    <row r="329" spans="1:14" ht="18" customHeight="1">
      <c r="A329" s="4169"/>
      <c r="B329" s="140" t="s">
        <v>12</v>
      </c>
      <c r="C329" s="2918" t="s">
        <v>20</v>
      </c>
      <c r="D329" s="1054"/>
      <c r="E329" s="1054"/>
      <c r="F329" s="1054"/>
      <c r="G329" s="1054"/>
      <c r="H329" s="1054"/>
      <c r="I329" s="1055"/>
      <c r="J329" s="1055"/>
      <c r="K329" s="1055"/>
      <c r="L329" s="1055"/>
      <c r="M329" s="1055"/>
      <c r="N329" s="139"/>
    </row>
    <row r="330" spans="1:14" ht="18" customHeight="1">
      <c r="A330" s="4169"/>
      <c r="B330" s="989"/>
      <c r="C330" s="2919" t="s">
        <v>1275</v>
      </c>
      <c r="D330" s="1054"/>
      <c r="E330" s="1054"/>
      <c r="F330" s="1054"/>
      <c r="G330" s="1054"/>
      <c r="H330" s="1054"/>
      <c r="I330" s="1055"/>
      <c r="J330" s="1055"/>
      <c r="K330" s="1055"/>
      <c r="L330" s="1055"/>
      <c r="M330" s="1055"/>
      <c r="N330" s="139"/>
    </row>
    <row r="331" spans="1:14" ht="18" customHeight="1">
      <c r="A331" s="4169"/>
      <c r="B331" s="989" t="s">
        <v>14</v>
      </c>
      <c r="C331" s="2920" t="s">
        <v>1613</v>
      </c>
      <c r="D331" s="1054"/>
      <c r="E331" s="1054"/>
      <c r="F331" s="1054"/>
      <c r="G331" s="1054"/>
      <c r="H331" s="1054"/>
      <c r="I331" s="1055"/>
      <c r="J331" s="1055"/>
      <c r="K331" s="1055"/>
      <c r="L331" s="1055"/>
      <c r="M331" s="1055"/>
      <c r="N331" s="139"/>
    </row>
    <row r="332" spans="1:14" ht="18" customHeight="1">
      <c r="A332" s="4169"/>
      <c r="B332" s="1820"/>
      <c r="C332" s="2752" t="s">
        <v>1586</v>
      </c>
      <c r="D332" s="1531" t="s">
        <v>1614</v>
      </c>
      <c r="E332" s="1054"/>
      <c r="F332" s="1054"/>
      <c r="G332" s="1054"/>
      <c r="H332" s="1054"/>
      <c r="I332" s="1055"/>
      <c r="J332" s="2921" t="s">
        <v>1590</v>
      </c>
      <c r="K332" s="1821" t="s">
        <v>1615</v>
      </c>
      <c r="L332" s="1055"/>
      <c r="M332" s="1055"/>
      <c r="N332" s="139"/>
    </row>
    <row r="333" spans="1:14" ht="18" customHeight="1">
      <c r="A333" s="4169"/>
      <c r="B333" s="27" t="s">
        <v>266</v>
      </c>
      <c r="C333" s="4121" t="str">
        <f ca="1">CELL("nomfichier")</f>
        <v>E:\0-UPRT\1-UPRT.FR-SITE-WEB\ff-fiches-fabrications\ff-fiches-fabrication-maj-08-2020\[ff-14.A-restauration-13.postits-au-poids.xlsx]Epurer un texte (2)</v>
      </c>
      <c r="D333" s="4121"/>
      <c r="E333" s="4121"/>
      <c r="F333" s="4121"/>
      <c r="G333" s="4121"/>
      <c r="H333" s="4121"/>
      <c r="I333" s="4121"/>
      <c r="J333" s="4121"/>
      <c r="K333" s="4121"/>
      <c r="L333" s="4121"/>
      <c r="M333" s="4121"/>
      <c r="N333" s="4122"/>
    </row>
    <row r="334" spans="1:14" ht="18" customHeight="1">
      <c r="A334" s="4169"/>
      <c r="B334" s="444" t="s">
        <v>268</v>
      </c>
      <c r="C334" s="4123" t="s">
        <v>1616</v>
      </c>
      <c r="D334" s="4123"/>
      <c r="E334" s="4123"/>
      <c r="F334" s="4123"/>
      <c r="G334" s="4123"/>
      <c r="H334" s="4123"/>
      <c r="I334" s="4123"/>
      <c r="J334" s="4123"/>
      <c r="K334" s="4123"/>
      <c r="L334" s="4123"/>
      <c r="M334" s="4123"/>
      <c r="N334" s="4124"/>
    </row>
    <row r="335" spans="1:14" ht="18" customHeight="1" thickBot="1">
      <c r="A335" s="4169"/>
      <c r="B335" s="4112" t="s">
        <v>271</v>
      </c>
      <c r="C335" s="4113"/>
      <c r="D335" s="4113"/>
      <c r="E335" s="4113"/>
      <c r="F335" s="4113"/>
      <c r="G335" s="4113"/>
      <c r="H335" s="4113"/>
      <c r="I335" s="4113"/>
      <c r="J335" s="4113"/>
      <c r="K335" s="4113"/>
      <c r="L335" s="4113"/>
      <c r="M335" s="4113"/>
      <c r="N335" s="4114"/>
    </row>
    <row r="336" spans="1:14" ht="45" customHeight="1" thickBot="1">
      <c r="A336" s="1822"/>
      <c r="B336" s="1823"/>
      <c r="C336" s="1823"/>
      <c r="D336" s="1824"/>
      <c r="E336" s="1825"/>
      <c r="F336" s="1826"/>
      <c r="G336" s="1827"/>
      <c r="H336" s="1827"/>
      <c r="I336" s="1827"/>
      <c r="J336" s="1827"/>
      <c r="K336" s="1828"/>
      <c r="L336" s="1828"/>
      <c r="M336" s="1828"/>
      <c r="N336" s="1828"/>
    </row>
    <row r="337" spans="1:14" ht="18" customHeight="1">
      <c r="A337" s="4188" t="s">
        <v>260</v>
      </c>
      <c r="B337" s="4190" t="s">
        <v>1574</v>
      </c>
      <c r="C337" s="4191"/>
      <c r="D337" s="4191"/>
      <c r="E337" s="4191"/>
      <c r="F337" s="4191"/>
      <c r="G337" s="4191"/>
      <c r="H337" s="4191"/>
      <c r="I337" s="4191"/>
      <c r="J337" s="4191"/>
      <c r="K337" s="4191"/>
      <c r="L337" s="4191"/>
      <c r="M337" s="4191"/>
      <c r="N337" s="4194">
        <v>6</v>
      </c>
    </row>
    <row r="338" spans="1:14" ht="18" customHeight="1">
      <c r="A338" s="4189"/>
      <c r="B338" s="4192"/>
      <c r="C338" s="4193"/>
      <c r="D338" s="4193"/>
      <c r="E338" s="4193"/>
      <c r="F338" s="4193"/>
      <c r="G338" s="4193"/>
      <c r="H338" s="4193"/>
      <c r="I338" s="4193"/>
      <c r="J338" s="4193"/>
      <c r="K338" s="4193"/>
      <c r="L338" s="4193"/>
      <c r="M338" s="4193"/>
      <c r="N338" s="4195"/>
    </row>
    <row r="339" spans="1:14" ht="18" customHeight="1">
      <c r="A339" s="4189"/>
      <c r="B339" s="4192"/>
      <c r="C339" s="4193"/>
      <c r="D339" s="4193"/>
      <c r="E339" s="4193"/>
      <c r="F339" s="4193"/>
      <c r="G339" s="4193"/>
      <c r="H339" s="4193"/>
      <c r="I339" s="4193"/>
      <c r="J339" s="4193"/>
      <c r="K339" s="4193"/>
      <c r="L339" s="4193"/>
      <c r="M339" s="4193"/>
      <c r="N339" s="4195"/>
    </row>
    <row r="340" spans="1:14" ht="18" customHeight="1">
      <c r="A340" s="1097"/>
      <c r="B340" s="5746" t="s">
        <v>287</v>
      </c>
      <c r="C340" s="4824"/>
      <c r="D340" s="4825" t="s">
        <v>1566</v>
      </c>
      <c r="E340" s="4825"/>
      <c r="F340" s="4825"/>
      <c r="G340" s="4825"/>
      <c r="H340" s="4825"/>
      <c r="I340" s="4825"/>
      <c r="J340" s="4825"/>
      <c r="K340" s="4825"/>
      <c r="L340" s="4825"/>
      <c r="M340" s="4825"/>
      <c r="N340" s="5747"/>
    </row>
    <row r="341" spans="1:14" ht="18" customHeight="1">
      <c r="A341" s="1097"/>
      <c r="B341" s="5746"/>
      <c r="C341" s="4824"/>
      <c r="D341" s="4825"/>
      <c r="E341" s="4825"/>
      <c r="F341" s="4825"/>
      <c r="G341" s="4825"/>
      <c r="H341" s="4825"/>
      <c r="I341" s="4825"/>
      <c r="J341" s="4825"/>
      <c r="K341" s="4825"/>
      <c r="L341" s="4825"/>
      <c r="M341" s="4825"/>
      <c r="N341" s="5747"/>
    </row>
    <row r="342" spans="1:14" ht="18" customHeight="1">
      <c r="A342" s="4169"/>
      <c r="B342" s="5748" t="s">
        <v>1585</v>
      </c>
      <c r="C342" s="5749"/>
      <c r="D342" s="5749"/>
      <c r="E342" s="5749"/>
      <c r="F342" s="5749"/>
      <c r="G342" s="5749"/>
      <c r="H342" s="5749"/>
      <c r="I342" s="5749"/>
      <c r="J342" s="5749"/>
      <c r="K342" s="5749"/>
      <c r="L342" s="5749"/>
      <c r="M342" s="5749"/>
      <c r="N342" s="5750"/>
    </row>
    <row r="343" spans="1:14" ht="18" customHeight="1">
      <c r="A343" s="4169"/>
      <c r="B343" s="5748"/>
      <c r="C343" s="5749"/>
      <c r="D343" s="5749"/>
      <c r="E343" s="5749"/>
      <c r="F343" s="5749"/>
      <c r="G343" s="5749"/>
      <c r="H343" s="5749"/>
      <c r="I343" s="5749"/>
      <c r="J343" s="5749"/>
      <c r="K343" s="5749"/>
      <c r="L343" s="5749"/>
      <c r="M343" s="5749"/>
      <c r="N343" s="5750"/>
    </row>
    <row r="344" spans="1:14" ht="18" customHeight="1">
      <c r="A344" s="4169"/>
      <c r="B344" s="4128"/>
      <c r="C344" s="4129"/>
      <c r="D344" s="4129"/>
      <c r="E344" s="4129"/>
      <c r="F344" s="4129"/>
      <c r="G344" s="4129"/>
      <c r="H344" s="4129"/>
      <c r="I344" s="4129"/>
      <c r="J344" s="4129"/>
      <c r="K344" s="4129"/>
      <c r="L344" s="4129"/>
      <c r="M344" s="4129"/>
      <c r="N344" s="4130"/>
    </row>
    <row r="345" spans="1:14" ht="18" customHeight="1">
      <c r="A345" s="4169"/>
      <c r="B345" s="2740" t="s">
        <v>25</v>
      </c>
      <c r="C345" s="2934"/>
      <c r="D345" s="2752" t="s">
        <v>1586</v>
      </c>
      <c r="E345" s="2935"/>
      <c r="F345" s="2921" t="s">
        <v>1587</v>
      </c>
      <c r="G345" s="1783">
        <v>1</v>
      </c>
      <c r="H345" s="2940" t="s">
        <v>464</v>
      </c>
      <c r="I345" s="2941" t="str">
        <f>B337</f>
        <v>FRAISES DES BOIS DANS LEUR JUS</v>
      </c>
      <c r="J345" s="133"/>
      <c r="K345" s="133"/>
      <c r="L345" s="2934"/>
      <c r="M345" s="5751" t="s">
        <v>14</v>
      </c>
      <c r="N345" s="5752"/>
    </row>
    <row r="346" spans="1:14" ht="18" customHeight="1">
      <c r="A346" s="4169"/>
      <c r="B346" s="2741" t="s">
        <v>12</v>
      </c>
      <c r="C346" s="2934"/>
      <c r="D346" s="2921" t="s">
        <v>1589</v>
      </c>
      <c r="E346" s="2936" t="str">
        <f>C347</f>
        <v>Coussin</v>
      </c>
      <c r="F346" s="2921" t="s">
        <v>1590</v>
      </c>
      <c r="G346" s="2939">
        <f>(M347/L347)*G345</f>
        <v>5.1282051282051286</v>
      </c>
      <c r="H346" s="2934"/>
      <c r="I346" s="2934"/>
      <c r="J346" s="2934"/>
      <c r="K346" s="2934"/>
      <c r="L346" s="2934"/>
      <c r="M346" s="5753" t="s">
        <v>1591</v>
      </c>
      <c r="N346" s="5754"/>
    </row>
    <row r="347" spans="1:14" ht="18" customHeight="1">
      <c r="A347" s="4169"/>
      <c r="B347" s="5760">
        <v>1</v>
      </c>
      <c r="C347" s="5761" t="s">
        <v>1592</v>
      </c>
      <c r="D347" s="2903"/>
      <c r="E347" s="2903"/>
      <c r="F347" s="2937" t="s">
        <v>1593</v>
      </c>
      <c r="G347" s="2938">
        <f>B347</f>
        <v>1</v>
      </c>
      <c r="H347" s="2937" t="str">
        <f>C347</f>
        <v>Coussin</v>
      </c>
      <c r="I347" s="2949">
        <f>L347/M347</f>
        <v>0.19499999999999998</v>
      </c>
      <c r="J347" s="133"/>
      <c r="K347" s="5762" t="s">
        <v>1594</v>
      </c>
      <c r="L347" s="5763">
        <f>N360</f>
        <v>0.58499999999999996</v>
      </c>
      <c r="M347" s="5764">
        <v>3</v>
      </c>
      <c r="N347" s="5765"/>
    </row>
    <row r="348" spans="1:14" ht="18" customHeight="1">
      <c r="A348" s="4169"/>
      <c r="B348" s="5760"/>
      <c r="C348" s="5761"/>
      <c r="D348" s="2903"/>
      <c r="E348" s="2903"/>
      <c r="F348" s="2903"/>
      <c r="H348" s="2949"/>
      <c r="I348" s="2903"/>
      <c r="J348" s="133"/>
      <c r="K348" s="5762"/>
      <c r="L348" s="5763"/>
      <c r="M348" s="5764"/>
      <c r="N348" s="5765"/>
    </row>
    <row r="349" spans="1:14" ht="18" customHeight="1">
      <c r="A349" s="4169"/>
      <c r="B349" s="4128"/>
      <c r="C349" s="4129"/>
      <c r="D349" s="4129"/>
      <c r="E349" s="4129"/>
      <c r="F349" s="4129"/>
      <c r="G349" s="4129"/>
      <c r="H349" s="4129"/>
      <c r="I349" s="4129"/>
      <c r="J349" s="4129"/>
      <c r="K349" s="4129"/>
      <c r="L349" s="4129"/>
      <c r="M349" s="4129"/>
      <c r="N349" s="4130"/>
    </row>
    <row r="350" spans="1:14" ht="18" customHeight="1">
      <c r="A350" s="4169"/>
      <c r="B350" s="5755" t="s">
        <v>27</v>
      </c>
      <c r="C350" s="5756"/>
      <c r="D350" s="5756"/>
      <c r="E350" s="5757" t="s">
        <v>1286</v>
      </c>
      <c r="F350" s="5757"/>
      <c r="G350" s="5757"/>
      <c r="H350" s="5757"/>
      <c r="I350" s="5757"/>
      <c r="J350" s="5757"/>
      <c r="K350" s="5757"/>
      <c r="L350" s="2742"/>
      <c r="M350" s="2743"/>
      <c r="N350" s="2744"/>
    </row>
    <row r="351" spans="1:14" ht="18" customHeight="1">
      <c r="A351" s="4169"/>
      <c r="B351" s="5758" t="s">
        <v>300</v>
      </c>
      <c r="C351" s="4859" t="s">
        <v>331</v>
      </c>
      <c r="D351" s="4859" t="s">
        <v>366</v>
      </c>
      <c r="E351" s="5757"/>
      <c r="F351" s="5757"/>
      <c r="G351" s="5757"/>
      <c r="H351" s="5757"/>
      <c r="I351" s="5757"/>
      <c r="J351" s="5757"/>
      <c r="K351" s="5757"/>
      <c r="L351" s="2742"/>
      <c r="M351" s="2742"/>
      <c r="N351" s="2745"/>
    </row>
    <row r="352" spans="1:14" ht="18" customHeight="1">
      <c r="A352" s="4169"/>
      <c r="B352" s="5758"/>
      <c r="C352" s="4859"/>
      <c r="D352" s="4859"/>
      <c r="E352" s="2746" t="s">
        <v>24</v>
      </c>
      <c r="F352" s="2747"/>
      <c r="G352" s="2747"/>
      <c r="H352" s="2748"/>
      <c r="I352" s="2749"/>
      <c r="J352" s="2750"/>
      <c r="K352" s="2750"/>
      <c r="L352" s="2751"/>
      <c r="M352" s="2751"/>
      <c r="N352" s="2904"/>
    </row>
    <row r="353" spans="1:14" ht="18" customHeight="1">
      <c r="A353" s="4169"/>
      <c r="B353" s="5758"/>
      <c r="C353" s="4859"/>
      <c r="D353" s="5759"/>
      <c r="E353" s="1051" t="str">
        <f>SUBSTITUTE(ADDRESS(1,COLUMN(),4),"1","")</f>
        <v>E</v>
      </c>
      <c r="F353" s="1125"/>
      <c r="G353" s="1126"/>
      <c r="H353" s="1133"/>
      <c r="I353" s="1133"/>
      <c r="J353" s="1133"/>
      <c r="K353" s="1133"/>
      <c r="L353" s="1792"/>
      <c r="M353" s="1792"/>
      <c r="N353" s="1793"/>
    </row>
    <row r="354" spans="1:14" ht="18" customHeight="1">
      <c r="A354" s="4169"/>
      <c r="B354" s="1795"/>
      <c r="C354" s="1796"/>
      <c r="D354" s="1797"/>
      <c r="E354" s="2946"/>
      <c r="F354" s="2931"/>
      <c r="G354" s="2931"/>
      <c r="H354" s="2931"/>
      <c r="I354" s="2931"/>
      <c r="J354" s="2932">
        <f>E354</f>
        <v>0</v>
      </c>
      <c r="K354" s="2945">
        <f>IF(ISBLANK(B354),D354,(D354*B354))</f>
        <v>0</v>
      </c>
      <c r="L354" s="2942">
        <f>IF(ISTEXT(B354),B354,IF(ISBLANK(B354),0,(B354/B347)*M347))</f>
        <v>0</v>
      </c>
      <c r="M354" s="2943">
        <f>C354</f>
        <v>0</v>
      </c>
      <c r="N354" s="2944">
        <f>(K354/B347)*M347</f>
        <v>0</v>
      </c>
    </row>
    <row r="355" spans="1:14" ht="18" customHeight="1">
      <c r="A355" s="4169"/>
      <c r="B355" s="1804"/>
      <c r="C355" s="1805"/>
      <c r="D355" s="35">
        <v>0.19500000000000001</v>
      </c>
      <c r="E355" s="2947" t="s">
        <v>1632</v>
      </c>
      <c r="F355" s="2933"/>
      <c r="G355" s="2933"/>
      <c r="H355" s="2933"/>
      <c r="I355" s="2933"/>
      <c r="J355" s="2932" t="str">
        <f>E355</f>
        <v>Purée de fraise</v>
      </c>
      <c r="K355" s="2945">
        <f>IF(ISBLANK(B355),D355,(D355*B355))</f>
        <v>0.19500000000000001</v>
      </c>
      <c r="L355" s="2942">
        <f>IF(ISTEXT(B355),B355,IF(ISBLANK(B355),0,(B355/B347)*M347))</f>
        <v>0</v>
      </c>
      <c r="M355" s="2943">
        <f>C355</f>
        <v>0</v>
      </c>
      <c r="N355" s="2944">
        <f>(K355/B347)*M347</f>
        <v>0.58499999999999996</v>
      </c>
    </row>
    <row r="356" spans="1:14" ht="18" customHeight="1">
      <c r="A356" s="4169"/>
      <c r="B356" s="1804">
        <v>1</v>
      </c>
      <c r="C356" s="1805" t="s">
        <v>1649</v>
      </c>
      <c r="D356" s="35"/>
      <c r="E356" s="2947" t="s">
        <v>1650</v>
      </c>
      <c r="F356" s="2933"/>
      <c r="G356" s="2933"/>
      <c r="H356" s="2933"/>
      <c r="I356" s="2933"/>
      <c r="J356" s="2932" t="str">
        <f>E356</f>
        <v>Fraises des bois</v>
      </c>
      <c r="K356" s="2945">
        <f>IF(ISBLANK(B356),D356,(D356*B356))</f>
        <v>0</v>
      </c>
      <c r="L356" s="2942">
        <f>IF(ISTEXT(B356),B356,IF(ISBLANK(B356),0,(B356/B347)*M347))</f>
        <v>3</v>
      </c>
      <c r="M356" s="2943" t="str">
        <f>C356</f>
        <v>barquette</v>
      </c>
      <c r="N356" s="2944">
        <f>(K356/B347)*M347</f>
        <v>0</v>
      </c>
    </row>
    <row r="357" spans="1:14" ht="18" customHeight="1">
      <c r="A357" s="4169"/>
      <c r="B357" s="1804"/>
      <c r="C357" s="1805"/>
      <c r="D357" s="35"/>
      <c r="E357" s="2947"/>
      <c r="F357" s="2933"/>
      <c r="G357" s="2933"/>
      <c r="H357" s="2933"/>
      <c r="I357" s="2933"/>
      <c r="J357" s="2932">
        <f>E357</f>
        <v>0</v>
      </c>
      <c r="K357" s="2945">
        <f>IF(ISBLANK(B357),D357,(D357*B357))</f>
        <v>0</v>
      </c>
      <c r="L357" s="2942">
        <f>IF(ISTEXT(B357),B357,IF(ISBLANK(B357),0,(B357/B347)*M347))</f>
        <v>0</v>
      </c>
      <c r="M357" s="2943">
        <f>C357</f>
        <v>0</v>
      </c>
      <c r="N357" s="2944">
        <f>(K357/B347)*M347</f>
        <v>0</v>
      </c>
    </row>
    <row r="358" spans="1:14" ht="18" customHeight="1">
      <c r="A358" s="4169"/>
      <c r="B358" s="1806"/>
      <c r="C358" s="1807"/>
      <c r="D358" s="1808"/>
      <c r="E358" s="2947"/>
      <c r="F358" s="2933"/>
      <c r="G358" s="2933"/>
      <c r="H358" s="2933"/>
      <c r="I358" s="2933"/>
      <c r="J358" s="2932">
        <f>E358</f>
        <v>0</v>
      </c>
      <c r="K358" s="2945">
        <f>IF(ISBLANK(B358),D358,(D358*B358))</f>
        <v>0</v>
      </c>
      <c r="L358" s="2942">
        <f>IF(ISTEXT(B358),B358,IF(ISBLANK(B358),0,(B358/B347)*M347))</f>
        <v>0</v>
      </c>
      <c r="M358" s="2943">
        <f>C358</f>
        <v>0</v>
      </c>
      <c r="N358" s="2944">
        <f>(K358/B347)*M347</f>
        <v>0</v>
      </c>
    </row>
    <row r="359" spans="1:14" ht="18" customHeight="1">
      <c r="A359" s="4169"/>
      <c r="B359" s="5740"/>
      <c r="C359" s="5741"/>
      <c r="D359" s="5741"/>
      <c r="E359" s="5741"/>
      <c r="F359" s="5741"/>
      <c r="G359" s="5741"/>
      <c r="H359" s="5741"/>
      <c r="I359" s="5741"/>
      <c r="J359" s="5741"/>
      <c r="K359" s="5741"/>
      <c r="L359" s="5741"/>
      <c r="M359" s="5741"/>
      <c r="N359" s="5742"/>
    </row>
    <row r="360" spans="1:14" ht="18" customHeight="1">
      <c r="A360" s="4169"/>
      <c r="B360" s="1809"/>
      <c r="C360" s="1810"/>
      <c r="D360" s="1127">
        <f>SUM(D353:D359)</f>
        <v>0.19500000000000001</v>
      </c>
      <c r="E360" s="1127"/>
      <c r="F360" s="1811"/>
      <c r="G360" s="1811"/>
      <c r="H360" s="1811"/>
      <c r="I360" s="1811"/>
      <c r="J360" s="1812"/>
      <c r="K360" s="1812"/>
      <c r="L360" s="1813"/>
      <c r="M360" s="1813"/>
      <c r="N360" s="447">
        <f>SUM(N353:N359)</f>
        <v>0.58499999999999996</v>
      </c>
    </row>
    <row r="361" spans="1:14" ht="18" customHeight="1">
      <c r="A361" s="4169"/>
      <c r="B361" s="5743" t="s">
        <v>1600</v>
      </c>
      <c r="C361" s="5744"/>
      <c r="D361" s="5744"/>
      <c r="E361" s="5744"/>
      <c r="F361" s="5744"/>
      <c r="G361" s="5744"/>
      <c r="H361" s="5744"/>
      <c r="I361" s="5744"/>
      <c r="J361" s="5744"/>
      <c r="K361" s="5744"/>
      <c r="L361" s="5744"/>
      <c r="M361" s="5744"/>
      <c r="N361" s="5745"/>
    </row>
    <row r="362" spans="1:14" ht="18" customHeight="1">
      <c r="A362" s="4169"/>
      <c r="B362" s="1028"/>
      <c r="C362" s="1029" t="s">
        <v>314</v>
      </c>
      <c r="D362" s="1030"/>
      <c r="E362" s="1030"/>
      <c r="F362" s="1030"/>
      <c r="G362" s="4142" t="s">
        <v>263</v>
      </c>
      <c r="H362" s="4142"/>
      <c r="I362" s="4142"/>
      <c r="J362" s="4142"/>
      <c r="K362" s="4142"/>
      <c r="L362" s="4142"/>
      <c r="M362" s="4142"/>
      <c r="N362" s="4143"/>
    </row>
    <row r="363" spans="1:14" ht="18" customHeight="1">
      <c r="A363" s="4169"/>
      <c r="B363" s="1031"/>
      <c r="C363" s="2917" t="s">
        <v>334</v>
      </c>
      <c r="D363" s="1033" t="s">
        <v>374</v>
      </c>
      <c r="E363" s="1238"/>
      <c r="F363" s="1238"/>
      <c r="G363" s="4142"/>
      <c r="H363" s="4142"/>
      <c r="I363" s="4142"/>
      <c r="J363" s="4142"/>
      <c r="K363" s="4142"/>
      <c r="L363" s="4142"/>
      <c r="M363" s="4142"/>
      <c r="N363" s="4143"/>
    </row>
    <row r="364" spans="1:14" ht="18" customHeight="1">
      <c r="A364" s="4169"/>
      <c r="B364" s="1031"/>
      <c r="C364" s="1035" t="s">
        <v>316</v>
      </c>
      <c r="D364" s="1029" t="s">
        <v>317</v>
      </c>
      <c r="E364" s="1238"/>
      <c r="F364" s="1238"/>
      <c r="G364" s="1029"/>
      <c r="H364" s="1036"/>
      <c r="I364" s="1036"/>
      <c r="J364" s="1036"/>
      <c r="K364" s="1036"/>
      <c r="L364" s="1036"/>
      <c r="M364" s="1036"/>
      <c r="N364" s="1037"/>
    </row>
    <row r="365" spans="1:14" ht="18" customHeight="1">
      <c r="A365" s="4169"/>
      <c r="B365" s="135"/>
      <c r="C365" s="2926"/>
      <c r="D365" s="1039"/>
      <c r="E365" s="1040"/>
      <c r="F365" s="1040"/>
      <c r="G365" s="1041"/>
      <c r="H365" s="1042"/>
      <c r="I365" s="1042"/>
      <c r="J365" s="1042"/>
      <c r="K365" s="1818" t="s">
        <v>318</v>
      </c>
      <c r="L365" s="1042"/>
      <c r="M365" s="1042"/>
      <c r="N365" s="1043"/>
    </row>
    <row r="366" spans="1:14" ht="18" customHeight="1">
      <c r="A366" s="4169"/>
      <c r="B366" s="990">
        <v>1</v>
      </c>
      <c r="C366" s="2924" t="s">
        <v>1651</v>
      </c>
      <c r="D366" s="1045"/>
      <c r="E366" s="1045"/>
      <c r="F366" s="1045"/>
      <c r="G366" s="1045"/>
      <c r="H366" s="1045"/>
      <c r="I366" s="1045"/>
      <c r="J366" s="1045"/>
      <c r="K366" s="1818" t="s">
        <v>319</v>
      </c>
      <c r="L366" s="1045"/>
      <c r="M366" s="1045"/>
      <c r="N366" s="1046"/>
    </row>
    <row r="367" spans="1:14" ht="18" customHeight="1">
      <c r="A367" s="4169"/>
      <c r="B367" s="990">
        <v>2</v>
      </c>
      <c r="C367" s="2925" t="s">
        <v>1652</v>
      </c>
      <c r="D367" s="1045"/>
      <c r="E367" s="1045"/>
      <c r="F367" s="1045"/>
      <c r="G367" s="1045"/>
      <c r="H367" s="1045"/>
      <c r="I367" s="1045"/>
      <c r="J367" s="1045"/>
      <c r="K367" s="1818" t="s">
        <v>321</v>
      </c>
      <c r="L367" s="1045"/>
      <c r="M367" s="1045"/>
      <c r="N367" s="1046"/>
    </row>
    <row r="368" spans="1:14" ht="18" customHeight="1">
      <c r="A368" s="4169"/>
      <c r="B368" s="990">
        <v>3</v>
      </c>
      <c r="C368" s="2924" t="s">
        <v>1653</v>
      </c>
      <c r="D368" s="1045"/>
      <c r="E368" s="1045"/>
      <c r="F368" s="1045"/>
      <c r="G368" s="1045"/>
      <c r="H368" s="1045"/>
      <c r="I368" s="1045"/>
      <c r="J368" s="1045"/>
      <c r="K368" s="1045"/>
      <c r="L368" s="1045"/>
      <c r="M368" s="1045"/>
      <c r="N368" s="1046"/>
    </row>
    <row r="369" spans="1:14" ht="18" customHeight="1">
      <c r="A369" s="4169"/>
      <c r="B369" s="990">
        <v>4</v>
      </c>
      <c r="C369" s="2924" t="s">
        <v>1654</v>
      </c>
      <c r="D369" s="1045"/>
      <c r="E369" s="1045"/>
      <c r="F369" s="1045"/>
      <c r="G369" s="1045"/>
      <c r="H369" s="1045"/>
      <c r="I369" s="1045"/>
      <c r="J369" s="1045"/>
      <c r="K369" s="1045"/>
      <c r="L369" s="1045"/>
      <c r="M369" s="1045"/>
      <c r="N369" s="1046"/>
    </row>
    <row r="370" spans="1:14" ht="18" customHeight="1">
      <c r="A370" s="4169"/>
      <c r="B370" s="990"/>
      <c r="C370" s="2914"/>
      <c r="D370" s="1045"/>
      <c r="E370" s="1045"/>
      <c r="F370" s="1045"/>
      <c r="G370" s="1045"/>
      <c r="H370" s="1045"/>
      <c r="I370" s="1045"/>
      <c r="J370" s="1045"/>
      <c r="K370" s="1045"/>
      <c r="L370" s="1045"/>
      <c r="M370" s="1045"/>
      <c r="N370" s="1046"/>
    </row>
    <row r="371" spans="1:14" ht="18" customHeight="1">
      <c r="A371" s="4169"/>
      <c r="B371" s="990"/>
      <c r="C371" s="2914"/>
      <c r="D371" s="1045"/>
      <c r="E371" s="1045"/>
      <c r="F371" s="1045"/>
      <c r="G371" s="1045"/>
      <c r="H371" s="1045"/>
      <c r="I371" s="1045"/>
      <c r="J371" s="1045"/>
      <c r="K371" s="1045"/>
      <c r="L371" s="1045"/>
      <c r="M371" s="1045"/>
      <c r="N371" s="1046"/>
    </row>
    <row r="372" spans="1:14" ht="18" customHeight="1">
      <c r="A372" s="4169"/>
      <c r="B372" s="990"/>
      <c r="C372" s="2914"/>
      <c r="D372" s="1045"/>
      <c r="E372" s="1045"/>
      <c r="F372" s="1045"/>
      <c r="G372" s="1045"/>
      <c r="H372" s="1045"/>
      <c r="I372" s="1045"/>
      <c r="J372" s="1045"/>
      <c r="K372" s="1045"/>
      <c r="L372" s="1045"/>
      <c r="M372" s="1045"/>
      <c r="N372" s="1046"/>
    </row>
    <row r="373" spans="1:14" ht="18" customHeight="1">
      <c r="A373" s="4169"/>
      <c r="B373" s="1047"/>
      <c r="C373" s="2916"/>
      <c r="D373" s="9"/>
      <c r="E373" s="9"/>
      <c r="F373" s="9"/>
      <c r="G373" s="9"/>
      <c r="H373" s="9"/>
      <c r="I373" s="45"/>
      <c r="J373" s="45"/>
      <c r="K373" s="45"/>
      <c r="L373" s="45"/>
      <c r="M373" s="45"/>
      <c r="N373" s="46"/>
    </row>
    <row r="374" spans="1:14" ht="18" customHeight="1">
      <c r="A374" s="4169"/>
      <c r="B374" s="5731"/>
      <c r="C374" s="5732"/>
      <c r="D374" s="5732"/>
      <c r="E374" s="5732"/>
      <c r="F374" s="5732"/>
      <c r="G374" s="5732"/>
      <c r="H374" s="5732"/>
      <c r="I374" s="5732"/>
      <c r="J374" s="5732"/>
      <c r="K374" s="5732"/>
      <c r="L374" s="5732"/>
      <c r="M374" s="5732"/>
      <c r="N374" s="5733"/>
    </row>
    <row r="375" spans="1:14" ht="18" customHeight="1">
      <c r="A375" s="4169"/>
      <c r="B375" s="1114" t="s">
        <v>264</v>
      </c>
      <c r="C375" s="2923" t="s">
        <v>281</v>
      </c>
      <c r="D375" s="5734" t="s">
        <v>1612</v>
      </c>
      <c r="E375" s="5735"/>
      <c r="F375" s="5735"/>
      <c r="G375" s="5735"/>
      <c r="H375" s="5735"/>
      <c r="I375" s="5735"/>
      <c r="J375" s="5735"/>
      <c r="K375" s="5735"/>
      <c r="L375" s="5735"/>
      <c r="M375" s="5735"/>
      <c r="N375" s="5736"/>
    </row>
    <row r="376" spans="1:14" ht="18" customHeight="1">
      <c r="A376" s="4169"/>
      <c r="B376" s="5769"/>
      <c r="C376" s="5770"/>
      <c r="D376" s="5770"/>
      <c r="E376" s="5770"/>
      <c r="F376" s="5770"/>
      <c r="G376" s="5770"/>
      <c r="H376" s="5770"/>
      <c r="I376" s="5770"/>
      <c r="J376" s="5770"/>
      <c r="K376" s="5770"/>
      <c r="L376" s="5770"/>
      <c r="M376" s="5770"/>
      <c r="N376" s="5771"/>
    </row>
    <row r="377" spans="1:14" ht="18" customHeight="1">
      <c r="A377" s="4169"/>
      <c r="B377" s="140" t="s">
        <v>12</v>
      </c>
      <c r="C377" s="2918" t="s">
        <v>20</v>
      </c>
      <c r="D377" s="1054"/>
      <c r="E377" s="1054"/>
      <c r="F377" s="1054"/>
      <c r="G377" s="1054"/>
      <c r="H377" s="1054"/>
      <c r="I377" s="1055"/>
      <c r="J377" s="1055"/>
      <c r="K377" s="1055"/>
      <c r="L377" s="1055"/>
      <c r="M377" s="1055"/>
      <c r="N377" s="139"/>
    </row>
    <row r="378" spans="1:14" ht="18" customHeight="1">
      <c r="A378" s="4169"/>
      <c r="B378" s="989"/>
      <c r="C378" s="1819" t="s">
        <v>1275</v>
      </c>
      <c r="D378" s="1054"/>
      <c r="E378" s="1054"/>
      <c r="F378" s="1054"/>
      <c r="G378" s="1054"/>
      <c r="H378" s="1054"/>
      <c r="I378" s="1055"/>
      <c r="J378" s="1055"/>
      <c r="K378" s="1055"/>
      <c r="L378" s="1055"/>
      <c r="M378" s="1055"/>
      <c r="N378" s="139"/>
    </row>
    <row r="379" spans="1:14" ht="18" customHeight="1">
      <c r="A379" s="4169"/>
      <c r="B379" s="989" t="s">
        <v>14</v>
      </c>
      <c r="C379" s="2920" t="s">
        <v>1613</v>
      </c>
      <c r="D379" s="1054"/>
      <c r="E379" s="1054"/>
      <c r="F379" s="1054"/>
      <c r="G379" s="1054"/>
      <c r="H379" s="1054"/>
      <c r="I379" s="1055"/>
      <c r="J379" s="1055"/>
      <c r="K379" s="1055"/>
      <c r="L379" s="1055"/>
      <c r="M379" s="1055"/>
      <c r="N379" s="139"/>
    </row>
    <row r="380" spans="1:14" ht="18" customHeight="1">
      <c r="A380" s="4169"/>
      <c r="B380" s="2922"/>
      <c r="C380" s="2752" t="s">
        <v>1586</v>
      </c>
      <c r="D380" s="1531" t="s">
        <v>1614</v>
      </c>
      <c r="E380" s="1054"/>
      <c r="F380" s="1054"/>
      <c r="G380" s="1054"/>
      <c r="H380" s="1054"/>
      <c r="I380" s="1055"/>
      <c r="J380" s="2921" t="s">
        <v>1590</v>
      </c>
      <c r="K380" s="1821" t="s">
        <v>1615</v>
      </c>
      <c r="L380" s="1055"/>
      <c r="M380" s="1055"/>
      <c r="N380" s="139"/>
    </row>
    <row r="381" spans="1:14" ht="18" customHeight="1">
      <c r="A381" s="4169"/>
      <c r="B381" s="27" t="s">
        <v>266</v>
      </c>
      <c r="C381" s="4121" t="str">
        <f ca="1">CELL("nomfichier")</f>
        <v>E:\0-UPRT\1-UPRT.FR-SITE-WEB\ff-fiches-fabrications\ff-fiches-fabrication-maj-08-2020\[ff-14.A-restauration-13.postits-au-poids.xlsx]Epurer un texte (2)</v>
      </c>
      <c r="D381" s="4121"/>
      <c r="E381" s="4121"/>
      <c r="F381" s="4121"/>
      <c r="G381" s="4121"/>
      <c r="H381" s="4121"/>
      <c r="I381" s="4121"/>
      <c r="J381" s="4121"/>
      <c r="K381" s="4121"/>
      <c r="L381" s="4121"/>
      <c r="M381" s="4121"/>
      <c r="N381" s="4122"/>
    </row>
    <row r="382" spans="1:14" ht="18" customHeight="1">
      <c r="A382" s="4169"/>
      <c r="B382" s="444" t="s">
        <v>268</v>
      </c>
      <c r="C382" s="4123" t="s">
        <v>1616</v>
      </c>
      <c r="D382" s="4123"/>
      <c r="E382" s="4123"/>
      <c r="F382" s="4123"/>
      <c r="G382" s="4123"/>
      <c r="H382" s="4123"/>
      <c r="I382" s="4123"/>
      <c r="J382" s="4123"/>
      <c r="K382" s="4123"/>
      <c r="L382" s="4123"/>
      <c r="M382" s="4123"/>
      <c r="N382" s="4124"/>
    </row>
    <row r="383" spans="1:14" ht="18" customHeight="1" thickBot="1">
      <c r="A383" s="4169"/>
      <c r="B383" s="4112" t="s">
        <v>271</v>
      </c>
      <c r="C383" s="4113"/>
      <c r="D383" s="4113"/>
      <c r="E383" s="4113"/>
      <c r="F383" s="4113"/>
      <c r="G383" s="4113"/>
      <c r="H383" s="4113"/>
      <c r="I383" s="4113"/>
      <c r="J383" s="4113"/>
      <c r="K383" s="4113"/>
      <c r="L383" s="4113"/>
      <c r="M383" s="4113"/>
      <c r="N383" s="4114"/>
    </row>
    <row r="384" spans="1:14" ht="45" customHeight="1" thickBot="1">
      <c r="A384" s="1822"/>
      <c r="B384" s="1823"/>
      <c r="C384" s="1823"/>
      <c r="D384" s="1824"/>
      <c r="E384" s="1825"/>
      <c r="F384" s="1826"/>
      <c r="G384" s="1827"/>
      <c r="H384" s="1827"/>
      <c r="I384" s="1827"/>
      <c r="J384" s="1827"/>
      <c r="K384" s="1828"/>
      <c r="L384" s="1828"/>
      <c r="M384" s="1828"/>
      <c r="N384" s="1828"/>
    </row>
    <row r="385" spans="1:14" ht="18" customHeight="1">
      <c r="A385" s="4188" t="s">
        <v>260</v>
      </c>
      <c r="B385" s="4190" t="s">
        <v>1577</v>
      </c>
      <c r="C385" s="4191"/>
      <c r="D385" s="4191"/>
      <c r="E385" s="4191"/>
      <c r="F385" s="4191"/>
      <c r="G385" s="4191"/>
      <c r="H385" s="4191"/>
      <c r="I385" s="4191"/>
      <c r="J385" s="4191"/>
      <c r="K385" s="4191"/>
      <c r="L385" s="4191"/>
      <c r="M385" s="4191"/>
      <c r="N385" s="4194">
        <v>7</v>
      </c>
    </row>
    <row r="386" spans="1:14" ht="18" customHeight="1">
      <c r="A386" s="4189"/>
      <c r="B386" s="4192"/>
      <c r="C386" s="4193"/>
      <c r="D386" s="4193"/>
      <c r="E386" s="4193"/>
      <c r="F386" s="4193"/>
      <c r="G386" s="4193"/>
      <c r="H386" s="4193"/>
      <c r="I386" s="4193"/>
      <c r="J386" s="4193"/>
      <c r="K386" s="4193"/>
      <c r="L386" s="4193"/>
      <c r="M386" s="4193"/>
      <c r="N386" s="4195"/>
    </row>
    <row r="387" spans="1:14" ht="18" customHeight="1">
      <c r="A387" s="4189"/>
      <c r="B387" s="4192"/>
      <c r="C387" s="4193"/>
      <c r="D387" s="4193"/>
      <c r="E387" s="4193"/>
      <c r="F387" s="4193"/>
      <c r="G387" s="4193"/>
      <c r="H387" s="4193"/>
      <c r="I387" s="4193"/>
      <c r="J387" s="4193"/>
      <c r="K387" s="4193"/>
      <c r="L387" s="4193"/>
      <c r="M387" s="4193"/>
      <c r="N387" s="4195"/>
    </row>
    <row r="388" spans="1:14" ht="18" customHeight="1">
      <c r="A388" s="1097"/>
      <c r="B388" s="5746" t="s">
        <v>287</v>
      </c>
      <c r="C388" s="4824"/>
      <c r="D388" s="4825" t="s">
        <v>1566</v>
      </c>
      <c r="E388" s="4825"/>
      <c r="F388" s="4825"/>
      <c r="G388" s="4825"/>
      <c r="H388" s="4825"/>
      <c r="I388" s="4825"/>
      <c r="J388" s="4825"/>
      <c r="K388" s="4825"/>
      <c r="L388" s="4825"/>
      <c r="M388" s="4825"/>
      <c r="N388" s="5747"/>
    </row>
    <row r="389" spans="1:14" ht="18" customHeight="1">
      <c r="A389" s="1097"/>
      <c r="B389" s="5746"/>
      <c r="C389" s="4824"/>
      <c r="D389" s="4825"/>
      <c r="E389" s="4825"/>
      <c r="F389" s="4825"/>
      <c r="G389" s="4825"/>
      <c r="H389" s="4825"/>
      <c r="I389" s="4825"/>
      <c r="J389" s="4825"/>
      <c r="K389" s="4825"/>
      <c r="L389" s="4825"/>
      <c r="M389" s="4825"/>
      <c r="N389" s="5747"/>
    </row>
    <row r="390" spans="1:14" ht="18" customHeight="1">
      <c r="A390" s="4169"/>
      <c r="B390" s="5748" t="s">
        <v>1585</v>
      </c>
      <c r="C390" s="5749"/>
      <c r="D390" s="5749"/>
      <c r="E390" s="5749"/>
      <c r="F390" s="5749"/>
      <c r="G390" s="5749"/>
      <c r="H390" s="5749"/>
      <c r="I390" s="5749"/>
      <c r="J390" s="5749"/>
      <c r="K390" s="5749"/>
      <c r="L390" s="5749"/>
      <c r="M390" s="5749"/>
      <c r="N390" s="5750"/>
    </row>
    <row r="391" spans="1:14" ht="18" customHeight="1">
      <c r="A391" s="4169"/>
      <c r="B391" s="5748"/>
      <c r="C391" s="5749"/>
      <c r="D391" s="5749"/>
      <c r="E391" s="5749"/>
      <c r="F391" s="5749"/>
      <c r="G391" s="5749"/>
      <c r="H391" s="5749"/>
      <c r="I391" s="5749"/>
      <c r="J391" s="5749"/>
      <c r="K391" s="5749"/>
      <c r="L391" s="5749"/>
      <c r="M391" s="5749"/>
      <c r="N391" s="5750"/>
    </row>
    <row r="392" spans="1:14" ht="18" customHeight="1">
      <c r="A392" s="4169"/>
      <c r="B392" s="4128"/>
      <c r="C392" s="4129"/>
      <c r="D392" s="4129"/>
      <c r="E392" s="4129"/>
      <c r="F392" s="4129"/>
      <c r="G392" s="4129"/>
      <c r="H392" s="4129"/>
      <c r="I392" s="4129"/>
      <c r="J392" s="4129"/>
      <c r="K392" s="4129"/>
      <c r="L392" s="4129"/>
      <c r="M392" s="4129"/>
      <c r="N392" s="4130"/>
    </row>
    <row r="393" spans="1:14" ht="18" customHeight="1">
      <c r="A393" s="4169"/>
      <c r="B393" s="2740" t="s">
        <v>25</v>
      </c>
      <c r="C393" s="2934"/>
      <c r="D393" s="2752" t="s">
        <v>1586</v>
      </c>
      <c r="E393" s="2935"/>
      <c r="F393" s="2921" t="s">
        <v>1587</v>
      </c>
      <c r="G393" s="1783">
        <v>1</v>
      </c>
      <c r="H393" s="2940" t="s">
        <v>464</v>
      </c>
      <c r="I393" s="2941" t="str">
        <f>B385</f>
        <v>SIROP À CRACKERS</v>
      </c>
      <c r="J393" s="133"/>
      <c r="K393" s="133"/>
      <c r="L393" s="2934"/>
      <c r="M393" s="5751" t="s">
        <v>14</v>
      </c>
      <c r="N393" s="5752"/>
    </row>
    <row r="394" spans="1:14" ht="18" customHeight="1">
      <c r="A394" s="4169"/>
      <c r="B394" s="2741" t="s">
        <v>12</v>
      </c>
      <c r="C394" s="2934"/>
      <c r="D394" s="2921" t="s">
        <v>1589</v>
      </c>
      <c r="E394" s="2936" t="str">
        <f>C395</f>
        <v>Coussin</v>
      </c>
      <c r="F394" s="2921" t="s">
        <v>1590</v>
      </c>
      <c r="G394" s="2939">
        <f>(M395/L395)*G393</f>
        <v>2.6315789473684212</v>
      </c>
      <c r="H394" s="2934"/>
      <c r="I394" s="2934"/>
      <c r="J394" s="2934"/>
      <c r="K394" s="2934"/>
      <c r="L394" s="2934"/>
      <c r="M394" s="5753" t="s">
        <v>1591</v>
      </c>
      <c r="N394" s="5754"/>
    </row>
    <row r="395" spans="1:14" ht="18" customHeight="1">
      <c r="A395" s="4169"/>
      <c r="B395" s="5760">
        <v>1</v>
      </c>
      <c r="C395" s="5761" t="s">
        <v>1592</v>
      </c>
      <c r="D395" s="2903"/>
      <c r="E395" s="2903"/>
      <c r="F395" s="2937" t="s">
        <v>1593</v>
      </c>
      <c r="G395" s="2938">
        <f>B395</f>
        <v>1</v>
      </c>
      <c r="H395" s="2937" t="str">
        <f>C395</f>
        <v>Coussin</v>
      </c>
      <c r="I395" s="2949">
        <f>L395/M395</f>
        <v>0.38</v>
      </c>
      <c r="J395" s="133"/>
      <c r="K395" s="5762" t="s">
        <v>1594</v>
      </c>
      <c r="L395" s="5763">
        <f>N408</f>
        <v>0.76</v>
      </c>
      <c r="M395" s="5764">
        <v>2</v>
      </c>
      <c r="N395" s="5765"/>
    </row>
    <row r="396" spans="1:14" ht="18" customHeight="1">
      <c r="A396" s="4169"/>
      <c r="B396" s="5760"/>
      <c r="C396" s="5761"/>
      <c r="D396" s="2903"/>
      <c r="E396" s="2903"/>
      <c r="F396" s="2903"/>
      <c r="H396" s="2949"/>
      <c r="I396" s="2903"/>
      <c r="J396" s="133"/>
      <c r="K396" s="5762"/>
      <c r="L396" s="5763"/>
      <c r="M396" s="5764"/>
      <c r="N396" s="5765"/>
    </row>
    <row r="397" spans="1:14" ht="18" customHeight="1">
      <c r="A397" s="4169"/>
      <c r="B397" s="4128"/>
      <c r="C397" s="4129"/>
      <c r="D397" s="4129"/>
      <c r="E397" s="4129"/>
      <c r="F397" s="4129"/>
      <c r="G397" s="4129"/>
      <c r="H397" s="4129"/>
      <c r="I397" s="4129"/>
      <c r="J397" s="4129"/>
      <c r="K397" s="4129"/>
      <c r="L397" s="4129"/>
      <c r="M397" s="4129"/>
      <c r="N397" s="4130"/>
    </row>
    <row r="398" spans="1:14" ht="18" customHeight="1">
      <c r="A398" s="4169"/>
      <c r="B398" s="5755" t="s">
        <v>27</v>
      </c>
      <c r="C398" s="5756"/>
      <c r="D398" s="5756"/>
      <c r="E398" s="5757" t="s">
        <v>1286</v>
      </c>
      <c r="F398" s="5757"/>
      <c r="G398" s="5757"/>
      <c r="H398" s="5757"/>
      <c r="I398" s="5757"/>
      <c r="J398" s="5757"/>
      <c r="K398" s="5757"/>
      <c r="L398" s="2742"/>
      <c r="M398" s="2743"/>
      <c r="N398" s="2744"/>
    </row>
    <row r="399" spans="1:14" ht="18" customHeight="1">
      <c r="A399" s="4169"/>
      <c r="B399" s="5758" t="s">
        <v>300</v>
      </c>
      <c r="C399" s="4859" t="s">
        <v>331</v>
      </c>
      <c r="D399" s="4859" t="s">
        <v>366</v>
      </c>
      <c r="E399" s="5757"/>
      <c r="F399" s="5757"/>
      <c r="G399" s="5757"/>
      <c r="H399" s="5757"/>
      <c r="I399" s="5757"/>
      <c r="J399" s="5757"/>
      <c r="K399" s="5757"/>
      <c r="L399" s="2742"/>
      <c r="M399" s="2742"/>
      <c r="N399" s="2745"/>
    </row>
    <row r="400" spans="1:14" ht="18" customHeight="1">
      <c r="A400" s="4169"/>
      <c r="B400" s="5758"/>
      <c r="C400" s="4859"/>
      <c r="D400" s="4859"/>
      <c r="E400" s="2746" t="s">
        <v>24</v>
      </c>
      <c r="F400" s="2747"/>
      <c r="G400" s="2747"/>
      <c r="H400" s="2748"/>
      <c r="I400" s="2749"/>
      <c r="J400" s="2750"/>
      <c r="K400" s="2750"/>
      <c r="L400" s="2751"/>
      <c r="M400" s="2751"/>
      <c r="N400" s="2904"/>
    </row>
    <row r="401" spans="1:14" ht="18" customHeight="1">
      <c r="A401" s="4169"/>
      <c r="B401" s="5758"/>
      <c r="C401" s="4859"/>
      <c r="D401" s="5759"/>
      <c r="E401" s="1051" t="str">
        <f>SUBSTITUTE(ADDRESS(1,COLUMN(),4),"1","")</f>
        <v>E</v>
      </c>
      <c r="F401" s="1125"/>
      <c r="G401" s="1126"/>
      <c r="H401" s="1133"/>
      <c r="I401" s="1133"/>
      <c r="J401" s="1133"/>
      <c r="K401" s="1133"/>
      <c r="L401" s="1792"/>
      <c r="M401" s="1792"/>
      <c r="N401" s="1793"/>
    </row>
    <row r="402" spans="1:14" ht="18" customHeight="1">
      <c r="A402" s="4169"/>
      <c r="B402" s="1795"/>
      <c r="C402" s="1796"/>
      <c r="D402" s="1797"/>
      <c r="E402" s="2946"/>
      <c r="F402" s="2931"/>
      <c r="G402" s="2931"/>
      <c r="H402" s="2931"/>
      <c r="I402" s="2931"/>
      <c r="J402" s="2932">
        <f>E402</f>
        <v>0</v>
      </c>
      <c r="K402" s="2945">
        <f>IF(ISBLANK(B402),D402,(D402*B402))</f>
        <v>0</v>
      </c>
      <c r="L402" s="2942">
        <f>IF(ISTEXT(B402),B402,IF(ISBLANK(B402),0,(B402/B395)*M395))</f>
        <v>0</v>
      </c>
      <c r="M402" s="2943">
        <f>C402</f>
        <v>0</v>
      </c>
      <c r="N402" s="2944">
        <f>(K402/B395)*M395</f>
        <v>0</v>
      </c>
    </row>
    <row r="403" spans="1:14" ht="18" customHeight="1">
      <c r="A403" s="4169"/>
      <c r="B403" s="1804"/>
      <c r="C403" s="1805"/>
      <c r="D403" s="35">
        <v>0.2</v>
      </c>
      <c r="E403" s="2947" t="s">
        <v>683</v>
      </c>
      <c r="F403" s="2933"/>
      <c r="G403" s="2933"/>
      <c r="H403" s="2933"/>
      <c r="I403" s="2933"/>
      <c r="J403" s="2932" t="str">
        <f>E403</f>
        <v>Eau</v>
      </c>
      <c r="K403" s="2945">
        <f>IF(ISBLANK(B403),D403,(D403*B403))</f>
        <v>0.2</v>
      </c>
      <c r="L403" s="2942">
        <f>IF(ISTEXT(B403),B403,IF(ISBLANK(B403),0,(B403/B395)*M395))</f>
        <v>0</v>
      </c>
      <c r="M403" s="2943">
        <f>C403</f>
        <v>0</v>
      </c>
      <c r="N403" s="2944">
        <f>(K403/B395)*M395</f>
        <v>0.4</v>
      </c>
    </row>
    <row r="404" spans="1:14" ht="18" customHeight="1">
      <c r="A404" s="4169"/>
      <c r="B404" s="1804"/>
      <c r="C404" s="1805"/>
      <c r="D404" s="35">
        <v>0.18</v>
      </c>
      <c r="E404" s="2947" t="s">
        <v>369</v>
      </c>
      <c r="F404" s="2933"/>
      <c r="G404" s="2933"/>
      <c r="H404" s="2933"/>
      <c r="I404" s="2933"/>
      <c r="J404" s="2932" t="str">
        <f>E404</f>
        <v>Sucre semoule</v>
      </c>
      <c r="K404" s="2945">
        <f>IF(ISBLANK(B404),D404,(D404*B404))</f>
        <v>0.18</v>
      </c>
      <c r="L404" s="2942">
        <f>IF(ISTEXT(B404),B404,IF(ISBLANK(B404),0,(B404/B395)*M395))</f>
        <v>0</v>
      </c>
      <c r="M404" s="2943">
        <f>C404</f>
        <v>0</v>
      </c>
      <c r="N404" s="2944">
        <f>(K404/B395)*M395</f>
        <v>0.36</v>
      </c>
    </row>
    <row r="405" spans="1:14" ht="18" customHeight="1">
      <c r="A405" s="4169"/>
      <c r="B405" s="1804"/>
      <c r="C405" s="1805"/>
      <c r="D405" s="35"/>
      <c r="E405" s="2947"/>
      <c r="F405" s="2933"/>
      <c r="G405" s="2933"/>
      <c r="H405" s="2933"/>
      <c r="I405" s="2933"/>
      <c r="J405" s="2932">
        <f>E405</f>
        <v>0</v>
      </c>
      <c r="K405" s="2945">
        <f>IF(ISBLANK(B405),D405,(D405*B405))</f>
        <v>0</v>
      </c>
      <c r="L405" s="2942">
        <f>IF(ISTEXT(B405),B405,IF(ISBLANK(B405),0,(B405/B395)*M395))</f>
        <v>0</v>
      </c>
      <c r="M405" s="2943">
        <f>C405</f>
        <v>0</v>
      </c>
      <c r="N405" s="2944">
        <f>(K405/B395)*M395</f>
        <v>0</v>
      </c>
    </row>
    <row r="406" spans="1:14" ht="18" customHeight="1">
      <c r="A406" s="4169"/>
      <c r="B406" s="1806"/>
      <c r="C406" s="1807"/>
      <c r="D406" s="1808"/>
      <c r="E406" s="2947"/>
      <c r="F406" s="2933"/>
      <c r="G406" s="2933"/>
      <c r="H406" s="2933"/>
      <c r="I406" s="2933"/>
      <c r="J406" s="2932">
        <f>E406</f>
        <v>0</v>
      </c>
      <c r="K406" s="2945">
        <f>IF(ISBLANK(B406),D406,(D406*B406))</f>
        <v>0</v>
      </c>
      <c r="L406" s="2942">
        <f>IF(ISTEXT(B406),B406,IF(ISBLANK(B406),0,(B406/B395)*M395))</f>
        <v>0</v>
      </c>
      <c r="M406" s="2943">
        <f>C406</f>
        <v>0</v>
      </c>
      <c r="N406" s="2944">
        <f>(K406/B395)*M395</f>
        <v>0</v>
      </c>
    </row>
    <row r="407" spans="1:14" ht="18" customHeight="1">
      <c r="A407" s="4169"/>
      <c r="B407" s="5740"/>
      <c r="C407" s="5741"/>
      <c r="D407" s="5741"/>
      <c r="E407" s="5741"/>
      <c r="F407" s="5741"/>
      <c r="G407" s="5741"/>
      <c r="H407" s="5741"/>
      <c r="I407" s="5741"/>
      <c r="J407" s="5741"/>
      <c r="K407" s="5741"/>
      <c r="L407" s="5741"/>
      <c r="M407" s="5741"/>
      <c r="N407" s="5742"/>
    </row>
    <row r="408" spans="1:14" ht="18" customHeight="1">
      <c r="A408" s="4169"/>
      <c r="B408" s="1809"/>
      <c r="C408" s="1810"/>
      <c r="D408" s="1127">
        <f>SUM(D401:D407)</f>
        <v>0.38</v>
      </c>
      <c r="E408" s="1127"/>
      <c r="F408" s="1811"/>
      <c r="G408" s="1811"/>
      <c r="H408" s="1811"/>
      <c r="I408" s="1811"/>
      <c r="J408" s="1812"/>
      <c r="K408" s="1812"/>
      <c r="L408" s="1813"/>
      <c r="M408" s="1813"/>
      <c r="N408" s="447">
        <f>SUM(N401:N407)</f>
        <v>0.76</v>
      </c>
    </row>
    <row r="409" spans="1:14" ht="18" customHeight="1">
      <c r="A409" s="4169"/>
      <c r="B409" s="5743" t="s">
        <v>1600</v>
      </c>
      <c r="C409" s="5744"/>
      <c r="D409" s="5744"/>
      <c r="E409" s="5744"/>
      <c r="F409" s="5744"/>
      <c r="G409" s="5744"/>
      <c r="H409" s="5744"/>
      <c r="I409" s="5744"/>
      <c r="J409" s="5744"/>
      <c r="K409" s="5744"/>
      <c r="L409" s="5744"/>
      <c r="M409" s="5744"/>
      <c r="N409" s="5745"/>
    </row>
    <row r="410" spans="1:14" ht="18" customHeight="1">
      <c r="A410" s="4169"/>
      <c r="B410" s="1028"/>
      <c r="C410" s="1029" t="s">
        <v>314</v>
      </c>
      <c r="D410" s="1030"/>
      <c r="E410" s="1030"/>
      <c r="F410" s="1030"/>
      <c r="G410" s="4142" t="s">
        <v>263</v>
      </c>
      <c r="H410" s="4142"/>
      <c r="I410" s="4142"/>
      <c r="J410" s="4142"/>
      <c r="K410" s="4142"/>
      <c r="L410" s="4142"/>
      <c r="M410" s="4142"/>
      <c r="N410" s="4143"/>
    </row>
    <row r="411" spans="1:14" ht="18" customHeight="1">
      <c r="A411" s="4169"/>
      <c r="B411" s="1031"/>
      <c r="C411" s="2917" t="s">
        <v>334</v>
      </c>
      <c r="D411" s="1033" t="s">
        <v>374</v>
      </c>
      <c r="E411" s="1238"/>
      <c r="F411" s="1238"/>
      <c r="G411" s="4142"/>
      <c r="H411" s="4142"/>
      <c r="I411" s="4142"/>
      <c r="J411" s="4142"/>
      <c r="K411" s="4142"/>
      <c r="L411" s="4142"/>
      <c r="M411" s="4142"/>
      <c r="N411" s="4143"/>
    </row>
    <row r="412" spans="1:14" ht="18" customHeight="1">
      <c r="A412" s="4169"/>
      <c r="B412" s="1031"/>
      <c r="C412" s="1035" t="s">
        <v>316</v>
      </c>
      <c r="D412" s="1029" t="s">
        <v>317</v>
      </c>
      <c r="E412" s="1238"/>
      <c r="F412" s="1238"/>
      <c r="G412" s="1029"/>
      <c r="H412" s="1036"/>
      <c r="I412" s="1036"/>
      <c r="J412" s="1036"/>
      <c r="K412" s="1036"/>
      <c r="L412" s="1036"/>
      <c r="M412" s="1036"/>
      <c r="N412" s="1037"/>
    </row>
    <row r="413" spans="1:14" ht="18" customHeight="1">
      <c r="A413" s="4169"/>
      <c r="B413" s="135"/>
      <c r="C413" s="2926"/>
      <c r="D413" s="1039"/>
      <c r="E413" s="1040"/>
      <c r="F413" s="1040"/>
      <c r="G413" s="1041"/>
      <c r="H413" s="1042"/>
      <c r="I413" s="1042"/>
      <c r="J413" s="1042"/>
      <c r="K413" s="1818" t="s">
        <v>318</v>
      </c>
      <c r="L413" s="1042"/>
      <c r="M413" s="1042"/>
      <c r="N413" s="1043"/>
    </row>
    <row r="414" spans="1:14" ht="18" customHeight="1">
      <c r="A414" s="4169"/>
      <c r="B414" s="990">
        <v>1</v>
      </c>
      <c r="C414" s="2914" t="s">
        <v>1655</v>
      </c>
      <c r="D414" s="1045"/>
      <c r="E414" s="1045"/>
      <c r="F414" s="1045"/>
      <c r="G414" s="1045"/>
      <c r="H414" s="1045"/>
      <c r="I414" s="1045"/>
      <c r="J414" s="1045"/>
      <c r="K414" s="1818" t="s">
        <v>319</v>
      </c>
      <c r="L414" s="1045"/>
      <c r="M414" s="1045"/>
      <c r="N414" s="1046"/>
    </row>
    <row r="415" spans="1:14" ht="18" customHeight="1">
      <c r="A415" s="4169"/>
      <c r="B415" s="990">
        <v>2</v>
      </c>
      <c r="C415" s="2915" t="s">
        <v>1656</v>
      </c>
      <c r="D415" s="1045"/>
      <c r="E415" s="1045"/>
      <c r="F415" s="1045"/>
      <c r="G415" s="1045"/>
      <c r="H415" s="1045"/>
      <c r="I415" s="1045"/>
      <c r="J415" s="1045"/>
      <c r="K415" s="1818" t="s">
        <v>321</v>
      </c>
      <c r="L415" s="1045"/>
      <c r="M415" s="1045"/>
      <c r="N415" s="1046"/>
    </row>
    <row r="416" spans="1:14" ht="18" customHeight="1">
      <c r="A416" s="4169"/>
      <c r="B416" s="990"/>
      <c r="C416" s="2914"/>
      <c r="D416" s="1045"/>
      <c r="E416" s="1045"/>
      <c r="F416" s="1045"/>
      <c r="G416" s="1045"/>
      <c r="H416" s="1045"/>
      <c r="I416" s="1045"/>
      <c r="J416" s="1045"/>
      <c r="K416" s="1045"/>
      <c r="L416" s="1045"/>
      <c r="M416" s="1045"/>
      <c r="N416" s="1046"/>
    </row>
    <row r="417" spans="1:14" ht="18" customHeight="1">
      <c r="A417" s="4169"/>
      <c r="B417" s="990"/>
      <c r="C417" s="2914"/>
      <c r="D417" s="1045"/>
      <c r="E417" s="1045"/>
      <c r="F417" s="1045"/>
      <c r="G417" s="1045"/>
      <c r="H417" s="1045"/>
      <c r="I417" s="1045"/>
      <c r="J417" s="1045"/>
      <c r="K417" s="1045"/>
      <c r="L417" s="1045"/>
      <c r="M417" s="1045"/>
      <c r="N417" s="1046"/>
    </row>
    <row r="418" spans="1:14" ht="18" customHeight="1">
      <c r="A418" s="4169"/>
      <c r="B418" s="990"/>
      <c r="C418" s="2914"/>
      <c r="D418" s="1045"/>
      <c r="E418" s="1045"/>
      <c r="F418" s="1045"/>
      <c r="G418" s="1045"/>
      <c r="H418" s="1045"/>
      <c r="I418" s="1045"/>
      <c r="J418" s="1045"/>
      <c r="K418" s="1045"/>
      <c r="L418" s="1045"/>
      <c r="M418" s="1045"/>
      <c r="N418" s="1046"/>
    </row>
    <row r="419" spans="1:14" ht="18" customHeight="1">
      <c r="A419" s="4169"/>
      <c r="B419" s="990"/>
      <c r="C419" s="2914"/>
      <c r="D419" s="1045"/>
      <c r="E419" s="1045"/>
      <c r="F419" s="1045"/>
      <c r="G419" s="1045"/>
      <c r="H419" s="1045"/>
      <c r="I419" s="1045"/>
      <c r="J419" s="1045"/>
      <c r="K419" s="1045"/>
      <c r="L419" s="1045"/>
      <c r="M419" s="1045"/>
      <c r="N419" s="1046"/>
    </row>
    <row r="420" spans="1:14" ht="18" customHeight="1">
      <c r="A420" s="4169"/>
      <c r="B420" s="1047"/>
      <c r="C420" s="2916"/>
      <c r="D420" s="9"/>
      <c r="E420" s="9"/>
      <c r="F420" s="9"/>
      <c r="G420" s="9"/>
      <c r="H420" s="9"/>
      <c r="I420" s="45"/>
      <c r="J420" s="45"/>
      <c r="K420" s="45"/>
      <c r="L420" s="45"/>
      <c r="M420" s="45"/>
      <c r="N420" s="46"/>
    </row>
    <row r="421" spans="1:14" ht="18" customHeight="1">
      <c r="A421" s="4169"/>
      <c r="B421" s="5731"/>
      <c r="C421" s="5732"/>
      <c r="D421" s="5732"/>
      <c r="E421" s="5732"/>
      <c r="F421" s="5732"/>
      <c r="G421" s="5732"/>
      <c r="H421" s="5732"/>
      <c r="I421" s="5732"/>
      <c r="J421" s="5732"/>
      <c r="K421" s="5732"/>
      <c r="L421" s="5732"/>
      <c r="M421" s="5732"/>
      <c r="N421" s="5733"/>
    </row>
    <row r="422" spans="1:14" ht="18" customHeight="1">
      <c r="A422" s="4169"/>
      <c r="B422" s="1114" t="s">
        <v>264</v>
      </c>
      <c r="C422" s="2923" t="s">
        <v>281</v>
      </c>
      <c r="D422" s="5734" t="s">
        <v>1612</v>
      </c>
      <c r="E422" s="5735"/>
      <c r="F422" s="5735"/>
      <c r="G422" s="5735"/>
      <c r="H422" s="5735"/>
      <c r="I422" s="5735"/>
      <c r="J422" s="5735"/>
      <c r="K422" s="5735"/>
      <c r="L422" s="5735"/>
      <c r="M422" s="5735"/>
      <c r="N422" s="5736"/>
    </row>
    <row r="423" spans="1:14" ht="18" customHeight="1">
      <c r="A423" s="4169"/>
      <c r="B423" s="5769"/>
      <c r="C423" s="5770"/>
      <c r="D423" s="5770"/>
      <c r="E423" s="5770"/>
      <c r="F423" s="5770"/>
      <c r="G423" s="5770"/>
      <c r="H423" s="5770"/>
      <c r="I423" s="5770"/>
      <c r="J423" s="5770"/>
      <c r="K423" s="5770"/>
      <c r="L423" s="5770"/>
      <c r="M423" s="5770"/>
      <c r="N423" s="5771"/>
    </row>
    <row r="424" spans="1:14" ht="18" customHeight="1">
      <c r="A424" s="4169"/>
      <c r="B424" s="5766" t="s">
        <v>480</v>
      </c>
      <c r="C424" s="5767"/>
      <c r="D424" s="5767"/>
      <c r="E424" s="5767"/>
      <c r="F424" s="5767"/>
      <c r="G424" s="5767"/>
      <c r="H424" s="5767"/>
      <c r="I424" s="5767"/>
      <c r="J424" s="5767"/>
      <c r="K424" s="5767"/>
      <c r="L424" s="5767"/>
      <c r="M424" s="5767"/>
      <c r="N424" s="5768"/>
    </row>
    <row r="425" spans="1:14" ht="18" customHeight="1">
      <c r="A425" s="4169"/>
      <c r="B425" s="140" t="s">
        <v>12</v>
      </c>
      <c r="C425" s="2918" t="s">
        <v>20</v>
      </c>
      <c r="D425" s="1054"/>
      <c r="E425" s="1054"/>
      <c r="F425" s="1054"/>
      <c r="G425" s="1054"/>
      <c r="H425" s="1054"/>
      <c r="I425" s="1055"/>
      <c r="J425" s="1055"/>
      <c r="K425" s="1055"/>
      <c r="L425" s="1055"/>
      <c r="M425" s="1055"/>
      <c r="N425" s="139"/>
    </row>
    <row r="426" spans="1:14" ht="18" customHeight="1">
      <c r="A426" s="4169"/>
      <c r="B426" s="989"/>
      <c r="C426" s="1819" t="s">
        <v>1275</v>
      </c>
      <c r="D426" s="1054"/>
      <c r="E426" s="1054"/>
      <c r="F426" s="1054"/>
      <c r="G426" s="1054"/>
      <c r="H426" s="1054"/>
      <c r="I426" s="1055"/>
      <c r="J426" s="1055"/>
      <c r="K426" s="1055"/>
      <c r="L426" s="1055"/>
      <c r="M426" s="1055"/>
      <c r="N426" s="139"/>
    </row>
    <row r="427" spans="1:14" ht="18" customHeight="1">
      <c r="A427" s="4169"/>
      <c r="B427" s="989" t="s">
        <v>14</v>
      </c>
      <c r="C427" s="2920" t="s">
        <v>1613</v>
      </c>
      <c r="D427" s="1054"/>
      <c r="E427" s="1054"/>
      <c r="F427" s="1054"/>
      <c r="G427" s="1054"/>
      <c r="H427" s="1054"/>
      <c r="I427" s="1055"/>
      <c r="J427" s="1055"/>
      <c r="K427" s="1055"/>
      <c r="L427" s="1055"/>
      <c r="M427" s="1055"/>
      <c r="N427" s="139"/>
    </row>
    <row r="428" spans="1:14" ht="18" customHeight="1">
      <c r="A428" s="4169"/>
      <c r="B428" s="2922"/>
      <c r="C428" s="2752" t="s">
        <v>1586</v>
      </c>
      <c r="D428" s="1531" t="s">
        <v>1614</v>
      </c>
      <c r="E428" s="1054"/>
      <c r="F428" s="1054"/>
      <c r="G428" s="1054"/>
      <c r="H428" s="1054"/>
      <c r="I428" s="1055"/>
      <c r="J428" s="2921" t="s">
        <v>1590</v>
      </c>
      <c r="K428" s="1821" t="s">
        <v>1615</v>
      </c>
      <c r="L428" s="1055"/>
      <c r="M428" s="1055"/>
      <c r="N428" s="139"/>
    </row>
    <row r="429" spans="1:14" ht="18" customHeight="1">
      <c r="A429" s="4169"/>
      <c r="B429" s="27" t="s">
        <v>266</v>
      </c>
      <c r="C429" s="4121" t="str">
        <f ca="1">CELL("nomfichier")</f>
        <v>E:\0-UPRT\1-UPRT.FR-SITE-WEB\ff-fiches-fabrications\ff-fiches-fabrication-maj-08-2020\[ff-14.A-restauration-13.postits-au-poids.xlsx]Epurer un texte (2)</v>
      </c>
      <c r="D429" s="4121"/>
      <c r="E429" s="4121"/>
      <c r="F429" s="4121"/>
      <c r="G429" s="4121"/>
      <c r="H429" s="4121"/>
      <c r="I429" s="4121"/>
      <c r="J429" s="4121"/>
      <c r="K429" s="4121"/>
      <c r="L429" s="4121"/>
      <c r="M429" s="4121"/>
      <c r="N429" s="4122"/>
    </row>
    <row r="430" spans="1:14" ht="18" customHeight="1">
      <c r="A430" s="4169"/>
      <c r="B430" s="444" t="s">
        <v>268</v>
      </c>
      <c r="C430" s="4123" t="s">
        <v>1616</v>
      </c>
      <c r="D430" s="4123"/>
      <c r="E430" s="4123"/>
      <c r="F430" s="4123"/>
      <c r="G430" s="4123"/>
      <c r="H430" s="4123"/>
      <c r="I430" s="4123"/>
      <c r="J430" s="4123"/>
      <c r="K430" s="4123"/>
      <c r="L430" s="4123"/>
      <c r="M430" s="4123"/>
      <c r="N430" s="4124"/>
    </row>
    <row r="431" spans="1:14" ht="18" customHeight="1" thickBot="1">
      <c r="A431" s="4169"/>
      <c r="B431" s="4112" t="s">
        <v>271</v>
      </c>
      <c r="C431" s="4113"/>
      <c r="D431" s="4113"/>
      <c r="E431" s="4113"/>
      <c r="F431" s="4113"/>
      <c r="G431" s="4113"/>
      <c r="H431" s="4113"/>
      <c r="I431" s="4113"/>
      <c r="J431" s="4113"/>
      <c r="K431" s="4113"/>
      <c r="L431" s="4113"/>
      <c r="M431" s="4113"/>
      <c r="N431" s="4114"/>
    </row>
    <row r="432" spans="1:14" ht="45" customHeight="1" thickBot="1">
      <c r="A432" s="1822"/>
      <c r="B432" s="1823"/>
      <c r="C432" s="1823"/>
      <c r="D432" s="1824"/>
      <c r="E432" s="1825"/>
      <c r="F432" s="1826"/>
      <c r="G432" s="1827"/>
      <c r="H432" s="1827"/>
      <c r="I432" s="1827"/>
      <c r="J432" s="1827"/>
      <c r="K432" s="1828"/>
      <c r="L432" s="1828"/>
      <c r="M432" s="1828"/>
      <c r="N432" s="1828"/>
    </row>
    <row r="433" spans="1:14" ht="18" customHeight="1">
      <c r="A433" s="4188" t="s">
        <v>260</v>
      </c>
      <c r="B433" s="4190" t="s">
        <v>1580</v>
      </c>
      <c r="C433" s="4191"/>
      <c r="D433" s="4191"/>
      <c r="E433" s="4191"/>
      <c r="F433" s="4191"/>
      <c r="G433" s="4191"/>
      <c r="H433" s="4191"/>
      <c r="I433" s="4191"/>
      <c r="J433" s="4191"/>
      <c r="K433" s="4191"/>
      <c r="L433" s="4191"/>
      <c r="M433" s="4191"/>
      <c r="N433" s="4194">
        <v>8</v>
      </c>
    </row>
    <row r="434" spans="1:14" ht="18" customHeight="1">
      <c r="A434" s="4189"/>
      <c r="B434" s="4192"/>
      <c r="C434" s="4193"/>
      <c r="D434" s="4193"/>
      <c r="E434" s="4193"/>
      <c r="F434" s="4193"/>
      <c r="G434" s="4193"/>
      <c r="H434" s="4193"/>
      <c r="I434" s="4193"/>
      <c r="J434" s="4193"/>
      <c r="K434" s="4193"/>
      <c r="L434" s="4193"/>
      <c r="M434" s="4193"/>
      <c r="N434" s="4195"/>
    </row>
    <row r="435" spans="1:14" ht="18" customHeight="1">
      <c r="A435" s="4189"/>
      <c r="B435" s="4192"/>
      <c r="C435" s="4193"/>
      <c r="D435" s="4193"/>
      <c r="E435" s="4193"/>
      <c r="F435" s="4193"/>
      <c r="G435" s="4193"/>
      <c r="H435" s="4193"/>
      <c r="I435" s="4193"/>
      <c r="J435" s="4193"/>
      <c r="K435" s="4193"/>
      <c r="L435" s="4193"/>
      <c r="M435" s="4193"/>
      <c r="N435" s="4195"/>
    </row>
    <row r="436" spans="1:14" ht="18" customHeight="1">
      <c r="A436" s="1097"/>
      <c r="B436" s="5746" t="s">
        <v>287</v>
      </c>
      <c r="C436" s="4824"/>
      <c r="D436" s="4825" t="s">
        <v>1566</v>
      </c>
      <c r="E436" s="4825"/>
      <c r="F436" s="4825"/>
      <c r="G436" s="4825"/>
      <c r="H436" s="4825"/>
      <c r="I436" s="4825"/>
      <c r="J436" s="4825"/>
      <c r="K436" s="4825"/>
      <c r="L436" s="4825"/>
      <c r="M436" s="4825"/>
      <c r="N436" s="5747"/>
    </row>
    <row r="437" spans="1:14" ht="18" customHeight="1">
      <c r="A437" s="1097"/>
      <c r="B437" s="5746"/>
      <c r="C437" s="4824"/>
      <c r="D437" s="4825"/>
      <c r="E437" s="4825"/>
      <c r="F437" s="4825"/>
      <c r="G437" s="4825"/>
      <c r="H437" s="4825"/>
      <c r="I437" s="4825"/>
      <c r="J437" s="4825"/>
      <c r="K437" s="4825"/>
      <c r="L437" s="4825"/>
      <c r="M437" s="4825"/>
      <c r="N437" s="5747"/>
    </row>
    <row r="438" spans="1:14" ht="18" customHeight="1">
      <c r="A438" s="4169"/>
      <c r="B438" s="5748" t="s">
        <v>1585</v>
      </c>
      <c r="C438" s="5749"/>
      <c r="D438" s="5749"/>
      <c r="E438" s="5749"/>
      <c r="F438" s="5749"/>
      <c r="G438" s="5749"/>
      <c r="H438" s="5749"/>
      <c r="I438" s="5749"/>
      <c r="J438" s="5749"/>
      <c r="K438" s="5749"/>
      <c r="L438" s="5749"/>
      <c r="M438" s="5749"/>
      <c r="N438" s="5750"/>
    </row>
    <row r="439" spans="1:14" ht="18" customHeight="1">
      <c r="A439" s="4169"/>
      <c r="B439" s="5748"/>
      <c r="C439" s="5749"/>
      <c r="D439" s="5749"/>
      <c r="E439" s="5749"/>
      <c r="F439" s="5749"/>
      <c r="G439" s="5749"/>
      <c r="H439" s="5749"/>
      <c r="I439" s="5749"/>
      <c r="J439" s="5749"/>
      <c r="K439" s="5749"/>
      <c r="L439" s="5749"/>
      <c r="M439" s="5749"/>
      <c r="N439" s="5750"/>
    </row>
    <row r="440" spans="1:14" ht="18" customHeight="1">
      <c r="A440" s="4169"/>
      <c r="B440" s="4128"/>
      <c r="C440" s="4129"/>
      <c r="D440" s="4129"/>
      <c r="E440" s="4129"/>
      <c r="F440" s="4129"/>
      <c r="G440" s="4129"/>
      <c r="H440" s="4129"/>
      <c r="I440" s="4129"/>
      <c r="J440" s="4129"/>
      <c r="K440" s="4129"/>
      <c r="L440" s="4129"/>
      <c r="M440" s="4129"/>
      <c r="N440" s="4130"/>
    </row>
    <row r="441" spans="1:14" ht="18" customHeight="1">
      <c r="A441" s="4169"/>
      <c r="B441" s="2740" t="s">
        <v>25</v>
      </c>
      <c r="C441" s="2934"/>
      <c r="D441" s="2752" t="s">
        <v>1586</v>
      </c>
      <c r="E441" s="2935"/>
      <c r="F441" s="2921" t="s">
        <v>1587</v>
      </c>
      <c r="G441" s="1783">
        <v>1</v>
      </c>
      <c r="H441" s="2940" t="s">
        <v>464</v>
      </c>
      <c r="I441" s="2941" t="str">
        <f>B433</f>
        <v>POUDRE À CRACKERS</v>
      </c>
      <c r="J441" s="133"/>
      <c r="K441" s="133"/>
      <c r="L441" s="2934"/>
      <c r="M441" s="5751" t="s">
        <v>14</v>
      </c>
      <c r="N441" s="5752"/>
    </row>
    <row r="442" spans="1:14" ht="18" customHeight="1">
      <c r="A442" s="4169"/>
      <c r="B442" s="2741" t="s">
        <v>12</v>
      </c>
      <c r="C442" s="2934"/>
      <c r="D442" s="2921" t="s">
        <v>1589</v>
      </c>
      <c r="E442" s="2936" t="str">
        <f>C443</f>
        <v>Coussin</v>
      </c>
      <c r="F442" s="2921" t="s">
        <v>1590</v>
      </c>
      <c r="G442" s="2939">
        <f>(M443/L443)*G441</f>
        <v>3.2679738562091498</v>
      </c>
      <c r="H442" s="2934"/>
      <c r="I442" s="2934"/>
      <c r="J442" s="2934"/>
      <c r="K442" s="2934"/>
      <c r="L442" s="2934"/>
      <c r="M442" s="5753" t="s">
        <v>1591</v>
      </c>
      <c r="N442" s="5754"/>
    </row>
    <row r="443" spans="1:14" ht="18" customHeight="1">
      <c r="A443" s="4169"/>
      <c r="B443" s="5760">
        <v>1</v>
      </c>
      <c r="C443" s="5761" t="s">
        <v>1592</v>
      </c>
      <c r="D443" s="2903"/>
      <c r="E443" s="2903"/>
      <c r="F443" s="2937" t="s">
        <v>1593</v>
      </c>
      <c r="G443" s="2938">
        <f>B443</f>
        <v>1</v>
      </c>
      <c r="H443" s="2937" t="str">
        <f>C443</f>
        <v>Coussin</v>
      </c>
      <c r="I443" s="2949">
        <f>L443/M443</f>
        <v>0.30600000000000005</v>
      </c>
      <c r="J443" s="133"/>
      <c r="K443" s="5762" t="s">
        <v>1594</v>
      </c>
      <c r="L443" s="5763">
        <f>N457</f>
        <v>0.30600000000000005</v>
      </c>
      <c r="M443" s="5764">
        <v>1</v>
      </c>
      <c r="N443" s="5765"/>
    </row>
    <row r="444" spans="1:14" ht="18" customHeight="1">
      <c r="A444" s="4169"/>
      <c r="B444" s="5760"/>
      <c r="C444" s="5761"/>
      <c r="D444" s="2903"/>
      <c r="E444" s="2903"/>
      <c r="F444" s="2903"/>
      <c r="H444" s="2949"/>
      <c r="I444" s="2903"/>
      <c r="J444" s="133"/>
      <c r="K444" s="5762"/>
      <c r="L444" s="5763"/>
      <c r="M444" s="5764"/>
      <c r="N444" s="5765"/>
    </row>
    <row r="445" spans="1:14" ht="18" customHeight="1">
      <c r="A445" s="4169"/>
      <c r="B445" s="4128"/>
      <c r="C445" s="4129"/>
      <c r="D445" s="4129"/>
      <c r="E445" s="4129"/>
      <c r="F445" s="4129"/>
      <c r="G445" s="4129"/>
      <c r="H445" s="4129"/>
      <c r="I445" s="4129"/>
      <c r="J445" s="4129"/>
      <c r="K445" s="4129"/>
      <c r="L445" s="4129"/>
      <c r="M445" s="4129"/>
      <c r="N445" s="4130"/>
    </row>
    <row r="446" spans="1:14" ht="18" customHeight="1">
      <c r="A446" s="4169"/>
      <c r="B446" s="5755" t="s">
        <v>27</v>
      </c>
      <c r="C446" s="5756"/>
      <c r="D446" s="5756"/>
      <c r="E446" s="5757" t="s">
        <v>1286</v>
      </c>
      <c r="F446" s="5757"/>
      <c r="G446" s="5757"/>
      <c r="H446" s="5757"/>
      <c r="I446" s="5757"/>
      <c r="J446" s="5757"/>
      <c r="K446" s="5757"/>
      <c r="L446" s="2742"/>
      <c r="M446" s="2743"/>
      <c r="N446" s="2744"/>
    </row>
    <row r="447" spans="1:14" ht="18" customHeight="1">
      <c r="A447" s="4169"/>
      <c r="B447" s="5758" t="s">
        <v>300</v>
      </c>
      <c r="C447" s="4859" t="s">
        <v>331</v>
      </c>
      <c r="D447" s="4859" t="s">
        <v>366</v>
      </c>
      <c r="E447" s="5757"/>
      <c r="F447" s="5757"/>
      <c r="G447" s="5757"/>
      <c r="H447" s="5757"/>
      <c r="I447" s="5757"/>
      <c r="J447" s="5757"/>
      <c r="K447" s="5757"/>
      <c r="L447" s="2742"/>
      <c r="M447" s="2742"/>
      <c r="N447" s="2745"/>
    </row>
    <row r="448" spans="1:14" ht="18" customHeight="1">
      <c r="A448" s="4169"/>
      <c r="B448" s="5758"/>
      <c r="C448" s="4859"/>
      <c r="D448" s="4859"/>
      <c r="E448" s="2746" t="s">
        <v>24</v>
      </c>
      <c r="F448" s="2747"/>
      <c r="G448" s="2747"/>
      <c r="H448" s="2748"/>
      <c r="I448" s="2749"/>
      <c r="J448" s="2750"/>
      <c r="K448" s="2750"/>
      <c r="L448" s="2751"/>
      <c r="M448" s="2751"/>
      <c r="N448" s="2904"/>
    </row>
    <row r="449" spans="1:14" ht="18" customHeight="1">
      <c r="A449" s="4169"/>
      <c r="B449" s="5758"/>
      <c r="C449" s="4859"/>
      <c r="D449" s="5759"/>
      <c r="E449" s="1051" t="str">
        <f>SUBSTITUTE(ADDRESS(1,COLUMN(),4),"1","")</f>
        <v>E</v>
      </c>
      <c r="F449" s="1125"/>
      <c r="G449" s="1126"/>
      <c r="H449" s="1133"/>
      <c r="I449" s="1133"/>
      <c r="J449" s="1133"/>
      <c r="K449" s="1133"/>
      <c r="L449" s="1792"/>
      <c r="M449" s="1792"/>
      <c r="N449" s="1793"/>
    </row>
    <row r="450" spans="1:14" ht="18" customHeight="1">
      <c r="A450" s="4169"/>
      <c r="B450" s="1795"/>
      <c r="C450" s="1796"/>
      <c r="D450" s="1797"/>
      <c r="E450" s="2946"/>
      <c r="F450" s="2931"/>
      <c r="G450" s="2931"/>
      <c r="H450" s="2931"/>
      <c r="I450" s="2931"/>
      <c r="J450" s="2932">
        <f t="shared" ref="J450:J455" si="9">E450</f>
        <v>0</v>
      </c>
      <c r="K450" s="2945">
        <f t="shared" ref="K450:K455" si="10">IF(ISBLANK(B450),D450,(D450*B450))</f>
        <v>0</v>
      </c>
      <c r="L450" s="2942">
        <f>IF(ISTEXT(B450),B450,IF(ISBLANK(B450),0,(B450/B443)*M443))</f>
        <v>0</v>
      </c>
      <c r="M450" s="2943">
        <f t="shared" ref="M450:M455" si="11">C450</f>
        <v>0</v>
      </c>
      <c r="N450" s="2944">
        <f>(K450/B443)*M443</f>
        <v>0</v>
      </c>
    </row>
    <row r="451" spans="1:14" ht="18" customHeight="1">
      <c r="A451" s="4169"/>
      <c r="B451" s="1804"/>
      <c r="C451" s="1805"/>
      <c r="D451" s="35">
        <v>0.2</v>
      </c>
      <c r="E451" s="2947" t="s">
        <v>1657</v>
      </c>
      <c r="F451" s="2933"/>
      <c r="G451" s="2933"/>
      <c r="H451" s="2933"/>
      <c r="I451" s="2933"/>
      <c r="J451" s="2932" t="str">
        <f t="shared" si="9"/>
        <v>Feuillantine</v>
      </c>
      <c r="K451" s="2945">
        <f t="shared" si="10"/>
        <v>0.2</v>
      </c>
      <c r="L451" s="2942">
        <f>IF(ISTEXT(B451),B451,IF(ISBLANK(B451),0,(B451/B443)*M443))</f>
        <v>0</v>
      </c>
      <c r="M451" s="2943">
        <f t="shared" si="11"/>
        <v>0</v>
      </c>
      <c r="N451" s="2944">
        <f>(K451/B443)*M443</f>
        <v>0.2</v>
      </c>
    </row>
    <row r="452" spans="1:14" ht="18" customHeight="1">
      <c r="A452" s="4169"/>
      <c r="B452" s="1804"/>
      <c r="C452" s="1805"/>
      <c r="D452" s="35">
        <v>6.0000000000000001E-3</v>
      </c>
      <c r="E452" s="2947" t="s">
        <v>1658</v>
      </c>
      <c r="F452" s="2933"/>
      <c r="G452" s="2933"/>
      <c r="H452" s="2933"/>
      <c r="I452" s="2933"/>
      <c r="J452" s="2932" t="str">
        <f t="shared" si="9"/>
        <v>Scintillant vert</v>
      </c>
      <c r="K452" s="2945">
        <f t="shared" si="10"/>
        <v>6.0000000000000001E-3</v>
      </c>
      <c r="L452" s="2942">
        <f>IF(ISTEXT(B452),B452,IF(ISBLANK(B452),0,(B452/B443)*M443))</f>
        <v>0</v>
      </c>
      <c r="M452" s="2943">
        <f t="shared" si="11"/>
        <v>0</v>
      </c>
      <c r="N452" s="2944">
        <f>(K452/B443)*M443</f>
        <v>6.0000000000000001E-3</v>
      </c>
    </row>
    <row r="453" spans="1:14" ht="18" customHeight="1">
      <c r="A453" s="4169"/>
      <c r="B453" s="1804"/>
      <c r="C453" s="1805"/>
      <c r="D453" s="35">
        <v>0.1</v>
      </c>
      <c r="E453" s="2947" t="s">
        <v>401</v>
      </c>
      <c r="F453" s="2933"/>
      <c r="G453" s="2933"/>
      <c r="H453" s="2933"/>
      <c r="I453" s="2933"/>
      <c r="J453" s="2932" t="str">
        <f t="shared" si="9"/>
        <v>Chocolat blanc</v>
      </c>
      <c r="K453" s="2945">
        <f t="shared" si="10"/>
        <v>0.1</v>
      </c>
      <c r="L453" s="2942">
        <f>IF(ISTEXT(B453),B453,IF(ISBLANK(B453),0,(B453/B443)*M443))</f>
        <v>0</v>
      </c>
      <c r="M453" s="2943">
        <f t="shared" si="11"/>
        <v>0</v>
      </c>
      <c r="N453" s="2944">
        <f>(K453/B443)*M443</f>
        <v>0.1</v>
      </c>
    </row>
    <row r="454" spans="1:14" ht="18" customHeight="1">
      <c r="A454" s="4169"/>
      <c r="B454" s="1804"/>
      <c r="C454" s="1805"/>
      <c r="D454" s="35"/>
      <c r="E454" s="2947"/>
      <c r="F454" s="2933"/>
      <c r="G454" s="2933"/>
      <c r="H454" s="2933"/>
      <c r="I454" s="2933"/>
      <c r="J454" s="2932">
        <f t="shared" si="9"/>
        <v>0</v>
      </c>
      <c r="K454" s="2945">
        <f t="shared" si="10"/>
        <v>0</v>
      </c>
      <c r="L454" s="2942">
        <f>IF(ISTEXT(B454),B454,IF(ISBLANK(B454),0,(B454/B443)*M443))</f>
        <v>0</v>
      </c>
      <c r="M454" s="2943">
        <f t="shared" si="11"/>
        <v>0</v>
      </c>
      <c r="N454" s="2944">
        <f>(K454/B443)*M443</f>
        <v>0</v>
      </c>
    </row>
    <row r="455" spans="1:14" ht="18" customHeight="1">
      <c r="A455" s="4169"/>
      <c r="B455" s="1806"/>
      <c r="C455" s="1807"/>
      <c r="D455" s="1808"/>
      <c r="E455" s="2947"/>
      <c r="F455" s="2933"/>
      <c r="G455" s="2933"/>
      <c r="H455" s="2933"/>
      <c r="I455" s="2933"/>
      <c r="J455" s="2932">
        <f t="shared" si="9"/>
        <v>0</v>
      </c>
      <c r="K455" s="2945">
        <f t="shared" si="10"/>
        <v>0</v>
      </c>
      <c r="L455" s="2942">
        <f>IF(ISTEXT(B455),B455,IF(ISBLANK(B455),0,(B455/B443)*M443))</f>
        <v>0</v>
      </c>
      <c r="M455" s="2943">
        <f t="shared" si="11"/>
        <v>0</v>
      </c>
      <c r="N455" s="2944">
        <f>(K455/B443)*M443</f>
        <v>0</v>
      </c>
    </row>
    <row r="456" spans="1:14" ht="18" customHeight="1">
      <c r="A456" s="4169"/>
      <c r="B456" s="5740"/>
      <c r="C456" s="5741"/>
      <c r="D456" s="5741"/>
      <c r="E456" s="5741"/>
      <c r="F456" s="5741"/>
      <c r="G456" s="5741"/>
      <c r="H456" s="5741"/>
      <c r="I456" s="5741"/>
      <c r="J456" s="5741"/>
      <c r="K456" s="5741"/>
      <c r="L456" s="5741"/>
      <c r="M456" s="5741"/>
      <c r="N456" s="5742"/>
    </row>
    <row r="457" spans="1:14" ht="18" customHeight="1">
      <c r="A457" s="4169"/>
      <c r="B457" s="1809"/>
      <c r="C457" s="1810"/>
      <c r="D457" s="1127">
        <f>SUM(D449:D456)</f>
        <v>0.30600000000000005</v>
      </c>
      <c r="E457" s="1127"/>
      <c r="F457" s="1811"/>
      <c r="G457" s="1811"/>
      <c r="H457" s="1811"/>
      <c r="I457" s="1811"/>
      <c r="J457" s="1812"/>
      <c r="K457" s="1812"/>
      <c r="L457" s="1813"/>
      <c r="M457" s="1813"/>
      <c r="N457" s="447">
        <f>SUM(N449:N456)</f>
        <v>0.30600000000000005</v>
      </c>
    </row>
    <row r="458" spans="1:14" ht="18" customHeight="1">
      <c r="A458" s="4169"/>
      <c r="B458" s="5743" t="s">
        <v>1600</v>
      </c>
      <c r="C458" s="5744"/>
      <c r="D458" s="5744"/>
      <c r="E458" s="5744"/>
      <c r="F458" s="5744"/>
      <c r="G458" s="5744"/>
      <c r="H458" s="5744"/>
      <c r="I458" s="5744"/>
      <c r="J458" s="5744"/>
      <c r="K458" s="5744"/>
      <c r="L458" s="5744"/>
      <c r="M458" s="5744"/>
      <c r="N458" s="5745"/>
    </row>
    <row r="459" spans="1:14" ht="18" customHeight="1">
      <c r="A459" s="4169"/>
      <c r="B459" s="1028"/>
      <c r="C459" s="1029" t="s">
        <v>314</v>
      </c>
      <c r="D459" s="1030"/>
      <c r="E459" s="1030"/>
      <c r="F459" s="1030"/>
      <c r="G459" s="4142" t="s">
        <v>263</v>
      </c>
      <c r="H459" s="4142"/>
      <c r="I459" s="4142"/>
      <c r="J459" s="4142"/>
      <c r="K459" s="4142"/>
      <c r="L459" s="4142"/>
      <c r="M459" s="4142"/>
      <c r="N459" s="4143"/>
    </row>
    <row r="460" spans="1:14" ht="18" customHeight="1">
      <c r="A460" s="4169"/>
      <c r="B460" s="1031"/>
      <c r="C460" s="2917" t="s">
        <v>334</v>
      </c>
      <c r="D460" s="1033" t="s">
        <v>374</v>
      </c>
      <c r="E460" s="1238"/>
      <c r="F460" s="1238"/>
      <c r="G460" s="4142"/>
      <c r="H460" s="4142"/>
      <c r="I460" s="4142"/>
      <c r="J460" s="4142"/>
      <c r="K460" s="4142"/>
      <c r="L460" s="4142"/>
      <c r="M460" s="4142"/>
      <c r="N460" s="4143"/>
    </row>
    <row r="461" spans="1:14" ht="18" customHeight="1">
      <c r="A461" s="4169"/>
      <c r="B461" s="1031"/>
      <c r="C461" s="1035" t="s">
        <v>316</v>
      </c>
      <c r="D461" s="1029" t="s">
        <v>317</v>
      </c>
      <c r="E461" s="1238"/>
      <c r="F461" s="1238"/>
      <c r="G461" s="1029"/>
      <c r="H461" s="1036"/>
      <c r="I461" s="1036"/>
      <c r="J461" s="1036"/>
      <c r="K461" s="1036"/>
      <c r="L461" s="1036"/>
      <c r="M461" s="1036"/>
      <c r="N461" s="1037"/>
    </row>
    <row r="462" spans="1:14" ht="18" customHeight="1">
      <c r="A462" s="4169"/>
      <c r="B462" s="135"/>
      <c r="C462" s="2926"/>
      <c r="D462" s="1039"/>
      <c r="E462" s="1040"/>
      <c r="F462" s="1040"/>
      <c r="G462" s="1041"/>
      <c r="H462" s="1042"/>
      <c r="I462" s="1042"/>
      <c r="J462" s="1042"/>
      <c r="K462" s="1818" t="s">
        <v>318</v>
      </c>
      <c r="L462" s="1042"/>
      <c r="M462" s="1042"/>
      <c r="N462" s="1043"/>
    </row>
    <row r="463" spans="1:14" ht="18" customHeight="1">
      <c r="A463" s="4169"/>
      <c r="B463" s="990">
        <v>1</v>
      </c>
      <c r="C463" s="2914" t="s">
        <v>1659</v>
      </c>
      <c r="D463" s="1045"/>
      <c r="E463" s="1045"/>
      <c r="F463" s="1045"/>
      <c r="G463" s="1045"/>
      <c r="H463" s="1045"/>
      <c r="I463" s="1045"/>
      <c r="J463" s="1045"/>
      <c r="K463" s="1818" t="s">
        <v>319</v>
      </c>
      <c r="L463" s="1045"/>
      <c r="M463" s="1045"/>
      <c r="N463" s="1046"/>
    </row>
    <row r="464" spans="1:14" ht="18" customHeight="1">
      <c r="A464" s="4169"/>
      <c r="B464" s="5772">
        <v>2</v>
      </c>
      <c r="C464" s="2915" t="s">
        <v>1660</v>
      </c>
      <c r="D464" s="1045"/>
      <c r="E464" s="1045"/>
      <c r="F464" s="1045"/>
      <c r="G464" s="1045"/>
      <c r="H464" s="1045"/>
      <c r="I464" s="1045"/>
      <c r="J464" s="1045"/>
      <c r="K464" s="1818" t="s">
        <v>321</v>
      </c>
      <c r="L464" s="1045"/>
      <c r="M464" s="1045"/>
      <c r="N464" s="1046"/>
    </row>
    <row r="465" spans="1:14" ht="18" customHeight="1">
      <c r="A465" s="4169"/>
      <c r="B465" s="5772"/>
      <c r="C465" s="2914" t="s">
        <v>1661</v>
      </c>
      <c r="D465" s="1045"/>
      <c r="E465" s="1045"/>
      <c r="F465" s="1045"/>
      <c r="G465" s="1045"/>
      <c r="H465" s="1045"/>
      <c r="I465" s="1045"/>
      <c r="J465" s="1045"/>
      <c r="K465" s="1045"/>
      <c r="L465" s="1045"/>
      <c r="M465" s="1045"/>
      <c r="N465" s="1046"/>
    </row>
    <row r="466" spans="1:14" ht="18" customHeight="1">
      <c r="A466" s="4169"/>
      <c r="B466" s="5772"/>
      <c r="C466" s="2914" t="s">
        <v>1662</v>
      </c>
      <c r="D466" s="1045"/>
      <c r="E466" s="1045"/>
      <c r="F466" s="1045"/>
      <c r="G466" s="1045"/>
      <c r="H466" s="1045"/>
      <c r="I466" s="1045"/>
      <c r="J466" s="1045"/>
      <c r="K466" s="1045"/>
      <c r="L466" s="1045"/>
      <c r="M466" s="1045"/>
      <c r="N466" s="1046"/>
    </row>
    <row r="467" spans="1:14" ht="18" customHeight="1">
      <c r="A467" s="4169"/>
      <c r="B467" s="990">
        <v>3</v>
      </c>
      <c r="C467" s="2914" t="s">
        <v>1663</v>
      </c>
      <c r="D467" s="1045"/>
      <c r="E467" s="1045"/>
      <c r="F467" s="1045"/>
      <c r="G467" s="1045"/>
      <c r="H467" s="1045"/>
      <c r="I467" s="1045"/>
      <c r="J467" s="1045"/>
      <c r="K467" s="1045"/>
      <c r="L467" s="1045"/>
      <c r="M467" s="1045"/>
      <c r="N467" s="1046"/>
    </row>
    <row r="468" spans="1:14" ht="18" customHeight="1">
      <c r="A468" s="4169"/>
      <c r="B468" s="990">
        <v>4</v>
      </c>
      <c r="C468" s="2914" t="s">
        <v>1664</v>
      </c>
      <c r="D468" s="1045"/>
      <c r="E468" s="1045"/>
      <c r="F468" s="1045"/>
      <c r="G468" s="1045"/>
      <c r="H468" s="1045"/>
      <c r="I468" s="1045"/>
      <c r="J468" s="1045"/>
      <c r="K468" s="1045"/>
      <c r="L468" s="1045"/>
      <c r="M468" s="1045"/>
      <c r="N468" s="1046"/>
    </row>
    <row r="469" spans="1:14" ht="18" customHeight="1">
      <c r="A469" s="4169"/>
      <c r="B469" s="990">
        <v>5</v>
      </c>
      <c r="C469" s="2914" t="s">
        <v>1665</v>
      </c>
      <c r="D469" s="1045"/>
      <c r="E469" s="1045"/>
      <c r="F469" s="1045"/>
      <c r="G469" s="1045"/>
      <c r="H469" s="1045"/>
      <c r="I469" s="1045"/>
      <c r="J469" s="1045"/>
      <c r="K469" s="1045"/>
      <c r="L469" s="1045"/>
      <c r="M469" s="1045"/>
      <c r="N469" s="1046"/>
    </row>
    <row r="470" spans="1:14" ht="18" customHeight="1">
      <c r="A470" s="4169"/>
      <c r="B470" s="990"/>
      <c r="C470" s="2914"/>
      <c r="D470" s="1045"/>
      <c r="E470" s="1045"/>
      <c r="F470" s="1045"/>
      <c r="G470" s="1045"/>
      <c r="H470" s="1045"/>
      <c r="I470" s="1045"/>
      <c r="J470" s="1045"/>
      <c r="K470" s="1045"/>
      <c r="L470" s="1045"/>
      <c r="M470" s="1045"/>
      <c r="N470" s="1046"/>
    </row>
    <row r="471" spans="1:14" ht="18" customHeight="1">
      <c r="A471" s="4169"/>
      <c r="B471" s="990"/>
      <c r="C471" s="2914"/>
      <c r="D471" s="1045"/>
      <c r="E471" s="1045"/>
      <c r="F471" s="1045"/>
      <c r="G471" s="1045"/>
      <c r="H471" s="1045"/>
      <c r="I471" s="1045"/>
      <c r="J471" s="1045"/>
      <c r="K471" s="1045"/>
      <c r="L471" s="1045"/>
      <c r="M471" s="1045"/>
      <c r="N471" s="1046"/>
    </row>
    <row r="472" spans="1:14" ht="18" customHeight="1">
      <c r="A472" s="4169"/>
      <c r="B472" s="990"/>
      <c r="C472" s="2914"/>
      <c r="D472" s="1045"/>
      <c r="E472" s="1045"/>
      <c r="F472" s="1045"/>
      <c r="G472" s="1045"/>
      <c r="H472" s="1045"/>
      <c r="I472" s="1045"/>
      <c r="J472" s="1045"/>
      <c r="K472" s="1045"/>
      <c r="L472" s="1045"/>
      <c r="M472" s="1045"/>
      <c r="N472" s="1046"/>
    </row>
    <row r="473" spans="1:14" ht="18" customHeight="1">
      <c r="A473" s="4169"/>
      <c r="B473" s="990"/>
      <c r="C473" s="2914"/>
      <c r="D473" s="1045"/>
      <c r="E473" s="1045"/>
      <c r="F473" s="1045"/>
      <c r="G473" s="1045"/>
      <c r="H473" s="1045"/>
      <c r="I473" s="1045"/>
      <c r="J473" s="1045"/>
      <c r="K473" s="1045"/>
      <c r="L473" s="1045"/>
      <c r="M473" s="1045"/>
      <c r="N473" s="1046"/>
    </row>
    <row r="474" spans="1:14" ht="18" customHeight="1">
      <c r="A474" s="4169"/>
      <c r="B474" s="990"/>
      <c r="C474" s="2914"/>
      <c r="D474" s="1045"/>
      <c r="E474" s="1045"/>
      <c r="F474" s="1045"/>
      <c r="G474" s="1045"/>
      <c r="H474" s="1045"/>
      <c r="I474" s="1045"/>
      <c r="J474" s="1045"/>
      <c r="K474" s="1045"/>
      <c r="L474" s="1045"/>
      <c r="M474" s="1045"/>
      <c r="N474" s="1046"/>
    </row>
    <row r="475" spans="1:14" ht="18" customHeight="1">
      <c r="A475" s="4169"/>
      <c r="B475" s="990"/>
      <c r="C475" s="2914"/>
      <c r="D475" s="1045"/>
      <c r="E475" s="1045"/>
      <c r="F475" s="1045"/>
      <c r="G475" s="1045"/>
      <c r="H475" s="1045"/>
      <c r="I475" s="1045"/>
      <c r="J475" s="1045"/>
      <c r="K475" s="1045"/>
      <c r="L475" s="1045"/>
      <c r="M475" s="1045"/>
      <c r="N475" s="1046"/>
    </row>
    <row r="476" spans="1:14" ht="18" customHeight="1">
      <c r="A476" s="4169"/>
      <c r="B476" s="990"/>
      <c r="C476" s="2914"/>
      <c r="D476" s="1045"/>
      <c r="E476" s="1045"/>
      <c r="F476" s="1045"/>
      <c r="G476" s="1045"/>
      <c r="H476" s="1045"/>
      <c r="I476" s="1045"/>
      <c r="J476" s="1045"/>
      <c r="K476" s="1045"/>
      <c r="L476" s="1045"/>
      <c r="M476" s="1045"/>
      <c r="N476" s="1046"/>
    </row>
    <row r="477" spans="1:14" ht="18" customHeight="1">
      <c r="A477" s="4169"/>
      <c r="B477" s="1047"/>
      <c r="C477" s="2916"/>
      <c r="D477" s="9"/>
      <c r="E477" s="9"/>
      <c r="F477" s="9"/>
      <c r="G477" s="9"/>
      <c r="H477" s="9"/>
      <c r="I477" s="45"/>
      <c r="J477" s="45"/>
      <c r="K477" s="45"/>
      <c r="L477" s="45"/>
      <c r="M477" s="45"/>
      <c r="N477" s="46"/>
    </row>
    <row r="478" spans="1:14" ht="18" customHeight="1">
      <c r="A478" s="4169"/>
      <c r="B478" s="5731"/>
      <c r="C478" s="5732"/>
      <c r="D478" s="5732"/>
      <c r="E478" s="5732"/>
      <c r="F478" s="5732"/>
      <c r="G478" s="5732"/>
      <c r="H478" s="5732"/>
      <c r="I478" s="5732"/>
      <c r="J478" s="5732"/>
      <c r="K478" s="5732"/>
      <c r="L478" s="5732"/>
      <c r="M478" s="5732"/>
      <c r="N478" s="5733"/>
    </row>
    <row r="479" spans="1:14" ht="18" customHeight="1">
      <c r="A479" s="4169"/>
      <c r="B479" s="1114" t="s">
        <v>264</v>
      </c>
      <c r="C479" s="2923" t="s">
        <v>281</v>
      </c>
      <c r="D479" s="5734" t="s">
        <v>1612</v>
      </c>
      <c r="E479" s="5735"/>
      <c r="F479" s="5735"/>
      <c r="G479" s="5735"/>
      <c r="H479" s="5735"/>
      <c r="I479" s="5735"/>
      <c r="J479" s="5735"/>
      <c r="K479" s="5735"/>
      <c r="L479" s="5735"/>
      <c r="M479" s="5735"/>
      <c r="N479" s="5736"/>
    </row>
    <row r="480" spans="1:14" ht="18" customHeight="1">
      <c r="A480" s="4169"/>
      <c r="B480" s="5769"/>
      <c r="C480" s="5770"/>
      <c r="D480" s="5770"/>
      <c r="E480" s="5770"/>
      <c r="F480" s="5770"/>
      <c r="G480" s="5770"/>
      <c r="H480" s="5770"/>
      <c r="I480" s="5770"/>
      <c r="J480" s="5770"/>
      <c r="K480" s="5770"/>
      <c r="L480" s="5770"/>
      <c r="M480" s="5770"/>
      <c r="N480" s="5771"/>
    </row>
    <row r="481" spans="1:14" ht="18" customHeight="1">
      <c r="A481" s="4169"/>
      <c r="B481" s="5766" t="s">
        <v>480</v>
      </c>
      <c r="C481" s="5767"/>
      <c r="D481" s="5767"/>
      <c r="E481" s="5767"/>
      <c r="F481" s="5767"/>
      <c r="G481" s="5767"/>
      <c r="H481" s="5767"/>
      <c r="I481" s="5767"/>
      <c r="J481" s="5767"/>
      <c r="K481" s="5767"/>
      <c r="L481" s="5767"/>
      <c r="M481" s="5767"/>
      <c r="N481" s="5768"/>
    </row>
    <row r="482" spans="1:14" ht="18" customHeight="1">
      <c r="A482" s="4169"/>
      <c r="B482" s="140" t="s">
        <v>12</v>
      </c>
      <c r="C482" s="2918" t="s">
        <v>20</v>
      </c>
      <c r="D482" s="1054"/>
      <c r="E482" s="1054"/>
      <c r="F482" s="1054"/>
      <c r="G482" s="1054"/>
      <c r="H482" s="1054"/>
      <c r="I482" s="1055"/>
      <c r="J482" s="1055"/>
      <c r="K482" s="1055"/>
      <c r="L482" s="1055"/>
      <c r="M482" s="1055"/>
      <c r="N482" s="139"/>
    </row>
    <row r="483" spans="1:14" ht="18" customHeight="1">
      <c r="A483" s="4169"/>
      <c r="B483" s="989"/>
      <c r="C483" s="2919" t="s">
        <v>1275</v>
      </c>
      <c r="D483" s="1054"/>
      <c r="E483" s="1054"/>
      <c r="F483" s="1054"/>
      <c r="G483" s="1054"/>
      <c r="H483" s="1054"/>
      <c r="I483" s="1055"/>
      <c r="J483" s="1055"/>
      <c r="K483" s="1055"/>
      <c r="L483" s="1055"/>
      <c r="M483" s="1055"/>
      <c r="N483" s="139"/>
    </row>
    <row r="484" spans="1:14" ht="18" customHeight="1">
      <c r="A484" s="4169"/>
      <c r="B484" s="989" t="s">
        <v>14</v>
      </c>
      <c r="C484" s="2920" t="s">
        <v>1613</v>
      </c>
      <c r="D484" s="1054"/>
      <c r="E484" s="1054"/>
      <c r="F484" s="1054"/>
      <c r="G484" s="1054"/>
      <c r="H484" s="1054"/>
      <c r="I484" s="1055"/>
      <c r="J484" s="1055"/>
      <c r="K484" s="1055"/>
      <c r="L484" s="1055"/>
      <c r="M484" s="1055"/>
      <c r="N484" s="139"/>
    </row>
    <row r="485" spans="1:14" ht="18" customHeight="1">
      <c r="A485" s="4169"/>
      <c r="B485" s="2922"/>
      <c r="C485" s="2752" t="s">
        <v>1586</v>
      </c>
      <c r="D485" s="1531" t="s">
        <v>1614</v>
      </c>
      <c r="E485" s="1054"/>
      <c r="F485" s="1054"/>
      <c r="G485" s="1054"/>
      <c r="H485" s="1054"/>
      <c r="I485" s="1055"/>
      <c r="J485" s="2921" t="s">
        <v>1590</v>
      </c>
      <c r="K485" s="1821" t="s">
        <v>1615</v>
      </c>
      <c r="L485" s="1055"/>
      <c r="M485" s="1055"/>
      <c r="N485" s="139"/>
    </row>
    <row r="486" spans="1:14" ht="18" customHeight="1">
      <c r="A486" s="4169"/>
      <c r="B486" s="27" t="s">
        <v>266</v>
      </c>
      <c r="C486" s="4121" t="str">
        <f ca="1">CELL("nomfichier")</f>
        <v>E:\0-UPRT\1-UPRT.FR-SITE-WEB\ff-fiches-fabrications\ff-fiches-fabrication-maj-08-2020\[ff-14.A-restauration-13.postits-au-poids.xlsx]Epurer un texte (2)</v>
      </c>
      <c r="D486" s="4121"/>
      <c r="E486" s="4121"/>
      <c r="F486" s="4121"/>
      <c r="G486" s="4121"/>
      <c r="H486" s="4121"/>
      <c r="I486" s="4121"/>
      <c r="J486" s="4121"/>
      <c r="K486" s="4121"/>
      <c r="L486" s="4121"/>
      <c r="M486" s="4121"/>
      <c r="N486" s="4122"/>
    </row>
    <row r="487" spans="1:14" ht="18" customHeight="1">
      <c r="A487" s="4169"/>
      <c r="B487" s="444" t="s">
        <v>268</v>
      </c>
      <c r="C487" s="4123" t="s">
        <v>1616</v>
      </c>
      <c r="D487" s="4123"/>
      <c r="E487" s="4123"/>
      <c r="F487" s="4123"/>
      <c r="G487" s="4123"/>
      <c r="H487" s="4123"/>
      <c r="I487" s="4123"/>
      <c r="J487" s="4123"/>
      <c r="K487" s="4123"/>
      <c r="L487" s="4123"/>
      <c r="M487" s="4123"/>
      <c r="N487" s="4124"/>
    </row>
    <row r="488" spans="1:14" ht="18" customHeight="1" thickBot="1">
      <c r="A488" s="4169"/>
      <c r="B488" s="4112" t="s">
        <v>271</v>
      </c>
      <c r="C488" s="4113"/>
      <c r="D488" s="4113"/>
      <c r="E488" s="4113"/>
      <c r="F488" s="4113"/>
      <c r="G488" s="4113"/>
      <c r="H488" s="4113"/>
      <c r="I488" s="4113"/>
      <c r="J488" s="4113"/>
      <c r="K488" s="4113"/>
      <c r="L488" s="4113"/>
      <c r="M488" s="4113"/>
      <c r="N488" s="4114"/>
    </row>
    <row r="489" spans="1:14" ht="45" customHeight="1" thickBot="1">
      <c r="A489" s="1822"/>
      <c r="B489" s="1823"/>
      <c r="C489" s="1823"/>
      <c r="D489" s="1824"/>
      <c r="E489" s="1825"/>
      <c r="F489" s="1826"/>
      <c r="G489" s="1827"/>
      <c r="H489" s="1827"/>
      <c r="I489" s="1827"/>
      <c r="J489" s="1827"/>
      <c r="K489" s="1828"/>
      <c r="L489" s="1828"/>
      <c r="M489" s="1828"/>
      <c r="N489" s="1828"/>
    </row>
    <row r="490" spans="1:14" ht="18" customHeight="1">
      <c r="A490" s="4188" t="s">
        <v>260</v>
      </c>
      <c r="B490" s="4190" t="s">
        <v>1572</v>
      </c>
      <c r="C490" s="4191"/>
      <c r="D490" s="4191"/>
      <c r="E490" s="4191"/>
      <c r="F490" s="4191"/>
      <c r="G490" s="4191"/>
      <c r="H490" s="4191"/>
      <c r="I490" s="4191"/>
      <c r="J490" s="4191"/>
      <c r="K490" s="4191"/>
      <c r="L490" s="4191"/>
      <c r="M490" s="4191"/>
      <c r="N490" s="4194">
        <v>9</v>
      </c>
    </row>
    <row r="491" spans="1:14" ht="18" customHeight="1">
      <c r="A491" s="4189"/>
      <c r="B491" s="4192"/>
      <c r="C491" s="4193"/>
      <c r="D491" s="4193"/>
      <c r="E491" s="4193"/>
      <c r="F491" s="4193"/>
      <c r="G491" s="4193"/>
      <c r="H491" s="4193"/>
      <c r="I491" s="4193"/>
      <c r="J491" s="4193"/>
      <c r="K491" s="4193"/>
      <c r="L491" s="4193"/>
      <c r="M491" s="4193"/>
      <c r="N491" s="4195"/>
    </row>
    <row r="492" spans="1:14" ht="18" customHeight="1">
      <c r="A492" s="4189"/>
      <c r="B492" s="4192"/>
      <c r="C492" s="4193"/>
      <c r="D492" s="4193"/>
      <c r="E492" s="4193"/>
      <c r="F492" s="4193"/>
      <c r="G492" s="4193"/>
      <c r="H492" s="4193"/>
      <c r="I492" s="4193"/>
      <c r="J492" s="4193"/>
      <c r="K492" s="4193"/>
      <c r="L492" s="4193"/>
      <c r="M492" s="4193"/>
      <c r="N492" s="4195"/>
    </row>
    <row r="493" spans="1:14" ht="18" customHeight="1">
      <c r="A493" s="1097"/>
      <c r="B493" s="5746" t="s">
        <v>287</v>
      </c>
      <c r="C493" s="4824"/>
      <c r="D493" s="4825" t="s">
        <v>1566</v>
      </c>
      <c r="E493" s="4825"/>
      <c r="F493" s="4825"/>
      <c r="G493" s="4825"/>
      <c r="H493" s="4825"/>
      <c r="I493" s="4825"/>
      <c r="J493" s="4825"/>
      <c r="K493" s="4825"/>
      <c r="L493" s="4825"/>
      <c r="M493" s="4825"/>
      <c r="N493" s="5747"/>
    </row>
    <row r="494" spans="1:14" ht="18" customHeight="1">
      <c r="A494" s="1097"/>
      <c r="B494" s="5746"/>
      <c r="C494" s="4824"/>
      <c r="D494" s="4825"/>
      <c r="E494" s="4825"/>
      <c r="F494" s="4825"/>
      <c r="G494" s="4825"/>
      <c r="H494" s="4825"/>
      <c r="I494" s="4825"/>
      <c r="J494" s="4825"/>
      <c r="K494" s="4825"/>
      <c r="L494" s="4825"/>
      <c r="M494" s="4825"/>
      <c r="N494" s="5747"/>
    </row>
    <row r="495" spans="1:14" ht="18" customHeight="1">
      <c r="A495" s="4169"/>
      <c r="B495" s="5748" t="s">
        <v>1585</v>
      </c>
      <c r="C495" s="5749"/>
      <c r="D495" s="5749"/>
      <c r="E495" s="5749"/>
      <c r="F495" s="5749"/>
      <c r="G495" s="5749"/>
      <c r="H495" s="5749"/>
      <c r="I495" s="5749"/>
      <c r="J495" s="5749"/>
      <c r="K495" s="5749"/>
      <c r="L495" s="5749"/>
      <c r="M495" s="5749"/>
      <c r="N495" s="5750"/>
    </row>
    <row r="496" spans="1:14" ht="18" customHeight="1">
      <c r="A496" s="4169"/>
      <c r="B496" s="5748"/>
      <c r="C496" s="5749"/>
      <c r="D496" s="5749"/>
      <c r="E496" s="5749"/>
      <c r="F496" s="5749"/>
      <c r="G496" s="5749"/>
      <c r="H496" s="5749"/>
      <c r="I496" s="5749"/>
      <c r="J496" s="5749"/>
      <c r="K496" s="5749"/>
      <c r="L496" s="5749"/>
      <c r="M496" s="5749"/>
      <c r="N496" s="5750"/>
    </row>
    <row r="497" spans="1:14" ht="18" customHeight="1">
      <c r="A497" s="4169"/>
      <c r="B497" s="4128"/>
      <c r="C497" s="4129"/>
      <c r="D497" s="4129"/>
      <c r="E497" s="4129"/>
      <c r="F497" s="4129"/>
      <c r="G497" s="4129"/>
      <c r="H497" s="4129"/>
      <c r="I497" s="4129"/>
      <c r="J497" s="4129"/>
      <c r="K497" s="4129"/>
      <c r="L497" s="4129"/>
      <c r="M497" s="4129"/>
      <c r="N497" s="4130"/>
    </row>
    <row r="498" spans="1:14" ht="18" customHeight="1">
      <c r="A498" s="4169"/>
      <c r="B498" s="2740" t="s">
        <v>25</v>
      </c>
      <c r="C498" s="2934"/>
      <c r="D498" s="2752" t="s">
        <v>1586</v>
      </c>
      <c r="E498" s="2935"/>
      <c r="F498" s="2921" t="s">
        <v>1587</v>
      </c>
      <c r="G498" s="1783">
        <v>1</v>
      </c>
      <c r="H498" s="2940" t="s">
        <v>464</v>
      </c>
      <c r="I498" s="2941" t="str">
        <f>B490</f>
        <v>PRÉPARATION KAPPA</v>
      </c>
      <c r="J498" s="133"/>
      <c r="K498" s="133"/>
      <c r="L498" s="2934"/>
      <c r="M498" s="5751" t="s">
        <v>14</v>
      </c>
      <c r="N498" s="5752"/>
    </row>
    <row r="499" spans="1:14" ht="18" customHeight="1">
      <c r="A499" s="4169"/>
      <c r="B499" s="2741" t="s">
        <v>12</v>
      </c>
      <c r="C499" s="2934"/>
      <c r="D499" s="2921" t="s">
        <v>1589</v>
      </c>
      <c r="E499" s="2936" t="str">
        <f>C500</f>
        <v>Coussin</v>
      </c>
      <c r="F499" s="2921" t="s">
        <v>1590</v>
      </c>
      <c r="G499" s="2939">
        <f>(M500/L500)*G498</f>
        <v>3.1847133757961785</v>
      </c>
      <c r="H499" s="2934"/>
      <c r="I499" s="2934"/>
      <c r="J499" s="2934"/>
      <c r="K499" s="2934"/>
      <c r="L499" s="2934"/>
      <c r="M499" s="5753" t="s">
        <v>1591</v>
      </c>
      <c r="N499" s="5754"/>
    </row>
    <row r="500" spans="1:14" ht="18" customHeight="1">
      <c r="A500" s="4169"/>
      <c r="B500" s="5760">
        <v>1</v>
      </c>
      <c r="C500" s="5761" t="s">
        <v>1592</v>
      </c>
      <c r="D500" s="2903"/>
      <c r="E500" s="2903"/>
      <c r="F500" s="2937" t="s">
        <v>1593</v>
      </c>
      <c r="G500" s="2938">
        <f>B500</f>
        <v>1</v>
      </c>
      <c r="H500" s="2937" t="str">
        <f>C500</f>
        <v>Coussin</v>
      </c>
      <c r="I500" s="5773">
        <f>L500/M500</f>
        <v>0.314</v>
      </c>
      <c r="J500" s="5773"/>
      <c r="K500" s="5762" t="s">
        <v>1594</v>
      </c>
      <c r="L500" s="5763">
        <f>N515</f>
        <v>1.256</v>
      </c>
      <c r="M500" s="5764">
        <v>4</v>
      </c>
      <c r="N500" s="5765"/>
    </row>
    <row r="501" spans="1:14" ht="18" customHeight="1">
      <c r="A501" s="4169"/>
      <c r="B501" s="5760"/>
      <c r="C501" s="5761"/>
      <c r="D501" s="2903"/>
      <c r="E501" s="2903"/>
      <c r="F501" s="2903"/>
      <c r="G501" s="133"/>
      <c r="H501" s="133"/>
      <c r="I501" s="2903"/>
      <c r="K501" s="5762"/>
      <c r="L501" s="5763"/>
      <c r="M501" s="5764"/>
      <c r="N501" s="5765"/>
    </row>
    <row r="502" spans="1:14" ht="18" customHeight="1">
      <c r="A502" s="4169"/>
      <c r="B502" s="4128"/>
      <c r="C502" s="4129"/>
      <c r="D502" s="4129"/>
      <c r="E502" s="4129"/>
      <c r="F502" s="4129"/>
      <c r="G502" s="4129"/>
      <c r="H502" s="4129"/>
      <c r="I502" s="4129"/>
      <c r="J502" s="4129"/>
      <c r="K502" s="4129"/>
      <c r="L502" s="4129"/>
      <c r="M502" s="4129"/>
      <c r="N502" s="4130"/>
    </row>
    <row r="503" spans="1:14" ht="18" customHeight="1">
      <c r="A503" s="4169"/>
      <c r="B503" s="5755" t="s">
        <v>27</v>
      </c>
      <c r="C503" s="5756"/>
      <c r="D503" s="5756"/>
      <c r="E503" s="5757" t="s">
        <v>1286</v>
      </c>
      <c r="F503" s="5757"/>
      <c r="G503" s="5757"/>
      <c r="H503" s="5757"/>
      <c r="I503" s="5757"/>
      <c r="J503" s="5757"/>
      <c r="K503" s="5757"/>
      <c r="L503" s="2742"/>
      <c r="M503" s="2743"/>
      <c r="N503" s="2744"/>
    </row>
    <row r="504" spans="1:14" ht="18" customHeight="1">
      <c r="A504" s="4169"/>
      <c r="B504" s="5758" t="s">
        <v>300</v>
      </c>
      <c r="C504" s="4859" t="s">
        <v>331</v>
      </c>
      <c r="D504" s="4859" t="s">
        <v>366</v>
      </c>
      <c r="E504" s="5757"/>
      <c r="F504" s="5757"/>
      <c r="G504" s="5757"/>
      <c r="H504" s="5757"/>
      <c r="I504" s="5757"/>
      <c r="J504" s="5757"/>
      <c r="K504" s="5757"/>
      <c r="L504" s="2742"/>
      <c r="M504" s="2742"/>
      <c r="N504" s="2745"/>
    </row>
    <row r="505" spans="1:14" ht="18" customHeight="1">
      <c r="A505" s="4169"/>
      <c r="B505" s="5758"/>
      <c r="C505" s="4859"/>
      <c r="D505" s="4859"/>
      <c r="E505" s="2746" t="s">
        <v>24</v>
      </c>
      <c r="F505" s="2747"/>
      <c r="G505" s="2747"/>
      <c r="H505" s="2748"/>
      <c r="I505" s="2749"/>
      <c r="J505" s="2750"/>
      <c r="K505" s="2750"/>
      <c r="L505" s="2751"/>
      <c r="M505" s="2751"/>
      <c r="N505" s="2904"/>
    </row>
    <row r="506" spans="1:14" ht="18" customHeight="1">
      <c r="A506" s="4169"/>
      <c r="B506" s="5758"/>
      <c r="C506" s="4859"/>
      <c r="D506" s="5759"/>
      <c r="E506" s="1051" t="str">
        <f>SUBSTITUTE(ADDRESS(1,COLUMN(),4),"1","")</f>
        <v>E</v>
      </c>
      <c r="F506" s="1125"/>
      <c r="G506" s="1126"/>
      <c r="H506" s="1133"/>
      <c r="I506" s="1133"/>
      <c r="J506" s="1133"/>
      <c r="K506" s="1133"/>
      <c r="L506" s="1792"/>
      <c r="M506" s="1792"/>
      <c r="N506" s="1793"/>
    </row>
    <row r="507" spans="1:14" ht="18" customHeight="1">
      <c r="A507" s="4169"/>
      <c r="B507" s="1795"/>
      <c r="C507" s="1796"/>
      <c r="D507" s="1797"/>
      <c r="E507" s="2946"/>
      <c r="F507" s="2931"/>
      <c r="G507" s="2931"/>
      <c r="H507" s="2931"/>
      <c r="I507" s="2931"/>
      <c r="J507" s="2932">
        <f t="shared" ref="J507:J513" si="12">E507</f>
        <v>0</v>
      </c>
      <c r="K507" s="2945">
        <f t="shared" ref="K507:K513" si="13">IF(ISBLANK(B507),D507,(D507*B507))</f>
        <v>0</v>
      </c>
      <c r="L507" s="2942">
        <f>IF(ISTEXT(B507),B507,IF(ISBLANK(B507),0,(B507/B500)*M500))</f>
        <v>0</v>
      </c>
      <c r="M507" s="2943">
        <f t="shared" ref="M507:M513" si="14">C507</f>
        <v>0</v>
      </c>
      <c r="N507" s="2944">
        <f>(K507/B500)*M500</f>
        <v>0</v>
      </c>
    </row>
    <row r="508" spans="1:14" ht="18" customHeight="1">
      <c r="A508" s="4169"/>
      <c r="B508" s="1804"/>
      <c r="C508" s="1805"/>
      <c r="D508" s="35">
        <v>0.25</v>
      </c>
      <c r="E508" s="2947" t="s">
        <v>738</v>
      </c>
      <c r="F508" s="2933"/>
      <c r="G508" s="2933"/>
      <c r="H508" s="2933"/>
      <c r="I508" s="2933"/>
      <c r="J508" s="2932" t="str">
        <f t="shared" si="12"/>
        <v>Jus de fraise</v>
      </c>
      <c r="K508" s="2945">
        <f t="shared" si="13"/>
        <v>0.25</v>
      </c>
      <c r="L508" s="2942">
        <f>IF(ISTEXT(B508),B508,IF(ISBLANK(B508),0,(B508/B500)*M500))</f>
        <v>0</v>
      </c>
      <c r="M508" s="2943">
        <f t="shared" si="14"/>
        <v>0</v>
      </c>
      <c r="N508" s="2944">
        <f>(K508/B500)*M500</f>
        <v>1</v>
      </c>
    </row>
    <row r="509" spans="1:14" ht="18" customHeight="1">
      <c r="A509" s="4169"/>
      <c r="B509" s="1804"/>
      <c r="C509" s="1805"/>
      <c r="D509" s="35">
        <v>6.0000000000000001E-3</v>
      </c>
      <c r="E509" s="2947" t="s">
        <v>1666</v>
      </c>
      <c r="F509" s="2933"/>
      <c r="G509" s="2933"/>
      <c r="H509" s="2933"/>
      <c r="I509" s="2933"/>
      <c r="J509" s="2932" t="str">
        <f t="shared" si="12"/>
        <v>Kappa</v>
      </c>
      <c r="K509" s="2945">
        <f t="shared" si="13"/>
        <v>6.0000000000000001E-3</v>
      </c>
      <c r="L509" s="2942">
        <f>IF(ISTEXT(B509),B509,IF(ISBLANK(B509),0,(B509/B500)*M500))</f>
        <v>0</v>
      </c>
      <c r="M509" s="2943">
        <f t="shared" si="14"/>
        <v>0</v>
      </c>
      <c r="N509" s="2944">
        <f>(K509/B500)*M500</f>
        <v>2.4E-2</v>
      </c>
    </row>
    <row r="510" spans="1:14" ht="18" customHeight="1">
      <c r="A510" s="4169"/>
      <c r="B510" s="1804"/>
      <c r="C510" s="1805"/>
      <c r="D510" s="35">
        <v>0.05</v>
      </c>
      <c r="E510" s="2947" t="s">
        <v>683</v>
      </c>
      <c r="F510" s="2933"/>
      <c r="G510" s="2933"/>
      <c r="H510" s="2933"/>
      <c r="I510" s="2933"/>
      <c r="J510" s="2932" t="str">
        <f t="shared" si="12"/>
        <v>Eau</v>
      </c>
      <c r="K510" s="2945">
        <f t="shared" si="13"/>
        <v>0.05</v>
      </c>
      <c r="L510" s="2942">
        <f>IF(ISTEXT(B510),B510,IF(ISBLANK(B510),0,(B510/B500)*M500))</f>
        <v>0</v>
      </c>
      <c r="M510" s="2943">
        <f t="shared" si="14"/>
        <v>0</v>
      </c>
      <c r="N510" s="2944">
        <f>(K510/B500)*M500</f>
        <v>0.2</v>
      </c>
    </row>
    <row r="511" spans="1:14" ht="18" customHeight="1">
      <c r="A511" s="4169"/>
      <c r="B511" s="1804"/>
      <c r="C511" s="1805"/>
      <c r="D511" s="35">
        <v>8.0000000000000002E-3</v>
      </c>
      <c r="E511" s="2947" t="s">
        <v>1667</v>
      </c>
      <c r="F511" s="2933"/>
      <c r="G511" s="2933"/>
      <c r="H511" s="2933"/>
      <c r="I511" s="2933"/>
      <c r="J511" s="2932" t="str">
        <f t="shared" si="12"/>
        <v>Scintillant rouge</v>
      </c>
      <c r="K511" s="2945">
        <f t="shared" si="13"/>
        <v>8.0000000000000002E-3</v>
      </c>
      <c r="L511" s="2942">
        <f>IF(ISTEXT(B511),B511,IF(ISBLANK(B511),0,(B511/B500)*M500))</f>
        <v>0</v>
      </c>
      <c r="M511" s="2943">
        <f t="shared" si="14"/>
        <v>0</v>
      </c>
      <c r="N511" s="2944">
        <f>(K511/B500)*M500</f>
        <v>3.2000000000000001E-2</v>
      </c>
    </row>
    <row r="512" spans="1:14" ht="18" customHeight="1">
      <c r="A512" s="4169"/>
      <c r="B512" s="1804"/>
      <c r="C512" s="1805"/>
      <c r="D512" s="35"/>
      <c r="E512" s="2947"/>
      <c r="F512" s="2933"/>
      <c r="G512" s="2933"/>
      <c r="H512" s="2933"/>
      <c r="I512" s="2933"/>
      <c r="J512" s="2932">
        <f t="shared" si="12"/>
        <v>0</v>
      </c>
      <c r="K512" s="2945">
        <f t="shared" si="13"/>
        <v>0</v>
      </c>
      <c r="L512" s="2942">
        <f>IF(ISTEXT(B512),B512,IF(ISBLANK(B512),0,(B512/B500)*M500))</f>
        <v>0</v>
      </c>
      <c r="M512" s="2943">
        <f t="shared" si="14"/>
        <v>0</v>
      </c>
      <c r="N512" s="2944">
        <f>(K512/B500)*M500</f>
        <v>0</v>
      </c>
    </row>
    <row r="513" spans="1:14" ht="18" customHeight="1">
      <c r="A513" s="4169"/>
      <c r="B513" s="1806"/>
      <c r="C513" s="1807"/>
      <c r="D513" s="1808"/>
      <c r="E513" s="2947"/>
      <c r="F513" s="2933"/>
      <c r="G513" s="2933"/>
      <c r="H513" s="2933"/>
      <c r="I513" s="2933"/>
      <c r="J513" s="2932">
        <f t="shared" si="12"/>
        <v>0</v>
      </c>
      <c r="K513" s="2945">
        <f t="shared" si="13"/>
        <v>0</v>
      </c>
      <c r="L513" s="2942">
        <f>IF(ISTEXT(B513),B513,IF(ISBLANK(B513),0,(B513/B500)*M500))</f>
        <v>0</v>
      </c>
      <c r="M513" s="2943">
        <f t="shared" si="14"/>
        <v>0</v>
      </c>
      <c r="N513" s="2944">
        <f>(K513/B500)*M500</f>
        <v>0</v>
      </c>
    </row>
    <row r="514" spans="1:14" ht="18" customHeight="1">
      <c r="A514" s="4169"/>
      <c r="B514" s="5740"/>
      <c r="C514" s="5741"/>
      <c r="D514" s="5741"/>
      <c r="E514" s="5741"/>
      <c r="F514" s="5741"/>
      <c r="G514" s="5741"/>
      <c r="H514" s="5741"/>
      <c r="I514" s="5741"/>
      <c r="J514" s="5741"/>
      <c r="K514" s="5741"/>
      <c r="L514" s="5741"/>
      <c r="M514" s="5741"/>
      <c r="N514" s="5742"/>
    </row>
    <row r="515" spans="1:14" ht="18" customHeight="1">
      <c r="A515" s="4169"/>
      <c r="B515" s="1809"/>
      <c r="C515" s="1810"/>
      <c r="D515" s="1127">
        <f>SUM(D506:D514)</f>
        <v>0.314</v>
      </c>
      <c r="E515" s="1127"/>
      <c r="F515" s="1811"/>
      <c r="G515" s="1811"/>
      <c r="H515" s="1811"/>
      <c r="I515" s="1811"/>
      <c r="J515" s="1812"/>
      <c r="K515" s="1812"/>
      <c r="L515" s="1813"/>
      <c r="M515" s="1813"/>
      <c r="N515" s="447">
        <f>SUM(N506:N514)</f>
        <v>1.256</v>
      </c>
    </row>
    <row r="516" spans="1:14" ht="18" customHeight="1">
      <c r="A516" s="4169"/>
      <c r="B516" s="5743" t="s">
        <v>1600</v>
      </c>
      <c r="C516" s="5744"/>
      <c r="D516" s="5744"/>
      <c r="E516" s="5744"/>
      <c r="F516" s="5744"/>
      <c r="G516" s="5744"/>
      <c r="H516" s="5744"/>
      <c r="I516" s="5744"/>
      <c r="J516" s="5744"/>
      <c r="K516" s="5744"/>
      <c r="L516" s="5744"/>
      <c r="M516" s="5744"/>
      <c r="N516" s="5745"/>
    </row>
    <row r="517" spans="1:14" ht="18" customHeight="1">
      <c r="A517" s="4169"/>
      <c r="B517" s="1028"/>
      <c r="C517" s="1029" t="s">
        <v>314</v>
      </c>
      <c r="D517" s="1030"/>
      <c r="E517" s="1030"/>
      <c r="F517" s="1030"/>
      <c r="G517" s="4142" t="s">
        <v>263</v>
      </c>
      <c r="H517" s="4142"/>
      <c r="I517" s="4142"/>
      <c r="J517" s="4142"/>
      <c r="K517" s="4142"/>
      <c r="L517" s="4142"/>
      <c r="M517" s="4142"/>
      <c r="N517" s="4143"/>
    </row>
    <row r="518" spans="1:14" ht="18" customHeight="1">
      <c r="A518" s="4169"/>
      <c r="B518" s="1031"/>
      <c r="C518" s="2917" t="s">
        <v>334</v>
      </c>
      <c r="D518" s="1033" t="s">
        <v>374</v>
      </c>
      <c r="E518" s="1238"/>
      <c r="F518" s="1238"/>
      <c r="G518" s="4142"/>
      <c r="H518" s="4142"/>
      <c r="I518" s="4142"/>
      <c r="J518" s="4142"/>
      <c r="K518" s="4142"/>
      <c r="L518" s="4142"/>
      <c r="M518" s="4142"/>
      <c r="N518" s="4143"/>
    </row>
    <row r="519" spans="1:14" ht="18" customHeight="1">
      <c r="A519" s="4169"/>
      <c r="B519" s="1031"/>
      <c r="C519" s="1035" t="s">
        <v>316</v>
      </c>
      <c r="D519" s="1029" t="s">
        <v>317</v>
      </c>
      <c r="E519" s="1238"/>
      <c r="F519" s="1238"/>
      <c r="G519" s="1029"/>
      <c r="H519" s="1036"/>
      <c r="I519" s="1036"/>
      <c r="J519" s="1036"/>
      <c r="K519" s="1036"/>
      <c r="L519" s="1036"/>
      <c r="M519" s="1036"/>
      <c r="N519" s="1037"/>
    </row>
    <row r="520" spans="1:14" ht="18" customHeight="1">
      <c r="A520" s="4169"/>
      <c r="B520" s="135"/>
      <c r="C520" s="2926"/>
      <c r="D520" s="1039"/>
      <c r="E520" s="1040"/>
      <c r="F520" s="1040"/>
      <c r="G520" s="1041"/>
      <c r="H520" s="1042"/>
      <c r="I520" s="1042"/>
      <c r="J520" s="1042"/>
      <c r="K520" s="1818" t="s">
        <v>318</v>
      </c>
      <c r="L520" s="1042"/>
      <c r="M520" s="1042"/>
      <c r="N520" s="1043"/>
    </row>
    <row r="521" spans="1:14" ht="18" customHeight="1">
      <c r="A521" s="4169"/>
      <c r="B521" s="990">
        <v>1</v>
      </c>
      <c r="C521" s="2914" t="s">
        <v>1668</v>
      </c>
      <c r="D521" s="1045"/>
      <c r="E521" s="1045"/>
      <c r="F521" s="1045"/>
      <c r="G521" s="1045"/>
      <c r="H521" s="1045"/>
      <c r="I521" s="1045"/>
      <c r="J521" s="1045"/>
      <c r="K521" s="1818" t="s">
        <v>319</v>
      </c>
      <c r="L521" s="1045"/>
      <c r="M521" s="1045"/>
      <c r="N521" s="1046"/>
    </row>
    <row r="522" spans="1:14" ht="18" customHeight="1">
      <c r="A522" s="4169"/>
      <c r="B522" s="990">
        <v>2</v>
      </c>
      <c r="C522" s="2915" t="s">
        <v>1669</v>
      </c>
      <c r="D522" s="1045"/>
      <c r="E522" s="1045"/>
      <c r="F522" s="1045"/>
      <c r="G522" s="1045"/>
      <c r="H522" s="1045"/>
      <c r="I522" s="1045"/>
      <c r="J522" s="1045"/>
      <c r="K522" s="1818" t="s">
        <v>321</v>
      </c>
      <c r="L522" s="1045"/>
      <c r="M522" s="1045"/>
      <c r="N522" s="1046"/>
    </row>
    <row r="523" spans="1:14" ht="18" customHeight="1">
      <c r="A523" s="4169"/>
      <c r="B523" s="990"/>
      <c r="C523" s="2914"/>
      <c r="D523" s="1045"/>
      <c r="E523" s="1045"/>
      <c r="F523" s="1045"/>
      <c r="G523" s="1045"/>
      <c r="H523" s="1045"/>
      <c r="I523" s="1045"/>
      <c r="J523" s="1045"/>
      <c r="K523" s="1045"/>
      <c r="L523" s="1045"/>
      <c r="M523" s="1045"/>
      <c r="N523" s="1046"/>
    </row>
    <row r="524" spans="1:14" ht="18" customHeight="1">
      <c r="A524" s="4169"/>
      <c r="B524" s="990"/>
      <c r="C524" s="2914"/>
      <c r="D524" s="1045"/>
      <c r="E524" s="1045"/>
      <c r="F524" s="1045"/>
      <c r="G524" s="1045"/>
      <c r="H524" s="1045"/>
      <c r="I524" s="1045"/>
      <c r="J524" s="1045"/>
      <c r="K524" s="1045"/>
      <c r="L524" s="1045"/>
      <c r="M524" s="1045"/>
      <c r="N524" s="1046"/>
    </row>
    <row r="525" spans="1:14" ht="18" customHeight="1">
      <c r="A525" s="4169"/>
      <c r="B525" s="990"/>
      <c r="C525" s="2914"/>
      <c r="D525" s="1045"/>
      <c r="E525" s="1045"/>
      <c r="F525" s="1045"/>
      <c r="G525" s="1045"/>
      <c r="H525" s="1045"/>
      <c r="I525" s="1045"/>
      <c r="J525" s="1045"/>
      <c r="K525" s="1045"/>
      <c r="L525" s="1045"/>
      <c r="M525" s="1045"/>
      <c r="N525" s="1046"/>
    </row>
    <row r="526" spans="1:14" ht="18" customHeight="1">
      <c r="A526" s="4169"/>
      <c r="B526" s="1047"/>
      <c r="C526" s="2916"/>
      <c r="D526" s="9"/>
      <c r="E526" s="9"/>
      <c r="F526" s="9"/>
      <c r="G526" s="9"/>
      <c r="H526" s="9"/>
      <c r="I526" s="45"/>
      <c r="J526" s="45"/>
      <c r="K526" s="45"/>
      <c r="L526" s="45"/>
      <c r="M526" s="45"/>
      <c r="N526" s="46"/>
    </row>
    <row r="527" spans="1:14" ht="18" customHeight="1">
      <c r="A527" s="4169"/>
      <c r="B527" s="5731"/>
      <c r="C527" s="5732"/>
      <c r="D527" s="5732"/>
      <c r="E527" s="5732"/>
      <c r="F527" s="5732"/>
      <c r="G527" s="5732"/>
      <c r="H527" s="5732"/>
      <c r="I527" s="5732"/>
      <c r="J527" s="5732"/>
      <c r="K527" s="5732"/>
      <c r="L527" s="5732"/>
      <c r="M527" s="5732"/>
      <c r="N527" s="5733"/>
    </row>
    <row r="528" spans="1:14" ht="18" customHeight="1">
      <c r="A528" s="4169"/>
      <c r="B528" s="1114" t="s">
        <v>264</v>
      </c>
      <c r="C528" s="2923" t="s">
        <v>281</v>
      </c>
      <c r="D528" s="5734" t="s">
        <v>1612</v>
      </c>
      <c r="E528" s="5735"/>
      <c r="F528" s="5735"/>
      <c r="G528" s="5735"/>
      <c r="H528" s="5735"/>
      <c r="I528" s="5735"/>
      <c r="J528" s="5735"/>
      <c r="K528" s="5735"/>
      <c r="L528" s="5735"/>
      <c r="M528" s="5735"/>
      <c r="N528" s="5736"/>
    </row>
    <row r="529" spans="1:14" ht="18" customHeight="1">
      <c r="A529" s="4169"/>
      <c r="B529" s="5769"/>
      <c r="C529" s="5770"/>
      <c r="D529" s="5770"/>
      <c r="E529" s="5770"/>
      <c r="F529" s="5770"/>
      <c r="G529" s="5770"/>
      <c r="H529" s="5770"/>
      <c r="I529" s="5770"/>
      <c r="J529" s="5770"/>
      <c r="K529" s="5770"/>
      <c r="L529" s="5770"/>
      <c r="M529" s="5770"/>
      <c r="N529" s="5771"/>
    </row>
    <row r="530" spans="1:14" ht="18" customHeight="1">
      <c r="A530" s="4169"/>
      <c r="B530" s="5766" t="s">
        <v>480</v>
      </c>
      <c r="C530" s="5767"/>
      <c r="D530" s="5767"/>
      <c r="E530" s="5767"/>
      <c r="F530" s="5767"/>
      <c r="G530" s="5767"/>
      <c r="H530" s="5767"/>
      <c r="I530" s="5767"/>
      <c r="J530" s="5767"/>
      <c r="K530" s="5767"/>
      <c r="L530" s="5767"/>
      <c r="M530" s="5767"/>
      <c r="N530" s="5768"/>
    </row>
    <row r="531" spans="1:14" ht="18" customHeight="1">
      <c r="A531" s="4169"/>
      <c r="B531" s="140" t="s">
        <v>12</v>
      </c>
      <c r="C531" s="2918" t="s">
        <v>20</v>
      </c>
      <c r="D531" s="1054"/>
      <c r="E531" s="1054"/>
      <c r="F531" s="1054"/>
      <c r="G531" s="1054"/>
      <c r="H531" s="1054"/>
      <c r="I531" s="1055"/>
      <c r="J531" s="1055"/>
      <c r="K531" s="1055"/>
      <c r="L531" s="1055"/>
      <c r="M531" s="1055"/>
      <c r="N531" s="139"/>
    </row>
    <row r="532" spans="1:14" ht="18" customHeight="1">
      <c r="A532" s="4169"/>
      <c r="B532" s="989"/>
      <c r="C532" s="2919" t="s">
        <v>1275</v>
      </c>
      <c r="D532" s="1054"/>
      <c r="E532" s="1054"/>
      <c r="F532" s="1054"/>
      <c r="G532" s="1054"/>
      <c r="H532" s="1054"/>
      <c r="I532" s="1055"/>
      <c r="J532" s="1055"/>
      <c r="K532" s="1055"/>
      <c r="L532" s="1055"/>
      <c r="M532" s="1055"/>
      <c r="N532" s="139"/>
    </row>
    <row r="533" spans="1:14" ht="18" customHeight="1">
      <c r="A533" s="4169"/>
      <c r="B533" s="989" t="s">
        <v>14</v>
      </c>
      <c r="C533" s="2920" t="s">
        <v>1613</v>
      </c>
      <c r="D533" s="1054"/>
      <c r="E533" s="1054"/>
      <c r="F533" s="1054"/>
      <c r="G533" s="1054"/>
      <c r="H533" s="1054"/>
      <c r="I533" s="1055"/>
      <c r="J533" s="1055"/>
      <c r="K533" s="1055"/>
      <c r="L533" s="1055"/>
      <c r="M533" s="1055"/>
      <c r="N533" s="139"/>
    </row>
    <row r="534" spans="1:14" ht="18" customHeight="1">
      <c r="A534" s="4169"/>
      <c r="B534" s="2922"/>
      <c r="C534" s="2752" t="s">
        <v>1586</v>
      </c>
      <c r="D534" s="1531" t="s">
        <v>1614</v>
      </c>
      <c r="E534" s="1054"/>
      <c r="F534" s="1054"/>
      <c r="G534" s="1054"/>
      <c r="H534" s="1054"/>
      <c r="I534" s="1055"/>
      <c r="J534" s="2921" t="s">
        <v>1590</v>
      </c>
      <c r="K534" s="1821" t="s">
        <v>1615</v>
      </c>
      <c r="L534" s="1055"/>
      <c r="M534" s="1055"/>
      <c r="N534" s="139"/>
    </row>
    <row r="535" spans="1:14" ht="18" customHeight="1">
      <c r="A535" s="4169"/>
      <c r="B535" s="27" t="s">
        <v>266</v>
      </c>
      <c r="C535" s="4121" t="str">
        <f ca="1">CELL("nomfichier")</f>
        <v>E:\0-UPRT\1-UPRT.FR-SITE-WEB\ff-fiches-fabrications\ff-fiches-fabrication-maj-08-2020\[ff-14.A-restauration-13.postits-au-poids.xlsx]Epurer un texte (2)</v>
      </c>
      <c r="D535" s="4121"/>
      <c r="E535" s="4121"/>
      <c r="F535" s="4121"/>
      <c r="G535" s="4121"/>
      <c r="H535" s="4121"/>
      <c r="I535" s="4121"/>
      <c r="J535" s="4121"/>
      <c r="K535" s="4121"/>
      <c r="L535" s="4121"/>
      <c r="M535" s="4121"/>
      <c r="N535" s="4122"/>
    </row>
    <row r="536" spans="1:14" ht="18" customHeight="1">
      <c r="A536" s="4169"/>
      <c r="B536" s="444" t="s">
        <v>268</v>
      </c>
      <c r="C536" s="4123" t="s">
        <v>1616</v>
      </c>
      <c r="D536" s="4123"/>
      <c r="E536" s="4123"/>
      <c r="F536" s="4123"/>
      <c r="G536" s="4123"/>
      <c r="H536" s="4123"/>
      <c r="I536" s="4123"/>
      <c r="J536" s="4123"/>
      <c r="K536" s="4123"/>
      <c r="L536" s="4123"/>
      <c r="M536" s="4123"/>
      <c r="N536" s="4124"/>
    </row>
    <row r="537" spans="1:14" ht="18" customHeight="1" thickBot="1">
      <c r="A537" s="4169"/>
      <c r="B537" s="4112" t="s">
        <v>271</v>
      </c>
      <c r="C537" s="4113"/>
      <c r="D537" s="4113"/>
      <c r="E537" s="4113"/>
      <c r="F537" s="4113"/>
      <c r="G537" s="4113"/>
      <c r="H537" s="4113"/>
      <c r="I537" s="4113"/>
      <c r="J537" s="4113"/>
      <c r="K537" s="4113"/>
      <c r="L537" s="4113"/>
      <c r="M537" s="4113"/>
      <c r="N537" s="4114"/>
    </row>
    <row r="538" spans="1:14" ht="45" customHeight="1" thickBot="1">
      <c r="A538" s="1822"/>
      <c r="B538" s="1823"/>
      <c r="C538" s="1823"/>
      <c r="D538" s="1824"/>
      <c r="E538" s="1825"/>
      <c r="F538" s="1826"/>
      <c r="G538" s="1827"/>
      <c r="H538" s="1827"/>
      <c r="I538" s="1827"/>
      <c r="J538" s="1827"/>
      <c r="K538" s="1828"/>
      <c r="L538" s="1828"/>
      <c r="M538" s="1828"/>
      <c r="N538" s="1828"/>
    </row>
    <row r="539" spans="1:14" ht="18" customHeight="1">
      <c r="A539" s="4188" t="s">
        <v>260</v>
      </c>
      <c r="B539" s="4190" t="s">
        <v>1575</v>
      </c>
      <c r="C539" s="4191"/>
      <c r="D539" s="4191"/>
      <c r="E539" s="4191"/>
      <c r="F539" s="4191"/>
      <c r="G539" s="4191"/>
      <c r="H539" s="4191"/>
      <c r="I539" s="4191"/>
      <c r="J539" s="4191"/>
      <c r="K539" s="4191"/>
      <c r="L539" s="4191"/>
      <c r="M539" s="4191"/>
      <c r="N539" s="4194">
        <v>10</v>
      </c>
    </row>
    <row r="540" spans="1:14" ht="18" customHeight="1">
      <c r="A540" s="4189"/>
      <c r="B540" s="4192"/>
      <c r="C540" s="4193"/>
      <c r="D540" s="4193"/>
      <c r="E540" s="4193"/>
      <c r="F540" s="4193"/>
      <c r="G540" s="4193"/>
      <c r="H540" s="4193"/>
      <c r="I540" s="4193"/>
      <c r="J540" s="4193"/>
      <c r="K540" s="4193"/>
      <c r="L540" s="4193"/>
      <c r="M540" s="4193"/>
      <c r="N540" s="4195"/>
    </row>
    <row r="541" spans="1:14" ht="18" customHeight="1">
      <c r="A541" s="4189"/>
      <c r="B541" s="4192"/>
      <c r="C541" s="4193"/>
      <c r="D541" s="4193"/>
      <c r="E541" s="4193"/>
      <c r="F541" s="4193"/>
      <c r="G541" s="4193"/>
      <c r="H541" s="4193"/>
      <c r="I541" s="4193"/>
      <c r="J541" s="4193"/>
      <c r="K541" s="4193"/>
      <c r="L541" s="4193"/>
      <c r="M541" s="4193"/>
      <c r="N541" s="4195"/>
    </row>
    <row r="542" spans="1:14" ht="18" customHeight="1">
      <c r="A542" s="1097"/>
      <c r="B542" s="5746" t="s">
        <v>287</v>
      </c>
      <c r="C542" s="4824"/>
      <c r="D542" s="4825" t="s">
        <v>1566</v>
      </c>
      <c r="E542" s="4825"/>
      <c r="F542" s="4825"/>
      <c r="G542" s="4825"/>
      <c r="H542" s="4825"/>
      <c r="I542" s="4825"/>
      <c r="J542" s="4825"/>
      <c r="K542" s="4825"/>
      <c r="L542" s="4825"/>
      <c r="M542" s="4825"/>
      <c r="N542" s="5747"/>
    </row>
    <row r="543" spans="1:14" ht="18" customHeight="1">
      <c r="A543" s="1097"/>
      <c r="B543" s="5746"/>
      <c r="C543" s="4824"/>
      <c r="D543" s="4825"/>
      <c r="E543" s="4825"/>
      <c r="F543" s="4825"/>
      <c r="G543" s="4825"/>
      <c r="H543" s="4825"/>
      <c r="I543" s="4825"/>
      <c r="J543" s="4825"/>
      <c r="K543" s="4825"/>
      <c r="L543" s="4825"/>
      <c r="M543" s="4825"/>
      <c r="N543" s="5747"/>
    </row>
    <row r="544" spans="1:14" ht="18" customHeight="1">
      <c r="A544" s="4169"/>
      <c r="B544" s="5748" t="s">
        <v>1585</v>
      </c>
      <c r="C544" s="5749"/>
      <c r="D544" s="5749"/>
      <c r="E544" s="5749"/>
      <c r="F544" s="5749"/>
      <c r="G544" s="5749"/>
      <c r="H544" s="5749"/>
      <c r="I544" s="5749"/>
      <c r="J544" s="5749"/>
      <c r="K544" s="5749"/>
      <c r="L544" s="5749"/>
      <c r="M544" s="5749"/>
      <c r="N544" s="5750"/>
    </row>
    <row r="545" spans="1:14" ht="18" customHeight="1">
      <c r="A545" s="4169"/>
      <c r="B545" s="5748"/>
      <c r="C545" s="5749"/>
      <c r="D545" s="5749"/>
      <c r="E545" s="5749"/>
      <c r="F545" s="5749"/>
      <c r="G545" s="5749"/>
      <c r="H545" s="5749"/>
      <c r="I545" s="5749"/>
      <c r="J545" s="5749"/>
      <c r="K545" s="5749"/>
      <c r="L545" s="5749"/>
      <c r="M545" s="5749"/>
      <c r="N545" s="5750"/>
    </row>
    <row r="546" spans="1:14" ht="18" customHeight="1">
      <c r="A546" s="4169"/>
      <c r="B546" s="4128"/>
      <c r="C546" s="4129"/>
      <c r="D546" s="4129"/>
      <c r="E546" s="4129"/>
      <c r="F546" s="4129"/>
      <c r="G546" s="4129"/>
      <c r="H546" s="4129"/>
      <c r="I546" s="4129"/>
      <c r="J546" s="4129"/>
      <c r="K546" s="4129"/>
      <c r="L546" s="4129"/>
      <c r="M546" s="4129"/>
      <c r="N546" s="4130"/>
    </row>
    <row r="547" spans="1:14" ht="18" customHeight="1">
      <c r="A547" s="4169"/>
      <c r="B547" s="2740" t="s">
        <v>25</v>
      </c>
      <c r="C547" s="2934"/>
      <c r="D547" s="2752" t="s">
        <v>1586</v>
      </c>
      <c r="E547" s="2935"/>
      <c r="F547" s="2921" t="s">
        <v>1587</v>
      </c>
      <c r="G547" s="1783">
        <v>1</v>
      </c>
      <c r="H547" s="2940" t="s">
        <v>464</v>
      </c>
      <c r="I547" s="2941" t="str">
        <f>B539</f>
        <v>INSERT KAPPA</v>
      </c>
      <c r="J547" s="133"/>
      <c r="K547" s="133"/>
      <c r="L547" s="2934"/>
      <c r="M547" s="5751" t="s">
        <v>14</v>
      </c>
      <c r="N547" s="5752"/>
    </row>
    <row r="548" spans="1:14" ht="18" customHeight="1">
      <c r="A548" s="4169"/>
      <c r="B548" s="2741" t="s">
        <v>12</v>
      </c>
      <c r="C548" s="2934"/>
      <c r="D548" s="2921" t="s">
        <v>1589</v>
      </c>
      <c r="E548" s="2936" t="str">
        <f>C549</f>
        <v>Coussin</v>
      </c>
      <c r="F548" s="2921" t="s">
        <v>1590</v>
      </c>
      <c r="G548" s="2939">
        <f>(M549/L549)*G547</f>
        <v>2.4509803921568629</v>
      </c>
      <c r="H548" s="2934"/>
      <c r="I548" s="2934"/>
      <c r="J548" s="2934"/>
      <c r="K548" s="2934"/>
      <c r="L548" s="2934"/>
      <c r="M548" s="5753" t="s">
        <v>1591</v>
      </c>
      <c r="N548" s="5754"/>
    </row>
    <row r="549" spans="1:14" ht="18" customHeight="1">
      <c r="A549" s="4169"/>
      <c r="B549" s="5760">
        <v>1</v>
      </c>
      <c r="C549" s="5761" t="s">
        <v>1592</v>
      </c>
      <c r="D549" s="2903"/>
      <c r="E549" s="2937" t="s">
        <v>2517</v>
      </c>
      <c r="F549" s="2938">
        <f>B549</f>
        <v>1</v>
      </c>
      <c r="G549" s="2937" t="str">
        <f>C549</f>
        <v>Coussin</v>
      </c>
      <c r="H549" s="2949">
        <f>L549/M549</f>
        <v>0.40799999999999997</v>
      </c>
      <c r="I549" s="2949"/>
      <c r="J549" s="2948"/>
      <c r="K549" s="5762" t="s">
        <v>1594</v>
      </c>
      <c r="L549" s="5763">
        <f>N563</f>
        <v>1.224</v>
      </c>
      <c r="M549" s="5764">
        <v>3</v>
      </c>
      <c r="N549" s="5765"/>
    </row>
    <row r="550" spans="1:14" ht="18" customHeight="1">
      <c r="A550" s="4169"/>
      <c r="B550" s="5760"/>
      <c r="C550" s="5761"/>
      <c r="D550" s="2903"/>
      <c r="E550" s="2903"/>
      <c r="F550" s="2903"/>
      <c r="I550" s="2903"/>
      <c r="J550" s="2948"/>
      <c r="K550" s="5762"/>
      <c r="L550" s="5763"/>
      <c r="M550" s="5764"/>
      <c r="N550" s="5765"/>
    </row>
    <row r="551" spans="1:14" ht="18" customHeight="1">
      <c r="A551" s="4169"/>
      <c r="B551" s="4128"/>
      <c r="C551" s="4129"/>
      <c r="D551" s="4129"/>
      <c r="E551" s="4129"/>
      <c r="F551" s="4129"/>
      <c r="G551" s="4129"/>
      <c r="H551" s="4129"/>
      <c r="I551" s="4129"/>
      <c r="J551" s="4129"/>
      <c r="K551" s="4129"/>
      <c r="L551" s="4129"/>
      <c r="M551" s="4129"/>
      <c r="N551" s="4130"/>
    </row>
    <row r="552" spans="1:14" ht="18" customHeight="1">
      <c r="A552" s="4169"/>
      <c r="B552" s="5755" t="s">
        <v>27</v>
      </c>
      <c r="C552" s="5756"/>
      <c r="D552" s="5756"/>
      <c r="E552" s="5757" t="s">
        <v>1286</v>
      </c>
      <c r="F552" s="5757"/>
      <c r="G552" s="5757"/>
      <c r="H552" s="5757"/>
      <c r="I552" s="5757"/>
      <c r="J552" s="5757"/>
      <c r="K552" s="5757"/>
      <c r="L552" s="2742"/>
      <c r="M552" s="2743"/>
      <c r="N552" s="2744"/>
    </row>
    <row r="553" spans="1:14" ht="18" customHeight="1">
      <c r="A553" s="4169"/>
      <c r="B553" s="5758" t="s">
        <v>300</v>
      </c>
      <c r="C553" s="4859" t="s">
        <v>331</v>
      </c>
      <c r="D553" s="4859" t="s">
        <v>366</v>
      </c>
      <c r="E553" s="5757"/>
      <c r="F553" s="5757"/>
      <c r="G553" s="5757"/>
      <c r="H553" s="5757"/>
      <c r="I553" s="5757"/>
      <c r="J553" s="5757"/>
      <c r="K553" s="5757"/>
      <c r="L553" s="2742"/>
      <c r="M553" s="2742"/>
      <c r="N553" s="2745"/>
    </row>
    <row r="554" spans="1:14" ht="18" customHeight="1">
      <c r="A554" s="4169"/>
      <c r="B554" s="5758"/>
      <c r="C554" s="4859"/>
      <c r="D554" s="4859"/>
      <c r="E554" s="2746" t="s">
        <v>24</v>
      </c>
      <c r="F554" s="2747"/>
      <c r="G554" s="2747"/>
      <c r="H554" s="2748"/>
      <c r="I554" s="2749"/>
      <c r="J554" s="2750"/>
      <c r="K554" s="2750"/>
      <c r="L554" s="2751"/>
      <c r="M554" s="2751"/>
      <c r="N554" s="2904"/>
    </row>
    <row r="555" spans="1:14" ht="18" customHeight="1">
      <c r="A555" s="4169"/>
      <c r="B555" s="5758"/>
      <c r="C555" s="4859"/>
      <c r="D555" s="5759"/>
      <c r="E555" s="1051" t="str">
        <f>SUBSTITUTE(ADDRESS(1,COLUMN(),4),"1","")</f>
        <v>E</v>
      </c>
      <c r="F555" s="1125"/>
      <c r="G555" s="1126"/>
      <c r="H555" s="1133"/>
      <c r="I555" s="1133"/>
      <c r="J555" s="1133"/>
      <c r="K555" s="1133"/>
      <c r="L555" s="1792"/>
      <c r="M555" s="1792"/>
      <c r="N555" s="1793"/>
    </row>
    <row r="556" spans="1:14" ht="18" customHeight="1">
      <c r="A556" s="4169"/>
      <c r="B556" s="1795"/>
      <c r="C556" s="1796"/>
      <c r="D556" s="1797"/>
      <c r="E556" s="2946"/>
      <c r="F556" s="2931"/>
      <c r="G556" s="2931"/>
      <c r="H556" s="2931"/>
      <c r="I556" s="2931"/>
      <c r="J556" s="2932">
        <f t="shared" ref="J556:J561" si="15">E556</f>
        <v>0</v>
      </c>
      <c r="K556" s="2945">
        <f t="shared" ref="K556:K561" si="16">IF(ISBLANK(B556),D556,(D556*B556))</f>
        <v>0</v>
      </c>
      <c r="L556" s="2942">
        <f>IF(ISTEXT(B556),B556,IF(ISBLANK(B556),0,(B556/B549)*M549))</f>
        <v>0</v>
      </c>
      <c r="M556" s="2943">
        <f t="shared" ref="M556:M561" si="17">C556</f>
        <v>0</v>
      </c>
      <c r="N556" s="2944">
        <f>(K556/B549)*M549</f>
        <v>0</v>
      </c>
    </row>
    <row r="557" spans="1:14" ht="18" customHeight="1">
      <c r="A557" s="4169"/>
      <c r="B557" s="1804"/>
      <c r="C557" s="1805"/>
      <c r="D557" s="35">
        <v>0.4</v>
      </c>
      <c r="E557" s="2947" t="s">
        <v>738</v>
      </c>
      <c r="F557" s="2933"/>
      <c r="G557" s="2933"/>
      <c r="H557" s="2933"/>
      <c r="I557" s="2933"/>
      <c r="J557" s="2932" t="str">
        <f t="shared" si="15"/>
        <v>Jus de fraise</v>
      </c>
      <c r="K557" s="2945">
        <f t="shared" si="16"/>
        <v>0.4</v>
      </c>
      <c r="L557" s="2942">
        <f>IF(ISTEXT(B557),B557,IF(ISBLANK(B557),0,(B557/B549)*M549))</f>
        <v>0</v>
      </c>
      <c r="M557" s="2943">
        <f t="shared" si="17"/>
        <v>0</v>
      </c>
      <c r="N557" s="2944">
        <f>(K557/B549)*M549</f>
        <v>1.2000000000000002</v>
      </c>
    </row>
    <row r="558" spans="1:14" ht="18" customHeight="1">
      <c r="A558" s="4169"/>
      <c r="B558" s="1804"/>
      <c r="C558" s="1805"/>
      <c r="D558" s="35">
        <v>3.0000000000000001E-3</v>
      </c>
      <c r="E558" s="2947" t="s">
        <v>1670</v>
      </c>
      <c r="F558" s="2933"/>
      <c r="G558" s="2933"/>
      <c r="H558" s="2933"/>
      <c r="I558" s="2933"/>
      <c r="J558" s="2932" t="str">
        <f t="shared" si="15"/>
        <v>Fécule de pomme de terre</v>
      </c>
      <c r="K558" s="2945">
        <f t="shared" si="16"/>
        <v>3.0000000000000001E-3</v>
      </c>
      <c r="L558" s="2942">
        <f>IF(ISTEXT(B558),B558,IF(ISBLANK(B558),0,(B558/B549)*M549))</f>
        <v>0</v>
      </c>
      <c r="M558" s="2943">
        <f t="shared" si="17"/>
        <v>0</v>
      </c>
      <c r="N558" s="2944">
        <f>(K558/B549)*M549</f>
        <v>9.0000000000000011E-3</v>
      </c>
    </row>
    <row r="559" spans="1:14" ht="18" customHeight="1">
      <c r="A559" s="4169"/>
      <c r="B559" s="1804"/>
      <c r="C559" s="1805"/>
      <c r="D559" s="35">
        <v>5.0000000000000001E-3</v>
      </c>
      <c r="E559" s="2947" t="s">
        <v>1622</v>
      </c>
      <c r="F559" s="2933"/>
      <c r="G559" s="2933"/>
      <c r="H559" s="2933"/>
      <c r="I559" s="2933"/>
      <c r="J559" s="2932" t="str">
        <f t="shared" si="15"/>
        <v>Jus de citron</v>
      </c>
      <c r="K559" s="2945">
        <f t="shared" si="16"/>
        <v>5.0000000000000001E-3</v>
      </c>
      <c r="L559" s="2942">
        <f>IF(ISTEXT(B559),B559,IF(ISBLANK(B559),0,(B559/B549)*M549))</f>
        <v>0</v>
      </c>
      <c r="M559" s="2943">
        <f t="shared" si="17"/>
        <v>0</v>
      </c>
      <c r="N559" s="2944">
        <f>(K559/B549)*M549</f>
        <v>1.4999999999999999E-2</v>
      </c>
    </row>
    <row r="560" spans="1:14" ht="18" customHeight="1">
      <c r="A560" s="4169"/>
      <c r="B560" s="1804"/>
      <c r="C560" s="1805"/>
      <c r="D560" s="35"/>
      <c r="E560" s="2947"/>
      <c r="F560" s="2933"/>
      <c r="G560" s="2933"/>
      <c r="H560" s="2933"/>
      <c r="I560" s="2933"/>
      <c r="J560" s="2932">
        <f t="shared" si="15"/>
        <v>0</v>
      </c>
      <c r="K560" s="2945">
        <f t="shared" si="16"/>
        <v>0</v>
      </c>
      <c r="L560" s="2942">
        <f>IF(ISTEXT(B560),B560,IF(ISBLANK(B560),0,(B560/B549)*M549))</f>
        <v>0</v>
      </c>
      <c r="M560" s="2943">
        <f t="shared" si="17"/>
        <v>0</v>
      </c>
      <c r="N560" s="2944">
        <f>(K560/B549)*M549</f>
        <v>0</v>
      </c>
    </row>
    <row r="561" spans="1:14" ht="18" customHeight="1">
      <c r="A561" s="4169"/>
      <c r="B561" s="1806"/>
      <c r="C561" s="1807"/>
      <c r="D561" s="1808"/>
      <c r="E561" s="2947"/>
      <c r="F561" s="2933"/>
      <c r="G561" s="2933"/>
      <c r="H561" s="2933"/>
      <c r="I561" s="2933"/>
      <c r="J561" s="2932">
        <f t="shared" si="15"/>
        <v>0</v>
      </c>
      <c r="K561" s="2945">
        <f t="shared" si="16"/>
        <v>0</v>
      </c>
      <c r="L561" s="2942">
        <f>IF(ISTEXT(B561),B561,IF(ISBLANK(B561),0,(B561/B549)*M549))</f>
        <v>0</v>
      </c>
      <c r="M561" s="2943">
        <f t="shared" si="17"/>
        <v>0</v>
      </c>
      <c r="N561" s="2944">
        <f>(K561/B549)*M549</f>
        <v>0</v>
      </c>
    </row>
    <row r="562" spans="1:14" ht="18" customHeight="1">
      <c r="A562" s="4169"/>
      <c r="B562" s="5740"/>
      <c r="C562" s="5741"/>
      <c r="D562" s="5741"/>
      <c r="E562" s="5741"/>
      <c r="F562" s="5741"/>
      <c r="G562" s="5741"/>
      <c r="H562" s="5741"/>
      <c r="I562" s="5741"/>
      <c r="J562" s="5741"/>
      <c r="K562" s="5741"/>
      <c r="L562" s="5741"/>
      <c r="M562" s="5741"/>
      <c r="N562" s="5742"/>
    </row>
    <row r="563" spans="1:14" ht="18" customHeight="1">
      <c r="A563" s="4169"/>
      <c r="B563" s="1809"/>
      <c r="C563" s="1810"/>
      <c r="D563" s="1127">
        <f>SUM(D555:D562)</f>
        <v>0.40800000000000003</v>
      </c>
      <c r="E563" s="1127"/>
      <c r="F563" s="1811"/>
      <c r="G563" s="1811"/>
      <c r="H563" s="1811"/>
      <c r="I563" s="1811"/>
      <c r="J563" s="1812"/>
      <c r="K563" s="1812"/>
      <c r="L563" s="1813"/>
      <c r="M563" s="1813"/>
      <c r="N563" s="447">
        <f>SUM(N555:N562)</f>
        <v>1.224</v>
      </c>
    </row>
    <row r="564" spans="1:14" ht="18" customHeight="1">
      <c r="A564" s="4169"/>
      <c r="B564" s="1028"/>
      <c r="C564" s="1029" t="s">
        <v>314</v>
      </c>
      <c r="D564" s="1030"/>
      <c r="E564" s="1030"/>
      <c r="F564" s="1030"/>
      <c r="G564" s="4142" t="s">
        <v>263</v>
      </c>
      <c r="H564" s="4142"/>
      <c r="I564" s="4142"/>
      <c r="J564" s="4142"/>
      <c r="K564" s="4142"/>
      <c r="L564" s="4142"/>
      <c r="M564" s="4142"/>
      <c r="N564" s="4143"/>
    </row>
    <row r="565" spans="1:14" ht="18" customHeight="1">
      <c r="A565" s="4169"/>
      <c r="B565" s="1031"/>
      <c r="C565" s="2917" t="s">
        <v>334</v>
      </c>
      <c r="D565" s="1033" t="s">
        <v>374</v>
      </c>
      <c r="E565" s="1238"/>
      <c r="F565" s="1238"/>
      <c r="G565" s="4142"/>
      <c r="H565" s="4142"/>
      <c r="I565" s="4142"/>
      <c r="J565" s="4142"/>
      <c r="K565" s="4142"/>
      <c r="L565" s="4142"/>
      <c r="M565" s="4142"/>
      <c r="N565" s="4143"/>
    </row>
    <row r="566" spans="1:14" ht="18" customHeight="1">
      <c r="A566" s="4169"/>
      <c r="B566" s="1031"/>
      <c r="C566" s="1035" t="s">
        <v>316</v>
      </c>
      <c r="D566" s="1029" t="s">
        <v>317</v>
      </c>
      <c r="E566" s="1238"/>
      <c r="F566" s="1238"/>
      <c r="G566" s="1029"/>
      <c r="H566" s="1036"/>
      <c r="I566" s="1036"/>
      <c r="J566" s="1036"/>
      <c r="K566" s="1036"/>
      <c r="L566" s="1036"/>
      <c r="M566" s="1036"/>
      <c r="N566" s="1037"/>
    </row>
    <row r="567" spans="1:14" ht="18" customHeight="1">
      <c r="A567" s="4169"/>
      <c r="B567" s="135"/>
      <c r="C567" s="2927"/>
      <c r="D567" s="1039"/>
      <c r="E567" s="1040"/>
      <c r="F567" s="1040"/>
      <c r="G567" s="1041"/>
      <c r="H567" s="1042"/>
      <c r="I567" s="1042"/>
      <c r="J567" s="1042"/>
      <c r="K567" s="1818" t="s">
        <v>318</v>
      </c>
      <c r="L567" s="1042"/>
      <c r="M567" s="1042"/>
      <c r="N567" s="1043"/>
    </row>
    <row r="568" spans="1:14" ht="18" customHeight="1">
      <c r="A568" s="4169"/>
      <c r="B568" s="990">
        <v>1</v>
      </c>
      <c r="C568" s="2928" t="s">
        <v>1671</v>
      </c>
      <c r="D568" s="1045"/>
      <c r="E568" s="1045"/>
      <c r="F568" s="1045"/>
      <c r="G568" s="1045"/>
      <c r="H568" s="1045"/>
      <c r="I568" s="1045"/>
      <c r="J568" s="1045"/>
      <c r="K568" s="1818" t="s">
        <v>319</v>
      </c>
      <c r="L568" s="1045"/>
      <c r="M568" s="1045"/>
      <c r="N568" s="1046"/>
    </row>
    <row r="569" spans="1:14" ht="18" customHeight="1">
      <c r="A569" s="4169"/>
      <c r="B569" s="990">
        <v>2</v>
      </c>
      <c r="C569" s="2929" t="s">
        <v>1672</v>
      </c>
      <c r="D569" s="1045"/>
      <c r="E569" s="1045"/>
      <c r="F569" s="1045"/>
      <c r="G569" s="1045"/>
      <c r="H569" s="1045"/>
      <c r="I569" s="1045"/>
      <c r="J569" s="1045"/>
      <c r="K569" s="1818" t="s">
        <v>321</v>
      </c>
      <c r="L569" s="1045"/>
      <c r="M569" s="1045"/>
      <c r="N569" s="1046"/>
    </row>
    <row r="570" spans="1:14" ht="18" customHeight="1">
      <c r="A570" s="4169"/>
      <c r="B570" s="990"/>
      <c r="C570" s="2928"/>
      <c r="D570" s="1045"/>
      <c r="E570" s="1045"/>
      <c r="F570" s="1045"/>
      <c r="G570" s="1045"/>
      <c r="H570" s="1045"/>
      <c r="I570" s="1045"/>
      <c r="J570" s="1045"/>
      <c r="K570" s="1045"/>
      <c r="L570" s="1045"/>
      <c r="M570" s="1045"/>
      <c r="N570" s="1046"/>
    </row>
    <row r="571" spans="1:14" ht="18" customHeight="1">
      <c r="A571" s="4169"/>
      <c r="B571" s="990"/>
      <c r="C571" s="2928"/>
      <c r="D571" s="1045"/>
      <c r="E571" s="1045"/>
      <c r="F571" s="1045"/>
      <c r="G571" s="1045"/>
      <c r="H571" s="1045"/>
      <c r="I571" s="1045"/>
      <c r="J571" s="1045"/>
      <c r="K571" s="1045"/>
      <c r="L571" s="1045"/>
      <c r="M571" s="1045"/>
      <c r="N571" s="1046"/>
    </row>
    <row r="572" spans="1:14" ht="18" customHeight="1">
      <c r="A572" s="4169"/>
      <c r="B572" s="990"/>
      <c r="C572" s="2928"/>
      <c r="D572" s="1045"/>
      <c r="E572" s="1045"/>
      <c r="F572" s="1045"/>
      <c r="G572" s="1045"/>
      <c r="H572" s="1045"/>
      <c r="I572" s="1045"/>
      <c r="J572" s="1045"/>
      <c r="K572" s="1045"/>
      <c r="L572" s="1045"/>
      <c r="M572" s="1045"/>
      <c r="N572" s="1046"/>
    </row>
    <row r="573" spans="1:14" ht="18" customHeight="1">
      <c r="A573" s="4169"/>
      <c r="B573" s="1047"/>
      <c r="C573" s="2930"/>
      <c r="D573" s="9"/>
      <c r="E573" s="9"/>
      <c r="F573" s="9"/>
      <c r="G573" s="9"/>
      <c r="H573" s="9"/>
      <c r="I573" s="45"/>
      <c r="J573" s="45"/>
      <c r="K573" s="45"/>
      <c r="L573" s="45"/>
      <c r="M573" s="45"/>
      <c r="N573" s="46"/>
    </row>
    <row r="574" spans="1:14" ht="18" customHeight="1">
      <c r="A574" s="4169"/>
      <c r="B574" s="5731"/>
      <c r="C574" s="5732"/>
      <c r="D574" s="5732"/>
      <c r="E574" s="5732"/>
      <c r="F574" s="5732"/>
      <c r="G574" s="5732"/>
      <c r="H574" s="5732"/>
      <c r="I574" s="5732"/>
      <c r="J574" s="5732"/>
      <c r="K574" s="5732"/>
      <c r="L574" s="5732"/>
      <c r="M574" s="5732"/>
      <c r="N574" s="5733"/>
    </row>
    <row r="575" spans="1:14" ht="18" customHeight="1">
      <c r="A575" s="4169"/>
      <c r="B575" s="1114" t="s">
        <v>264</v>
      </c>
      <c r="C575" s="2923" t="s">
        <v>281</v>
      </c>
      <c r="D575" s="5734" t="s">
        <v>1612</v>
      </c>
      <c r="E575" s="5735"/>
      <c r="F575" s="5735"/>
      <c r="G575" s="5735"/>
      <c r="H575" s="5735"/>
      <c r="I575" s="5735"/>
      <c r="J575" s="5735"/>
      <c r="K575" s="5735"/>
      <c r="L575" s="5735"/>
      <c r="M575" s="5735"/>
      <c r="N575" s="5736"/>
    </row>
    <row r="576" spans="1:14" ht="18" customHeight="1">
      <c r="A576" s="4169"/>
      <c r="B576" s="5769"/>
      <c r="C576" s="5770"/>
      <c r="D576" s="5770"/>
      <c r="E576" s="5770"/>
      <c r="F576" s="5770"/>
      <c r="G576" s="5770"/>
      <c r="H576" s="5770"/>
      <c r="I576" s="5770"/>
      <c r="J576" s="5770"/>
      <c r="K576" s="5770"/>
      <c r="L576" s="5770"/>
      <c r="M576" s="5770"/>
      <c r="N576" s="5771"/>
    </row>
    <row r="577" spans="1:14" ht="18" customHeight="1">
      <c r="A577" s="4169"/>
      <c r="B577" s="5774" t="s">
        <v>480</v>
      </c>
      <c r="C577" s="5775"/>
      <c r="D577" s="5775"/>
      <c r="E577" s="5775"/>
      <c r="F577" s="5775"/>
      <c r="G577" s="5775"/>
      <c r="H577" s="5775"/>
      <c r="I577" s="5775"/>
      <c r="J577" s="5775"/>
      <c r="K577" s="5775"/>
      <c r="L577" s="5775"/>
      <c r="M577" s="5775"/>
      <c r="N577" s="5776"/>
    </row>
    <row r="578" spans="1:14" ht="18" customHeight="1">
      <c r="A578" s="4169"/>
      <c r="B578" s="140" t="s">
        <v>12</v>
      </c>
      <c r="C578" s="2918" t="s">
        <v>20</v>
      </c>
      <c r="D578" s="1054"/>
      <c r="E578" s="1054"/>
      <c r="F578" s="1054"/>
      <c r="G578" s="1054"/>
      <c r="H578" s="1054"/>
      <c r="I578" s="1055"/>
      <c r="J578" s="1055"/>
      <c r="K578" s="1055"/>
      <c r="L578" s="1055"/>
      <c r="M578" s="1055"/>
      <c r="N578" s="139"/>
    </row>
    <row r="579" spans="1:14" ht="18" customHeight="1">
      <c r="A579" s="4169"/>
      <c r="B579" s="989"/>
      <c r="C579" s="2919" t="s">
        <v>1275</v>
      </c>
      <c r="D579" s="1054"/>
      <c r="E579" s="1054"/>
      <c r="F579" s="1054"/>
      <c r="G579" s="1054"/>
      <c r="H579" s="1054"/>
      <c r="I579" s="1055"/>
      <c r="J579" s="1055"/>
      <c r="K579" s="1055"/>
      <c r="L579" s="1055"/>
      <c r="M579" s="1055"/>
      <c r="N579" s="139"/>
    </row>
    <row r="580" spans="1:14" ht="18" customHeight="1">
      <c r="A580" s="4169"/>
      <c r="B580" s="989" t="s">
        <v>14</v>
      </c>
      <c r="C580" s="2920" t="s">
        <v>1613</v>
      </c>
      <c r="D580" s="1054"/>
      <c r="E580" s="1054"/>
      <c r="F580" s="1054"/>
      <c r="G580" s="1054"/>
      <c r="H580" s="1054"/>
      <c r="I580" s="1055"/>
      <c r="J580" s="1055"/>
      <c r="K580" s="1055"/>
      <c r="L580" s="1055"/>
      <c r="M580" s="1055"/>
      <c r="N580" s="139"/>
    </row>
    <row r="581" spans="1:14" ht="18" customHeight="1">
      <c r="A581" s="4169"/>
      <c r="B581" s="2922"/>
      <c r="C581" s="2752" t="s">
        <v>1586</v>
      </c>
      <c r="D581" s="1531" t="s">
        <v>1614</v>
      </c>
      <c r="E581" s="1054"/>
      <c r="F581" s="1054"/>
      <c r="G581" s="1054"/>
      <c r="H581" s="1054"/>
      <c r="I581" s="1055"/>
      <c r="J581" s="2921" t="s">
        <v>1590</v>
      </c>
      <c r="K581" s="1821" t="s">
        <v>1615</v>
      </c>
      <c r="L581" s="1055"/>
      <c r="M581" s="1055"/>
      <c r="N581" s="139"/>
    </row>
    <row r="582" spans="1:14" ht="18" customHeight="1">
      <c r="A582" s="4169"/>
      <c r="B582" s="27" t="s">
        <v>266</v>
      </c>
      <c r="C582" s="4121" t="str">
        <f ca="1">CELL("nomfichier")</f>
        <v>E:\0-UPRT\1-UPRT.FR-SITE-WEB\ff-fiches-fabrications\ff-fiches-fabrication-maj-08-2020\[ff-14.A-restauration-13.postits-au-poids.xlsx]Epurer un texte (2)</v>
      </c>
      <c r="D582" s="4121"/>
      <c r="E582" s="4121"/>
      <c r="F582" s="4121"/>
      <c r="G582" s="4121"/>
      <c r="H582" s="4121"/>
      <c r="I582" s="4121"/>
      <c r="J582" s="4121"/>
      <c r="K582" s="4121"/>
      <c r="L582" s="4121"/>
      <c r="M582" s="4121"/>
      <c r="N582" s="4122"/>
    </row>
    <row r="583" spans="1:14" ht="18" customHeight="1">
      <c r="A583" s="4169"/>
      <c r="B583" s="444" t="s">
        <v>268</v>
      </c>
      <c r="C583" s="4123" t="s">
        <v>1616</v>
      </c>
      <c r="D583" s="4123"/>
      <c r="E583" s="4123"/>
      <c r="F583" s="4123"/>
      <c r="G583" s="4123"/>
      <c r="H583" s="4123"/>
      <c r="I583" s="4123"/>
      <c r="J583" s="4123"/>
      <c r="K583" s="4123"/>
      <c r="L583" s="4123"/>
      <c r="M583" s="4123"/>
      <c r="N583" s="4124"/>
    </row>
    <row r="584" spans="1:14" ht="18" customHeight="1" thickBot="1">
      <c r="A584" s="4169"/>
      <c r="B584" s="4112" t="s">
        <v>271</v>
      </c>
      <c r="C584" s="4113"/>
      <c r="D584" s="4113"/>
      <c r="E584" s="4113"/>
      <c r="F584" s="4113"/>
      <c r="G584" s="4113"/>
      <c r="H584" s="4113"/>
      <c r="I584" s="4113"/>
      <c r="J584" s="4113"/>
      <c r="K584" s="4113"/>
      <c r="L584" s="4113"/>
      <c r="M584" s="4113"/>
      <c r="N584" s="4114"/>
    </row>
    <row r="585" spans="1:14" ht="45" customHeight="1" thickBot="1">
      <c r="A585" s="1822"/>
      <c r="B585" s="1823"/>
      <c r="C585" s="1823"/>
      <c r="D585" s="1824"/>
      <c r="E585" s="1825"/>
      <c r="F585" s="1826"/>
      <c r="G585" s="1827"/>
      <c r="H585" s="1827"/>
      <c r="I585" s="1827"/>
      <c r="J585" s="1827"/>
      <c r="K585" s="1828"/>
      <c r="L585" s="1828"/>
      <c r="M585" s="1828"/>
      <c r="N585" s="1828"/>
    </row>
    <row r="586" spans="1:14" ht="18" customHeight="1">
      <c r="A586" s="4188" t="s">
        <v>260</v>
      </c>
      <c r="B586" s="4190" t="s">
        <v>1578</v>
      </c>
      <c r="C586" s="4191"/>
      <c r="D586" s="4191"/>
      <c r="E586" s="4191"/>
      <c r="F586" s="4191"/>
      <c r="G586" s="4191"/>
      <c r="H586" s="4191"/>
      <c r="I586" s="4191"/>
      <c r="J586" s="4191"/>
      <c r="K586" s="4191"/>
      <c r="L586" s="4191"/>
      <c r="M586" s="4191"/>
      <c r="N586" s="4194">
        <v>11</v>
      </c>
    </row>
    <row r="587" spans="1:14" ht="18" customHeight="1">
      <c r="A587" s="4189"/>
      <c r="B587" s="4192"/>
      <c r="C587" s="4193"/>
      <c r="D587" s="4193"/>
      <c r="E587" s="4193"/>
      <c r="F587" s="4193"/>
      <c r="G587" s="4193"/>
      <c r="H587" s="4193"/>
      <c r="I587" s="4193"/>
      <c r="J587" s="4193"/>
      <c r="K587" s="4193"/>
      <c r="L587" s="4193"/>
      <c r="M587" s="4193"/>
      <c r="N587" s="4195"/>
    </row>
    <row r="588" spans="1:14" ht="18" customHeight="1">
      <c r="A588" s="4189"/>
      <c r="B588" s="4192"/>
      <c r="C588" s="4193"/>
      <c r="D588" s="4193"/>
      <c r="E588" s="4193"/>
      <c r="F588" s="4193"/>
      <c r="G588" s="4193"/>
      <c r="H588" s="4193"/>
      <c r="I588" s="4193"/>
      <c r="J588" s="4193"/>
      <c r="K588" s="4193"/>
      <c r="L588" s="4193"/>
      <c r="M588" s="4193"/>
      <c r="N588" s="4195"/>
    </row>
    <row r="589" spans="1:14" ht="18" customHeight="1">
      <c r="A589" s="1097"/>
      <c r="B589" s="5746" t="s">
        <v>287</v>
      </c>
      <c r="C589" s="4824"/>
      <c r="D589" s="4825" t="s">
        <v>1566</v>
      </c>
      <c r="E589" s="4825"/>
      <c r="F589" s="4825"/>
      <c r="G589" s="4825"/>
      <c r="H589" s="4825"/>
      <c r="I589" s="4825"/>
      <c r="J589" s="4825"/>
      <c r="K589" s="4825"/>
      <c r="L589" s="4825"/>
      <c r="M589" s="4825"/>
      <c r="N589" s="5747"/>
    </row>
    <row r="590" spans="1:14" ht="18" customHeight="1">
      <c r="A590" s="1097"/>
      <c r="B590" s="5746"/>
      <c r="C590" s="4824"/>
      <c r="D590" s="4825"/>
      <c r="E590" s="4825"/>
      <c r="F590" s="4825"/>
      <c r="G590" s="4825"/>
      <c r="H590" s="4825"/>
      <c r="I590" s="4825"/>
      <c r="J590" s="4825"/>
      <c r="K590" s="4825"/>
      <c r="L590" s="4825"/>
      <c r="M590" s="4825"/>
      <c r="N590" s="5747"/>
    </row>
    <row r="591" spans="1:14" ht="18" customHeight="1">
      <c r="A591" s="4169"/>
      <c r="B591" s="5748" t="s">
        <v>1585</v>
      </c>
      <c r="C591" s="5749"/>
      <c r="D591" s="5749"/>
      <c r="E591" s="5749"/>
      <c r="F591" s="5749"/>
      <c r="G591" s="5749"/>
      <c r="H591" s="5749"/>
      <c r="I591" s="5749"/>
      <c r="J591" s="5749"/>
      <c r="K591" s="5749"/>
      <c r="L591" s="5749"/>
      <c r="M591" s="5749"/>
      <c r="N591" s="5750"/>
    </row>
    <row r="592" spans="1:14" ht="18" customHeight="1">
      <c r="A592" s="4169"/>
      <c r="B592" s="5748"/>
      <c r="C592" s="5749"/>
      <c r="D592" s="5749"/>
      <c r="E592" s="5749"/>
      <c r="F592" s="5749"/>
      <c r="G592" s="5749"/>
      <c r="H592" s="5749"/>
      <c r="I592" s="5749"/>
      <c r="J592" s="5749"/>
      <c r="K592" s="5749"/>
      <c r="L592" s="5749"/>
      <c r="M592" s="5749"/>
      <c r="N592" s="5750"/>
    </row>
    <row r="593" spans="1:14" ht="18" customHeight="1">
      <c r="A593" s="4169"/>
      <c r="B593" s="4128"/>
      <c r="C593" s="4129"/>
      <c r="D593" s="4129"/>
      <c r="E593" s="4129"/>
      <c r="F593" s="4129"/>
      <c r="G593" s="4129"/>
      <c r="H593" s="4129"/>
      <c r="I593" s="4129"/>
      <c r="J593" s="4129"/>
      <c r="K593" s="4129"/>
      <c r="L593" s="4129"/>
      <c r="M593" s="4129"/>
      <c r="N593" s="4130"/>
    </row>
    <row r="594" spans="1:14" ht="18" customHeight="1">
      <c r="A594" s="4169"/>
      <c r="B594" s="2740" t="s">
        <v>25</v>
      </c>
      <c r="C594" s="2934"/>
      <c r="D594" s="2752" t="s">
        <v>1586</v>
      </c>
      <c r="E594" s="2935"/>
      <c r="F594" s="2921" t="s">
        <v>1587</v>
      </c>
      <c r="G594" s="1783">
        <v>1</v>
      </c>
      <c r="H594" s="2940" t="s">
        <v>464</v>
      </c>
      <c r="I594" s="2941" t="str">
        <f>B586</f>
        <v>CRÈME SEMI-MONTÉE</v>
      </c>
      <c r="J594" s="133"/>
      <c r="K594" s="133"/>
      <c r="L594" s="2934"/>
      <c r="M594" s="5751" t="s">
        <v>14</v>
      </c>
      <c r="N594" s="5752"/>
    </row>
    <row r="595" spans="1:14" ht="18" customHeight="1">
      <c r="A595" s="4169"/>
      <c r="B595" s="2741" t="s">
        <v>12</v>
      </c>
      <c r="C595" s="2934"/>
      <c r="D595" s="2921" t="s">
        <v>1589</v>
      </c>
      <c r="E595" s="2936" t="str">
        <f>C596</f>
        <v>Coussin</v>
      </c>
      <c r="F595" s="2921" t="s">
        <v>1590</v>
      </c>
      <c r="G595" s="2939">
        <f>(M596/L596)*G594</f>
        <v>5</v>
      </c>
      <c r="H595" s="2934"/>
      <c r="I595" s="2934"/>
      <c r="J595" s="2934"/>
      <c r="K595" s="2934"/>
      <c r="L595" s="2934"/>
      <c r="M595" s="5753" t="s">
        <v>1591</v>
      </c>
      <c r="N595" s="5754"/>
    </row>
    <row r="596" spans="1:14" ht="18" customHeight="1">
      <c r="A596" s="4169"/>
      <c r="B596" s="5760">
        <v>1</v>
      </c>
      <c r="C596" s="5761" t="s">
        <v>1592</v>
      </c>
      <c r="D596" s="2903"/>
      <c r="E596" s="2903"/>
      <c r="F596" s="2937" t="s">
        <v>1593</v>
      </c>
      <c r="G596" s="2938">
        <f>B596</f>
        <v>1</v>
      </c>
      <c r="H596" s="2937" t="str">
        <f>C596</f>
        <v>Coussin</v>
      </c>
      <c r="I596" s="2949">
        <f>L596/M596</f>
        <v>0.2</v>
      </c>
      <c r="J596" s="133"/>
      <c r="K596" s="5762" t="s">
        <v>1594</v>
      </c>
      <c r="L596" s="5763">
        <f>N608</f>
        <v>1.6</v>
      </c>
      <c r="M596" s="5764">
        <v>8</v>
      </c>
      <c r="N596" s="5765"/>
    </row>
    <row r="597" spans="1:14" ht="18" customHeight="1">
      <c r="A597" s="4169"/>
      <c r="B597" s="5760"/>
      <c r="C597" s="5761"/>
      <c r="D597" s="2903"/>
      <c r="E597" s="2903"/>
      <c r="F597" s="2903"/>
      <c r="H597" s="2949"/>
      <c r="I597" s="2903"/>
      <c r="J597" s="133"/>
      <c r="K597" s="5762"/>
      <c r="L597" s="5763"/>
      <c r="M597" s="5764"/>
      <c r="N597" s="5765"/>
    </row>
    <row r="598" spans="1:14" ht="18" customHeight="1">
      <c r="A598" s="4169"/>
      <c r="B598" s="4128"/>
      <c r="C598" s="4129"/>
      <c r="D598" s="4129"/>
      <c r="E598" s="4129"/>
      <c r="F598" s="4129"/>
      <c r="G598" s="4129"/>
      <c r="H598" s="4129"/>
      <c r="I598" s="4129"/>
      <c r="J598" s="4129"/>
      <c r="K598" s="4129"/>
      <c r="L598" s="4129"/>
      <c r="M598" s="4129"/>
      <c r="N598" s="4130"/>
    </row>
    <row r="599" spans="1:14" ht="18" customHeight="1">
      <c r="A599" s="4169"/>
      <c r="B599" s="5755" t="s">
        <v>27</v>
      </c>
      <c r="C599" s="5756"/>
      <c r="D599" s="5756"/>
      <c r="E599" s="5757" t="s">
        <v>1286</v>
      </c>
      <c r="F599" s="5757"/>
      <c r="G599" s="5757"/>
      <c r="H599" s="5757"/>
      <c r="I599" s="5757"/>
      <c r="J599" s="5757"/>
      <c r="K599" s="5757"/>
      <c r="L599" s="2742"/>
      <c r="M599" s="2743"/>
      <c r="N599" s="2744"/>
    </row>
    <row r="600" spans="1:14" ht="18" customHeight="1">
      <c r="A600" s="4169"/>
      <c r="B600" s="5758" t="s">
        <v>300</v>
      </c>
      <c r="C600" s="4859" t="s">
        <v>331</v>
      </c>
      <c r="D600" s="4859" t="s">
        <v>366</v>
      </c>
      <c r="E600" s="5757"/>
      <c r="F600" s="5757"/>
      <c r="G600" s="5757"/>
      <c r="H600" s="5757"/>
      <c r="I600" s="5757"/>
      <c r="J600" s="5757"/>
      <c r="K600" s="5757"/>
      <c r="L600" s="2742"/>
      <c r="M600" s="2742"/>
      <c r="N600" s="2745"/>
    </row>
    <row r="601" spans="1:14" ht="18" customHeight="1">
      <c r="A601" s="4169"/>
      <c r="B601" s="5758"/>
      <c r="C601" s="4859"/>
      <c r="D601" s="4859"/>
      <c r="E601" s="2746" t="s">
        <v>24</v>
      </c>
      <c r="F601" s="2747"/>
      <c r="G601" s="2747"/>
      <c r="H601" s="2748"/>
      <c r="I601" s="2749"/>
      <c r="J601" s="2750"/>
      <c r="K601" s="2750"/>
      <c r="L601" s="2751"/>
      <c r="M601" s="2751"/>
      <c r="N601" s="2904"/>
    </row>
    <row r="602" spans="1:14" ht="18" customHeight="1">
      <c r="A602" s="4169"/>
      <c r="B602" s="5758"/>
      <c r="C602" s="4859"/>
      <c r="D602" s="5759"/>
      <c r="E602" s="1051" t="str">
        <f>SUBSTITUTE(ADDRESS(1,COLUMN(),4),"1","")</f>
        <v>E</v>
      </c>
      <c r="F602" s="1125"/>
      <c r="G602" s="1126"/>
      <c r="H602" s="1133"/>
      <c r="I602" s="1133"/>
      <c r="J602" s="1133"/>
      <c r="K602" s="1133"/>
      <c r="L602" s="1792"/>
      <c r="M602" s="1792"/>
      <c r="N602" s="1793"/>
    </row>
    <row r="603" spans="1:14" ht="18" customHeight="1">
      <c r="A603" s="4169"/>
      <c r="B603" s="1795"/>
      <c r="C603" s="1796"/>
      <c r="D603" s="1797"/>
      <c r="E603" s="2946"/>
      <c r="F603" s="2931"/>
      <c r="G603" s="2931"/>
      <c r="H603" s="2931"/>
      <c r="I603" s="2931"/>
      <c r="J603" s="2932">
        <f>E603</f>
        <v>0</v>
      </c>
      <c r="K603" s="2945">
        <f>IF(ISBLANK(B603),D603,(D603*B603))</f>
        <v>0</v>
      </c>
      <c r="L603" s="2942">
        <f>IF(ISTEXT(B603),B603,IF(ISBLANK(B603),0,(B603/B596)*M596))</f>
        <v>0</v>
      </c>
      <c r="M603" s="2943">
        <f>C603</f>
        <v>0</v>
      </c>
      <c r="N603" s="2944">
        <f>(K603/B596)*M596</f>
        <v>0</v>
      </c>
    </row>
    <row r="604" spans="1:14" ht="18" customHeight="1">
      <c r="A604" s="4169"/>
      <c r="B604" s="1804"/>
      <c r="C604" s="1805"/>
      <c r="D604" s="35">
        <v>0.2</v>
      </c>
      <c r="E604" s="2947" t="s">
        <v>1673</v>
      </c>
      <c r="F604" s="2933"/>
      <c r="G604" s="2933"/>
      <c r="H604" s="2933"/>
      <c r="I604" s="2933"/>
      <c r="J604" s="2932" t="str">
        <f>E604</f>
        <v>Crème fleurette</v>
      </c>
      <c r="K604" s="2945">
        <f>IF(ISBLANK(B604),D604,(D604*B604))</f>
        <v>0.2</v>
      </c>
      <c r="L604" s="2942">
        <f>IF(ISTEXT(B604),B604,IF(ISBLANK(B604),0,(B604/B596)*M596))</f>
        <v>0</v>
      </c>
      <c r="M604" s="2943">
        <f>C604</f>
        <v>0</v>
      </c>
      <c r="N604" s="2944">
        <f>(K604/B596)*M596</f>
        <v>1.6</v>
      </c>
    </row>
    <row r="605" spans="1:14" ht="18" customHeight="1">
      <c r="A605" s="4169"/>
      <c r="B605" s="1804"/>
      <c r="C605" s="1805"/>
      <c r="D605" s="35"/>
      <c r="E605" s="2947"/>
      <c r="F605" s="2933"/>
      <c r="G605" s="2933"/>
      <c r="H605" s="2933"/>
      <c r="I605" s="2933"/>
      <c r="J605" s="2932">
        <f>E605</f>
        <v>0</v>
      </c>
      <c r="K605" s="2945">
        <f>IF(ISBLANK(B605),D605,(D605*B605))</f>
        <v>0</v>
      </c>
      <c r="L605" s="2942">
        <f>IF(ISTEXT(B605),B605,IF(ISBLANK(B605),0,(B605/B596)*M596))</f>
        <v>0</v>
      </c>
      <c r="M605" s="2943">
        <f>C605</f>
        <v>0</v>
      </c>
      <c r="N605" s="2944">
        <f>(K605/B596)*M596</f>
        <v>0</v>
      </c>
    </row>
    <row r="606" spans="1:14" ht="18" customHeight="1">
      <c r="A606" s="4169"/>
      <c r="B606" s="1806"/>
      <c r="C606" s="1807"/>
      <c r="D606" s="1808"/>
      <c r="E606" s="2947"/>
      <c r="F606" s="2933"/>
      <c r="G606" s="2933"/>
      <c r="H606" s="2933"/>
      <c r="I606" s="2933"/>
      <c r="J606" s="2932">
        <f>E606</f>
        <v>0</v>
      </c>
      <c r="K606" s="2945">
        <f>IF(ISBLANK(B606),D606,(D606*B606))</f>
        <v>0</v>
      </c>
      <c r="L606" s="2942">
        <f>IF(ISTEXT(B606),B606,IF(ISBLANK(B606),0,(B606/B596)*M596))</f>
        <v>0</v>
      </c>
      <c r="M606" s="2943">
        <f>C606</f>
        <v>0</v>
      </c>
      <c r="N606" s="2944">
        <f>(K606/B596)*M596</f>
        <v>0</v>
      </c>
    </row>
    <row r="607" spans="1:14" ht="18" customHeight="1">
      <c r="A607" s="4169"/>
      <c r="B607" s="5740"/>
      <c r="C607" s="5741"/>
      <c r="D607" s="5741"/>
      <c r="E607" s="5741"/>
      <c r="F607" s="5741"/>
      <c r="G607" s="5741"/>
      <c r="H607" s="5741"/>
      <c r="I607" s="5741"/>
      <c r="J607" s="5741"/>
      <c r="K607" s="5741"/>
      <c r="L607" s="5741"/>
      <c r="M607" s="5741"/>
      <c r="N607" s="5742"/>
    </row>
    <row r="608" spans="1:14" ht="18" customHeight="1">
      <c r="A608" s="4169"/>
      <c r="B608" s="1809"/>
      <c r="C608" s="1810"/>
      <c r="D608" s="1127">
        <f>SUM(D602:D607)</f>
        <v>0.2</v>
      </c>
      <c r="E608" s="1127"/>
      <c r="F608" s="1811"/>
      <c r="G608" s="1811"/>
      <c r="H608" s="1811"/>
      <c r="I608" s="1811"/>
      <c r="J608" s="1812"/>
      <c r="K608" s="1812"/>
      <c r="L608" s="1813"/>
      <c r="M608" s="1813"/>
      <c r="N608" s="447">
        <f>SUM(N602:N607)</f>
        <v>1.6</v>
      </c>
    </row>
    <row r="609" spans="1:14" ht="18" customHeight="1">
      <c r="A609" s="4169"/>
      <c r="B609" s="5743" t="s">
        <v>1600</v>
      </c>
      <c r="C609" s="5744"/>
      <c r="D609" s="5744"/>
      <c r="E609" s="5744"/>
      <c r="F609" s="5744"/>
      <c r="G609" s="5744"/>
      <c r="H609" s="5744"/>
      <c r="I609" s="5744"/>
      <c r="J609" s="5744"/>
      <c r="K609" s="5744"/>
      <c r="L609" s="5744"/>
      <c r="M609" s="5744"/>
      <c r="N609" s="5745"/>
    </row>
    <row r="610" spans="1:14" ht="18" customHeight="1">
      <c r="A610" s="4169"/>
      <c r="B610" s="1028"/>
      <c r="C610" s="1029" t="s">
        <v>314</v>
      </c>
      <c r="D610" s="1030"/>
      <c r="E610" s="1030"/>
      <c r="F610" s="1030"/>
      <c r="G610" s="4142" t="s">
        <v>263</v>
      </c>
      <c r="H610" s="4142"/>
      <c r="I610" s="4142"/>
      <c r="J610" s="4142"/>
      <c r="K610" s="4142"/>
      <c r="L610" s="4142"/>
      <c r="M610" s="4142"/>
      <c r="N610" s="4143"/>
    </row>
    <row r="611" spans="1:14" ht="18" customHeight="1">
      <c r="A611" s="4169"/>
      <c r="B611" s="1031"/>
      <c r="C611" s="2917" t="s">
        <v>334</v>
      </c>
      <c r="D611" s="1033" t="s">
        <v>374</v>
      </c>
      <c r="E611" s="1238"/>
      <c r="F611" s="1238"/>
      <c r="G611" s="4142"/>
      <c r="H611" s="4142"/>
      <c r="I611" s="4142"/>
      <c r="J611" s="4142"/>
      <c r="K611" s="4142"/>
      <c r="L611" s="4142"/>
      <c r="M611" s="4142"/>
      <c r="N611" s="4143"/>
    </row>
    <row r="612" spans="1:14" ht="18" customHeight="1">
      <c r="A612" s="4169"/>
      <c r="B612" s="1031"/>
      <c r="C612" s="1035" t="s">
        <v>316</v>
      </c>
      <c r="D612" s="1029" t="s">
        <v>317</v>
      </c>
      <c r="E612" s="1238"/>
      <c r="F612" s="1238"/>
      <c r="G612" s="1029"/>
      <c r="H612" s="1036"/>
      <c r="I612" s="1036"/>
      <c r="J612" s="1036"/>
      <c r="K612" s="1036"/>
      <c r="L612" s="1036"/>
      <c r="M612" s="1036"/>
      <c r="N612" s="1037"/>
    </row>
    <row r="613" spans="1:14" ht="18" customHeight="1">
      <c r="A613" s="4169"/>
      <c r="B613" s="135"/>
      <c r="C613" s="2926"/>
      <c r="D613" s="1039"/>
      <c r="E613" s="1040"/>
      <c r="F613" s="1040"/>
      <c r="G613" s="1041"/>
      <c r="H613" s="1042"/>
      <c r="I613" s="1042"/>
      <c r="J613" s="1042"/>
      <c r="K613" s="1818" t="s">
        <v>318</v>
      </c>
      <c r="L613" s="1042"/>
      <c r="M613" s="1042"/>
      <c r="N613" s="1043"/>
    </row>
    <row r="614" spans="1:14" ht="18" customHeight="1">
      <c r="A614" s="4169"/>
      <c r="B614" s="990">
        <v>1</v>
      </c>
      <c r="C614" s="2914" t="s">
        <v>1674</v>
      </c>
      <c r="D614" s="1045"/>
      <c r="E614" s="1045"/>
      <c r="F614" s="1045"/>
      <c r="G614" s="1045"/>
      <c r="H614" s="1045"/>
      <c r="I614" s="1045"/>
      <c r="J614" s="1045"/>
      <c r="K614" s="1818" t="s">
        <v>319</v>
      </c>
      <c r="L614" s="1045"/>
      <c r="M614" s="1045"/>
      <c r="N614" s="1046"/>
    </row>
    <row r="615" spans="1:14" ht="18" customHeight="1">
      <c r="A615" s="4169"/>
      <c r="B615" s="990"/>
      <c r="C615" s="2915"/>
      <c r="D615" s="1045"/>
      <c r="E615" s="1045"/>
      <c r="F615" s="1045"/>
      <c r="G615" s="1045"/>
      <c r="H615" s="1045"/>
      <c r="I615" s="1045"/>
      <c r="J615" s="1045"/>
      <c r="K615" s="1818" t="s">
        <v>321</v>
      </c>
      <c r="L615" s="1045"/>
      <c r="M615" s="1045"/>
      <c r="N615" s="1046"/>
    </row>
    <row r="616" spans="1:14" ht="18" customHeight="1">
      <c r="A616" s="4169"/>
      <c r="B616" s="990"/>
      <c r="C616" s="2914"/>
      <c r="D616" s="1045"/>
      <c r="E616" s="1045"/>
      <c r="F616" s="1045"/>
      <c r="G616" s="1045"/>
      <c r="H616" s="1045"/>
      <c r="I616" s="1045"/>
      <c r="J616" s="1045"/>
      <c r="K616" s="1045"/>
      <c r="L616" s="1045"/>
      <c r="M616" s="1045"/>
      <c r="N616" s="1046"/>
    </row>
    <row r="617" spans="1:14" ht="18" customHeight="1">
      <c r="A617" s="4169"/>
      <c r="B617" s="990"/>
      <c r="C617" s="2914"/>
      <c r="D617" s="1045"/>
      <c r="E617" s="1045"/>
      <c r="F617" s="1045"/>
      <c r="G617" s="1045"/>
      <c r="H617" s="1045"/>
      <c r="I617" s="1045"/>
      <c r="J617" s="1045"/>
      <c r="K617" s="1045"/>
      <c r="L617" s="1045"/>
      <c r="M617" s="1045"/>
      <c r="N617" s="1046"/>
    </row>
    <row r="618" spans="1:14" ht="18" customHeight="1">
      <c r="A618" s="4169"/>
      <c r="B618" s="990"/>
      <c r="C618" s="2914"/>
      <c r="D618" s="1045"/>
      <c r="E618" s="1045"/>
      <c r="F618" s="1045"/>
      <c r="G618" s="1045"/>
      <c r="H618" s="1045"/>
      <c r="I618" s="1045"/>
      <c r="J618" s="1045"/>
      <c r="K618" s="1045"/>
      <c r="L618" s="1045"/>
      <c r="M618" s="1045"/>
      <c r="N618" s="1046"/>
    </row>
    <row r="619" spans="1:14" ht="18" customHeight="1">
      <c r="A619" s="4169"/>
      <c r="B619" s="990"/>
      <c r="C619" s="2914"/>
      <c r="D619" s="1045"/>
      <c r="E619" s="1045"/>
      <c r="F619" s="1045"/>
      <c r="G619" s="1045"/>
      <c r="H619" s="1045"/>
      <c r="I619" s="1045"/>
      <c r="J619" s="1045"/>
      <c r="K619" s="1045"/>
      <c r="L619" s="1045"/>
      <c r="M619" s="1045"/>
      <c r="N619" s="1046"/>
    </row>
    <row r="620" spans="1:14" ht="18" customHeight="1">
      <c r="A620" s="4169"/>
      <c r="B620" s="1047"/>
      <c r="C620" s="2916"/>
      <c r="D620" s="9"/>
      <c r="E620" s="9"/>
      <c r="F620" s="9"/>
      <c r="G620" s="9"/>
      <c r="H620" s="9"/>
      <c r="I620" s="45"/>
      <c r="J620" s="45"/>
      <c r="K620" s="45"/>
      <c r="L620" s="45"/>
      <c r="M620" s="45"/>
      <c r="N620" s="46"/>
    </row>
    <row r="621" spans="1:14" ht="18" customHeight="1">
      <c r="A621" s="4169"/>
      <c r="B621" s="5731"/>
      <c r="C621" s="5732"/>
      <c r="D621" s="5732"/>
      <c r="E621" s="5732"/>
      <c r="F621" s="5732"/>
      <c r="G621" s="5732"/>
      <c r="H621" s="5732"/>
      <c r="I621" s="5732"/>
      <c r="J621" s="5732"/>
      <c r="K621" s="5732"/>
      <c r="L621" s="5732"/>
      <c r="M621" s="5732"/>
      <c r="N621" s="5733"/>
    </row>
    <row r="622" spans="1:14" ht="18" customHeight="1">
      <c r="A622" s="4169"/>
      <c r="B622" s="1114" t="s">
        <v>264</v>
      </c>
      <c r="C622" s="2923" t="s">
        <v>281</v>
      </c>
      <c r="D622" s="5734" t="s">
        <v>1612</v>
      </c>
      <c r="E622" s="5735"/>
      <c r="F622" s="5735"/>
      <c r="G622" s="5735"/>
      <c r="H622" s="5735"/>
      <c r="I622" s="5735"/>
      <c r="J622" s="5735"/>
      <c r="K622" s="5735"/>
      <c r="L622" s="5735"/>
      <c r="M622" s="5735"/>
      <c r="N622" s="5736"/>
    </row>
    <row r="623" spans="1:14" ht="18" customHeight="1">
      <c r="A623" s="4169"/>
      <c r="B623" s="5769"/>
      <c r="C623" s="5770"/>
      <c r="D623" s="5770"/>
      <c r="E623" s="5770"/>
      <c r="F623" s="5770"/>
      <c r="G623" s="5770"/>
      <c r="H623" s="5770"/>
      <c r="I623" s="5770"/>
      <c r="J623" s="5770"/>
      <c r="K623" s="5770"/>
      <c r="L623" s="5770"/>
      <c r="M623" s="5770"/>
      <c r="N623" s="5771"/>
    </row>
    <row r="624" spans="1:14" ht="18" customHeight="1">
      <c r="A624" s="4169"/>
      <c r="B624" s="5766" t="s">
        <v>480</v>
      </c>
      <c r="C624" s="5767"/>
      <c r="D624" s="5767"/>
      <c r="E624" s="5767"/>
      <c r="F624" s="5767"/>
      <c r="G624" s="5767"/>
      <c r="H624" s="5767"/>
      <c r="I624" s="5767"/>
      <c r="J624" s="5767"/>
      <c r="K624" s="5767"/>
      <c r="L624" s="5767"/>
      <c r="M624" s="5767"/>
      <c r="N624" s="5768"/>
    </row>
    <row r="625" spans="1:17" ht="18" customHeight="1">
      <c r="A625" s="4169"/>
      <c r="B625" s="140" t="s">
        <v>12</v>
      </c>
      <c r="C625" s="2918" t="s">
        <v>20</v>
      </c>
      <c r="D625" s="1054"/>
      <c r="E625" s="1054"/>
      <c r="F625" s="1054"/>
      <c r="G625" s="1054"/>
      <c r="H625" s="1054"/>
      <c r="I625" s="1055"/>
      <c r="J625" s="1055"/>
      <c r="K625" s="1055"/>
      <c r="L625" s="1055"/>
      <c r="M625" s="1055"/>
      <c r="N625" s="139"/>
    </row>
    <row r="626" spans="1:17" ht="18" customHeight="1">
      <c r="A626" s="4169"/>
      <c r="B626" s="989"/>
      <c r="C626" s="2919" t="s">
        <v>1275</v>
      </c>
      <c r="D626" s="1054"/>
      <c r="E626" s="1054"/>
      <c r="F626" s="1054"/>
      <c r="G626" s="1054"/>
      <c r="H626" s="1054"/>
      <c r="I626" s="1055"/>
      <c r="J626" s="1055"/>
      <c r="K626" s="1055"/>
      <c r="L626" s="1055"/>
      <c r="M626" s="1055"/>
      <c r="N626" s="139"/>
    </row>
    <row r="627" spans="1:17" ht="18" customHeight="1">
      <c r="A627" s="4169"/>
      <c r="B627" s="989" t="s">
        <v>14</v>
      </c>
      <c r="C627" s="2920" t="s">
        <v>1613</v>
      </c>
      <c r="D627" s="1054"/>
      <c r="E627" s="1054"/>
      <c r="F627" s="1054"/>
      <c r="G627" s="1054"/>
      <c r="H627" s="1054"/>
      <c r="I627" s="1055"/>
      <c r="J627" s="1055"/>
      <c r="K627" s="1055"/>
      <c r="L627" s="1055"/>
      <c r="M627" s="1055"/>
      <c r="N627" s="139"/>
    </row>
    <row r="628" spans="1:17" ht="18" customHeight="1">
      <c r="A628" s="4169"/>
      <c r="B628" s="2922"/>
      <c r="C628" s="2752" t="s">
        <v>1586</v>
      </c>
      <c r="D628" s="1531" t="s">
        <v>1614</v>
      </c>
      <c r="E628" s="1054"/>
      <c r="F628" s="1054"/>
      <c r="G628" s="1054"/>
      <c r="H628" s="1054"/>
      <c r="I628" s="1055"/>
      <c r="J628" s="2921" t="s">
        <v>1590</v>
      </c>
      <c r="K628" s="1821" t="s">
        <v>1615</v>
      </c>
      <c r="L628" s="1055"/>
      <c r="M628" s="1055"/>
      <c r="N628" s="139"/>
    </row>
    <row r="629" spans="1:17" ht="18" customHeight="1">
      <c r="A629" s="4169"/>
      <c r="B629" s="27" t="s">
        <v>266</v>
      </c>
      <c r="C629" s="4121" t="str">
        <f ca="1">CELL("nomfichier")</f>
        <v>E:\0-UPRT\1-UPRT.FR-SITE-WEB\ff-fiches-fabrications\ff-fiches-fabrication-maj-08-2020\[ff-14.A-restauration-13.postits-au-poids.xlsx]Epurer un texte (2)</v>
      </c>
      <c r="D629" s="4121"/>
      <c r="E629" s="4121"/>
      <c r="F629" s="4121"/>
      <c r="G629" s="4121"/>
      <c r="H629" s="4121"/>
      <c r="I629" s="4121"/>
      <c r="J629" s="4121"/>
      <c r="K629" s="4121"/>
      <c r="L629" s="4121"/>
      <c r="M629" s="4121"/>
      <c r="N629" s="4122"/>
    </row>
    <row r="630" spans="1:17" ht="18" customHeight="1">
      <c r="A630" s="4169"/>
      <c r="B630" s="444" t="s">
        <v>268</v>
      </c>
      <c r="C630" s="4123" t="s">
        <v>1616</v>
      </c>
      <c r="D630" s="4123"/>
      <c r="E630" s="4123"/>
      <c r="F630" s="4123"/>
      <c r="G630" s="4123"/>
      <c r="H630" s="4123"/>
      <c r="I630" s="4123"/>
      <c r="J630" s="4123"/>
      <c r="K630" s="4123"/>
      <c r="L630" s="4123"/>
      <c r="M630" s="4123"/>
      <c r="N630" s="4124"/>
    </row>
    <row r="631" spans="1:17" ht="18" customHeight="1" thickBot="1">
      <c r="A631" s="4169"/>
      <c r="B631" s="4112" t="s">
        <v>271</v>
      </c>
      <c r="C631" s="4113"/>
      <c r="D631" s="4113"/>
      <c r="E631" s="4113"/>
      <c r="F631" s="4113"/>
      <c r="G631" s="4113"/>
      <c r="H631" s="4113"/>
      <c r="I631" s="4113"/>
      <c r="J631" s="4113"/>
      <c r="K631" s="4113"/>
      <c r="L631" s="4113"/>
      <c r="M631" s="4113"/>
      <c r="N631" s="4114"/>
    </row>
    <row r="633" spans="1:17" ht="58.5" customHeight="1"/>
    <row r="634" spans="1:17" ht="54.75" customHeight="1" thickBot="1"/>
    <row r="635" spans="1:17" ht="12.75" customHeight="1">
      <c r="A635" s="4188" t="s">
        <v>260</v>
      </c>
      <c r="B635" s="4190" t="s">
        <v>2518</v>
      </c>
      <c r="C635" s="4191"/>
      <c r="D635" s="4191"/>
      <c r="E635" s="4191"/>
      <c r="F635" s="4191"/>
      <c r="G635" s="4191"/>
      <c r="H635" s="4191"/>
      <c r="I635" s="4191"/>
      <c r="J635" s="4191"/>
      <c r="K635" s="4191"/>
      <c r="L635" s="4191"/>
      <c r="M635" s="4191"/>
      <c r="N635" s="4194" t="s">
        <v>2378</v>
      </c>
      <c r="P635" s="5777" t="s">
        <v>1691</v>
      </c>
      <c r="Q635" s="5777"/>
    </row>
    <row r="636" spans="1:17" ht="12.75" customHeight="1">
      <c r="A636" s="4189"/>
      <c r="B636" s="4192"/>
      <c r="C636" s="4193"/>
      <c r="D636" s="4193"/>
      <c r="E636" s="4193"/>
      <c r="F636" s="4193"/>
      <c r="G636" s="4193"/>
      <c r="H636" s="4193"/>
      <c r="I636" s="4193"/>
      <c r="J636" s="4193"/>
      <c r="K636" s="4193"/>
      <c r="L636" s="4193"/>
      <c r="M636" s="4193"/>
      <c r="N636" s="4195"/>
      <c r="P636" s="5777"/>
      <c r="Q636" s="5777"/>
    </row>
    <row r="637" spans="1:17" ht="12.75" customHeight="1">
      <c r="A637" s="4189"/>
      <c r="B637" s="4192"/>
      <c r="C637" s="4193"/>
      <c r="D637" s="4193"/>
      <c r="E637" s="4193"/>
      <c r="F637" s="4193"/>
      <c r="G637" s="4193"/>
      <c r="H637" s="4193"/>
      <c r="I637" s="4193"/>
      <c r="J637" s="4193"/>
      <c r="K637" s="4193"/>
      <c r="L637" s="4193"/>
      <c r="M637" s="4193"/>
      <c r="N637" s="4195"/>
      <c r="P637" s="5777"/>
      <c r="Q637" s="5777"/>
    </row>
    <row r="638" spans="1:17" ht="12.75" customHeight="1">
      <c r="A638" s="1097"/>
      <c r="B638" s="5746" t="s">
        <v>287</v>
      </c>
      <c r="C638" s="4824"/>
      <c r="D638" s="4825" t="s">
        <v>1690</v>
      </c>
      <c r="E638" s="4825"/>
      <c r="F638" s="4825"/>
      <c r="G638" s="4825"/>
      <c r="H638" s="4825"/>
      <c r="I638" s="4825"/>
      <c r="J638" s="4825"/>
      <c r="K638" s="4825"/>
      <c r="L638" s="4825"/>
      <c r="M638" s="4825"/>
      <c r="N638" s="5747"/>
      <c r="P638" s="5777"/>
      <c r="Q638" s="5777"/>
    </row>
    <row r="639" spans="1:17" ht="12.75" customHeight="1">
      <c r="A639" s="1097"/>
      <c r="B639" s="5746"/>
      <c r="C639" s="4824"/>
      <c r="D639" s="4825"/>
      <c r="E639" s="4825"/>
      <c r="F639" s="4825"/>
      <c r="G639" s="4825"/>
      <c r="H639" s="4825"/>
      <c r="I639" s="4825"/>
      <c r="J639" s="4825"/>
      <c r="K639" s="4825"/>
      <c r="L639" s="4825"/>
      <c r="M639" s="4825"/>
      <c r="N639" s="5747"/>
      <c r="P639" s="5777"/>
      <c r="Q639" s="5777"/>
    </row>
    <row r="640" spans="1:17" ht="12.75" customHeight="1">
      <c r="A640" s="4169"/>
      <c r="B640" s="5748" t="s">
        <v>1690</v>
      </c>
      <c r="C640" s="5749"/>
      <c r="D640" s="5749"/>
      <c r="E640" s="5749"/>
      <c r="F640" s="5749"/>
      <c r="G640" s="5749"/>
      <c r="H640" s="5749"/>
      <c r="I640" s="5749"/>
      <c r="J640" s="5749"/>
      <c r="K640" s="5749"/>
      <c r="L640" s="5749"/>
      <c r="M640" s="5749"/>
      <c r="N640" s="5750"/>
      <c r="P640" s="5777"/>
      <c r="Q640" s="5777"/>
    </row>
    <row r="641" spans="1:17" ht="15.75" customHeight="1">
      <c r="A641" s="4169"/>
      <c r="B641" s="5748"/>
      <c r="C641" s="5749"/>
      <c r="D641" s="5749"/>
      <c r="E641" s="5749"/>
      <c r="F641" s="5749"/>
      <c r="G641" s="5749"/>
      <c r="H641" s="5749"/>
      <c r="I641" s="5749"/>
      <c r="J641" s="5749"/>
      <c r="K641" s="5749"/>
      <c r="L641" s="5749"/>
      <c r="M641" s="5749"/>
      <c r="N641" s="5750"/>
      <c r="P641" s="5777"/>
      <c r="Q641" s="5777"/>
    </row>
    <row r="642" spans="1:17" ht="15.75" customHeight="1">
      <c r="A642" s="4169"/>
      <c r="B642" s="4128"/>
      <c r="C642" s="4129"/>
      <c r="D642" s="4129"/>
      <c r="E642" s="4129"/>
      <c r="F642" s="4129"/>
      <c r="G642" s="4129"/>
      <c r="H642" s="4129"/>
      <c r="I642" s="4129"/>
      <c r="J642" s="4129"/>
      <c r="K642" s="4129"/>
      <c r="L642" s="4129"/>
      <c r="M642" s="4129"/>
      <c r="N642" s="4130"/>
      <c r="P642" s="5777"/>
      <c r="Q642" s="5777"/>
    </row>
    <row r="643" spans="1:17" ht="18.75">
      <c r="A643" s="4169"/>
      <c r="B643" s="2740" t="s">
        <v>25</v>
      </c>
      <c r="C643" s="2934"/>
      <c r="D643" s="2752" t="s">
        <v>1586</v>
      </c>
      <c r="E643" s="2935"/>
      <c r="F643" s="2921" t="s">
        <v>1587</v>
      </c>
      <c r="G643" s="1783">
        <v>1</v>
      </c>
      <c r="H643" s="2940" t="s">
        <v>464</v>
      </c>
      <c r="I643" s="2941" t="str">
        <f>B635</f>
        <v>POSTIT VIERGE / NOM DE VOTRE RECETTE ICI</v>
      </c>
      <c r="J643" s="133"/>
      <c r="K643" s="133"/>
      <c r="L643" s="2934"/>
      <c r="M643" s="5751" t="s">
        <v>14</v>
      </c>
      <c r="N643" s="5752"/>
      <c r="P643" s="5777"/>
      <c r="Q643" s="5777"/>
    </row>
    <row r="644" spans="1:17" ht="18" customHeight="1">
      <c r="A644" s="4169"/>
      <c r="B644" s="2741" t="s">
        <v>12</v>
      </c>
      <c r="C644" s="2934"/>
      <c r="D644" s="2921" t="s">
        <v>1589</v>
      </c>
      <c r="E644" s="2936" t="str">
        <f>C645</f>
        <v>Quoi ?</v>
      </c>
      <c r="F644" s="2921" t="s">
        <v>1590</v>
      </c>
      <c r="G644" s="2939">
        <f>(M645/L645)*G643</f>
        <v>14.285714285714285</v>
      </c>
      <c r="H644" s="2934"/>
      <c r="I644" s="2934"/>
      <c r="J644" s="2934"/>
      <c r="K644" s="2934"/>
      <c r="L644" s="2934"/>
      <c r="M644" s="5753" t="s">
        <v>2520</v>
      </c>
      <c r="N644" s="5754"/>
      <c r="P644" s="5777"/>
      <c r="Q644" s="5777"/>
    </row>
    <row r="645" spans="1:17" ht="18" customHeight="1">
      <c r="A645" s="4169"/>
      <c r="B645" s="5760">
        <v>1</v>
      </c>
      <c r="C645" s="5761" t="s">
        <v>2519</v>
      </c>
      <c r="D645" s="2903"/>
      <c r="E645" s="2903"/>
      <c r="F645" s="2937" t="s">
        <v>1593</v>
      </c>
      <c r="G645" s="2938">
        <f>B645</f>
        <v>1</v>
      </c>
      <c r="H645" s="2937" t="str">
        <f>C645</f>
        <v>Quoi ?</v>
      </c>
      <c r="I645" s="2949">
        <f>L645/M645</f>
        <v>7.0000000000000007E-2</v>
      </c>
      <c r="J645" s="133"/>
      <c r="K645" s="5762" t="s">
        <v>1594</v>
      </c>
      <c r="L645" s="5763">
        <f>N680</f>
        <v>0.84000000000000008</v>
      </c>
      <c r="M645" s="5764">
        <v>12</v>
      </c>
      <c r="N645" s="5765"/>
      <c r="P645" s="5777"/>
      <c r="Q645" s="5777"/>
    </row>
    <row r="646" spans="1:17" ht="18" customHeight="1">
      <c r="A646" s="4169"/>
      <c r="B646" s="5760"/>
      <c r="C646" s="5761"/>
      <c r="D646" s="2903"/>
      <c r="E646" s="2903"/>
      <c r="F646" s="2903"/>
      <c r="H646" s="2949"/>
      <c r="I646" s="2903"/>
      <c r="J646" s="133"/>
      <c r="K646" s="5762"/>
      <c r="L646" s="5763"/>
      <c r="M646" s="5764"/>
      <c r="N646" s="5765"/>
      <c r="P646" s="5777"/>
      <c r="Q646" s="5777"/>
    </row>
    <row r="647" spans="1:17" ht="15" customHeight="1">
      <c r="A647" s="4169"/>
      <c r="B647" s="4128"/>
      <c r="C647" s="4129"/>
      <c r="D647" s="4129"/>
      <c r="E647" s="4129"/>
      <c r="F647" s="4129"/>
      <c r="G647" s="4129"/>
      <c r="H647" s="4129"/>
      <c r="I647" s="4129"/>
      <c r="J647" s="4129"/>
      <c r="K647" s="4129"/>
      <c r="L647" s="4129"/>
      <c r="M647" s="4129"/>
      <c r="N647" s="4130"/>
      <c r="P647" s="5777"/>
      <c r="Q647" s="5777"/>
    </row>
    <row r="648" spans="1:17" ht="15.75" customHeight="1">
      <c r="A648" s="4169"/>
      <c r="B648" s="5755" t="s">
        <v>27</v>
      </c>
      <c r="C648" s="5756"/>
      <c r="D648" s="5756"/>
      <c r="E648" s="5757" t="s">
        <v>1286</v>
      </c>
      <c r="F648" s="5757"/>
      <c r="G648" s="5757"/>
      <c r="H648" s="5757"/>
      <c r="I648" s="5757"/>
      <c r="J648" s="5757"/>
      <c r="K648" s="5757"/>
      <c r="L648" s="2742"/>
      <c r="M648" s="2743"/>
      <c r="N648" s="2744"/>
      <c r="P648" s="5777"/>
      <c r="Q648" s="5777"/>
    </row>
    <row r="649" spans="1:17" ht="18" customHeight="1">
      <c r="A649" s="4169"/>
      <c r="B649" s="5758" t="s">
        <v>300</v>
      </c>
      <c r="C649" s="4859" t="s">
        <v>331</v>
      </c>
      <c r="D649" s="4859" t="s">
        <v>800</v>
      </c>
      <c r="E649" s="5757"/>
      <c r="F649" s="5757"/>
      <c r="G649" s="5757"/>
      <c r="H649" s="5757"/>
      <c r="I649" s="5757"/>
      <c r="J649" s="5757"/>
      <c r="K649" s="5757"/>
      <c r="L649" s="2742"/>
      <c r="M649" s="2742"/>
      <c r="N649" s="2745"/>
      <c r="P649" s="5777"/>
      <c r="Q649" s="5777"/>
    </row>
    <row r="650" spans="1:17" ht="18.75">
      <c r="A650" s="4169"/>
      <c r="B650" s="5758"/>
      <c r="C650" s="4859"/>
      <c r="D650" s="4859"/>
      <c r="E650" s="2746" t="s">
        <v>24</v>
      </c>
      <c r="F650" s="2747"/>
      <c r="G650" s="2747"/>
      <c r="H650" s="2748"/>
      <c r="I650" s="2749"/>
      <c r="J650" s="2750"/>
      <c r="K650" s="2750"/>
      <c r="L650" s="2751"/>
      <c r="M650" s="2751"/>
      <c r="N650" s="2904"/>
      <c r="P650" s="5777"/>
      <c r="Q650" s="5777"/>
    </row>
    <row r="651" spans="1:17" ht="15.75" customHeight="1">
      <c r="A651" s="4169"/>
      <c r="B651" s="5758"/>
      <c r="C651" s="4859"/>
      <c r="D651" s="1830" t="s">
        <v>17</v>
      </c>
      <c r="E651" s="1051" t="str">
        <f>SUBSTITUTE(ADDRESS(1,COLUMN(),4),"1","")</f>
        <v>E</v>
      </c>
      <c r="F651" s="1125"/>
      <c r="G651" s="2905"/>
      <c r="H651" s="2902"/>
      <c r="I651" s="2902"/>
      <c r="J651" s="2902"/>
      <c r="K651" s="2902"/>
      <c r="L651" s="1792"/>
      <c r="M651" s="1792"/>
      <c r="N651" s="1793"/>
      <c r="P651" s="5777"/>
      <c r="Q651" s="5777"/>
    </row>
    <row r="652" spans="1:17" ht="18.75">
      <c r="A652" s="4169"/>
      <c r="B652" s="1795"/>
      <c r="C652" s="1796"/>
      <c r="D652" s="1797"/>
      <c r="E652" s="2946"/>
      <c r="F652" s="2931"/>
      <c r="G652" s="2931"/>
      <c r="H652" s="2931"/>
      <c r="I652" s="2931"/>
      <c r="J652" s="2932">
        <f>E652</f>
        <v>0</v>
      </c>
      <c r="K652" s="2945">
        <f t="shared" ref="K652:K654" si="18">IF(ISBLANK(B652),D652,(D652*B652))</f>
        <v>0</v>
      </c>
      <c r="L652" s="2942">
        <f>IF(ISTEXT(B652),B652,IF(ISBLANK(B652),0,(B652/B645)*M645))</f>
        <v>0</v>
      </c>
      <c r="M652" s="2943">
        <f t="shared" ref="M652:M654" si="19">C652</f>
        <v>0</v>
      </c>
      <c r="N652" s="2944">
        <f>(K652/B645)*M645</f>
        <v>0</v>
      </c>
      <c r="P652" s="5777"/>
      <c r="Q652" s="5777"/>
    </row>
    <row r="653" spans="1:17" ht="18.75">
      <c r="A653" s="4169"/>
      <c r="B653" s="1804">
        <v>1</v>
      </c>
      <c r="C653" s="1805" t="s">
        <v>272</v>
      </c>
      <c r="D653" s="35">
        <v>0.05</v>
      </c>
      <c r="E653" s="2947" t="s">
        <v>683</v>
      </c>
      <c r="F653" s="2933"/>
      <c r="G653" s="2933"/>
      <c r="H653" s="2933"/>
      <c r="I653" s="2933"/>
      <c r="J653" s="2932" t="str">
        <f>E653</f>
        <v>Eau</v>
      </c>
      <c r="K653" s="2945">
        <f t="shared" si="18"/>
        <v>0.05</v>
      </c>
      <c r="L653" s="2942">
        <f>IF(ISTEXT(B653),B653,IF(ISBLANK(B653),0,(B653/B645)*M645))</f>
        <v>12</v>
      </c>
      <c r="M653" s="2943" t="str">
        <f t="shared" si="19"/>
        <v>œuf</v>
      </c>
      <c r="N653" s="2944">
        <f>(K653/B645)*M645</f>
        <v>0.60000000000000009</v>
      </c>
      <c r="P653" s="5777"/>
      <c r="Q653" s="5777"/>
    </row>
    <row r="654" spans="1:17" ht="18.75">
      <c r="A654" s="4169"/>
      <c r="B654" s="1804">
        <v>2</v>
      </c>
      <c r="C654" s="1805" t="s">
        <v>2521</v>
      </c>
      <c r="D654" s="35">
        <v>0.01</v>
      </c>
      <c r="E654" s="2947" t="s">
        <v>494</v>
      </c>
      <c r="F654" s="2933"/>
      <c r="G654" s="2933"/>
      <c r="H654" s="2933"/>
      <c r="I654" s="2933"/>
      <c r="J654" s="2932" t="str">
        <f>E654</f>
        <v>Sucre</v>
      </c>
      <c r="K654" s="2945">
        <f t="shared" si="18"/>
        <v>0.02</v>
      </c>
      <c r="L654" s="2942">
        <f>IF(ISTEXT(B654),B654,IF(ISBLANK(B654),0,(B654/B$645)*M$645))</f>
        <v>24</v>
      </c>
      <c r="M654" s="2943" t="str">
        <f t="shared" si="19"/>
        <v>C/s</v>
      </c>
      <c r="N654" s="2944">
        <f>(K654/B$645)*M$645</f>
        <v>0.24</v>
      </c>
      <c r="P654" s="5777"/>
      <c r="Q654" s="5777"/>
    </row>
    <row r="655" spans="1:17" ht="18.75">
      <c r="A655" s="4169"/>
      <c r="B655" s="1804"/>
      <c r="C655" s="1805"/>
      <c r="D655" s="35"/>
      <c r="E655" s="2947"/>
      <c r="F655" s="2933"/>
      <c r="G655" s="2933"/>
      <c r="H655" s="2933"/>
      <c r="I655" s="2933"/>
      <c r="J655" s="2932">
        <f t="shared" ref="J655:J678" si="20">E655</f>
        <v>0</v>
      </c>
      <c r="K655" s="2945">
        <f t="shared" ref="K655:K678" si="21">IF(ISBLANK(B655),D655,(D655*B655))</f>
        <v>0</v>
      </c>
      <c r="L655" s="2942">
        <f t="shared" ref="L655:L678" si="22">IF(ISTEXT(B655),B655,IF(ISBLANK(B655),0,(B655/B$645)*M$645))</f>
        <v>0</v>
      </c>
      <c r="M655" s="2943">
        <f t="shared" ref="M655:M678" si="23">C655</f>
        <v>0</v>
      </c>
      <c r="N655" s="2944">
        <f t="shared" ref="N655:N678" si="24">(K655/B$645)*M$645</f>
        <v>0</v>
      </c>
      <c r="P655" s="5777"/>
      <c r="Q655" s="5777"/>
    </row>
    <row r="656" spans="1:17" ht="18.75">
      <c r="A656" s="4169"/>
      <c r="B656" s="1804"/>
      <c r="C656" s="1805"/>
      <c r="D656" s="35"/>
      <c r="E656" s="2947"/>
      <c r="F656" s="2933"/>
      <c r="G656" s="2933"/>
      <c r="H656" s="2933"/>
      <c r="I656" s="2933"/>
      <c r="J656" s="2932">
        <f t="shared" si="20"/>
        <v>0</v>
      </c>
      <c r="K656" s="2945">
        <f t="shared" si="21"/>
        <v>0</v>
      </c>
      <c r="L656" s="2942">
        <f t="shared" si="22"/>
        <v>0</v>
      </c>
      <c r="M656" s="2943">
        <f t="shared" si="23"/>
        <v>0</v>
      </c>
      <c r="N656" s="2944">
        <f t="shared" si="24"/>
        <v>0</v>
      </c>
      <c r="P656" s="5777"/>
      <c r="Q656" s="5777"/>
    </row>
    <row r="657" spans="1:16" ht="18.75">
      <c r="A657" s="4169"/>
      <c r="B657" s="1804"/>
      <c r="C657" s="1805"/>
      <c r="D657" s="35"/>
      <c r="E657" s="2947"/>
      <c r="F657" s="2933"/>
      <c r="G657" s="2933"/>
      <c r="H657" s="2933"/>
      <c r="I657" s="2933"/>
      <c r="J657" s="2932">
        <f t="shared" si="20"/>
        <v>0</v>
      </c>
      <c r="K657" s="2945">
        <f t="shared" si="21"/>
        <v>0</v>
      </c>
      <c r="L657" s="2942">
        <f t="shared" si="22"/>
        <v>0</v>
      </c>
      <c r="M657" s="2943">
        <f t="shared" si="23"/>
        <v>0</v>
      </c>
      <c r="N657" s="2944">
        <f t="shared" si="24"/>
        <v>0</v>
      </c>
      <c r="P657" s="2726" t="s">
        <v>1689</v>
      </c>
    </row>
    <row r="658" spans="1:16" ht="18.75">
      <c r="A658" s="4169"/>
      <c r="B658" s="1804"/>
      <c r="C658" s="1805"/>
      <c r="D658" s="35"/>
      <c r="E658" s="2947"/>
      <c r="F658" s="2933"/>
      <c r="G658" s="2933"/>
      <c r="H658" s="2933"/>
      <c r="I658" s="2933"/>
      <c r="J658" s="2932">
        <f t="shared" si="20"/>
        <v>0</v>
      </c>
      <c r="K658" s="2945">
        <f t="shared" si="21"/>
        <v>0</v>
      </c>
      <c r="L658" s="2942">
        <f t="shared" si="22"/>
        <v>0</v>
      </c>
      <c r="M658" s="2943">
        <f t="shared" si="23"/>
        <v>0</v>
      </c>
      <c r="N658" s="2944">
        <f t="shared" si="24"/>
        <v>0</v>
      </c>
      <c r="P658" s="2727" t="s">
        <v>1689</v>
      </c>
    </row>
    <row r="659" spans="1:16" ht="18.75">
      <c r="A659" s="4169"/>
      <c r="B659" s="1804"/>
      <c r="C659" s="1805"/>
      <c r="D659" s="35"/>
      <c r="E659" s="2947"/>
      <c r="F659" s="2933"/>
      <c r="G659" s="2933"/>
      <c r="H659" s="2933"/>
      <c r="I659" s="2933"/>
      <c r="J659" s="2932">
        <f t="shared" si="20"/>
        <v>0</v>
      </c>
      <c r="K659" s="2945">
        <f t="shared" si="21"/>
        <v>0</v>
      </c>
      <c r="L659" s="2942">
        <f t="shared" si="22"/>
        <v>0</v>
      </c>
      <c r="M659" s="2943">
        <f t="shared" si="23"/>
        <v>0</v>
      </c>
      <c r="N659" s="2944">
        <f t="shared" si="24"/>
        <v>0</v>
      </c>
      <c r="P659" s="2727" t="s">
        <v>1689</v>
      </c>
    </row>
    <row r="660" spans="1:16" ht="18.75">
      <c r="A660" s="4169"/>
      <c r="B660" s="1804"/>
      <c r="C660" s="1805"/>
      <c r="D660" s="35"/>
      <c r="E660" s="2947"/>
      <c r="F660" s="2933"/>
      <c r="G660" s="2933"/>
      <c r="H660" s="2933"/>
      <c r="I660" s="2933"/>
      <c r="J660" s="2932">
        <f t="shared" si="20"/>
        <v>0</v>
      </c>
      <c r="K660" s="2945">
        <f t="shared" si="21"/>
        <v>0</v>
      </c>
      <c r="L660" s="2942">
        <f t="shared" si="22"/>
        <v>0</v>
      </c>
      <c r="M660" s="2943">
        <f t="shared" si="23"/>
        <v>0</v>
      </c>
      <c r="N660" s="2944">
        <f t="shared" si="24"/>
        <v>0</v>
      </c>
      <c r="P660" s="2727" t="s">
        <v>1689</v>
      </c>
    </row>
    <row r="661" spans="1:16" ht="18.75">
      <c r="A661" s="4827"/>
      <c r="B661" s="1804"/>
      <c r="C661" s="1805"/>
      <c r="D661" s="35"/>
      <c r="E661" s="2947"/>
      <c r="F661" s="2933"/>
      <c r="G661" s="2933"/>
      <c r="H661" s="2933"/>
      <c r="I661" s="2933"/>
      <c r="J661" s="2932">
        <f t="shared" si="20"/>
        <v>0</v>
      </c>
      <c r="K661" s="2945">
        <f t="shared" si="21"/>
        <v>0</v>
      </c>
      <c r="L661" s="2942">
        <f t="shared" si="22"/>
        <v>0</v>
      </c>
      <c r="M661" s="2943">
        <f t="shared" si="23"/>
        <v>0</v>
      </c>
      <c r="N661" s="2944">
        <f t="shared" si="24"/>
        <v>0</v>
      </c>
      <c r="P661" s="2727" t="s">
        <v>1689</v>
      </c>
    </row>
    <row r="662" spans="1:16" ht="18.75">
      <c r="A662" s="4827"/>
      <c r="B662" s="1804"/>
      <c r="C662" s="1805"/>
      <c r="D662" s="35"/>
      <c r="E662" s="2947"/>
      <c r="F662" s="2933"/>
      <c r="G662" s="2933"/>
      <c r="H662" s="2933"/>
      <c r="I662" s="2933"/>
      <c r="J662" s="2932">
        <f t="shared" si="20"/>
        <v>0</v>
      </c>
      <c r="K662" s="2945">
        <f t="shared" si="21"/>
        <v>0</v>
      </c>
      <c r="L662" s="2942">
        <f t="shared" si="22"/>
        <v>0</v>
      </c>
      <c r="M662" s="2943">
        <f t="shared" si="23"/>
        <v>0</v>
      </c>
      <c r="N662" s="2944">
        <f t="shared" si="24"/>
        <v>0</v>
      </c>
      <c r="P662" s="2727" t="s">
        <v>1689</v>
      </c>
    </row>
    <row r="663" spans="1:16" ht="18.75">
      <c r="A663" s="4827"/>
      <c r="B663" s="1804"/>
      <c r="C663" s="1805"/>
      <c r="D663" s="35"/>
      <c r="E663" s="2947"/>
      <c r="F663" s="2933"/>
      <c r="G663" s="2933"/>
      <c r="H663" s="2933"/>
      <c r="I663" s="2933"/>
      <c r="J663" s="2932">
        <f t="shared" si="20"/>
        <v>0</v>
      </c>
      <c r="K663" s="2945">
        <f t="shared" si="21"/>
        <v>0</v>
      </c>
      <c r="L663" s="2942">
        <f t="shared" si="22"/>
        <v>0</v>
      </c>
      <c r="M663" s="2943">
        <f t="shared" si="23"/>
        <v>0</v>
      </c>
      <c r="N663" s="2944">
        <f t="shared" si="24"/>
        <v>0</v>
      </c>
      <c r="P663" s="2727" t="s">
        <v>1689</v>
      </c>
    </row>
    <row r="664" spans="1:16" ht="18.75">
      <c r="A664" s="4827"/>
      <c r="B664" s="1804"/>
      <c r="C664" s="1805"/>
      <c r="D664" s="35"/>
      <c r="E664" s="2947"/>
      <c r="F664" s="2933"/>
      <c r="G664" s="2933"/>
      <c r="H664" s="2933"/>
      <c r="I664" s="2933"/>
      <c r="J664" s="2932">
        <f t="shared" si="20"/>
        <v>0</v>
      </c>
      <c r="K664" s="2945">
        <f t="shared" si="21"/>
        <v>0</v>
      </c>
      <c r="L664" s="2942">
        <f t="shared" si="22"/>
        <v>0</v>
      </c>
      <c r="M664" s="2943">
        <f t="shared" si="23"/>
        <v>0</v>
      </c>
      <c r="N664" s="2944">
        <f t="shared" si="24"/>
        <v>0</v>
      </c>
      <c r="P664" s="2727" t="s">
        <v>1689</v>
      </c>
    </row>
    <row r="665" spans="1:16" ht="18.75">
      <c r="A665" s="4827"/>
      <c r="B665" s="1804"/>
      <c r="C665" s="1805"/>
      <c r="D665" s="35"/>
      <c r="E665" s="2947"/>
      <c r="F665" s="2933"/>
      <c r="G665" s="2933"/>
      <c r="H665" s="2933"/>
      <c r="I665" s="2933"/>
      <c r="J665" s="2932">
        <f t="shared" si="20"/>
        <v>0</v>
      </c>
      <c r="K665" s="2945">
        <f t="shared" si="21"/>
        <v>0</v>
      </c>
      <c r="L665" s="2942">
        <f t="shared" si="22"/>
        <v>0</v>
      </c>
      <c r="M665" s="2943">
        <f t="shared" si="23"/>
        <v>0</v>
      </c>
      <c r="N665" s="2944">
        <f t="shared" si="24"/>
        <v>0</v>
      </c>
      <c r="P665" s="2727" t="s">
        <v>1689</v>
      </c>
    </row>
    <row r="666" spans="1:16" ht="18.75">
      <c r="A666" s="4827"/>
      <c r="B666" s="1804"/>
      <c r="C666" s="1805"/>
      <c r="D666" s="35"/>
      <c r="E666" s="2947"/>
      <c r="F666" s="2933"/>
      <c r="G666" s="2933"/>
      <c r="H666" s="2933"/>
      <c r="I666" s="2933"/>
      <c r="J666" s="2932">
        <f t="shared" si="20"/>
        <v>0</v>
      </c>
      <c r="K666" s="2945">
        <f t="shared" si="21"/>
        <v>0</v>
      </c>
      <c r="L666" s="2942">
        <f t="shared" si="22"/>
        <v>0</v>
      </c>
      <c r="M666" s="2943">
        <f t="shared" si="23"/>
        <v>0</v>
      </c>
      <c r="N666" s="2944">
        <f t="shared" si="24"/>
        <v>0</v>
      </c>
      <c r="P666" s="2727" t="s">
        <v>1689</v>
      </c>
    </row>
    <row r="667" spans="1:16" ht="18.75">
      <c r="A667" s="4827"/>
      <c r="B667" s="1804"/>
      <c r="C667" s="1805"/>
      <c r="D667" s="35"/>
      <c r="E667" s="2947"/>
      <c r="F667" s="2933"/>
      <c r="G667" s="2933"/>
      <c r="H667" s="2933"/>
      <c r="I667" s="2933"/>
      <c r="J667" s="2932">
        <f t="shared" si="20"/>
        <v>0</v>
      </c>
      <c r="K667" s="2945">
        <f t="shared" si="21"/>
        <v>0</v>
      </c>
      <c r="L667" s="2942">
        <f t="shared" si="22"/>
        <v>0</v>
      </c>
      <c r="M667" s="2943">
        <f t="shared" si="23"/>
        <v>0</v>
      </c>
      <c r="N667" s="2944">
        <f t="shared" si="24"/>
        <v>0</v>
      </c>
      <c r="P667" s="2727" t="s">
        <v>1689</v>
      </c>
    </row>
    <row r="668" spans="1:16" ht="18.75">
      <c r="A668" s="4827"/>
      <c r="B668" s="1804"/>
      <c r="C668" s="1805"/>
      <c r="D668" s="35"/>
      <c r="E668" s="2947"/>
      <c r="F668" s="2933"/>
      <c r="G668" s="2933"/>
      <c r="H668" s="2933"/>
      <c r="I668" s="2933"/>
      <c r="J668" s="2932">
        <f t="shared" si="20"/>
        <v>0</v>
      </c>
      <c r="K668" s="2945">
        <f t="shared" si="21"/>
        <v>0</v>
      </c>
      <c r="L668" s="2942">
        <f t="shared" si="22"/>
        <v>0</v>
      </c>
      <c r="M668" s="2943">
        <f t="shared" si="23"/>
        <v>0</v>
      </c>
      <c r="N668" s="2944">
        <f t="shared" si="24"/>
        <v>0</v>
      </c>
      <c r="P668" s="2727" t="s">
        <v>1689</v>
      </c>
    </row>
    <row r="669" spans="1:16" ht="18.75">
      <c r="A669" s="4827"/>
      <c r="B669" s="1804"/>
      <c r="C669" s="1805"/>
      <c r="D669" s="35"/>
      <c r="E669" s="2947"/>
      <c r="F669" s="2933"/>
      <c r="G669" s="2933"/>
      <c r="H669" s="2933"/>
      <c r="I669" s="2933"/>
      <c r="J669" s="2932">
        <f t="shared" si="20"/>
        <v>0</v>
      </c>
      <c r="K669" s="2945">
        <f t="shared" si="21"/>
        <v>0</v>
      </c>
      <c r="L669" s="2942">
        <f t="shared" si="22"/>
        <v>0</v>
      </c>
      <c r="M669" s="2943">
        <f t="shared" si="23"/>
        <v>0</v>
      </c>
      <c r="N669" s="2944">
        <f t="shared" si="24"/>
        <v>0</v>
      </c>
      <c r="P669" s="2727" t="s">
        <v>1689</v>
      </c>
    </row>
    <row r="670" spans="1:16" ht="18.75">
      <c r="A670" s="4827"/>
      <c r="B670" s="1804"/>
      <c r="C670" s="1805"/>
      <c r="D670" s="35"/>
      <c r="E670" s="2947"/>
      <c r="F670" s="2933"/>
      <c r="G670" s="2933"/>
      <c r="H670" s="2933"/>
      <c r="I670" s="2933"/>
      <c r="J670" s="2932">
        <f t="shared" si="20"/>
        <v>0</v>
      </c>
      <c r="K670" s="2945">
        <f t="shared" si="21"/>
        <v>0</v>
      </c>
      <c r="L670" s="2942">
        <f t="shared" si="22"/>
        <v>0</v>
      </c>
      <c r="M670" s="2943">
        <f t="shared" si="23"/>
        <v>0</v>
      </c>
      <c r="N670" s="2944">
        <f t="shared" si="24"/>
        <v>0</v>
      </c>
      <c r="P670" s="2727" t="s">
        <v>1689</v>
      </c>
    </row>
    <row r="671" spans="1:16" ht="18.75">
      <c r="A671" s="4827"/>
      <c r="B671" s="1804"/>
      <c r="C671" s="1805"/>
      <c r="D671" s="35"/>
      <c r="E671" s="2947"/>
      <c r="F671" s="2933"/>
      <c r="G671" s="2933"/>
      <c r="H671" s="2933"/>
      <c r="I671" s="2933"/>
      <c r="J671" s="2932">
        <f t="shared" si="20"/>
        <v>0</v>
      </c>
      <c r="K671" s="2945">
        <f t="shared" si="21"/>
        <v>0</v>
      </c>
      <c r="L671" s="2942">
        <f t="shared" si="22"/>
        <v>0</v>
      </c>
      <c r="M671" s="2943">
        <f t="shared" si="23"/>
        <v>0</v>
      </c>
      <c r="N671" s="2944">
        <f t="shared" si="24"/>
        <v>0</v>
      </c>
      <c r="P671" s="2727" t="s">
        <v>1689</v>
      </c>
    </row>
    <row r="672" spans="1:16" ht="18.75">
      <c r="A672" s="4827"/>
      <c r="B672" s="1804"/>
      <c r="C672" s="1805"/>
      <c r="D672" s="35"/>
      <c r="E672" s="2947"/>
      <c r="F672" s="2933"/>
      <c r="G672" s="2933"/>
      <c r="H672" s="2933"/>
      <c r="I672" s="2933"/>
      <c r="J672" s="2932">
        <f t="shared" si="20"/>
        <v>0</v>
      </c>
      <c r="K672" s="2945">
        <f t="shared" si="21"/>
        <v>0</v>
      </c>
      <c r="L672" s="2942">
        <f t="shared" si="22"/>
        <v>0</v>
      </c>
      <c r="M672" s="2943">
        <f t="shared" si="23"/>
        <v>0</v>
      </c>
      <c r="N672" s="2944">
        <f t="shared" si="24"/>
        <v>0</v>
      </c>
      <c r="P672" s="2727" t="s">
        <v>1689</v>
      </c>
    </row>
    <row r="673" spans="1:17" ht="18.75">
      <c r="A673" s="4827"/>
      <c r="B673" s="1804"/>
      <c r="C673" s="1805"/>
      <c r="D673" s="35"/>
      <c r="E673" s="2947"/>
      <c r="F673" s="2933"/>
      <c r="G673" s="2933"/>
      <c r="H673" s="2933"/>
      <c r="I673" s="2933"/>
      <c r="J673" s="2932">
        <f t="shared" si="20"/>
        <v>0</v>
      </c>
      <c r="K673" s="2945">
        <f t="shared" si="21"/>
        <v>0</v>
      </c>
      <c r="L673" s="2942">
        <f t="shared" si="22"/>
        <v>0</v>
      </c>
      <c r="M673" s="2943">
        <f t="shared" si="23"/>
        <v>0</v>
      </c>
      <c r="N673" s="2944">
        <f t="shared" si="24"/>
        <v>0</v>
      </c>
      <c r="P673" s="2727" t="s">
        <v>1689</v>
      </c>
    </row>
    <row r="674" spans="1:17" ht="18.75">
      <c r="A674" s="4827"/>
      <c r="B674" s="1804"/>
      <c r="C674" s="1805"/>
      <c r="D674" s="35"/>
      <c r="E674" s="2947"/>
      <c r="F674" s="2933"/>
      <c r="G674" s="2933"/>
      <c r="H674" s="2933"/>
      <c r="I674" s="2933"/>
      <c r="J674" s="2932">
        <f t="shared" si="20"/>
        <v>0</v>
      </c>
      <c r="K674" s="2945">
        <f t="shared" si="21"/>
        <v>0</v>
      </c>
      <c r="L674" s="2942">
        <f t="shared" si="22"/>
        <v>0</v>
      </c>
      <c r="M674" s="2943">
        <f t="shared" si="23"/>
        <v>0</v>
      </c>
      <c r="N674" s="2944">
        <f t="shared" si="24"/>
        <v>0</v>
      </c>
      <c r="P674" s="2727" t="s">
        <v>1689</v>
      </c>
    </row>
    <row r="675" spans="1:17" ht="18.75">
      <c r="A675" s="4827"/>
      <c r="B675" s="1804"/>
      <c r="C675" s="1805"/>
      <c r="D675" s="35"/>
      <c r="E675" s="2947"/>
      <c r="F675" s="2933"/>
      <c r="G675" s="2933"/>
      <c r="H675" s="2933"/>
      <c r="I675" s="2933"/>
      <c r="J675" s="2932">
        <f t="shared" si="20"/>
        <v>0</v>
      </c>
      <c r="K675" s="2945">
        <f t="shared" si="21"/>
        <v>0</v>
      </c>
      <c r="L675" s="2942">
        <f t="shared" si="22"/>
        <v>0</v>
      </c>
      <c r="M675" s="2943">
        <f t="shared" si="23"/>
        <v>0</v>
      </c>
      <c r="N675" s="2944">
        <f t="shared" si="24"/>
        <v>0</v>
      </c>
      <c r="P675" s="2727" t="s">
        <v>1689</v>
      </c>
    </row>
    <row r="676" spans="1:17" ht="18.75">
      <c r="A676" s="4827"/>
      <c r="B676" s="1804"/>
      <c r="C676" s="1805"/>
      <c r="D676" s="35"/>
      <c r="E676" s="2947"/>
      <c r="F676" s="2933"/>
      <c r="G676" s="2933"/>
      <c r="H676" s="2933"/>
      <c r="I676" s="2933"/>
      <c r="J676" s="2932">
        <f t="shared" si="20"/>
        <v>0</v>
      </c>
      <c r="K676" s="2945">
        <f t="shared" si="21"/>
        <v>0</v>
      </c>
      <c r="L676" s="2942">
        <f t="shared" si="22"/>
        <v>0</v>
      </c>
      <c r="M676" s="2943">
        <f t="shared" si="23"/>
        <v>0</v>
      </c>
      <c r="N676" s="2944">
        <f t="shared" si="24"/>
        <v>0</v>
      </c>
      <c r="P676" s="2727" t="s">
        <v>1689</v>
      </c>
    </row>
    <row r="677" spans="1:17" ht="18.75">
      <c r="A677" s="4169"/>
      <c r="B677" s="1804"/>
      <c r="C677" s="1805"/>
      <c r="D677" s="35"/>
      <c r="E677" s="2947"/>
      <c r="F677" s="2933"/>
      <c r="G677" s="2933"/>
      <c r="H677" s="2933"/>
      <c r="I677" s="2933"/>
      <c r="J677" s="2932">
        <f t="shared" si="20"/>
        <v>0</v>
      </c>
      <c r="K677" s="2945">
        <f t="shared" si="21"/>
        <v>0</v>
      </c>
      <c r="L677" s="2942">
        <f t="shared" si="22"/>
        <v>0</v>
      </c>
      <c r="M677" s="2943">
        <f t="shared" si="23"/>
        <v>0</v>
      </c>
      <c r="N677" s="2944">
        <f t="shared" si="24"/>
        <v>0</v>
      </c>
      <c r="P677" s="2727" t="s">
        <v>1689</v>
      </c>
    </row>
    <row r="678" spans="1:17" ht="18.75" customHeight="1">
      <c r="A678" s="4169"/>
      <c r="B678" s="1806"/>
      <c r="C678" s="1807"/>
      <c r="D678" s="1808"/>
      <c r="E678" s="2947"/>
      <c r="F678" s="2933"/>
      <c r="G678" s="2933"/>
      <c r="H678" s="2933"/>
      <c r="I678" s="2933"/>
      <c r="J678" s="2932">
        <f t="shared" si="20"/>
        <v>0</v>
      </c>
      <c r="K678" s="2945">
        <f t="shared" si="21"/>
        <v>0</v>
      </c>
      <c r="L678" s="2942">
        <f t="shared" si="22"/>
        <v>0</v>
      </c>
      <c r="M678" s="2943">
        <f t="shared" si="23"/>
        <v>0</v>
      </c>
      <c r="N678" s="2944">
        <f t="shared" si="24"/>
        <v>0</v>
      </c>
      <c r="P678" s="5777" t="s">
        <v>1691</v>
      </c>
      <c r="Q678" s="5777"/>
    </row>
    <row r="679" spans="1:17" ht="15.75" customHeight="1">
      <c r="A679" s="4169"/>
      <c r="B679" s="5740"/>
      <c r="C679" s="5741"/>
      <c r="D679" s="5741"/>
      <c r="E679" s="5741"/>
      <c r="F679" s="5741"/>
      <c r="G679" s="5741"/>
      <c r="H679" s="5741"/>
      <c r="I679" s="5741"/>
      <c r="J679" s="5741"/>
      <c r="K679" s="5741"/>
      <c r="L679" s="5741"/>
      <c r="M679" s="5741"/>
      <c r="N679" s="5742"/>
      <c r="P679" s="5777"/>
      <c r="Q679" s="5777"/>
    </row>
    <row r="680" spans="1:17" ht="18.75">
      <c r="A680" s="4169"/>
      <c r="B680" s="1809"/>
      <c r="C680" s="1810"/>
      <c r="D680" s="1127">
        <f>SUM(D651:D679)</f>
        <v>6.0000000000000005E-2</v>
      </c>
      <c r="E680" s="1127"/>
      <c r="F680" s="1811"/>
      <c r="G680" s="1811"/>
      <c r="H680" s="1811"/>
      <c r="I680" s="1811"/>
      <c r="J680" s="1812"/>
      <c r="K680" s="1812"/>
      <c r="L680" s="1813"/>
      <c r="M680" s="1813"/>
      <c r="N680" s="447">
        <f>SUM(N651:N679)</f>
        <v>0.84000000000000008</v>
      </c>
      <c r="P680" s="5777"/>
      <c r="Q680" s="5777"/>
    </row>
    <row r="681" spans="1:17" ht="15" customHeight="1">
      <c r="A681" s="4827"/>
      <c r="B681" s="5743" t="s">
        <v>1600</v>
      </c>
      <c r="C681" s="5744"/>
      <c r="D681" s="5744"/>
      <c r="E681" s="5744"/>
      <c r="F681" s="5744"/>
      <c r="G681" s="5744"/>
      <c r="H681" s="5744"/>
      <c r="I681" s="5744"/>
      <c r="J681" s="5744"/>
      <c r="K681" s="5744"/>
      <c r="L681" s="5744"/>
      <c r="M681" s="5744"/>
      <c r="N681" s="5745"/>
      <c r="P681" s="5777"/>
      <c r="Q681" s="5777"/>
    </row>
    <row r="682" spans="1:17" ht="18.75">
      <c r="A682" s="4169"/>
      <c r="B682" s="1028"/>
      <c r="C682" s="1029" t="s">
        <v>314</v>
      </c>
      <c r="D682" s="1030"/>
      <c r="E682" s="1030"/>
      <c r="F682" s="1030"/>
      <c r="G682" s="4142" t="s">
        <v>263</v>
      </c>
      <c r="H682" s="4142"/>
      <c r="I682" s="4142"/>
      <c r="J682" s="4142"/>
      <c r="K682" s="4142"/>
      <c r="L682" s="4142"/>
      <c r="M682" s="4142"/>
      <c r="N682" s="4143"/>
      <c r="P682" s="5777"/>
      <c r="Q682" s="5777"/>
    </row>
    <row r="683" spans="1:17" ht="15.75" customHeight="1">
      <c r="A683" s="4169"/>
      <c r="B683" s="1031"/>
      <c r="C683" s="2917" t="s">
        <v>334</v>
      </c>
      <c r="D683" s="1033" t="s">
        <v>374</v>
      </c>
      <c r="E683" s="2901"/>
      <c r="F683" s="2901"/>
      <c r="G683" s="4142"/>
      <c r="H683" s="4142"/>
      <c r="I683" s="4142"/>
      <c r="J683" s="4142"/>
      <c r="K683" s="4142"/>
      <c r="L683" s="4142"/>
      <c r="M683" s="4142"/>
      <c r="N683" s="4143"/>
      <c r="P683" s="5777"/>
      <c r="Q683" s="5777"/>
    </row>
    <row r="684" spans="1:17" ht="15.75" customHeight="1">
      <c r="A684" s="4169"/>
      <c r="B684" s="1031"/>
      <c r="C684" s="1035" t="s">
        <v>316</v>
      </c>
      <c r="D684" s="1029" t="s">
        <v>317</v>
      </c>
      <c r="E684" s="2901"/>
      <c r="F684" s="2901"/>
      <c r="G684" s="1029"/>
      <c r="H684" s="1036"/>
      <c r="I684" s="1036"/>
      <c r="J684" s="1036"/>
      <c r="K684" s="1036"/>
      <c r="L684" s="1036"/>
      <c r="M684" s="1036"/>
      <c r="N684" s="1037"/>
      <c r="P684" s="5777"/>
      <c r="Q684" s="5777"/>
    </row>
    <row r="685" spans="1:17" ht="15.75" customHeight="1">
      <c r="A685" s="4169"/>
      <c r="B685" s="135"/>
      <c r="C685" s="1038"/>
      <c r="D685" s="1039"/>
      <c r="E685" s="1040"/>
      <c r="F685" s="1040"/>
      <c r="G685" s="1041"/>
      <c r="H685" s="1042"/>
      <c r="I685" s="1042"/>
      <c r="J685" s="1042"/>
      <c r="K685" s="1818" t="s">
        <v>318</v>
      </c>
      <c r="L685" s="1042"/>
      <c r="M685" s="1042"/>
      <c r="N685" s="1043"/>
      <c r="P685" s="5777"/>
      <c r="Q685" s="5777"/>
    </row>
    <row r="686" spans="1:17" ht="15.75" customHeight="1">
      <c r="A686" s="4169"/>
      <c r="B686" s="2906">
        <v>1</v>
      </c>
      <c r="C686" s="2914" t="s">
        <v>1624</v>
      </c>
      <c r="D686" s="1045"/>
      <c r="E686" s="1045"/>
      <c r="F686" s="1045"/>
      <c r="G686" s="1045"/>
      <c r="H686" s="1045"/>
      <c r="I686" s="1045"/>
      <c r="J686" s="1045"/>
      <c r="K686" s="1818" t="s">
        <v>319</v>
      </c>
      <c r="L686" s="1045"/>
      <c r="M686" s="1045"/>
      <c r="N686" s="1046"/>
      <c r="P686" s="5777"/>
      <c r="Q686" s="5777"/>
    </row>
    <row r="687" spans="1:17" ht="15.75" customHeight="1">
      <c r="A687" s="4169"/>
      <c r="B687" s="2906">
        <v>2</v>
      </c>
      <c r="C687" s="2915"/>
      <c r="D687" s="1045"/>
      <c r="E687" s="1045"/>
      <c r="F687" s="1045"/>
      <c r="G687" s="1045"/>
      <c r="H687" s="1045"/>
      <c r="I687" s="1045"/>
      <c r="J687" s="1045"/>
      <c r="K687" s="1818" t="s">
        <v>321</v>
      </c>
      <c r="L687" s="1045"/>
      <c r="M687" s="1045"/>
      <c r="N687" s="1046"/>
      <c r="P687" s="5777"/>
      <c r="Q687" s="5777"/>
    </row>
    <row r="688" spans="1:17" ht="15.75" customHeight="1">
      <c r="A688" s="4169"/>
      <c r="B688" s="2906">
        <v>3</v>
      </c>
      <c r="C688" s="2914"/>
      <c r="D688" s="1045"/>
      <c r="E688" s="1045"/>
      <c r="F688" s="1045"/>
      <c r="G688" s="1045"/>
      <c r="H688" s="1045"/>
      <c r="I688" s="1045"/>
      <c r="J688" s="1045"/>
      <c r="K688" s="1045"/>
      <c r="L688" s="1045"/>
      <c r="M688" s="1045"/>
      <c r="N688" s="1046"/>
      <c r="P688" s="2726" t="s">
        <v>1689</v>
      </c>
    </row>
    <row r="689" spans="1:16" ht="15.75" customHeight="1">
      <c r="A689" s="4169"/>
      <c r="B689" s="2906">
        <v>4</v>
      </c>
      <c r="C689" s="2915"/>
      <c r="D689" s="1045"/>
      <c r="E689" s="1045"/>
      <c r="F689" s="1045"/>
      <c r="G689" s="1045"/>
      <c r="H689" s="1045"/>
      <c r="I689" s="1045"/>
      <c r="J689" s="1045"/>
      <c r="K689" s="1045"/>
      <c r="L689" s="1045"/>
      <c r="M689" s="1045"/>
      <c r="N689" s="1046"/>
      <c r="P689" s="2727" t="s">
        <v>1689</v>
      </c>
    </row>
    <row r="690" spans="1:16" ht="15.75" customHeight="1">
      <c r="A690" s="4169"/>
      <c r="B690" s="2906">
        <v>5</v>
      </c>
      <c r="C690" s="2914"/>
      <c r="D690" s="1045"/>
      <c r="E690" s="1045"/>
      <c r="F690" s="1045"/>
      <c r="G690" s="1045"/>
      <c r="H690" s="1045"/>
      <c r="I690" s="1045"/>
      <c r="J690" s="1045"/>
      <c r="K690" s="1045"/>
      <c r="L690" s="1045"/>
      <c r="M690" s="1045"/>
      <c r="N690" s="1046"/>
      <c r="P690" s="2727" t="s">
        <v>1689</v>
      </c>
    </row>
    <row r="691" spans="1:16" ht="15.75" customHeight="1">
      <c r="A691" s="4169"/>
      <c r="B691" s="2906">
        <v>6</v>
      </c>
      <c r="C691" s="2915"/>
      <c r="D691" s="1045"/>
      <c r="E691" s="1045"/>
      <c r="F691" s="1045"/>
      <c r="G691" s="1045"/>
      <c r="H691" s="1045"/>
      <c r="I691" s="1045"/>
      <c r="J691" s="1045"/>
      <c r="K691" s="1045"/>
      <c r="L691" s="1045"/>
      <c r="M691" s="1045"/>
      <c r="N691" s="1046"/>
      <c r="P691" s="2727" t="s">
        <v>1689</v>
      </c>
    </row>
    <row r="692" spans="1:16" ht="15.75" customHeight="1">
      <c r="A692" s="4169"/>
      <c r="B692" s="2906">
        <v>7</v>
      </c>
      <c r="C692" s="2914"/>
      <c r="D692" s="1045"/>
      <c r="E692" s="1045"/>
      <c r="F692" s="1045"/>
      <c r="G692" s="1045"/>
      <c r="H692" s="1045"/>
      <c r="I692" s="1045"/>
      <c r="J692" s="1045"/>
      <c r="K692" s="1045"/>
      <c r="L692" s="1045"/>
      <c r="M692" s="1045"/>
      <c r="N692" s="1046"/>
      <c r="P692" s="2727" t="s">
        <v>1689</v>
      </c>
    </row>
    <row r="693" spans="1:16" ht="15.75" customHeight="1">
      <c r="A693" s="4169"/>
      <c r="B693" s="2906">
        <v>8</v>
      </c>
      <c r="C693" s="2915"/>
      <c r="D693" s="1045"/>
      <c r="E693" s="1045"/>
      <c r="F693" s="1045"/>
      <c r="G693" s="1045"/>
      <c r="H693" s="1045"/>
      <c r="I693" s="1045"/>
      <c r="J693" s="1045"/>
      <c r="K693" s="1045"/>
      <c r="L693" s="1045"/>
      <c r="M693" s="1045"/>
      <c r="N693" s="1046"/>
      <c r="P693" s="2727" t="s">
        <v>1689</v>
      </c>
    </row>
    <row r="694" spans="1:16" ht="15.75" customHeight="1">
      <c r="A694" s="4169"/>
      <c r="B694" s="2906">
        <v>9</v>
      </c>
      <c r="C694" s="2914"/>
      <c r="D694" s="1045"/>
      <c r="E694" s="1045"/>
      <c r="F694" s="1045"/>
      <c r="G694" s="1045"/>
      <c r="H694" s="1045"/>
      <c r="I694" s="1045"/>
      <c r="J694" s="1045"/>
      <c r="K694" s="1045"/>
      <c r="L694" s="1045"/>
      <c r="M694" s="1045"/>
      <c r="N694" s="1046"/>
      <c r="P694" s="2727" t="s">
        <v>1689</v>
      </c>
    </row>
    <row r="695" spans="1:16" ht="15.75" customHeight="1">
      <c r="A695" s="4169"/>
      <c r="B695" s="2906">
        <v>10</v>
      </c>
      <c r="C695" s="2915"/>
      <c r="D695" s="1045"/>
      <c r="E695" s="1045"/>
      <c r="F695" s="1045"/>
      <c r="G695" s="1045"/>
      <c r="H695" s="1045"/>
      <c r="I695" s="1045"/>
      <c r="J695" s="1045"/>
      <c r="K695" s="1045"/>
      <c r="L695" s="1045"/>
      <c r="M695" s="1045"/>
      <c r="N695" s="1046"/>
      <c r="P695" s="2727" t="s">
        <v>1689</v>
      </c>
    </row>
    <row r="696" spans="1:16" ht="15.75" customHeight="1">
      <c r="A696" s="4827"/>
      <c r="B696" s="2906">
        <v>11</v>
      </c>
      <c r="C696" s="2914"/>
      <c r="D696" s="1045"/>
      <c r="E696" s="1045"/>
      <c r="F696" s="1045"/>
      <c r="G696" s="1045"/>
      <c r="H696" s="1045"/>
      <c r="I696" s="1045"/>
      <c r="J696" s="1045"/>
      <c r="K696" s="1045"/>
      <c r="L696" s="1045"/>
      <c r="M696" s="1045"/>
      <c r="N696" s="2950"/>
      <c r="P696" s="2727" t="s">
        <v>1689</v>
      </c>
    </row>
    <row r="697" spans="1:16" ht="15.75" customHeight="1">
      <c r="A697" s="4827"/>
      <c r="B697" s="2906">
        <v>12</v>
      </c>
      <c r="C697" s="2915"/>
      <c r="D697" s="1045"/>
      <c r="E697" s="1045"/>
      <c r="F697" s="1045"/>
      <c r="G697" s="1045"/>
      <c r="H697" s="1045"/>
      <c r="I697" s="1045"/>
      <c r="J697" s="1045"/>
      <c r="K697" s="1045"/>
      <c r="L697" s="1045"/>
      <c r="M697" s="1045"/>
      <c r="N697" s="2950"/>
      <c r="P697" s="2727" t="s">
        <v>1689</v>
      </c>
    </row>
    <row r="698" spans="1:16" ht="15.75" customHeight="1">
      <c r="A698" s="4827"/>
      <c r="B698" s="2906">
        <v>13</v>
      </c>
      <c r="C698" s="2914"/>
      <c r="D698" s="1045"/>
      <c r="E698" s="1045"/>
      <c r="F698" s="1045"/>
      <c r="G698" s="1045"/>
      <c r="H698" s="1045"/>
      <c r="I698" s="1045"/>
      <c r="J698" s="1045"/>
      <c r="K698" s="1045"/>
      <c r="L698" s="1045"/>
      <c r="M698" s="1045"/>
      <c r="N698" s="2950"/>
      <c r="P698" s="2727" t="s">
        <v>1689</v>
      </c>
    </row>
    <row r="699" spans="1:16" ht="15.75" customHeight="1">
      <c r="A699" s="4827"/>
      <c r="B699" s="2906">
        <v>14</v>
      </c>
      <c r="C699" s="2915"/>
      <c r="D699" s="1045"/>
      <c r="E699" s="1045"/>
      <c r="F699" s="1045"/>
      <c r="G699" s="1045"/>
      <c r="H699" s="1045"/>
      <c r="I699" s="1045"/>
      <c r="J699" s="1045"/>
      <c r="K699" s="1045"/>
      <c r="L699" s="1045"/>
      <c r="M699" s="1045"/>
      <c r="N699" s="2950"/>
      <c r="P699" s="2727" t="s">
        <v>1689</v>
      </c>
    </row>
    <row r="700" spans="1:16" ht="15.75">
      <c r="A700" s="4827"/>
      <c r="B700" s="2906">
        <v>15</v>
      </c>
      <c r="C700" s="2914"/>
      <c r="D700" s="1045"/>
      <c r="E700" s="1045"/>
      <c r="F700" s="1045"/>
      <c r="G700" s="1045"/>
      <c r="H700" s="1045"/>
      <c r="I700" s="1045"/>
      <c r="J700" s="1045"/>
      <c r="K700" s="1045"/>
      <c r="L700" s="1045"/>
      <c r="M700" s="1045"/>
      <c r="N700" s="2950"/>
      <c r="P700" s="2727" t="s">
        <v>1689</v>
      </c>
    </row>
    <row r="701" spans="1:16" ht="15.75">
      <c r="A701" s="4827"/>
      <c r="B701" s="2906">
        <v>16</v>
      </c>
      <c r="C701" s="2915"/>
      <c r="D701" s="1045"/>
      <c r="E701" s="1045"/>
      <c r="F701" s="1045"/>
      <c r="G701" s="1045"/>
      <c r="H701" s="1045"/>
      <c r="I701" s="1045"/>
      <c r="J701" s="1045"/>
      <c r="K701" s="1045"/>
      <c r="L701" s="1045"/>
      <c r="M701" s="1045"/>
      <c r="N701" s="2950"/>
      <c r="P701" s="2727" t="s">
        <v>1689</v>
      </c>
    </row>
    <row r="702" spans="1:16" ht="15.75">
      <c r="A702" s="4827"/>
      <c r="B702" s="2906">
        <v>17</v>
      </c>
      <c r="C702" s="2914"/>
      <c r="D702" s="1045"/>
      <c r="E702" s="1045"/>
      <c r="F702" s="1045"/>
      <c r="G702" s="1045"/>
      <c r="H702" s="1045"/>
      <c r="I702" s="1045"/>
      <c r="J702" s="1045"/>
      <c r="K702" s="1045"/>
      <c r="L702" s="1045"/>
      <c r="M702" s="1045"/>
      <c r="N702" s="2950"/>
      <c r="P702" s="2727" t="s">
        <v>1689</v>
      </c>
    </row>
    <row r="703" spans="1:16" ht="15.75">
      <c r="A703" s="4827"/>
      <c r="B703" s="2906">
        <v>18</v>
      </c>
      <c r="C703" s="2915"/>
      <c r="D703" s="1045"/>
      <c r="E703" s="1045"/>
      <c r="F703" s="1045"/>
      <c r="G703" s="1045"/>
      <c r="H703" s="1045"/>
      <c r="I703" s="1045"/>
      <c r="J703" s="1045"/>
      <c r="K703" s="1045"/>
      <c r="L703" s="1045"/>
      <c r="M703" s="1045"/>
      <c r="N703" s="2950"/>
      <c r="P703" s="2727" t="s">
        <v>1689</v>
      </c>
    </row>
    <row r="704" spans="1:16" ht="15.75">
      <c r="A704" s="4827"/>
      <c r="B704" s="2906">
        <v>19</v>
      </c>
      <c r="C704" s="2914"/>
      <c r="D704" s="1045"/>
      <c r="E704" s="1045"/>
      <c r="F704" s="1045"/>
      <c r="G704" s="1045"/>
      <c r="H704" s="1045"/>
      <c r="I704" s="1045"/>
      <c r="J704" s="1045"/>
      <c r="K704" s="1045"/>
      <c r="L704" s="1045"/>
      <c r="M704" s="1045"/>
      <c r="N704" s="2950"/>
      <c r="P704" s="2727" t="s">
        <v>1689</v>
      </c>
    </row>
    <row r="705" spans="1:17" ht="15.75">
      <c r="A705" s="4827"/>
      <c r="B705" s="2906">
        <v>20</v>
      </c>
      <c r="C705" s="2915"/>
      <c r="D705" s="1045"/>
      <c r="E705" s="1045"/>
      <c r="F705" s="1045"/>
      <c r="G705" s="1045"/>
      <c r="H705" s="1045"/>
      <c r="I705" s="1045"/>
      <c r="J705" s="1045"/>
      <c r="K705" s="1045"/>
      <c r="L705" s="1045"/>
      <c r="M705" s="1045"/>
      <c r="N705" s="2950"/>
      <c r="P705" s="2727" t="s">
        <v>1689</v>
      </c>
    </row>
    <row r="706" spans="1:17" ht="15.75">
      <c r="A706" s="4827"/>
      <c r="B706" s="2906">
        <v>21</v>
      </c>
      <c r="C706" s="2914"/>
      <c r="D706" s="1045"/>
      <c r="E706" s="1045"/>
      <c r="F706" s="1045"/>
      <c r="G706" s="1045"/>
      <c r="H706" s="1045"/>
      <c r="I706" s="1045"/>
      <c r="J706" s="1045"/>
      <c r="K706" s="1045"/>
      <c r="L706" s="1045"/>
      <c r="M706" s="1045"/>
      <c r="N706" s="2950"/>
      <c r="P706" s="2727" t="s">
        <v>1689</v>
      </c>
    </row>
    <row r="707" spans="1:17" ht="15.75">
      <c r="A707" s="4827"/>
      <c r="B707" s="2906">
        <v>22</v>
      </c>
      <c r="C707" s="2915"/>
      <c r="D707" s="1045"/>
      <c r="E707" s="1045"/>
      <c r="F707" s="1045"/>
      <c r="G707" s="1045"/>
      <c r="H707" s="1045"/>
      <c r="I707" s="1045"/>
      <c r="J707" s="1045"/>
      <c r="K707" s="1045"/>
      <c r="L707" s="1045"/>
      <c r="M707" s="1045"/>
      <c r="N707" s="2950"/>
      <c r="P707" s="2727" t="s">
        <v>1689</v>
      </c>
    </row>
    <row r="708" spans="1:17" ht="15.75">
      <c r="A708" s="4827"/>
      <c r="B708" s="2906">
        <v>23</v>
      </c>
      <c r="C708" s="2914"/>
      <c r="D708" s="1045"/>
      <c r="E708" s="1045"/>
      <c r="F708" s="1045"/>
      <c r="G708" s="1045"/>
      <c r="H708" s="1045"/>
      <c r="I708" s="1045"/>
      <c r="J708" s="1045"/>
      <c r="K708" s="1045"/>
      <c r="L708" s="1045"/>
      <c r="M708" s="1045"/>
      <c r="N708" s="2950"/>
      <c r="P708" s="2727" t="s">
        <v>1689</v>
      </c>
    </row>
    <row r="709" spans="1:17" ht="15.75">
      <c r="A709" s="4827"/>
      <c r="B709" s="2906">
        <v>24</v>
      </c>
      <c r="C709" s="2915"/>
      <c r="D709" s="1045"/>
      <c r="E709" s="1045"/>
      <c r="F709" s="1045"/>
      <c r="G709" s="1045"/>
      <c r="H709" s="1045"/>
      <c r="I709" s="1045"/>
      <c r="J709" s="1045"/>
      <c r="K709" s="1045"/>
      <c r="L709" s="1045"/>
      <c r="M709" s="1045"/>
      <c r="N709" s="2950"/>
      <c r="P709" s="2727" t="s">
        <v>1689</v>
      </c>
    </row>
    <row r="710" spans="1:17" ht="15.75">
      <c r="A710" s="4827"/>
      <c r="B710" s="2906">
        <v>25</v>
      </c>
      <c r="C710" s="2914"/>
      <c r="D710" s="1045"/>
      <c r="E710" s="1045"/>
      <c r="F710" s="1045"/>
      <c r="G710" s="1045"/>
      <c r="H710" s="1045"/>
      <c r="I710" s="1045"/>
      <c r="J710" s="1045"/>
      <c r="K710" s="1045"/>
      <c r="L710" s="1045"/>
      <c r="M710" s="1045"/>
      <c r="N710" s="2950"/>
      <c r="P710" s="2727" t="s">
        <v>1689</v>
      </c>
    </row>
    <row r="711" spans="1:17" ht="15.75">
      <c r="A711" s="4827"/>
      <c r="B711" s="2906">
        <v>26</v>
      </c>
      <c r="C711" s="2915"/>
      <c r="D711" s="1045"/>
      <c r="E711" s="1045"/>
      <c r="F711" s="1045"/>
      <c r="G711" s="1045"/>
      <c r="H711" s="1045"/>
      <c r="I711" s="1045"/>
      <c r="J711" s="1045"/>
      <c r="K711" s="1045"/>
      <c r="L711" s="1045"/>
      <c r="M711" s="1045"/>
      <c r="N711" s="2950"/>
      <c r="P711" s="2727" t="s">
        <v>1689</v>
      </c>
    </row>
    <row r="712" spans="1:17" ht="15.75">
      <c r="A712" s="4827"/>
      <c r="B712" s="2906">
        <v>27</v>
      </c>
      <c r="C712" s="2914"/>
      <c r="D712" s="1045"/>
      <c r="E712" s="1045"/>
      <c r="F712" s="1045"/>
      <c r="G712" s="1045"/>
      <c r="H712" s="1045"/>
      <c r="I712" s="1045"/>
      <c r="J712" s="1045"/>
      <c r="K712" s="1045"/>
      <c r="L712" s="1045"/>
      <c r="M712" s="1045"/>
      <c r="N712" s="2950"/>
      <c r="P712" s="2727" t="s">
        <v>1689</v>
      </c>
    </row>
    <row r="713" spans="1:17" ht="15.75">
      <c r="A713" s="4169"/>
      <c r="B713" s="2906">
        <v>28</v>
      </c>
      <c r="C713" s="2915"/>
      <c r="D713" s="1045"/>
      <c r="E713" s="1045"/>
      <c r="F713" s="1045"/>
      <c r="G713" s="1045"/>
      <c r="H713" s="1045"/>
      <c r="I713" s="1045"/>
      <c r="J713" s="1045"/>
      <c r="K713" s="1045"/>
      <c r="L713" s="1045"/>
      <c r="M713" s="1045"/>
      <c r="N713" s="1046"/>
      <c r="P713" s="2727" t="s">
        <v>1689</v>
      </c>
    </row>
    <row r="714" spans="1:17" ht="18" customHeight="1">
      <c r="A714" s="4169"/>
      <c r="B714" s="2906">
        <v>29</v>
      </c>
      <c r="C714" s="2914"/>
      <c r="D714" s="9"/>
      <c r="E714" s="9"/>
      <c r="F714" s="9"/>
      <c r="G714" s="9"/>
      <c r="H714" s="9"/>
      <c r="I714" s="45"/>
      <c r="J714" s="45"/>
      <c r="K714" s="45"/>
      <c r="L714" s="45"/>
      <c r="M714" s="45"/>
      <c r="N714" s="46"/>
      <c r="P714" s="5777" t="s">
        <v>1691</v>
      </c>
      <c r="Q714" s="5777"/>
    </row>
    <row r="715" spans="1:17" ht="18.75" customHeight="1">
      <c r="A715" s="4169"/>
      <c r="B715" s="5731"/>
      <c r="C715" s="5732"/>
      <c r="D715" s="5732"/>
      <c r="E715" s="5732"/>
      <c r="F715" s="5732"/>
      <c r="G715" s="5732"/>
      <c r="H715" s="5732"/>
      <c r="I715" s="5732"/>
      <c r="J715" s="5732"/>
      <c r="K715" s="5732"/>
      <c r="L715" s="5732"/>
      <c r="M715" s="5732"/>
      <c r="N715" s="5733"/>
      <c r="P715" s="5777"/>
      <c r="Q715" s="5777"/>
    </row>
    <row r="716" spans="1:17" ht="18.75" customHeight="1">
      <c r="A716" s="4169"/>
      <c r="B716" s="1114" t="s">
        <v>264</v>
      </c>
      <c r="C716" s="2923" t="s">
        <v>281</v>
      </c>
      <c r="D716" s="5734"/>
      <c r="E716" s="5735"/>
      <c r="F716" s="5735"/>
      <c r="G716" s="5735"/>
      <c r="H716" s="5735"/>
      <c r="I716" s="5735"/>
      <c r="J716" s="5735"/>
      <c r="K716" s="5735"/>
      <c r="L716" s="5735"/>
      <c r="M716" s="5735"/>
      <c r="N716" s="5736"/>
      <c r="P716" s="5777"/>
      <c r="Q716" s="5777"/>
    </row>
    <row r="717" spans="1:17" ht="15.75">
      <c r="A717" s="4169"/>
      <c r="B717" s="5769"/>
      <c r="C717" s="5770"/>
      <c r="D717" s="5770"/>
      <c r="E717" s="5770"/>
      <c r="F717" s="5770"/>
      <c r="G717" s="5770"/>
      <c r="H717" s="5770"/>
      <c r="I717" s="5770"/>
      <c r="J717" s="5770"/>
      <c r="K717" s="5770"/>
      <c r="L717" s="5770"/>
      <c r="M717" s="5770"/>
      <c r="N717" s="5771"/>
      <c r="P717" s="5777"/>
      <c r="Q717" s="5777"/>
    </row>
    <row r="718" spans="1:17">
      <c r="A718" s="4169"/>
      <c r="B718" s="5766" t="s">
        <v>480</v>
      </c>
      <c r="C718" s="5767"/>
      <c r="D718" s="5767"/>
      <c r="E718" s="5767"/>
      <c r="F718" s="5767"/>
      <c r="G718" s="5767"/>
      <c r="H718" s="5767"/>
      <c r="I718" s="5767"/>
      <c r="J718" s="5767"/>
      <c r="K718" s="5767"/>
      <c r="L718" s="5767"/>
      <c r="M718" s="5767"/>
      <c r="N718" s="5768"/>
      <c r="P718" s="5777"/>
      <c r="Q718" s="5777"/>
    </row>
    <row r="719" spans="1:17" ht="15.75">
      <c r="A719" s="4169"/>
      <c r="B719" s="140" t="s">
        <v>12</v>
      </c>
      <c r="C719" s="2918" t="s">
        <v>20</v>
      </c>
      <c r="D719" s="1054"/>
      <c r="E719" s="1054"/>
      <c r="F719" s="1054"/>
      <c r="G719" s="1054"/>
      <c r="H719" s="1054"/>
      <c r="I719" s="1055"/>
      <c r="J719" s="1055"/>
      <c r="K719" s="1055"/>
      <c r="L719" s="1055"/>
      <c r="M719" s="1055"/>
      <c r="N719" s="139"/>
      <c r="P719" s="5777"/>
      <c r="Q719" s="5777"/>
    </row>
    <row r="720" spans="1:17" ht="15.75">
      <c r="A720" s="4169"/>
      <c r="B720" s="989"/>
      <c r="C720" s="2919" t="s">
        <v>1275</v>
      </c>
      <c r="D720" s="1054"/>
      <c r="E720" s="1054"/>
      <c r="F720" s="1054"/>
      <c r="G720" s="1054"/>
      <c r="H720" s="1054"/>
      <c r="I720" s="1055"/>
      <c r="J720" s="1055"/>
      <c r="K720" s="1055"/>
      <c r="L720" s="1055"/>
      <c r="M720" s="1055"/>
      <c r="N720" s="139"/>
      <c r="P720" s="5777"/>
      <c r="Q720" s="5777"/>
    </row>
    <row r="721" spans="1:41" ht="15.75">
      <c r="A721" s="4169"/>
      <c r="B721" s="989" t="s">
        <v>14</v>
      </c>
      <c r="C721" s="2920" t="s">
        <v>1613</v>
      </c>
      <c r="D721" s="1054"/>
      <c r="E721" s="1054"/>
      <c r="F721" s="1054"/>
      <c r="G721" s="1054"/>
      <c r="H721" s="1054"/>
      <c r="I721" s="1055"/>
      <c r="J721" s="1055"/>
      <c r="K721" s="1055"/>
      <c r="L721" s="1055"/>
      <c r="M721" s="1055"/>
      <c r="N721" s="139"/>
      <c r="P721" s="5777"/>
      <c r="Q721" s="5777"/>
    </row>
    <row r="722" spans="1:41" ht="15.75">
      <c r="A722" s="4169"/>
      <c r="B722" s="2922"/>
      <c r="C722" s="2752" t="s">
        <v>1586</v>
      </c>
      <c r="D722" s="1531" t="s">
        <v>1614</v>
      </c>
      <c r="E722" s="1054"/>
      <c r="F722" s="1054"/>
      <c r="G722" s="1054"/>
      <c r="H722" s="1054"/>
      <c r="I722" s="1055"/>
      <c r="J722" s="2921" t="s">
        <v>1590</v>
      </c>
      <c r="K722" s="1821" t="s">
        <v>1615</v>
      </c>
      <c r="L722" s="1055"/>
      <c r="M722" s="1055"/>
      <c r="N722" s="139"/>
      <c r="P722" s="5777"/>
      <c r="Q722" s="5777"/>
    </row>
    <row r="723" spans="1:41">
      <c r="A723" s="4169"/>
      <c r="B723" s="27" t="s">
        <v>266</v>
      </c>
      <c r="C723" s="4121" t="str">
        <f ca="1">CELL("nomfichier")</f>
        <v>E:\0-UPRT\1-UPRT.FR-SITE-WEB\ff-fiches-fabrications\ff-fiches-fabrication-maj-08-2020\[ff-14.A-restauration-13.postits-au-poids.xlsx]Epurer un texte (2)</v>
      </c>
      <c r="D723" s="4121"/>
      <c r="E723" s="4121"/>
      <c r="F723" s="4121"/>
      <c r="G723" s="4121"/>
      <c r="H723" s="4121"/>
      <c r="I723" s="4121"/>
      <c r="J723" s="4121"/>
      <c r="K723" s="4121"/>
      <c r="L723" s="4121"/>
      <c r="M723" s="4121"/>
      <c r="N723" s="4122"/>
      <c r="P723" s="5777"/>
      <c r="Q723" s="5777"/>
    </row>
    <row r="724" spans="1:41">
      <c r="A724" s="4169"/>
      <c r="B724" s="444" t="s">
        <v>268</v>
      </c>
      <c r="C724" s="4123" t="s">
        <v>1616</v>
      </c>
      <c r="D724" s="4123"/>
      <c r="E724" s="4123"/>
      <c r="F724" s="4123"/>
      <c r="G724" s="4123"/>
      <c r="H724" s="4123"/>
      <c r="I724" s="4123"/>
      <c r="J724" s="4123"/>
      <c r="K724" s="4123"/>
      <c r="L724" s="4123"/>
      <c r="M724" s="4123"/>
      <c r="N724" s="4124"/>
      <c r="P724" s="5777"/>
      <c r="Q724" s="5777"/>
    </row>
    <row r="725" spans="1:41" ht="15.75" thickBot="1">
      <c r="A725" s="4169"/>
      <c r="B725" s="4112" t="s">
        <v>271</v>
      </c>
      <c r="C725" s="4113"/>
      <c r="D725" s="4113"/>
      <c r="E725" s="4113"/>
      <c r="F725" s="4113"/>
      <c r="G725" s="4113"/>
      <c r="H725" s="4113"/>
      <c r="I725" s="4113"/>
      <c r="J725" s="4113"/>
      <c r="K725" s="4113"/>
      <c r="L725" s="4113"/>
      <c r="M725" s="4113"/>
      <c r="N725" s="4114"/>
      <c r="P725" s="5777"/>
      <c r="Q725" s="5777"/>
    </row>
    <row r="729" spans="1:41" s="2349" customFormat="1" ht="15" customHeight="1">
      <c r="A729" s="2688"/>
      <c r="B729" s="2688"/>
      <c r="C729" s="2688"/>
      <c r="D729" s="2688"/>
      <c r="E729" s="2688"/>
      <c r="F729" s="2688"/>
      <c r="G729" s="2688"/>
      <c r="H729" s="2688"/>
      <c r="I729" s="2688"/>
      <c r="J729" s="2688"/>
      <c r="K729" s="2688"/>
      <c r="L729" s="2688"/>
      <c r="M729" s="2688"/>
      <c r="N729" s="2691" t="s">
        <v>10</v>
      </c>
      <c r="O729" s="2801"/>
      <c r="P729" s="2801"/>
      <c r="Q729" s="2801"/>
      <c r="R729" s="2801"/>
      <c r="S729" s="2801"/>
      <c r="T729" s="2801"/>
      <c r="U729" s="2801"/>
      <c r="V729" s="2801"/>
      <c r="W729" s="2801"/>
      <c r="X729" s="2388"/>
      <c r="Y729" s="2692" t="s">
        <v>10</v>
      </c>
      <c r="Z729" s="2356"/>
      <c r="AA729" s="2357"/>
      <c r="AB729" s="2350"/>
      <c r="AC729" s="2350"/>
      <c r="AD729" s="2350"/>
      <c r="AE729" s="2350"/>
      <c r="AF729" s="2350"/>
      <c r="AG729" s="2350"/>
      <c r="AH729" s="2350"/>
      <c r="AI729" s="2350"/>
      <c r="AJ729" s="2350"/>
      <c r="AK729" s="2350"/>
      <c r="AL729" s="2350"/>
      <c r="AM729" s="2350"/>
      <c r="AN729" s="2350"/>
      <c r="AO729" s="2350"/>
    </row>
    <row r="730" spans="1:41" s="2349" customFormat="1" ht="26.25">
      <c r="A730" s="2688"/>
      <c r="B730" s="5389" t="s">
        <v>29</v>
      </c>
      <c r="C730" s="5389"/>
      <c r="D730" s="5389"/>
      <c r="E730" s="5389"/>
      <c r="F730" s="5389"/>
      <c r="G730" s="5389"/>
      <c r="H730" s="5389"/>
      <c r="I730" s="5389"/>
      <c r="J730" s="5389"/>
      <c r="K730" s="5389"/>
      <c r="L730" s="5389"/>
      <c r="M730" s="5389"/>
      <c r="N730" s="5001">
        <v>4</v>
      </c>
      <c r="O730" s="2801"/>
      <c r="P730" s="2801"/>
      <c r="Q730" s="2801"/>
      <c r="R730" s="2801"/>
      <c r="S730" s="2801"/>
      <c r="T730" s="2801"/>
      <c r="U730" s="2801"/>
      <c r="V730" s="2801"/>
      <c r="W730" s="2801"/>
      <c r="X730" s="2388"/>
      <c r="Y730" s="5270">
        <f>N730</f>
        <v>4</v>
      </c>
      <c r="Z730" s="2356"/>
      <c r="AA730" s="2357"/>
      <c r="AB730" s="2350"/>
      <c r="AC730" s="2350"/>
      <c r="AD730" s="2350"/>
      <c r="AE730" s="2350"/>
      <c r="AF730" s="2350"/>
      <c r="AG730" s="2350"/>
      <c r="AH730" s="2350"/>
      <c r="AI730" s="2350"/>
      <c r="AJ730" s="2350"/>
      <c r="AK730" s="2350"/>
      <c r="AL730" s="2350"/>
      <c r="AM730" s="2350"/>
      <c r="AN730" s="2350"/>
      <c r="AO730" s="2350"/>
    </row>
    <row r="731" spans="1:41" s="2349" customFormat="1" ht="15" customHeight="1">
      <c r="A731" s="2689"/>
      <c r="B731" s="2689"/>
      <c r="C731" s="2689"/>
      <c r="D731" s="2689"/>
      <c r="E731" s="2689"/>
      <c r="F731" s="2689"/>
      <c r="G731" s="2689"/>
      <c r="H731" s="2689"/>
      <c r="I731" s="2689"/>
      <c r="J731" s="2689"/>
      <c r="K731" s="2689"/>
      <c r="L731" s="2689"/>
      <c r="M731" s="2690">
        <f t="shared" ref="M731" si="25">ROW()+1</f>
        <v>732</v>
      </c>
      <c r="N731" s="5001"/>
      <c r="O731" s="2801"/>
      <c r="P731" s="2801"/>
      <c r="Q731" s="2801"/>
      <c r="R731" s="2801"/>
      <c r="S731" s="2801"/>
      <c r="T731" s="2801"/>
      <c r="U731" s="2801"/>
      <c r="V731" s="2801"/>
      <c r="W731" s="2801"/>
      <c r="X731" s="2388"/>
      <c r="Y731" s="5270"/>
      <c r="Z731" s="2356"/>
      <c r="AA731" s="2357"/>
      <c r="AB731" s="2350"/>
      <c r="AC731" s="2350"/>
      <c r="AD731" s="2350"/>
      <c r="AE731" s="2350"/>
      <c r="AF731" s="2350"/>
      <c r="AG731" s="2350"/>
      <c r="AH731" s="2350"/>
      <c r="AI731" s="2350"/>
      <c r="AJ731" s="2350"/>
      <c r="AK731" s="2350"/>
      <c r="AL731" s="2350"/>
      <c r="AM731" s="2350"/>
      <c r="AN731" s="2350"/>
      <c r="AO731" s="2350"/>
    </row>
  </sheetData>
  <mergeCells count="420">
    <mergeCell ref="Y730:Y731"/>
    <mergeCell ref="C724:N724"/>
    <mergeCell ref="B725:N725"/>
    <mergeCell ref="P635:Q656"/>
    <mergeCell ref="P714:Q725"/>
    <mergeCell ref="P678:Q687"/>
    <mergeCell ref="B730:M730"/>
    <mergeCell ref="N730:N731"/>
    <mergeCell ref="A640:A725"/>
    <mergeCell ref="B640:N641"/>
    <mergeCell ref="B642:N642"/>
    <mergeCell ref="M643:N643"/>
    <mergeCell ref="M644:N644"/>
    <mergeCell ref="B645:B646"/>
    <mergeCell ref="C645:C646"/>
    <mergeCell ref="K645:K646"/>
    <mergeCell ref="L645:L646"/>
    <mergeCell ref="M645:N646"/>
    <mergeCell ref="B647:N647"/>
    <mergeCell ref="B648:D648"/>
    <mergeCell ref="E648:K649"/>
    <mergeCell ref="B649:B651"/>
    <mergeCell ref="C649:C651"/>
    <mergeCell ref="D649:D650"/>
    <mergeCell ref="B679:N679"/>
    <mergeCell ref="B681:N681"/>
    <mergeCell ref="G682:N683"/>
    <mergeCell ref="B715:N715"/>
    <mergeCell ref="D716:N716"/>
    <mergeCell ref="B717:N717"/>
    <mergeCell ref="B718:N718"/>
    <mergeCell ref="C723:N723"/>
    <mergeCell ref="B158:N158"/>
    <mergeCell ref="B263:N263"/>
    <mergeCell ref="M594:N594"/>
    <mergeCell ref="M595:N595"/>
    <mergeCell ref="B596:B597"/>
    <mergeCell ref="C596:C597"/>
    <mergeCell ref="K596:K597"/>
    <mergeCell ref="L596:L597"/>
    <mergeCell ref="M596:N597"/>
    <mergeCell ref="B598:N598"/>
    <mergeCell ref="B542:C543"/>
    <mergeCell ref="D542:N543"/>
    <mergeCell ref="B552:D552"/>
    <mergeCell ref="E552:K553"/>
    <mergeCell ref="B553:B555"/>
    <mergeCell ref="C553:C555"/>
    <mergeCell ref="A635:A637"/>
    <mergeCell ref="B635:M637"/>
    <mergeCell ref="N635:N637"/>
    <mergeCell ref="B638:C639"/>
    <mergeCell ref="D638:N639"/>
    <mergeCell ref="B599:D599"/>
    <mergeCell ref="E599:K600"/>
    <mergeCell ref="B600:B602"/>
    <mergeCell ref="C600:C602"/>
    <mergeCell ref="D600:D602"/>
    <mergeCell ref="B624:N624"/>
    <mergeCell ref="C629:N629"/>
    <mergeCell ref="C630:N630"/>
    <mergeCell ref="B631:N631"/>
    <mergeCell ref="B607:N607"/>
    <mergeCell ref="G610:N611"/>
    <mergeCell ref="B621:N621"/>
    <mergeCell ref="D622:N622"/>
    <mergeCell ref="B623:N623"/>
    <mergeCell ref="B609:N609"/>
    <mergeCell ref="B589:C590"/>
    <mergeCell ref="D589:N590"/>
    <mergeCell ref="A591:A631"/>
    <mergeCell ref="B591:N592"/>
    <mergeCell ref="B593:N593"/>
    <mergeCell ref="A544:A584"/>
    <mergeCell ref="B544:N545"/>
    <mergeCell ref="B546:N546"/>
    <mergeCell ref="M547:N547"/>
    <mergeCell ref="M548:N548"/>
    <mergeCell ref="B549:B550"/>
    <mergeCell ref="C549:C550"/>
    <mergeCell ref="L549:L550"/>
    <mergeCell ref="M549:N550"/>
    <mergeCell ref="B551:N551"/>
    <mergeCell ref="B584:N584"/>
    <mergeCell ref="K549:K550"/>
    <mergeCell ref="A539:A541"/>
    <mergeCell ref="B539:M541"/>
    <mergeCell ref="N539:N541"/>
    <mergeCell ref="A586:A588"/>
    <mergeCell ref="B586:M588"/>
    <mergeCell ref="N586:N588"/>
    <mergeCell ref="B562:N562"/>
    <mergeCell ref="G564:N565"/>
    <mergeCell ref="B574:N574"/>
    <mergeCell ref="D575:N575"/>
    <mergeCell ref="B576:N576"/>
    <mergeCell ref="B502:N502"/>
    <mergeCell ref="B503:D503"/>
    <mergeCell ref="E503:K504"/>
    <mergeCell ref="B504:B506"/>
    <mergeCell ref="C504:C506"/>
    <mergeCell ref="D553:D555"/>
    <mergeCell ref="B577:N577"/>
    <mergeCell ref="C582:N582"/>
    <mergeCell ref="C583:N583"/>
    <mergeCell ref="D504:D506"/>
    <mergeCell ref="B530:N530"/>
    <mergeCell ref="C535:N535"/>
    <mergeCell ref="C536:N536"/>
    <mergeCell ref="B537:N537"/>
    <mergeCell ref="B514:N514"/>
    <mergeCell ref="B516:N516"/>
    <mergeCell ref="G517:N518"/>
    <mergeCell ref="B527:N527"/>
    <mergeCell ref="D528:N528"/>
    <mergeCell ref="B529:N529"/>
    <mergeCell ref="B497:N497"/>
    <mergeCell ref="M498:N498"/>
    <mergeCell ref="M499:N499"/>
    <mergeCell ref="B500:B501"/>
    <mergeCell ref="C500:C501"/>
    <mergeCell ref="K500:K501"/>
    <mergeCell ref="L500:L501"/>
    <mergeCell ref="M500:N501"/>
    <mergeCell ref="I500:J500"/>
    <mergeCell ref="A490:A492"/>
    <mergeCell ref="B490:M492"/>
    <mergeCell ref="N490:N492"/>
    <mergeCell ref="B456:N456"/>
    <mergeCell ref="B458:N458"/>
    <mergeCell ref="G459:N460"/>
    <mergeCell ref="B464:B466"/>
    <mergeCell ref="B478:N478"/>
    <mergeCell ref="D479:N479"/>
    <mergeCell ref="C486:N486"/>
    <mergeCell ref="C487:N487"/>
    <mergeCell ref="B488:N488"/>
    <mergeCell ref="B493:C494"/>
    <mergeCell ref="D493:N494"/>
    <mergeCell ref="A495:A537"/>
    <mergeCell ref="B495:N496"/>
    <mergeCell ref="B436:C437"/>
    <mergeCell ref="D436:N437"/>
    <mergeCell ref="A438:A488"/>
    <mergeCell ref="B438:N439"/>
    <mergeCell ref="B440:N440"/>
    <mergeCell ref="M441:N441"/>
    <mergeCell ref="M442:N442"/>
    <mergeCell ref="B443:B444"/>
    <mergeCell ref="C443:C444"/>
    <mergeCell ref="K443:K444"/>
    <mergeCell ref="L443:L444"/>
    <mergeCell ref="M443:N444"/>
    <mergeCell ref="B445:N445"/>
    <mergeCell ref="B446:D446"/>
    <mergeCell ref="E446:K447"/>
    <mergeCell ref="B447:B449"/>
    <mergeCell ref="C447:C449"/>
    <mergeCell ref="D447:D449"/>
    <mergeCell ref="B480:N480"/>
    <mergeCell ref="B481:N481"/>
    <mergeCell ref="A433:A435"/>
    <mergeCell ref="B433:M435"/>
    <mergeCell ref="N433:N435"/>
    <mergeCell ref="B407:N407"/>
    <mergeCell ref="B409:N409"/>
    <mergeCell ref="G410:N411"/>
    <mergeCell ref="B421:N421"/>
    <mergeCell ref="D422:N422"/>
    <mergeCell ref="B423:N423"/>
    <mergeCell ref="B388:C389"/>
    <mergeCell ref="D388:N389"/>
    <mergeCell ref="A390:A431"/>
    <mergeCell ref="B390:N391"/>
    <mergeCell ref="B392:N392"/>
    <mergeCell ref="M393:N393"/>
    <mergeCell ref="M394:N394"/>
    <mergeCell ref="B395:B396"/>
    <mergeCell ref="C395:C396"/>
    <mergeCell ref="K395:K396"/>
    <mergeCell ref="L395:L396"/>
    <mergeCell ref="M395:N396"/>
    <mergeCell ref="B397:N397"/>
    <mergeCell ref="B398:D398"/>
    <mergeCell ref="E398:K399"/>
    <mergeCell ref="B399:B401"/>
    <mergeCell ref="C399:C401"/>
    <mergeCell ref="D399:D401"/>
    <mergeCell ref="B424:N424"/>
    <mergeCell ref="C429:N429"/>
    <mergeCell ref="C430:N430"/>
    <mergeCell ref="B431:N431"/>
    <mergeCell ref="A385:A387"/>
    <mergeCell ref="B385:M387"/>
    <mergeCell ref="N385:N387"/>
    <mergeCell ref="B359:N359"/>
    <mergeCell ref="B361:N361"/>
    <mergeCell ref="G362:N363"/>
    <mergeCell ref="B374:N374"/>
    <mergeCell ref="D375:N375"/>
    <mergeCell ref="B376:N376"/>
    <mergeCell ref="B340:C341"/>
    <mergeCell ref="D340:N341"/>
    <mergeCell ref="A342:A383"/>
    <mergeCell ref="B342:N343"/>
    <mergeCell ref="B344:N344"/>
    <mergeCell ref="M345:N345"/>
    <mergeCell ref="M346:N346"/>
    <mergeCell ref="B347:B348"/>
    <mergeCell ref="C347:C348"/>
    <mergeCell ref="K347:K348"/>
    <mergeCell ref="L347:L348"/>
    <mergeCell ref="M347:N348"/>
    <mergeCell ref="B349:N349"/>
    <mergeCell ref="B350:D350"/>
    <mergeCell ref="E350:K351"/>
    <mergeCell ref="B351:B353"/>
    <mergeCell ref="C351:C353"/>
    <mergeCell ref="D351:D353"/>
    <mergeCell ref="C381:N381"/>
    <mergeCell ref="C382:N382"/>
    <mergeCell ref="B383:N383"/>
    <mergeCell ref="A337:A339"/>
    <mergeCell ref="B337:M339"/>
    <mergeCell ref="N337:N339"/>
    <mergeCell ref="B310:N310"/>
    <mergeCell ref="B312:N312"/>
    <mergeCell ref="G313:N314"/>
    <mergeCell ref="B325:N325"/>
    <mergeCell ref="D326:N326"/>
    <mergeCell ref="B327:N327"/>
    <mergeCell ref="B291:C292"/>
    <mergeCell ref="D291:N292"/>
    <mergeCell ref="A293:A335"/>
    <mergeCell ref="B293:N294"/>
    <mergeCell ref="B295:N295"/>
    <mergeCell ref="M296:N296"/>
    <mergeCell ref="M297:N297"/>
    <mergeCell ref="B298:B299"/>
    <mergeCell ref="C298:C299"/>
    <mergeCell ref="K298:K299"/>
    <mergeCell ref="L298:L299"/>
    <mergeCell ref="M298:N299"/>
    <mergeCell ref="B300:N300"/>
    <mergeCell ref="B301:D301"/>
    <mergeCell ref="E301:K302"/>
    <mergeCell ref="B302:B304"/>
    <mergeCell ref="C302:C304"/>
    <mergeCell ref="D302:D304"/>
    <mergeCell ref="B328:N328"/>
    <mergeCell ref="C333:N333"/>
    <mergeCell ref="C334:N334"/>
    <mergeCell ref="B335:N335"/>
    <mergeCell ref="A288:A290"/>
    <mergeCell ref="B288:M290"/>
    <mergeCell ref="N288:N290"/>
    <mergeCell ref="B261:N261"/>
    <mergeCell ref="G264:N265"/>
    <mergeCell ref="B277:N277"/>
    <mergeCell ref="D278:N278"/>
    <mergeCell ref="B279:N279"/>
    <mergeCell ref="B242:C243"/>
    <mergeCell ref="D242:N243"/>
    <mergeCell ref="A244:A286"/>
    <mergeCell ref="B244:N245"/>
    <mergeCell ref="B246:N246"/>
    <mergeCell ref="M247:N247"/>
    <mergeCell ref="M248:N248"/>
    <mergeCell ref="B249:B250"/>
    <mergeCell ref="C249:C250"/>
    <mergeCell ref="K249:K250"/>
    <mergeCell ref="L249:L250"/>
    <mergeCell ref="M249:N250"/>
    <mergeCell ref="B251:N251"/>
    <mergeCell ref="B252:D252"/>
    <mergeCell ref="E252:K253"/>
    <mergeCell ref="B253:B255"/>
    <mergeCell ref="C253:C255"/>
    <mergeCell ref="D253:D255"/>
    <mergeCell ref="C284:N284"/>
    <mergeCell ref="C285:N285"/>
    <mergeCell ref="B286:N286"/>
    <mergeCell ref="A239:A241"/>
    <mergeCell ref="B239:M241"/>
    <mergeCell ref="N239:N241"/>
    <mergeCell ref="B212:N212"/>
    <mergeCell ref="B214:N214"/>
    <mergeCell ref="G215:N216"/>
    <mergeCell ref="B227:N227"/>
    <mergeCell ref="D228:N228"/>
    <mergeCell ref="B229:N229"/>
    <mergeCell ref="B190:C191"/>
    <mergeCell ref="D190:N191"/>
    <mergeCell ref="A192:A237"/>
    <mergeCell ref="B192:N193"/>
    <mergeCell ref="B194:N194"/>
    <mergeCell ref="M195:N195"/>
    <mergeCell ref="M196:N196"/>
    <mergeCell ref="B197:B198"/>
    <mergeCell ref="C197:C198"/>
    <mergeCell ref="K197:K198"/>
    <mergeCell ref="L197:L198"/>
    <mergeCell ref="M197:N198"/>
    <mergeCell ref="B199:N199"/>
    <mergeCell ref="B200:D200"/>
    <mergeCell ref="E200:K201"/>
    <mergeCell ref="B201:B203"/>
    <mergeCell ref="C201:C203"/>
    <mergeCell ref="D201:D203"/>
    <mergeCell ref="B230:N230"/>
    <mergeCell ref="C235:N235"/>
    <mergeCell ref="C236:N236"/>
    <mergeCell ref="B237:N237"/>
    <mergeCell ref="A187:A189"/>
    <mergeCell ref="B187:M189"/>
    <mergeCell ref="N187:N189"/>
    <mergeCell ref="B156:N156"/>
    <mergeCell ref="G159:N160"/>
    <mergeCell ref="B175:N175"/>
    <mergeCell ref="D176:N176"/>
    <mergeCell ref="B177:N177"/>
    <mergeCell ref="B131:C132"/>
    <mergeCell ref="D131:N132"/>
    <mergeCell ref="A133:A185"/>
    <mergeCell ref="B133:N134"/>
    <mergeCell ref="B135:N135"/>
    <mergeCell ref="M136:N136"/>
    <mergeCell ref="M137:N137"/>
    <mergeCell ref="B138:B139"/>
    <mergeCell ref="C138:C139"/>
    <mergeCell ref="K138:K139"/>
    <mergeCell ref="L138:L139"/>
    <mergeCell ref="M138:N139"/>
    <mergeCell ref="B140:N140"/>
    <mergeCell ref="B141:D141"/>
    <mergeCell ref="E141:K142"/>
    <mergeCell ref="B142:B144"/>
    <mergeCell ref="C142:C144"/>
    <mergeCell ref="D142:D143"/>
    <mergeCell ref="B178:N178"/>
    <mergeCell ref="C183:N183"/>
    <mergeCell ref="C184:N184"/>
    <mergeCell ref="B185:N185"/>
    <mergeCell ref="C125:N125"/>
    <mergeCell ref="B126:N126"/>
    <mergeCell ref="A128:A130"/>
    <mergeCell ref="B128:M130"/>
    <mergeCell ref="N128:N130"/>
    <mergeCell ref="A70:A72"/>
    <mergeCell ref="B70:M72"/>
    <mergeCell ref="N70:N72"/>
    <mergeCell ref="B73:C74"/>
    <mergeCell ref="D73:N74"/>
    <mergeCell ref="A75:A126"/>
    <mergeCell ref="B75:N76"/>
    <mergeCell ref="B77:N77"/>
    <mergeCell ref="M78:N78"/>
    <mergeCell ref="M79:N79"/>
    <mergeCell ref="B82:N82"/>
    <mergeCell ref="B83:D83"/>
    <mergeCell ref="E83:K84"/>
    <mergeCell ref="B84:B86"/>
    <mergeCell ref="C84:C86"/>
    <mergeCell ref="D84:D86"/>
    <mergeCell ref="B80:B81"/>
    <mergeCell ref="C80:C81"/>
    <mergeCell ref="K80:K81"/>
    <mergeCell ref="L80:L81"/>
    <mergeCell ref="M80:N81"/>
    <mergeCell ref="B119:N119"/>
    <mergeCell ref="C124:N124"/>
    <mergeCell ref="B118:N118"/>
    <mergeCell ref="C49:K49"/>
    <mergeCell ref="B65:N65"/>
    <mergeCell ref="D66:N66"/>
    <mergeCell ref="B67:N67"/>
    <mergeCell ref="B93:N93"/>
    <mergeCell ref="B95:N95"/>
    <mergeCell ref="G96:N97"/>
    <mergeCell ref="B116:N116"/>
    <mergeCell ref="D117:N117"/>
    <mergeCell ref="C40:K40"/>
    <mergeCell ref="M40:N40"/>
    <mergeCell ref="B41:B42"/>
    <mergeCell ref="C41:N42"/>
    <mergeCell ref="B43:B44"/>
    <mergeCell ref="C43:N44"/>
    <mergeCell ref="C39:K39"/>
    <mergeCell ref="M39:N39"/>
    <mergeCell ref="M32:N32"/>
    <mergeCell ref="C33:K33"/>
    <mergeCell ref="M33:N33"/>
    <mergeCell ref="C34:K34"/>
    <mergeCell ref="M34:N34"/>
    <mergeCell ref="C38:K38"/>
    <mergeCell ref="M38:N38"/>
    <mergeCell ref="C46:K47"/>
    <mergeCell ref="C48:K48"/>
    <mergeCell ref="B2:N5"/>
    <mergeCell ref="A8:A15"/>
    <mergeCell ref="B8:N8"/>
    <mergeCell ref="B9:N12"/>
    <mergeCell ref="B13:N15"/>
    <mergeCell ref="B16:N18"/>
    <mergeCell ref="B35:B36"/>
    <mergeCell ref="C35:K36"/>
    <mergeCell ref="M35:N35"/>
    <mergeCell ref="M36:N36"/>
    <mergeCell ref="B24:B25"/>
    <mergeCell ref="C24:N25"/>
    <mergeCell ref="A25:A67"/>
    <mergeCell ref="B26:B28"/>
    <mergeCell ref="C26:N28"/>
    <mergeCell ref="B30:B31"/>
    <mergeCell ref="C30:K31"/>
    <mergeCell ref="M30:N30"/>
    <mergeCell ref="M31:N31"/>
    <mergeCell ref="C32:K32"/>
    <mergeCell ref="C37:K37"/>
    <mergeCell ref="M37:N37"/>
  </mergeCells>
  <hyperlinks>
    <hyperlink ref="D117" r:id="rId1" xr:uid="{3B0E71D1-E286-4186-A905-A89AE6A14874}"/>
    <hyperlink ref="D176" r:id="rId2" xr:uid="{1BB2226E-3790-4270-868C-7EA59253695F}"/>
    <hyperlink ref="D228" r:id="rId3" xr:uid="{6B111252-AE34-4FF2-A3A3-25F95DE4E3CB}"/>
    <hyperlink ref="D278" r:id="rId4" xr:uid="{11D7D0DE-B830-4883-8590-6EDB196BBE1E}"/>
    <hyperlink ref="D326" r:id="rId5" xr:uid="{DE47D985-88EB-4325-AC92-093B083E20CA}"/>
    <hyperlink ref="D375" r:id="rId6" xr:uid="{000E3C13-C5ED-4DDD-B021-2A83F7E78B79}"/>
    <hyperlink ref="D422" r:id="rId7" xr:uid="{2ACD6133-9E20-4430-BFC0-006F42A1CD93}"/>
    <hyperlink ref="D479" r:id="rId8" xr:uid="{37D15525-A0C7-435E-AF8B-33E020D05583}"/>
    <hyperlink ref="D528" r:id="rId9" xr:uid="{DB4A1404-A7F1-45CD-BF65-B756D12CF854}"/>
    <hyperlink ref="D575" r:id="rId10" xr:uid="{988B89B9-CCFA-425E-A882-553BA1D7AEA1}"/>
    <hyperlink ref="D622" r:id="rId11" xr:uid="{1CBE536F-FD9A-455B-8704-53A42126ABAF}"/>
    <hyperlink ref="D66" r:id="rId12" xr:uid="{03F17741-81DB-4EAF-9F10-8C9BD3B2164D}"/>
  </hyperlinks>
  <printOptions horizontalCentered="1"/>
  <pageMargins left="0.25" right="0.25" top="0.75" bottom="0.75" header="0.3" footer="0.3"/>
  <pageSetup paperSize="9" scale="10" fitToWidth="0" orientation="portrait" horizontalDpi="300" verticalDpi="300" r:id="rId13"/>
  <headerFooter alignWithMargins="0"/>
  <drawing r:id="rId1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47CE0-F3BA-4361-BD78-1E75F171A73C}">
  <sheetPr>
    <pageSetUpPr fitToPage="1"/>
  </sheetPr>
  <dimension ref="A1:AA637"/>
  <sheetViews>
    <sheetView showZeros="0" showWhiteSpace="0" zoomScale="77" zoomScaleNormal="77" zoomScalePageLayoutView="58" workbookViewId="0">
      <selection activeCell="Z34" sqref="Z34"/>
    </sheetView>
  </sheetViews>
  <sheetFormatPr baseColWidth="10" defaultRowHeight="15"/>
  <cols>
    <col min="1" max="1" width="3.7109375" customWidth="1"/>
    <col min="2" max="14" width="11.7109375" customWidth="1"/>
    <col min="15" max="23" width="11.7109375" style="599" customWidth="1"/>
    <col min="24" max="16384" width="11.42578125" style="994"/>
  </cols>
  <sheetData>
    <row r="1" spans="1:26" s="599" customFormat="1" ht="15" customHeight="1">
      <c r="A1" s="1760">
        <v>3</v>
      </c>
      <c r="B1" s="1760">
        <v>11</v>
      </c>
      <c r="C1" s="1760">
        <v>11</v>
      </c>
      <c r="D1" s="1760">
        <v>11</v>
      </c>
      <c r="E1" s="1760">
        <v>11</v>
      </c>
      <c r="F1" s="1760">
        <v>11</v>
      </c>
      <c r="G1" s="1760">
        <v>11</v>
      </c>
      <c r="H1" s="1760">
        <v>11</v>
      </c>
      <c r="I1" s="1760">
        <v>11</v>
      </c>
      <c r="J1" s="1760">
        <v>11</v>
      </c>
      <c r="K1" s="1760">
        <v>11</v>
      </c>
      <c r="L1" s="1760">
        <v>11</v>
      </c>
      <c r="M1" s="1760">
        <v>11</v>
      </c>
      <c r="N1" s="1760">
        <v>11</v>
      </c>
      <c r="O1" s="1760">
        <v>11</v>
      </c>
      <c r="P1" s="1760">
        <v>11</v>
      </c>
      <c r="Q1" s="1760">
        <v>11</v>
      </c>
      <c r="R1" s="1760">
        <v>11</v>
      </c>
      <c r="S1" s="1760">
        <v>11</v>
      </c>
      <c r="T1" s="1760">
        <v>11</v>
      </c>
      <c r="U1" s="1760">
        <v>11</v>
      </c>
      <c r="V1" s="1760">
        <v>11</v>
      </c>
      <c r="W1" s="1760">
        <v>11</v>
      </c>
    </row>
    <row r="2" spans="1:26" s="599" customFormat="1" ht="15.75" customHeight="1" thickBot="1">
      <c r="A2" s="4189" t="s">
        <v>260</v>
      </c>
      <c r="B2" s="5704" t="str">
        <f>B3</f>
        <v>COUSSIN COEUR DE LA SAINT VALENTIN 2014</v>
      </c>
      <c r="C2" s="5704"/>
      <c r="D2" s="5704"/>
      <c r="E2" s="5704"/>
      <c r="F2" s="5704"/>
      <c r="G2" s="5704"/>
      <c r="H2" s="5704"/>
      <c r="I2" s="5704"/>
      <c r="J2" s="5704"/>
      <c r="K2" s="5704"/>
      <c r="L2" s="5704"/>
      <c r="M2" s="5704"/>
      <c r="N2" s="5704"/>
      <c r="O2" s="5704"/>
      <c r="P2" s="5704"/>
      <c r="Q2" s="5704"/>
      <c r="R2" s="5704"/>
      <c r="S2" s="5704"/>
      <c r="T2" s="5704"/>
      <c r="U2" s="5704"/>
      <c r="V2" s="5704"/>
      <c r="W2" s="5704"/>
    </row>
    <row r="3" spans="1:26" s="599" customFormat="1" ht="18" customHeight="1">
      <c r="A3" s="4189"/>
      <c r="B3" s="5705" t="s">
        <v>1566</v>
      </c>
      <c r="C3" s="5706"/>
      <c r="D3" s="5706"/>
      <c r="E3" s="5706"/>
      <c r="F3" s="5706"/>
      <c r="G3" s="5706"/>
      <c r="H3" s="5706"/>
      <c r="I3" s="5706"/>
      <c r="J3" s="5706"/>
      <c r="K3" s="5706"/>
      <c r="L3" s="5706"/>
      <c r="M3" s="5706"/>
      <c r="N3" s="5706"/>
      <c r="O3" s="5706"/>
      <c r="P3" s="5706"/>
      <c r="Q3" s="5706"/>
      <c r="R3" s="5706"/>
      <c r="S3" s="5778" t="str">
        <f>Q21</f>
        <v>Coussin (s)</v>
      </c>
      <c r="T3" s="5778"/>
      <c r="U3" s="5778"/>
      <c r="V3" s="5779"/>
      <c r="W3" s="5782">
        <f>S8</f>
        <v>4</v>
      </c>
    </row>
    <row r="4" spans="1:26" s="599" customFormat="1" ht="18" customHeight="1">
      <c r="A4" s="4189"/>
      <c r="B4" s="5707"/>
      <c r="C4" s="5708"/>
      <c r="D4" s="5708"/>
      <c r="E4" s="5708"/>
      <c r="F4" s="5708"/>
      <c r="G4" s="5708"/>
      <c r="H4" s="5708"/>
      <c r="I4" s="5708"/>
      <c r="J4" s="5708"/>
      <c r="K4" s="5708"/>
      <c r="L4" s="5708"/>
      <c r="M4" s="5708"/>
      <c r="N4" s="5708"/>
      <c r="O4" s="5708"/>
      <c r="P4" s="5708"/>
      <c r="Q4" s="5708"/>
      <c r="R4" s="5708"/>
      <c r="S4" s="5780"/>
      <c r="T4" s="5780"/>
      <c r="U4" s="5780"/>
      <c r="V4" s="5781"/>
      <c r="W4" s="5783"/>
    </row>
    <row r="5" spans="1:26" s="599" customFormat="1" ht="18" customHeight="1">
      <c r="A5" s="4189"/>
      <c r="B5" s="5707"/>
      <c r="C5" s="5708"/>
      <c r="D5" s="5708"/>
      <c r="E5" s="5708"/>
      <c r="F5" s="5708"/>
      <c r="G5" s="5708"/>
      <c r="H5" s="5708"/>
      <c r="I5" s="5708"/>
      <c r="J5" s="5708"/>
      <c r="K5" s="5708"/>
      <c r="L5" s="5708"/>
      <c r="M5" s="5708"/>
      <c r="N5" s="5708"/>
      <c r="O5" s="5708"/>
      <c r="P5" s="5708"/>
      <c r="Q5" s="5708"/>
      <c r="R5" s="5708"/>
      <c r="S5" s="5780"/>
      <c r="T5" s="5780"/>
      <c r="U5" s="5780"/>
      <c r="V5" s="5781"/>
      <c r="W5" s="5783"/>
    </row>
    <row r="6" spans="1:26" s="599" customFormat="1" ht="18" customHeight="1">
      <c r="A6" s="4189"/>
      <c r="B6" s="5707"/>
      <c r="C6" s="5708"/>
      <c r="D6" s="5708"/>
      <c r="E6" s="5708"/>
      <c r="F6" s="5708"/>
      <c r="G6" s="5708"/>
      <c r="H6" s="5708"/>
      <c r="I6" s="5708"/>
      <c r="J6" s="5708"/>
      <c r="K6" s="5708"/>
      <c r="L6" s="5708"/>
      <c r="M6" s="5708"/>
      <c r="N6" s="5708"/>
      <c r="O6" s="5708"/>
      <c r="P6" s="5708"/>
      <c r="Q6" s="5708"/>
      <c r="R6" s="5708"/>
      <c r="S6" s="5785" t="s">
        <v>1567</v>
      </c>
      <c r="T6" s="5785"/>
      <c r="U6" s="5785"/>
      <c r="V6" s="5786"/>
      <c r="W6" s="5783"/>
    </row>
    <row r="7" spans="1:26" s="599" customFormat="1" ht="18" customHeight="1">
      <c r="A7" s="4189"/>
      <c r="B7" s="5709" t="s">
        <v>1568</v>
      </c>
      <c r="C7" s="5710"/>
      <c r="D7" s="5710"/>
      <c r="E7" s="5710"/>
      <c r="F7" s="5710"/>
      <c r="G7" s="5710"/>
      <c r="H7" s="5710"/>
      <c r="I7" s="5710"/>
      <c r="J7" s="5710"/>
      <c r="K7" s="5710"/>
      <c r="L7" s="5710"/>
      <c r="M7" s="5710"/>
      <c r="N7" s="5710"/>
      <c r="O7" s="5710"/>
      <c r="P7" s="5710"/>
      <c r="Q7" s="5710"/>
      <c r="R7" s="5710"/>
      <c r="S7" s="5785"/>
      <c r="T7" s="5785"/>
      <c r="U7" s="5785"/>
      <c r="V7" s="5786"/>
      <c r="W7" s="5783"/>
    </row>
    <row r="8" spans="1:26" s="599" customFormat="1" ht="18" customHeight="1">
      <c r="A8" s="4189"/>
      <c r="B8" s="5709"/>
      <c r="C8" s="5710"/>
      <c r="D8" s="5710"/>
      <c r="E8" s="5710"/>
      <c r="F8" s="5710"/>
      <c r="G8" s="5710"/>
      <c r="H8" s="5710"/>
      <c r="I8" s="5710"/>
      <c r="J8" s="5710"/>
      <c r="K8" s="5710"/>
      <c r="L8" s="5710"/>
      <c r="M8" s="5710"/>
      <c r="N8" s="5710"/>
      <c r="O8" s="5710"/>
      <c r="P8" s="5710"/>
      <c r="Q8" s="5710"/>
      <c r="R8" s="5710"/>
      <c r="S8" s="5787">
        <v>4</v>
      </c>
      <c r="T8" s="5787"/>
      <c r="U8" s="5787"/>
      <c r="V8" s="5788"/>
      <c r="W8" s="5783"/>
    </row>
    <row r="9" spans="1:26" s="599" customFormat="1" ht="18" customHeight="1">
      <c r="A9" s="4189"/>
      <c r="B9" s="5711"/>
      <c r="C9" s="5712"/>
      <c r="D9" s="5712"/>
      <c r="E9" s="5712"/>
      <c r="F9" s="5712"/>
      <c r="G9" s="5712"/>
      <c r="H9" s="5712"/>
      <c r="I9" s="5712"/>
      <c r="J9" s="5712"/>
      <c r="K9" s="5712"/>
      <c r="L9" s="5712"/>
      <c r="M9" s="5712"/>
      <c r="N9" s="5712"/>
      <c r="O9" s="5712"/>
      <c r="P9" s="5712"/>
      <c r="Q9" s="5712"/>
      <c r="R9" s="5712"/>
      <c r="S9" s="5789"/>
      <c r="T9" s="5789"/>
      <c r="U9" s="5789"/>
      <c r="V9" s="5790"/>
      <c r="W9" s="5784"/>
    </row>
    <row r="10" spans="1:26" s="599" customFormat="1" ht="18" customHeight="1">
      <c r="A10" s="1761"/>
      <c r="B10" s="5713" t="s">
        <v>2962</v>
      </c>
      <c r="C10" s="5714"/>
      <c r="D10" s="5714"/>
      <c r="E10" s="5714"/>
      <c r="F10" s="5714"/>
      <c r="G10" s="5714"/>
      <c r="H10" s="5714"/>
      <c r="I10" s="5714"/>
      <c r="J10" s="5714"/>
      <c r="K10" s="5714"/>
      <c r="L10" s="5714"/>
      <c r="M10" s="5714"/>
      <c r="N10" s="5714"/>
      <c r="O10" s="5714"/>
      <c r="P10" s="5714"/>
      <c r="Q10" s="5714"/>
      <c r="R10" s="5714"/>
      <c r="S10" s="5714"/>
      <c r="T10" s="5714"/>
      <c r="U10" s="5714"/>
      <c r="V10" s="5794"/>
      <c r="W10" s="5796" t="str">
        <f>B3</f>
        <v>COUSSIN COEUR DE LA SAINT VALENTIN 2014</v>
      </c>
    </row>
    <row r="11" spans="1:26" s="599" customFormat="1" ht="18" customHeight="1">
      <c r="A11" s="1761"/>
      <c r="B11" s="5715"/>
      <c r="C11" s="5716"/>
      <c r="D11" s="5716"/>
      <c r="E11" s="5716"/>
      <c r="F11" s="5716"/>
      <c r="G11" s="5716"/>
      <c r="H11" s="5716"/>
      <c r="I11" s="5716"/>
      <c r="J11" s="5716"/>
      <c r="K11" s="5716"/>
      <c r="L11" s="5716"/>
      <c r="M11" s="5716"/>
      <c r="N11" s="5716"/>
      <c r="O11" s="5716"/>
      <c r="P11" s="5716"/>
      <c r="Q11" s="5716"/>
      <c r="R11" s="5716"/>
      <c r="S11" s="5716"/>
      <c r="T11" s="5716"/>
      <c r="U11" s="5716"/>
      <c r="V11" s="5795"/>
      <c r="W11" s="5797"/>
      <c r="Y11" s="3512" t="s">
        <v>2960</v>
      </c>
      <c r="Z11" s="3512"/>
    </row>
    <row r="12" spans="1:26" s="599" customFormat="1" ht="18" customHeight="1">
      <c r="A12" s="1761"/>
      <c r="B12" s="5715"/>
      <c r="C12" s="5716"/>
      <c r="D12" s="5716"/>
      <c r="E12" s="5716"/>
      <c r="F12" s="5716"/>
      <c r="G12" s="5716"/>
      <c r="H12" s="5716"/>
      <c r="I12" s="5716"/>
      <c r="J12" s="5716"/>
      <c r="K12" s="5716"/>
      <c r="L12" s="5716"/>
      <c r="M12" s="5716"/>
      <c r="N12" s="5716"/>
      <c r="O12" s="5716"/>
      <c r="P12" s="5716"/>
      <c r="Q12" s="5716"/>
      <c r="R12" s="5716"/>
      <c r="S12" s="5716"/>
      <c r="T12" s="5716"/>
      <c r="U12" s="5716"/>
      <c r="V12" s="5795"/>
      <c r="W12" s="5797"/>
      <c r="Y12" s="3512" t="s">
        <v>2961</v>
      </c>
      <c r="Z12"/>
    </row>
    <row r="13" spans="1:26" s="599" customFormat="1" ht="18" customHeight="1">
      <c r="A13" s="1761"/>
      <c r="B13" s="1762">
        <v>1</v>
      </c>
      <c r="C13" s="1763" t="s">
        <v>1570</v>
      </c>
      <c r="D13" s="1763"/>
      <c r="E13" s="1763"/>
      <c r="F13" s="1763"/>
      <c r="G13" s="1763"/>
      <c r="H13" s="1763"/>
      <c r="I13" s="1764">
        <v>5</v>
      </c>
      <c r="J13" s="1763" t="s">
        <v>1571</v>
      </c>
      <c r="K13" s="1763"/>
      <c r="L13" s="1763"/>
      <c r="M13" s="1763"/>
      <c r="N13" s="1763"/>
      <c r="O13" s="1763"/>
      <c r="P13" s="1763"/>
      <c r="Q13" s="1764">
        <v>9</v>
      </c>
      <c r="R13" s="1763" t="s">
        <v>1572</v>
      </c>
      <c r="S13" s="1763"/>
      <c r="T13" s="1763"/>
      <c r="U13" s="1763"/>
      <c r="V13" s="1765"/>
      <c r="W13" s="5797"/>
      <c r="Y13" s="3690" t="s">
        <v>2924</v>
      </c>
      <c r="Z13" s="3689" t="s">
        <v>2253</v>
      </c>
    </row>
    <row r="14" spans="1:26" s="599" customFormat="1" ht="18" customHeight="1">
      <c r="A14" s="1761"/>
      <c r="B14" s="1762">
        <v>2</v>
      </c>
      <c r="C14" s="1763" t="s">
        <v>1573</v>
      </c>
      <c r="D14" s="1763"/>
      <c r="E14" s="1763"/>
      <c r="F14" s="1763"/>
      <c r="G14" s="1763"/>
      <c r="H14" s="1763"/>
      <c r="I14" s="1764">
        <v>6</v>
      </c>
      <c r="J14" s="1763" t="s">
        <v>1574</v>
      </c>
      <c r="K14" s="1763"/>
      <c r="L14" s="1763"/>
      <c r="M14" s="1763"/>
      <c r="N14" s="1763"/>
      <c r="O14" s="1763"/>
      <c r="P14" s="1763"/>
      <c r="Q14" s="1764">
        <v>10</v>
      </c>
      <c r="R14" s="1763" t="s">
        <v>1575</v>
      </c>
      <c r="S14" s="1763"/>
      <c r="T14" s="1763"/>
      <c r="U14" s="1763"/>
      <c r="V14" s="1765"/>
      <c r="W14" s="5797"/>
      <c r="Y14" s="3511" t="s">
        <v>870</v>
      </c>
      <c r="Z14" s="3689" t="s">
        <v>870</v>
      </c>
    </row>
    <row r="15" spans="1:26" s="599" customFormat="1" ht="18" customHeight="1">
      <c r="A15" s="1761"/>
      <c r="B15" s="1762">
        <v>3</v>
      </c>
      <c r="C15" s="1763" t="s">
        <v>1576</v>
      </c>
      <c r="D15" s="1763"/>
      <c r="E15" s="1763"/>
      <c r="F15" s="1763"/>
      <c r="G15" s="1763"/>
      <c r="H15" s="1763"/>
      <c r="I15" s="1764">
        <v>7</v>
      </c>
      <c r="J15" s="1763" t="s">
        <v>1577</v>
      </c>
      <c r="K15" s="1763"/>
      <c r="L15" s="1763"/>
      <c r="M15" s="1763"/>
      <c r="N15" s="1763"/>
      <c r="O15" s="1763"/>
      <c r="P15" s="1763"/>
      <c r="Q15" s="1764">
        <v>11</v>
      </c>
      <c r="R15" s="1763" t="s">
        <v>1578</v>
      </c>
      <c r="S15" s="1763"/>
      <c r="T15" s="1763"/>
      <c r="U15" s="1763"/>
      <c r="V15" s="1765"/>
      <c r="W15" s="5797"/>
      <c r="Y15" s="3511" t="s">
        <v>316</v>
      </c>
      <c r="Z15" s="3689" t="s">
        <v>316</v>
      </c>
    </row>
    <row r="16" spans="1:26" s="599" customFormat="1" ht="18" customHeight="1">
      <c r="A16" s="1761"/>
      <c r="B16" s="1762">
        <v>4</v>
      </c>
      <c r="C16" s="1763" t="s">
        <v>1579</v>
      </c>
      <c r="D16" s="1763"/>
      <c r="E16" s="1763"/>
      <c r="F16" s="1763"/>
      <c r="G16" s="1763"/>
      <c r="H16" s="1763"/>
      <c r="I16" s="1764">
        <v>8</v>
      </c>
      <c r="J16" s="1763" t="s">
        <v>1580</v>
      </c>
      <c r="K16" s="1763"/>
      <c r="L16" s="1763"/>
      <c r="M16" s="1763"/>
      <c r="N16" s="1763"/>
      <c r="O16" s="1763"/>
      <c r="P16" s="1763"/>
      <c r="Q16" s="1766"/>
      <c r="R16" s="1763"/>
      <c r="S16" s="1763"/>
      <c r="T16" s="1763"/>
      <c r="U16" s="1763"/>
      <c r="V16" s="1765"/>
      <c r="W16" s="5797"/>
      <c r="Y16" s="3511" t="s">
        <v>647</v>
      </c>
      <c r="Z16" s="3689" t="s">
        <v>647</v>
      </c>
    </row>
    <row r="17" spans="1:27" s="599" customFormat="1" ht="18" customHeight="1">
      <c r="A17" s="1761"/>
      <c r="B17" s="1767"/>
      <c r="C17" s="1763"/>
      <c r="D17" s="1763"/>
      <c r="E17" s="1763"/>
      <c r="F17" s="1763"/>
      <c r="G17" s="1763"/>
      <c r="H17" s="1763"/>
      <c r="I17" s="1763"/>
      <c r="J17" s="1763"/>
      <c r="K17" s="1763"/>
      <c r="L17" s="1763"/>
      <c r="M17" s="1763"/>
      <c r="N17" s="1763"/>
      <c r="O17" s="1763"/>
      <c r="P17" s="1763"/>
      <c r="Q17" s="1763"/>
      <c r="R17" s="1763"/>
      <c r="S17" s="1763"/>
      <c r="T17" s="1763"/>
      <c r="U17" s="1763"/>
      <c r="V17" s="1765"/>
      <c r="W17" s="5797"/>
      <c r="Y17" s="3511" t="s">
        <v>626</v>
      </c>
      <c r="Z17" s="3689" t="s">
        <v>626</v>
      </c>
    </row>
    <row r="18" spans="1:27" s="599" customFormat="1" ht="18" customHeight="1">
      <c r="A18" s="1761"/>
      <c r="B18" s="1767"/>
      <c r="C18" s="1763"/>
      <c r="D18" s="1763"/>
      <c r="E18" s="1763"/>
      <c r="F18" s="1763"/>
      <c r="G18" s="1763"/>
      <c r="H18" s="1763"/>
      <c r="I18" s="1763"/>
      <c r="J18" s="1763"/>
      <c r="K18" s="1763"/>
      <c r="L18" s="1763"/>
      <c r="M18" s="1763"/>
      <c r="N18" s="1763"/>
      <c r="O18" s="1763"/>
      <c r="P18" s="1763"/>
      <c r="Q18" s="1763"/>
      <c r="R18" s="1763"/>
      <c r="S18" s="1763"/>
      <c r="T18" s="1763"/>
      <c r="U18" s="1763"/>
      <c r="V18" s="1765"/>
      <c r="W18" s="5797"/>
    </row>
    <row r="19" spans="1:27" s="599" customFormat="1" ht="18" customHeight="1">
      <c r="A19" s="1761"/>
      <c r="B19" s="1768"/>
      <c r="C19" s="1769"/>
      <c r="D19" s="1770"/>
      <c r="E19" s="1770"/>
      <c r="F19" s="1770"/>
      <c r="G19" s="1770"/>
      <c r="H19" s="5799" t="s">
        <v>342</v>
      </c>
      <c r="I19" s="5799"/>
      <c r="J19" s="5799"/>
      <c r="K19" s="5799"/>
      <c r="L19" s="1771"/>
      <c r="M19" s="1771"/>
      <c r="N19" s="1771"/>
      <c r="O19" s="1772"/>
      <c r="P19" s="1772"/>
      <c r="Q19" s="5801" t="s">
        <v>343</v>
      </c>
      <c r="R19" s="5801"/>
      <c r="S19" s="5801"/>
      <c r="T19" s="5801"/>
      <c r="U19" s="1772"/>
      <c r="V19" s="1773"/>
      <c r="W19" s="5797"/>
    </row>
    <row r="20" spans="1:27" ht="18" customHeight="1">
      <c r="A20" s="1761"/>
      <c r="B20" s="1774"/>
      <c r="C20" s="1013"/>
      <c r="E20" s="1775"/>
      <c r="F20" s="1775"/>
      <c r="G20" s="1775"/>
      <c r="H20" s="5800"/>
      <c r="I20" s="5800"/>
      <c r="J20" s="5800"/>
      <c r="K20" s="5800"/>
      <c r="L20" s="1776"/>
      <c r="N20" s="1777"/>
      <c r="O20" s="1777"/>
      <c r="P20" s="1777"/>
      <c r="Q20" s="5802"/>
      <c r="R20" s="5802"/>
      <c r="S20" s="5802"/>
      <c r="T20" s="5802"/>
      <c r="U20" s="1645"/>
      <c r="V20" s="1778"/>
      <c r="W20" s="5797"/>
      <c r="Y20" s="599"/>
      <c r="Z20" s="599"/>
      <c r="AA20" s="599"/>
    </row>
    <row r="21" spans="1:27" ht="18" customHeight="1">
      <c r="A21" s="1761"/>
      <c r="B21" s="1774"/>
      <c r="C21" s="1013"/>
      <c r="D21" s="5803" t="s">
        <v>1581</v>
      </c>
      <c r="E21" s="5803"/>
      <c r="F21" s="5803"/>
      <c r="G21" s="5803"/>
      <c r="H21" s="5804">
        <v>2</v>
      </c>
      <c r="I21" s="5804"/>
      <c r="J21" s="5804"/>
      <c r="K21" s="5804"/>
      <c r="L21" s="1776"/>
      <c r="M21" s="5805" t="s">
        <v>1582</v>
      </c>
      <c r="N21" s="5805"/>
      <c r="O21" s="5805"/>
      <c r="P21" s="5805"/>
      <c r="Q21" s="5806" t="s">
        <v>1583</v>
      </c>
      <c r="R21" s="5806"/>
      <c r="S21" s="5806"/>
      <c r="T21" s="5806"/>
      <c r="U21" s="1645"/>
      <c r="V21" s="1778"/>
      <c r="W21" s="5797"/>
      <c r="Y21" s="599"/>
      <c r="Z21" s="599"/>
      <c r="AA21" s="599"/>
    </row>
    <row r="22" spans="1:27" ht="18" customHeight="1">
      <c r="A22" s="1761"/>
      <c r="B22" s="1774"/>
      <c r="D22" s="5803"/>
      <c r="E22" s="5803"/>
      <c r="F22" s="5803"/>
      <c r="G22" s="5803"/>
      <c r="H22" s="5804"/>
      <c r="I22" s="5804"/>
      <c r="J22" s="5804"/>
      <c r="K22" s="5804"/>
      <c r="L22" s="1776"/>
      <c r="M22" s="5805"/>
      <c r="N22" s="5805"/>
      <c r="O22" s="5805"/>
      <c r="P22" s="5805"/>
      <c r="Q22" s="5806"/>
      <c r="R22" s="5806"/>
      <c r="S22" s="5806"/>
      <c r="T22" s="5806"/>
      <c r="U22" s="1645"/>
      <c r="V22" s="1778"/>
      <c r="W22" s="5797"/>
      <c r="Y22" s="599"/>
      <c r="Z22" s="599"/>
      <c r="AA22" s="599"/>
    </row>
    <row r="23" spans="1:27" ht="18" customHeight="1">
      <c r="A23" s="1761"/>
      <c r="B23" s="1779"/>
      <c r="C23" s="1780"/>
      <c r="D23" s="5803"/>
      <c r="E23" s="5803"/>
      <c r="F23" s="5803"/>
      <c r="G23" s="5803"/>
      <c r="H23" s="5804"/>
      <c r="I23" s="5804"/>
      <c r="J23" s="5804"/>
      <c r="K23" s="5804"/>
      <c r="L23" s="1775"/>
      <c r="M23" s="5805"/>
      <c r="N23" s="5805"/>
      <c r="O23" s="5805"/>
      <c r="P23" s="5805"/>
      <c r="Q23" s="5806"/>
      <c r="R23" s="5806"/>
      <c r="S23" s="5806"/>
      <c r="T23" s="5806"/>
      <c r="U23" s="1645"/>
      <c r="V23" s="1778"/>
      <c r="W23" s="5797"/>
      <c r="Y23" s="599"/>
      <c r="Z23" s="599"/>
      <c r="AA23" s="599"/>
    </row>
    <row r="24" spans="1:27" ht="18" customHeight="1" thickBot="1">
      <c r="A24" s="1761"/>
      <c r="B24" s="1779"/>
      <c r="C24" s="1780"/>
      <c r="D24" s="1781"/>
      <c r="E24" s="1781"/>
      <c r="F24" s="1781"/>
      <c r="G24" s="1781"/>
      <c r="H24" s="1781"/>
      <c r="I24" s="1775"/>
      <c r="J24" s="1775"/>
      <c r="K24" s="1775"/>
      <c r="L24" s="1775"/>
      <c r="M24" s="1775"/>
      <c r="N24" s="1781"/>
      <c r="O24" s="1645"/>
      <c r="P24" s="1645"/>
      <c r="Q24" s="1645"/>
      <c r="R24" s="1645"/>
      <c r="S24" s="1645"/>
      <c r="T24" s="1645"/>
      <c r="U24" s="1645"/>
      <c r="V24" s="1778"/>
      <c r="W24" s="5797"/>
      <c r="Y24" s="599"/>
      <c r="Z24" s="599"/>
      <c r="AA24" s="599"/>
    </row>
    <row r="25" spans="1:27" ht="18" customHeight="1">
      <c r="A25" s="4188" t="s">
        <v>260</v>
      </c>
      <c r="B25" s="4190" t="s">
        <v>1570</v>
      </c>
      <c r="C25" s="4191"/>
      <c r="D25" s="4191"/>
      <c r="E25" s="4191"/>
      <c r="F25" s="4191"/>
      <c r="G25" s="4191"/>
      <c r="H25" s="4191"/>
      <c r="I25" s="4191"/>
      <c r="J25" s="4191"/>
      <c r="K25" s="4191"/>
      <c r="L25" s="4191"/>
      <c r="M25" s="4191"/>
      <c r="N25" s="4194">
        <v>1</v>
      </c>
      <c r="O25" s="5791" t="str">
        <f>B25</f>
        <v>PÂTE À CRACKERS</v>
      </c>
      <c r="P25" s="5792"/>
      <c r="Q25" s="5792"/>
      <c r="R25" s="5792"/>
      <c r="S25" s="5792"/>
      <c r="T25" s="5792"/>
      <c r="U25" s="5792"/>
      <c r="V25" s="5793"/>
      <c r="W25" s="5797"/>
      <c r="X25"/>
      <c r="Y25" s="599"/>
      <c r="Z25" s="599"/>
      <c r="AA25" s="599"/>
    </row>
    <row r="26" spans="1:27" ht="18" customHeight="1">
      <c r="A26" s="4189"/>
      <c r="B26" s="4192"/>
      <c r="C26" s="4193"/>
      <c r="D26" s="4193"/>
      <c r="E26" s="4193"/>
      <c r="F26" s="4193"/>
      <c r="G26" s="4193"/>
      <c r="H26" s="4193"/>
      <c r="I26" s="4193"/>
      <c r="J26" s="4193"/>
      <c r="K26" s="4193"/>
      <c r="L26" s="4193"/>
      <c r="M26" s="4193"/>
      <c r="N26" s="4195"/>
      <c r="O26" s="5791"/>
      <c r="P26" s="5792"/>
      <c r="Q26" s="5792"/>
      <c r="R26" s="5792"/>
      <c r="S26" s="5792"/>
      <c r="T26" s="5792"/>
      <c r="U26" s="5792"/>
      <c r="V26" s="5793"/>
      <c r="W26" s="5797"/>
      <c r="X26"/>
      <c r="Y26" s="599"/>
      <c r="Z26" s="599"/>
      <c r="AA26" s="599"/>
    </row>
    <row r="27" spans="1:27" ht="18" customHeight="1">
      <c r="A27" s="4189"/>
      <c r="B27" s="4192"/>
      <c r="C27" s="4193"/>
      <c r="D27" s="4193"/>
      <c r="E27" s="4193"/>
      <c r="F27" s="4193"/>
      <c r="G27" s="4193"/>
      <c r="H27" s="4193"/>
      <c r="I27" s="4193"/>
      <c r="J27" s="4193"/>
      <c r="K27" s="4193"/>
      <c r="L27" s="4193"/>
      <c r="M27" s="4193"/>
      <c r="N27" s="4195"/>
      <c r="O27" s="5791"/>
      <c r="P27" s="5792"/>
      <c r="Q27" s="5792"/>
      <c r="R27" s="5792"/>
      <c r="S27" s="5792"/>
      <c r="T27" s="5792"/>
      <c r="U27" s="5792"/>
      <c r="V27" s="5793"/>
      <c r="W27" s="5797"/>
      <c r="X27"/>
      <c r="Y27" s="599"/>
    </row>
    <row r="28" spans="1:27" ht="18" customHeight="1">
      <c r="A28" s="1097"/>
      <c r="B28" s="5746" t="s">
        <v>287</v>
      </c>
      <c r="C28" s="4824"/>
      <c r="D28" s="4825" t="s">
        <v>1584</v>
      </c>
      <c r="E28" s="4825"/>
      <c r="F28" s="4825"/>
      <c r="G28" s="4825"/>
      <c r="H28" s="4825"/>
      <c r="I28" s="4825"/>
      <c r="J28" s="4825"/>
      <c r="K28" s="4825"/>
      <c r="L28" s="4825"/>
      <c r="M28" s="4825"/>
      <c r="N28" s="5747"/>
      <c r="O28" s="5791" t="str">
        <f>D28</f>
        <v xml:space="preserve">COUSSIN COEUR DE LA SAINT VALENTIN 2014 </v>
      </c>
      <c r="P28" s="5792"/>
      <c r="Q28" s="5792"/>
      <c r="R28" s="5792"/>
      <c r="S28" s="5792"/>
      <c r="T28" s="5792"/>
      <c r="U28" s="5792"/>
      <c r="V28" s="5793"/>
      <c r="W28" s="5797"/>
      <c r="X28"/>
      <c r="Y28" s="599"/>
    </row>
    <row r="29" spans="1:27" ht="18" customHeight="1">
      <c r="A29" s="1097"/>
      <c r="B29" s="5746"/>
      <c r="C29" s="4824"/>
      <c r="D29" s="4825"/>
      <c r="E29" s="4825"/>
      <c r="F29" s="4825"/>
      <c r="G29" s="4825"/>
      <c r="H29" s="4825"/>
      <c r="I29" s="4825"/>
      <c r="J29" s="4825"/>
      <c r="K29" s="4825"/>
      <c r="L29" s="4825"/>
      <c r="M29" s="4825"/>
      <c r="N29" s="5747"/>
      <c r="O29" s="5791"/>
      <c r="P29" s="5792"/>
      <c r="Q29" s="5792"/>
      <c r="R29" s="5792"/>
      <c r="S29" s="5792"/>
      <c r="T29" s="5792"/>
      <c r="U29" s="5792"/>
      <c r="V29" s="5793"/>
      <c r="W29" s="5797"/>
      <c r="X29"/>
      <c r="Y29" s="599"/>
    </row>
    <row r="30" spans="1:27" ht="18" customHeight="1">
      <c r="A30" s="4169"/>
      <c r="B30" s="5748" t="s">
        <v>1585</v>
      </c>
      <c r="C30" s="5749"/>
      <c r="D30" s="5749"/>
      <c r="E30" s="5749"/>
      <c r="F30" s="5749"/>
      <c r="G30" s="5749"/>
      <c r="H30" s="5749"/>
      <c r="I30" s="5749"/>
      <c r="J30" s="5749"/>
      <c r="K30" s="5749"/>
      <c r="L30" s="5749"/>
      <c r="M30" s="5749"/>
      <c r="N30" s="5750"/>
      <c r="O30" s="5791" t="str">
        <f>B30</f>
        <v>AUTEUR : FRANÇOIS PERRET Hôtel Shangri La, Paris - JOURNAL DU PATISSIER -  Numéro 392 • Janvier - Février 2014</v>
      </c>
      <c r="P30" s="5792"/>
      <c r="Q30" s="5792"/>
      <c r="R30" s="5792"/>
      <c r="S30" s="5792"/>
      <c r="T30" s="5792"/>
      <c r="U30" s="5792"/>
      <c r="V30" s="5793"/>
      <c r="W30" s="5797"/>
      <c r="X30"/>
      <c r="Y30" s="599"/>
    </row>
    <row r="31" spans="1:27" ht="18" customHeight="1">
      <c r="A31" s="4169"/>
      <c r="B31" s="5748"/>
      <c r="C31" s="5749"/>
      <c r="D31" s="5749"/>
      <c r="E31" s="5749"/>
      <c r="F31" s="5749"/>
      <c r="G31" s="5749"/>
      <c r="H31" s="5749"/>
      <c r="I31" s="5749"/>
      <c r="J31" s="5749"/>
      <c r="K31" s="5749"/>
      <c r="L31" s="5749"/>
      <c r="M31" s="5749"/>
      <c r="N31" s="5750"/>
      <c r="O31" s="5791"/>
      <c r="P31" s="5792"/>
      <c r="Q31" s="5792"/>
      <c r="R31" s="5792"/>
      <c r="S31" s="5792"/>
      <c r="T31" s="5792"/>
      <c r="U31" s="5792"/>
      <c r="V31" s="5793"/>
      <c r="W31" s="5797"/>
      <c r="X31"/>
      <c r="Y31" s="599"/>
    </row>
    <row r="32" spans="1:27" ht="18" customHeight="1">
      <c r="A32" s="4169"/>
      <c r="B32" s="4128"/>
      <c r="C32" s="4129"/>
      <c r="D32" s="4129"/>
      <c r="E32" s="4129"/>
      <c r="F32" s="4129"/>
      <c r="G32" s="4129"/>
      <c r="H32" s="4129"/>
      <c r="I32" s="4129"/>
      <c r="J32" s="4129"/>
      <c r="K32" s="4129"/>
      <c r="L32" s="4129"/>
      <c r="M32" s="4129"/>
      <c r="N32" s="4130"/>
      <c r="O32" s="5809"/>
      <c r="P32" s="4814"/>
      <c r="Q32" s="4814"/>
      <c r="R32" s="4814"/>
      <c r="S32" s="4814"/>
      <c r="T32" s="4814"/>
      <c r="U32" s="4814"/>
      <c r="V32" s="5810"/>
      <c r="W32" s="5797"/>
      <c r="X32" s="1782"/>
      <c r="Y32" s="599"/>
    </row>
    <row r="33" spans="1:25" ht="18" customHeight="1">
      <c r="A33" s="4169"/>
      <c r="B33" s="2740" t="s">
        <v>25</v>
      </c>
      <c r="C33" s="2934"/>
      <c r="D33" s="2752" t="s">
        <v>1586</v>
      </c>
      <c r="E33" s="2935"/>
      <c r="F33" s="2921" t="s">
        <v>1587</v>
      </c>
      <c r="G33" s="1783">
        <v>1</v>
      </c>
      <c r="H33" s="2940" t="s">
        <v>464</v>
      </c>
      <c r="I33" s="2941" t="str">
        <f>B25</f>
        <v>PÂTE À CRACKERS</v>
      </c>
      <c r="J33" s="133"/>
      <c r="K33" s="133"/>
      <c r="L33" s="2934"/>
      <c r="M33" s="5751" t="s">
        <v>14</v>
      </c>
      <c r="N33" s="5752"/>
      <c r="O33" s="5811" t="s">
        <v>1588</v>
      </c>
      <c r="P33" s="5812"/>
      <c r="Q33" s="5812"/>
      <c r="R33" s="5812"/>
      <c r="S33" s="5812"/>
      <c r="T33" s="5812"/>
      <c r="U33" s="5813">
        <f>H21</f>
        <v>2</v>
      </c>
      <c r="V33" s="5814"/>
      <c r="W33" s="5797"/>
      <c r="X33" s="1782"/>
      <c r="Y33" s="599"/>
    </row>
    <row r="34" spans="1:25" ht="18" customHeight="1">
      <c r="A34" s="4169"/>
      <c r="B34" s="2741" t="s">
        <v>12</v>
      </c>
      <c r="C34" s="2934"/>
      <c r="D34" s="2921" t="s">
        <v>1589</v>
      </c>
      <c r="E34" s="2936" t="str">
        <f>C35</f>
        <v>Coussin</v>
      </c>
      <c r="F34" s="2921" t="s">
        <v>1590</v>
      </c>
      <c r="G34" s="2939">
        <f>(M35/K35)*G33</f>
        <v>3.0769230769230766</v>
      </c>
      <c r="H34" s="2934"/>
      <c r="I34" s="2934"/>
      <c r="J34" s="2934"/>
      <c r="K34" s="2934"/>
      <c r="L34" s="2934"/>
      <c r="M34" s="5753" t="s">
        <v>1591</v>
      </c>
      <c r="N34" s="5754"/>
      <c r="O34" s="5811"/>
      <c r="P34" s="5812"/>
      <c r="Q34" s="5812"/>
      <c r="R34" s="5812"/>
      <c r="S34" s="5812"/>
      <c r="T34" s="5812"/>
      <c r="U34" s="5813"/>
      <c r="V34" s="5814"/>
      <c r="W34" s="5797"/>
      <c r="X34" s="1782"/>
      <c r="Y34" s="599"/>
    </row>
    <row r="35" spans="1:25" ht="18" customHeight="1">
      <c r="A35" s="4169"/>
      <c r="B35" s="5760">
        <v>1</v>
      </c>
      <c r="C35" s="5761" t="s">
        <v>1592</v>
      </c>
      <c r="D35" s="3439"/>
      <c r="E35" s="3439"/>
      <c r="F35" s="2937" t="s">
        <v>1593</v>
      </c>
      <c r="G35" s="2938">
        <f>B35</f>
        <v>1</v>
      </c>
      <c r="H35" s="2937" t="str">
        <f>C35</f>
        <v>Coussin</v>
      </c>
      <c r="I35" s="3439"/>
      <c r="J35" s="5762" t="s">
        <v>1594</v>
      </c>
      <c r="K35" s="5763">
        <f>N49</f>
        <v>1.0010000000000001</v>
      </c>
      <c r="L35" s="3691"/>
      <c r="M35" s="5764">
        <v>3.08</v>
      </c>
      <c r="N35" s="5765"/>
      <c r="O35" s="5815" t="s">
        <v>1595</v>
      </c>
      <c r="P35" s="5816"/>
      <c r="Q35" s="5816"/>
      <c r="R35" s="5816"/>
      <c r="S35" s="5816"/>
      <c r="T35" s="5816"/>
      <c r="U35" s="5807" t="str">
        <f>Q21</f>
        <v>Coussin (s)</v>
      </c>
      <c r="V35" s="5808"/>
      <c r="W35" s="5797"/>
      <c r="X35" s="1782"/>
      <c r="Y35" s="599"/>
    </row>
    <row r="36" spans="1:25" ht="18" customHeight="1">
      <c r="A36" s="4169"/>
      <c r="B36" s="5760"/>
      <c r="C36" s="5761"/>
      <c r="D36" s="3439"/>
      <c r="E36" s="3439"/>
      <c r="F36" s="3439"/>
      <c r="G36" s="5773">
        <f>K35/M35</f>
        <v>0.32500000000000001</v>
      </c>
      <c r="H36" s="5773"/>
      <c r="I36" s="3439"/>
      <c r="J36" s="5762"/>
      <c r="K36" s="5763"/>
      <c r="L36" s="3691"/>
      <c r="M36" s="5764"/>
      <c r="N36" s="5765"/>
      <c r="O36" s="5815"/>
      <c r="P36" s="5816"/>
      <c r="Q36" s="5816"/>
      <c r="R36" s="5816"/>
      <c r="S36" s="5816"/>
      <c r="T36" s="5816"/>
      <c r="U36" s="5807"/>
      <c r="V36" s="5808"/>
      <c r="W36" s="5797"/>
      <c r="X36" s="1782"/>
      <c r="Y36" s="599"/>
    </row>
    <row r="37" spans="1:25" ht="18" customHeight="1">
      <c r="A37" s="4169"/>
      <c r="B37" s="4128"/>
      <c r="C37" s="4129"/>
      <c r="D37" s="4129"/>
      <c r="E37" s="4129"/>
      <c r="F37" s="4129"/>
      <c r="G37" s="4129"/>
      <c r="H37" s="4129"/>
      <c r="I37" s="4129"/>
      <c r="J37" s="4129"/>
      <c r="K37" s="4129"/>
      <c r="L37" s="4129"/>
      <c r="M37" s="4129"/>
      <c r="N37" s="4130"/>
      <c r="O37" s="1784"/>
      <c r="P37" s="1785"/>
      <c r="Q37" s="1785"/>
      <c r="R37" s="1785"/>
      <c r="S37" s="1786"/>
      <c r="T37" s="1786"/>
      <c r="U37" s="1786"/>
      <c r="V37" s="1787"/>
      <c r="W37" s="5797"/>
      <c r="X37" s="1782"/>
      <c r="Y37" s="599"/>
    </row>
    <row r="38" spans="1:25" ht="18" customHeight="1">
      <c r="A38" s="4169"/>
      <c r="B38" s="5755" t="s">
        <v>27</v>
      </c>
      <c r="C38" s="5756"/>
      <c r="D38" s="5756"/>
      <c r="E38" s="5757" t="s">
        <v>1286</v>
      </c>
      <c r="F38" s="5757"/>
      <c r="G38" s="5757"/>
      <c r="H38" s="5757"/>
      <c r="I38" s="5757"/>
      <c r="J38" s="5757"/>
      <c r="K38" s="5757"/>
      <c r="L38" s="2742"/>
      <c r="M38" s="2743"/>
      <c r="N38" s="2744"/>
      <c r="O38" s="1788"/>
      <c r="P38" s="1789"/>
      <c r="Q38" s="1789"/>
      <c r="R38" s="1789"/>
      <c r="S38" s="1790"/>
      <c r="T38" s="1790"/>
      <c r="U38" s="1790"/>
      <c r="V38" s="1791"/>
      <c r="W38" s="5797"/>
      <c r="X38"/>
    </row>
    <row r="39" spans="1:25" ht="18" customHeight="1">
      <c r="A39" s="4169"/>
      <c r="B39" s="5758" t="s">
        <v>300</v>
      </c>
      <c r="C39" s="4859" t="s">
        <v>331</v>
      </c>
      <c r="D39" s="4859" t="s">
        <v>366</v>
      </c>
      <c r="E39" s="5757"/>
      <c r="F39" s="5757"/>
      <c r="G39" s="5757"/>
      <c r="H39" s="5757"/>
      <c r="I39" s="5757"/>
      <c r="J39" s="5757"/>
      <c r="K39" s="5757"/>
      <c r="L39" s="2742"/>
      <c r="M39" s="2742"/>
      <c r="N39" s="2745"/>
      <c r="O39" s="1788"/>
      <c r="P39" s="1789"/>
      <c r="Q39" s="1789"/>
      <c r="R39" s="1789"/>
      <c r="S39" s="1790"/>
      <c r="T39" s="1790"/>
      <c r="U39" s="1790"/>
      <c r="V39" s="1791"/>
      <c r="W39" s="5797"/>
      <c r="X39"/>
    </row>
    <row r="40" spans="1:25" ht="18" customHeight="1">
      <c r="A40" s="4169"/>
      <c r="B40" s="5758"/>
      <c r="C40" s="4859"/>
      <c r="D40" s="4859"/>
      <c r="E40" s="2746" t="s">
        <v>24</v>
      </c>
      <c r="F40" s="2747"/>
      <c r="G40" s="2747"/>
      <c r="H40" s="2748"/>
      <c r="I40" s="2749"/>
      <c r="J40" s="2750"/>
      <c r="K40" s="2750"/>
      <c r="L40" s="2751"/>
      <c r="M40" s="2751"/>
      <c r="N40" s="3438"/>
      <c r="O40" s="1788"/>
      <c r="P40" s="1789"/>
      <c r="Q40" s="1789"/>
      <c r="R40" s="1789"/>
      <c r="S40" s="1790"/>
      <c r="T40" s="1790"/>
      <c r="U40" s="1790"/>
      <c r="V40" s="1791"/>
      <c r="W40" s="5797"/>
      <c r="X40"/>
    </row>
    <row r="41" spans="1:25" ht="18" customHeight="1">
      <c r="A41" s="4169"/>
      <c r="B41" s="5758"/>
      <c r="C41" s="4859"/>
      <c r="D41" s="5759"/>
      <c r="E41" s="1051" t="str">
        <f>SUBSTITUTE(ADDRESS(1,COLUMN(),4),"1","")</f>
        <v>E</v>
      </c>
      <c r="F41" s="1125"/>
      <c r="G41" s="1126"/>
      <c r="H41" s="1133"/>
      <c r="I41" s="1133"/>
      <c r="J41" s="1133"/>
      <c r="K41" s="1133"/>
      <c r="L41" s="1792"/>
      <c r="M41" s="1792"/>
      <c r="N41" s="1793"/>
      <c r="O41" s="1027"/>
      <c r="P41" s="1016"/>
      <c r="Q41" s="1016"/>
      <c r="R41" s="1016"/>
      <c r="S41" s="1011"/>
      <c r="T41" s="1061" t="s">
        <v>300</v>
      </c>
      <c r="U41" s="1011" t="s">
        <v>331</v>
      </c>
      <c r="V41" s="1794" t="s">
        <v>307</v>
      </c>
      <c r="W41" s="5797"/>
      <c r="X41"/>
    </row>
    <row r="42" spans="1:25" ht="18" customHeight="1">
      <c r="A42" s="4169"/>
      <c r="B42" s="1795"/>
      <c r="C42" s="1796"/>
      <c r="D42" s="1797"/>
      <c r="E42" s="3692"/>
      <c r="F42" s="2931"/>
      <c r="G42" s="2931"/>
      <c r="H42" s="2931"/>
      <c r="I42" s="2931"/>
      <c r="J42" s="2932">
        <f t="shared" ref="J42:J47" si="0">E42</f>
        <v>0</v>
      </c>
      <c r="K42" s="1052">
        <f t="shared" ref="K42:K47" si="1">IF(ISBLANK(B42),D42,(D42*B42))</f>
        <v>0</v>
      </c>
      <c r="L42" s="1798">
        <f>IF(ISTEXT(B42),B42,IF(ISBLANK(B42),0,(B42/B35)*M35))</f>
        <v>0</v>
      </c>
      <c r="M42" s="1799">
        <f t="shared" ref="M42:M47" si="2">C42</f>
        <v>0</v>
      </c>
      <c r="N42" s="145">
        <f>(K42/B35)*M35</f>
        <v>0</v>
      </c>
      <c r="O42" s="1014"/>
      <c r="P42" s="1014"/>
      <c r="Q42" s="1014"/>
      <c r="R42" s="1014"/>
      <c r="S42" s="1800">
        <f t="shared" ref="S42:S47" si="3">J42</f>
        <v>0</v>
      </c>
      <c r="T42" s="1801">
        <f>(L42/M35)*U33</f>
        <v>0</v>
      </c>
      <c r="U42" s="1802">
        <f t="shared" ref="U42:U47" si="4">M42</f>
        <v>0</v>
      </c>
      <c r="V42" s="1803">
        <f>(N42/M35)*U33</f>
        <v>0</v>
      </c>
      <c r="W42" s="5797"/>
      <c r="X42"/>
    </row>
    <row r="43" spans="1:25" ht="18" customHeight="1">
      <c r="A43" s="4169"/>
      <c r="B43" s="1804"/>
      <c r="C43" s="1805"/>
      <c r="D43" s="35">
        <v>0.25</v>
      </c>
      <c r="E43" s="3693" t="s">
        <v>1596</v>
      </c>
      <c r="F43" s="2933"/>
      <c r="G43" s="2933"/>
      <c r="H43" s="2933"/>
      <c r="I43" s="2933"/>
      <c r="J43" s="2932" t="str">
        <f t="shared" si="0"/>
        <v>Farine type 45</v>
      </c>
      <c r="K43" s="1052">
        <f t="shared" si="1"/>
        <v>0.25</v>
      </c>
      <c r="L43" s="1798">
        <f>IF(ISTEXT(B43),B43,IF(ISBLANK(B43),0,(B43/B35)*M35))</f>
        <v>0</v>
      </c>
      <c r="M43" s="1799">
        <f t="shared" si="2"/>
        <v>0</v>
      </c>
      <c r="N43" s="145">
        <f>(K43/B35)*M35</f>
        <v>0.77</v>
      </c>
      <c r="O43" s="1014"/>
      <c r="P43" s="1014"/>
      <c r="Q43" s="1014"/>
      <c r="R43" s="1014"/>
      <c r="S43" s="1800" t="str">
        <f t="shared" si="3"/>
        <v>Farine type 45</v>
      </c>
      <c r="T43" s="1801">
        <f>(L43/M35)*U33</f>
        <v>0</v>
      </c>
      <c r="U43" s="1802">
        <f t="shared" si="4"/>
        <v>0</v>
      </c>
      <c r="V43" s="1803">
        <f>(N43/M35)*U33</f>
        <v>0.5</v>
      </c>
      <c r="W43" s="5797"/>
      <c r="X43"/>
    </row>
    <row r="44" spans="1:25" ht="18" customHeight="1">
      <c r="A44" s="4169"/>
      <c r="B44" s="1804"/>
      <c r="C44" s="1805"/>
      <c r="D44" s="35">
        <v>0.03</v>
      </c>
      <c r="E44" s="3693" t="s">
        <v>1597</v>
      </c>
      <c r="F44" s="2933"/>
      <c r="G44" s="2933"/>
      <c r="H44" s="2933"/>
      <c r="I44" s="2933"/>
      <c r="J44" s="2932" t="str">
        <f t="shared" si="0"/>
        <v>Levure biologique</v>
      </c>
      <c r="K44" s="1052">
        <f t="shared" si="1"/>
        <v>0.03</v>
      </c>
      <c r="L44" s="1798">
        <f>IF(ISTEXT(B44),B44,IF(ISBLANK(B44),0,(B44/B35)*M35))</f>
        <v>0</v>
      </c>
      <c r="M44" s="1799">
        <f t="shared" si="2"/>
        <v>0</v>
      </c>
      <c r="N44" s="145">
        <f>(K44/B35)*M35</f>
        <v>9.2399999999999996E-2</v>
      </c>
      <c r="O44" s="1014"/>
      <c r="P44" s="1014"/>
      <c r="Q44" s="1014"/>
      <c r="R44" s="1014"/>
      <c r="S44" s="1800" t="str">
        <f t="shared" si="3"/>
        <v>Levure biologique</v>
      </c>
      <c r="T44" s="1801">
        <f>(L44/M35)*U33</f>
        <v>0</v>
      </c>
      <c r="U44" s="1802">
        <f t="shared" si="4"/>
        <v>0</v>
      </c>
      <c r="V44" s="1803">
        <f>(N44/M35)*U33</f>
        <v>0.06</v>
      </c>
      <c r="W44" s="5797"/>
      <c r="X44"/>
    </row>
    <row r="45" spans="1:25" ht="18" customHeight="1">
      <c r="A45" s="4169"/>
      <c r="B45" s="1804"/>
      <c r="C45" s="1805"/>
      <c r="D45" s="35">
        <v>0.01</v>
      </c>
      <c r="E45" s="3693" t="s">
        <v>1598</v>
      </c>
      <c r="F45" s="2933"/>
      <c r="G45" s="2933"/>
      <c r="H45" s="2933"/>
      <c r="I45" s="2933"/>
      <c r="J45" s="2932" t="str">
        <f t="shared" si="0"/>
        <v>Fleur de sel</v>
      </c>
      <c r="K45" s="1052">
        <f t="shared" si="1"/>
        <v>0.01</v>
      </c>
      <c r="L45" s="1798">
        <f>IF(ISTEXT(B45),B45,IF(ISBLANK(B45),0,(B45/B35)*M35))</f>
        <v>0</v>
      </c>
      <c r="M45" s="1799">
        <f t="shared" si="2"/>
        <v>0</v>
      </c>
      <c r="N45" s="145">
        <f>(K45/B35)*M35</f>
        <v>3.0800000000000001E-2</v>
      </c>
      <c r="O45" s="1014"/>
      <c r="P45" s="1014"/>
      <c r="Q45" s="1014"/>
      <c r="R45" s="1014"/>
      <c r="S45" s="1800" t="str">
        <f t="shared" si="3"/>
        <v>Fleur de sel</v>
      </c>
      <c r="T45" s="1801">
        <f>(L45/M35)*U33</f>
        <v>0</v>
      </c>
      <c r="U45" s="1802">
        <f t="shared" si="4"/>
        <v>0</v>
      </c>
      <c r="V45" s="1803">
        <f>(N45/M35)*U33</f>
        <v>0.02</v>
      </c>
      <c r="W45" s="5797"/>
      <c r="X45"/>
    </row>
    <row r="46" spans="1:25" ht="18" customHeight="1">
      <c r="A46" s="4169"/>
      <c r="B46" s="1804"/>
      <c r="C46" s="1805"/>
      <c r="D46" s="35">
        <v>3.5000000000000003E-2</v>
      </c>
      <c r="E46" s="3693" t="s">
        <v>1599</v>
      </c>
      <c r="F46" s="2933"/>
      <c r="G46" s="2933"/>
      <c r="H46" s="2933"/>
      <c r="I46" s="2933"/>
      <c r="J46" s="2932" t="str">
        <f t="shared" si="0"/>
        <v>Huile d’olive</v>
      </c>
      <c r="K46" s="1052">
        <f t="shared" si="1"/>
        <v>3.5000000000000003E-2</v>
      </c>
      <c r="L46" s="1798">
        <f>IF(ISTEXT(B46),B46,IF(ISBLANK(B46),0,(B46/B35)*M35))</f>
        <v>0</v>
      </c>
      <c r="M46" s="1799">
        <f t="shared" si="2"/>
        <v>0</v>
      </c>
      <c r="N46" s="145">
        <f>(K46/B35)*M35</f>
        <v>0.10780000000000001</v>
      </c>
      <c r="O46" s="1014"/>
      <c r="P46" s="1014"/>
      <c r="Q46" s="1014"/>
      <c r="R46" s="1014"/>
      <c r="S46" s="1800" t="str">
        <f t="shared" si="3"/>
        <v>Huile d’olive</v>
      </c>
      <c r="T46" s="1801">
        <f>(L46/M35)*U33</f>
        <v>0</v>
      </c>
      <c r="U46" s="1802">
        <f t="shared" si="4"/>
        <v>0</v>
      </c>
      <c r="V46" s="1803">
        <f>(N46/M35)*U33</f>
        <v>7.0000000000000007E-2</v>
      </c>
      <c r="W46" s="5797"/>
      <c r="X46"/>
    </row>
    <row r="47" spans="1:25" ht="18" customHeight="1">
      <c r="A47" s="4169"/>
      <c r="B47" s="1806"/>
      <c r="C47" s="1807"/>
      <c r="D47" s="1808"/>
      <c r="E47" s="3693"/>
      <c r="F47" s="2933"/>
      <c r="G47" s="2933"/>
      <c r="H47" s="2933"/>
      <c r="I47" s="2933"/>
      <c r="J47" s="2932">
        <f t="shared" si="0"/>
        <v>0</v>
      </c>
      <c r="K47" s="1052">
        <f t="shared" si="1"/>
        <v>0</v>
      </c>
      <c r="L47" s="1798">
        <f>IF(ISTEXT(B47),B47,IF(ISBLANK(B47),0,(B47/B35)*M35))</f>
        <v>0</v>
      </c>
      <c r="M47" s="1799">
        <f t="shared" si="2"/>
        <v>0</v>
      </c>
      <c r="N47" s="145">
        <f>(K47/B35)*M35</f>
        <v>0</v>
      </c>
      <c r="O47" s="1014"/>
      <c r="P47" s="1014"/>
      <c r="Q47" s="1014"/>
      <c r="R47" s="1014"/>
      <c r="S47" s="1800">
        <f t="shared" si="3"/>
        <v>0</v>
      </c>
      <c r="T47" s="1801">
        <f>(L47/M35)*U33</f>
        <v>0</v>
      </c>
      <c r="U47" s="1802">
        <f t="shared" si="4"/>
        <v>0</v>
      </c>
      <c r="V47" s="1803">
        <f>(N47/M35)*U33</f>
        <v>0</v>
      </c>
      <c r="W47" s="5797"/>
      <c r="X47"/>
    </row>
    <row r="48" spans="1:25" ht="18" customHeight="1">
      <c r="A48" s="4169"/>
      <c r="B48" s="5740"/>
      <c r="C48" s="5741"/>
      <c r="D48" s="5741"/>
      <c r="E48" s="5741"/>
      <c r="F48" s="5741"/>
      <c r="G48" s="5741"/>
      <c r="H48" s="5741"/>
      <c r="I48" s="5741"/>
      <c r="J48" s="5741"/>
      <c r="K48" s="5741"/>
      <c r="L48" s="5741"/>
      <c r="M48" s="5741"/>
      <c r="N48" s="5742"/>
      <c r="O48" s="1027"/>
      <c r="P48" s="1016"/>
      <c r="Q48" s="1016"/>
      <c r="R48" s="1016"/>
      <c r="S48" s="1011"/>
      <c r="T48" s="1011"/>
      <c r="U48" s="1011"/>
      <c r="V48" s="1794"/>
      <c r="W48" s="5797"/>
      <c r="X48"/>
    </row>
    <row r="49" spans="1:24" ht="18" customHeight="1">
      <c r="A49" s="4169"/>
      <c r="B49" s="1809"/>
      <c r="C49" s="1810"/>
      <c r="D49" s="1127">
        <f>SUM(D41:D48)</f>
        <v>0.32500000000000007</v>
      </c>
      <c r="E49" s="1127"/>
      <c r="F49" s="1811"/>
      <c r="G49" s="1811"/>
      <c r="H49" s="1811"/>
      <c r="I49" s="1811"/>
      <c r="J49" s="1812"/>
      <c r="K49" s="1812"/>
      <c r="L49" s="1813"/>
      <c r="M49" s="1813"/>
      <c r="N49" s="447">
        <f>SUM(N41:N48)</f>
        <v>1.0010000000000001</v>
      </c>
      <c r="O49" s="1027"/>
      <c r="P49" s="1016"/>
      <c r="Q49" s="1016"/>
      <c r="R49" s="1016"/>
      <c r="S49" s="1011"/>
      <c r="T49" s="1011"/>
      <c r="U49" s="1011"/>
      <c r="V49" s="1794"/>
      <c r="W49" s="5797"/>
      <c r="X49"/>
    </row>
    <row r="50" spans="1:24" ht="18" customHeight="1">
      <c r="A50" s="4169"/>
      <c r="B50" s="5743" t="s">
        <v>1600</v>
      </c>
      <c r="C50" s="5744"/>
      <c r="D50" s="5744"/>
      <c r="E50" s="5744"/>
      <c r="F50" s="5744"/>
      <c r="G50" s="5744"/>
      <c r="H50" s="5744"/>
      <c r="I50" s="5744"/>
      <c r="J50" s="5744"/>
      <c r="K50" s="5744"/>
      <c r="L50" s="5744"/>
      <c r="M50" s="5744"/>
      <c r="N50" s="5745"/>
      <c r="O50" s="1814"/>
      <c r="P50" s="1814"/>
      <c r="Q50" s="1815"/>
      <c r="R50" s="1816"/>
      <c r="S50" s="1816"/>
      <c r="T50" s="1816"/>
      <c r="U50" s="1816"/>
      <c r="V50" s="1817"/>
      <c r="W50" s="5797"/>
      <c r="X50"/>
    </row>
    <row r="51" spans="1:24" ht="18" customHeight="1">
      <c r="A51" s="4169"/>
      <c r="B51" s="1028"/>
      <c r="C51" s="1029" t="s">
        <v>314</v>
      </c>
      <c r="D51" s="1030"/>
      <c r="E51" s="1030"/>
      <c r="F51" s="1030"/>
      <c r="G51" s="4142" t="s">
        <v>263</v>
      </c>
      <c r="H51" s="4142"/>
      <c r="I51" s="4142"/>
      <c r="J51" s="4142"/>
      <c r="K51" s="4142"/>
      <c r="L51" s="4142"/>
      <c r="M51" s="4142"/>
      <c r="N51" s="4143"/>
      <c r="O51" s="1814"/>
      <c r="P51" s="1814"/>
      <c r="Q51" s="1815"/>
      <c r="R51" s="1816"/>
      <c r="S51" s="1816"/>
      <c r="T51" s="1816"/>
      <c r="U51" s="1816"/>
      <c r="V51" s="1817"/>
      <c r="W51" s="5797"/>
      <c r="X51"/>
    </row>
    <row r="52" spans="1:24" ht="18" customHeight="1">
      <c r="A52" s="4169"/>
      <c r="B52" s="1031"/>
      <c r="C52" s="1032" t="s">
        <v>334</v>
      </c>
      <c r="D52" s="1033" t="s">
        <v>374</v>
      </c>
      <c r="E52" s="1238"/>
      <c r="F52" s="1238"/>
      <c r="G52" s="4142"/>
      <c r="H52" s="4142"/>
      <c r="I52" s="4142"/>
      <c r="J52" s="4142"/>
      <c r="K52" s="4142"/>
      <c r="L52" s="4142"/>
      <c r="M52" s="4142"/>
      <c r="N52" s="4143"/>
      <c r="O52" s="1814"/>
      <c r="P52" s="1814"/>
      <c r="Q52" s="1815"/>
      <c r="R52" s="1816"/>
      <c r="S52" s="1816"/>
      <c r="T52" s="1816"/>
      <c r="U52" s="1816"/>
      <c r="V52" s="1817"/>
      <c r="W52" s="5797"/>
      <c r="X52"/>
    </row>
    <row r="53" spans="1:24" ht="18" customHeight="1">
      <c r="A53" s="4169"/>
      <c r="B53" s="1031"/>
      <c r="C53" s="1035" t="s">
        <v>316</v>
      </c>
      <c r="D53" s="1029" t="s">
        <v>317</v>
      </c>
      <c r="E53" s="1238"/>
      <c r="F53" s="1238"/>
      <c r="G53" s="1029"/>
      <c r="H53" s="1036"/>
      <c r="I53" s="1036"/>
      <c r="J53" s="1036"/>
      <c r="K53" s="1036"/>
      <c r="L53" s="1036"/>
      <c r="M53" s="1036"/>
      <c r="N53" s="1037"/>
      <c r="O53" s="1814"/>
      <c r="P53" s="1814"/>
      <c r="Q53" s="1815"/>
      <c r="R53" s="1816"/>
      <c r="S53" s="1816"/>
      <c r="T53" s="1816"/>
      <c r="U53" s="1816"/>
      <c r="V53" s="1817"/>
      <c r="W53" s="5797"/>
      <c r="X53"/>
    </row>
    <row r="54" spans="1:24" ht="18" customHeight="1">
      <c r="A54" s="4169"/>
      <c r="B54" s="135"/>
      <c r="C54" s="3694"/>
      <c r="D54" s="1039"/>
      <c r="E54" s="1040"/>
      <c r="F54" s="1040"/>
      <c r="G54" s="1041"/>
      <c r="H54" s="1042"/>
      <c r="I54" s="1042"/>
      <c r="J54" s="1042"/>
      <c r="K54" s="1818" t="s">
        <v>318</v>
      </c>
      <c r="L54" s="1042"/>
      <c r="M54" s="1042"/>
      <c r="N54" s="1043"/>
      <c r="O54" s="1814"/>
      <c r="P54" s="1814"/>
      <c r="Q54" s="1815"/>
      <c r="R54" s="1816"/>
      <c r="S54" s="1816"/>
      <c r="T54" s="1816"/>
      <c r="U54" s="1816"/>
      <c r="V54" s="1817"/>
      <c r="W54" s="5797"/>
      <c r="X54"/>
    </row>
    <row r="55" spans="1:24" ht="18" customHeight="1">
      <c r="A55" s="4169"/>
      <c r="B55" s="990"/>
      <c r="C55" s="3695" t="s">
        <v>1570</v>
      </c>
      <c r="D55" s="1045"/>
      <c r="E55" s="1045"/>
      <c r="F55" s="1045"/>
      <c r="G55" s="1045"/>
      <c r="H55" s="1045"/>
      <c r="I55" s="1045"/>
      <c r="J55" s="1045"/>
      <c r="K55" s="1818" t="s">
        <v>319</v>
      </c>
      <c r="L55" s="1045"/>
      <c r="M55" s="1045"/>
      <c r="N55" s="1046"/>
      <c r="O55" s="1814"/>
      <c r="P55" s="1814"/>
      <c r="Q55" s="1815"/>
      <c r="R55" s="1816"/>
      <c r="S55" s="1816"/>
      <c r="T55" s="1816"/>
      <c r="U55" s="1816"/>
      <c r="V55" s="1817"/>
      <c r="W55" s="5797"/>
      <c r="X55"/>
    </row>
    <row r="56" spans="1:24" ht="18" customHeight="1">
      <c r="A56" s="4169"/>
      <c r="B56" s="990">
        <v>1</v>
      </c>
      <c r="C56" s="3696" t="s">
        <v>1601</v>
      </c>
      <c r="D56" s="1045"/>
      <c r="E56" s="1045"/>
      <c r="F56" s="1045"/>
      <c r="G56" s="1045"/>
      <c r="H56" s="1045"/>
      <c r="I56" s="1045"/>
      <c r="J56" s="1045"/>
      <c r="K56" s="1818" t="s">
        <v>321</v>
      </c>
      <c r="L56" s="1045"/>
      <c r="M56" s="1045"/>
      <c r="N56" s="1046"/>
      <c r="O56" s="1814"/>
      <c r="P56" s="1814"/>
      <c r="Q56" s="1815"/>
      <c r="R56" s="1816"/>
      <c r="S56" s="1816"/>
      <c r="T56" s="1816"/>
      <c r="U56" s="1816"/>
      <c r="V56" s="1817"/>
      <c r="W56" s="5797"/>
      <c r="X56"/>
    </row>
    <row r="57" spans="1:24" ht="18" customHeight="1">
      <c r="A57" s="4169"/>
      <c r="B57" s="990">
        <v>2</v>
      </c>
      <c r="C57" s="3695" t="s">
        <v>1602</v>
      </c>
      <c r="D57" s="1045"/>
      <c r="E57" s="1045"/>
      <c r="F57" s="1045"/>
      <c r="G57" s="1045"/>
      <c r="H57" s="1045"/>
      <c r="I57" s="1045"/>
      <c r="J57" s="1045"/>
      <c r="K57" s="1045"/>
      <c r="L57" s="1045"/>
      <c r="M57" s="1045"/>
      <c r="N57" s="1046"/>
      <c r="O57" s="1814"/>
      <c r="P57" s="1814"/>
      <c r="Q57" s="1815"/>
      <c r="R57" s="1816"/>
      <c r="S57" s="1816"/>
      <c r="T57" s="1816"/>
      <c r="U57" s="1816"/>
      <c r="V57" s="1817"/>
      <c r="W57" s="5797"/>
      <c r="X57"/>
    </row>
    <row r="58" spans="1:24" ht="18" customHeight="1">
      <c r="A58" s="4169"/>
      <c r="B58" s="990">
        <v>3</v>
      </c>
      <c r="C58" s="3695" t="s">
        <v>1603</v>
      </c>
      <c r="D58" s="1045"/>
      <c r="E58" s="1045"/>
      <c r="F58" s="1045"/>
      <c r="G58" s="1045"/>
      <c r="H58" s="1045"/>
      <c r="I58" s="1045"/>
      <c r="J58" s="1045"/>
      <c r="K58" s="1045"/>
      <c r="L58" s="1045"/>
      <c r="M58" s="1045"/>
      <c r="N58" s="1046"/>
      <c r="O58" s="1814"/>
      <c r="P58" s="1814"/>
      <c r="Q58" s="1815"/>
      <c r="R58" s="1816"/>
      <c r="S58" s="1816"/>
      <c r="T58" s="1816"/>
      <c r="U58" s="1816"/>
      <c r="V58" s="1817"/>
      <c r="W58" s="5797"/>
      <c r="X58"/>
    </row>
    <row r="59" spans="1:24" ht="18" customHeight="1">
      <c r="A59" s="4169"/>
      <c r="B59" s="990">
        <v>4</v>
      </c>
      <c r="C59" s="3695" t="s">
        <v>1604</v>
      </c>
      <c r="D59" s="1045"/>
      <c r="E59" s="1045"/>
      <c r="F59" s="1045"/>
      <c r="G59" s="1045"/>
      <c r="H59" s="1045"/>
      <c r="I59" s="1045"/>
      <c r="J59" s="1045"/>
      <c r="K59" s="1045"/>
      <c r="L59" s="1045"/>
      <c r="M59" s="1045"/>
      <c r="N59" s="1046"/>
      <c r="O59" s="1814"/>
      <c r="P59" s="1814"/>
      <c r="Q59" s="1815"/>
      <c r="R59" s="1816"/>
      <c r="S59" s="1816"/>
      <c r="T59" s="1816"/>
      <c r="U59" s="1816"/>
      <c r="V59" s="1817"/>
      <c r="W59" s="5797"/>
      <c r="X59"/>
    </row>
    <row r="60" spans="1:24" ht="18" customHeight="1">
      <c r="A60" s="4169"/>
      <c r="B60" s="990">
        <v>5</v>
      </c>
      <c r="C60" s="3695" t="s">
        <v>1605</v>
      </c>
      <c r="D60" s="1045"/>
      <c r="E60" s="1045"/>
      <c r="F60" s="1045"/>
      <c r="G60" s="1045"/>
      <c r="H60" s="1045"/>
      <c r="I60" s="1045"/>
      <c r="J60" s="1045"/>
      <c r="K60" s="1045"/>
      <c r="L60" s="1045"/>
      <c r="M60" s="1045"/>
      <c r="N60" s="1046"/>
      <c r="O60" s="1814"/>
      <c r="P60" s="1814"/>
      <c r="Q60" s="1815"/>
      <c r="R60" s="1816"/>
      <c r="S60" s="1816"/>
      <c r="T60" s="1816"/>
      <c r="U60" s="1816"/>
      <c r="V60" s="1817"/>
      <c r="W60" s="5797"/>
      <c r="X60"/>
    </row>
    <row r="61" spans="1:24" ht="18" customHeight="1">
      <c r="A61" s="4169"/>
      <c r="B61" s="990">
        <v>6</v>
      </c>
      <c r="C61" s="3695" t="s">
        <v>1606</v>
      </c>
      <c r="D61" s="1045"/>
      <c r="E61" s="1045"/>
      <c r="F61" s="1045"/>
      <c r="G61" s="1045"/>
      <c r="H61" s="1045"/>
      <c r="I61" s="1045"/>
      <c r="J61" s="1045"/>
      <c r="K61" s="1045"/>
      <c r="L61" s="1045"/>
      <c r="M61" s="1045"/>
      <c r="N61" s="1046"/>
      <c r="O61" s="1814"/>
      <c r="P61" s="1814"/>
      <c r="Q61" s="1815"/>
      <c r="R61" s="1816"/>
      <c r="S61" s="1816"/>
      <c r="T61" s="1816"/>
      <c r="U61" s="1816"/>
      <c r="V61" s="1817"/>
      <c r="W61" s="5797"/>
      <c r="X61"/>
    </row>
    <row r="62" spans="1:24" ht="18" customHeight="1">
      <c r="A62" s="4169"/>
      <c r="B62" s="990">
        <v>7</v>
      </c>
      <c r="C62" s="3695" t="s">
        <v>1607</v>
      </c>
      <c r="D62" s="1045"/>
      <c r="E62" s="1045"/>
      <c r="F62" s="1045"/>
      <c r="G62" s="1045"/>
      <c r="H62" s="1045"/>
      <c r="I62" s="1045"/>
      <c r="J62" s="1045"/>
      <c r="K62" s="1045"/>
      <c r="L62" s="1045"/>
      <c r="M62" s="1045"/>
      <c r="N62" s="1046"/>
      <c r="O62" s="1814"/>
      <c r="P62" s="1814"/>
      <c r="Q62" s="1815"/>
      <c r="R62" s="1816"/>
      <c r="S62" s="1816"/>
      <c r="T62" s="1816"/>
      <c r="U62" s="1816"/>
      <c r="V62" s="1817"/>
      <c r="W62" s="5797"/>
      <c r="X62"/>
    </row>
    <row r="63" spans="1:24" ht="18" customHeight="1">
      <c r="A63" s="4169"/>
      <c r="B63" s="990">
        <v>8</v>
      </c>
      <c r="C63" s="3695" t="s">
        <v>1608</v>
      </c>
      <c r="D63" s="1045"/>
      <c r="E63" s="1045"/>
      <c r="F63" s="1045"/>
      <c r="G63" s="1045"/>
      <c r="H63" s="1045"/>
      <c r="I63" s="1045"/>
      <c r="J63" s="1045"/>
      <c r="K63" s="1045"/>
      <c r="L63" s="1045"/>
      <c r="M63" s="1045"/>
      <c r="N63" s="1046"/>
      <c r="O63" s="1814"/>
      <c r="P63" s="1814"/>
      <c r="Q63" s="1815"/>
      <c r="R63" s="1816"/>
      <c r="S63" s="1816"/>
      <c r="T63" s="1816"/>
      <c r="U63" s="1816"/>
      <c r="V63" s="1817"/>
      <c r="W63" s="5797"/>
      <c r="X63"/>
    </row>
    <row r="64" spans="1:24" ht="18" customHeight="1">
      <c r="A64" s="4169"/>
      <c r="B64" s="990">
        <v>9</v>
      </c>
      <c r="C64" s="3695" t="s">
        <v>1609</v>
      </c>
      <c r="D64" s="1045"/>
      <c r="E64" s="1045"/>
      <c r="F64" s="1045"/>
      <c r="G64" s="1045"/>
      <c r="H64" s="1045"/>
      <c r="I64" s="1045"/>
      <c r="J64" s="1045"/>
      <c r="K64" s="1045"/>
      <c r="L64" s="1045"/>
      <c r="M64" s="1045"/>
      <c r="N64" s="1046"/>
      <c r="O64" s="1814"/>
      <c r="P64" s="1814"/>
      <c r="Q64" s="1815"/>
      <c r="R64" s="1816"/>
      <c r="S64" s="1816"/>
      <c r="T64" s="1816"/>
      <c r="U64" s="1816"/>
      <c r="V64" s="1817"/>
      <c r="W64" s="5797"/>
      <c r="X64"/>
    </row>
    <row r="65" spans="1:24" ht="18" customHeight="1">
      <c r="A65" s="4169"/>
      <c r="B65" s="990">
        <v>10</v>
      </c>
      <c r="C65" s="3695" t="s">
        <v>1610</v>
      </c>
      <c r="D65" s="1045"/>
      <c r="E65" s="1045"/>
      <c r="F65" s="1045"/>
      <c r="G65" s="1045"/>
      <c r="H65" s="1045"/>
      <c r="I65" s="1045"/>
      <c r="J65" s="1045"/>
      <c r="K65" s="1045"/>
      <c r="L65" s="1045"/>
      <c r="M65" s="1045"/>
      <c r="N65" s="1046"/>
      <c r="O65" s="1814"/>
      <c r="P65" s="1814"/>
      <c r="Q65" s="1815"/>
      <c r="R65" s="1816"/>
      <c r="S65" s="1816"/>
      <c r="T65" s="1816"/>
      <c r="U65" s="1816"/>
      <c r="V65" s="1817"/>
      <c r="W65" s="5797"/>
      <c r="X65"/>
    </row>
    <row r="66" spans="1:24" ht="18" customHeight="1">
      <c r="A66" s="4169"/>
      <c r="B66" s="990">
        <v>11</v>
      </c>
      <c r="C66" s="3695" t="s">
        <v>1611</v>
      </c>
      <c r="D66" s="1045"/>
      <c r="E66" s="1045"/>
      <c r="F66" s="1045"/>
      <c r="G66" s="1045"/>
      <c r="H66" s="1045"/>
      <c r="I66" s="1045"/>
      <c r="J66" s="1045"/>
      <c r="K66" s="1045"/>
      <c r="L66" s="1045"/>
      <c r="M66" s="1045"/>
      <c r="N66" s="1046"/>
      <c r="O66" s="1814"/>
      <c r="P66" s="1814"/>
      <c r="Q66" s="1815"/>
      <c r="R66" s="1816"/>
      <c r="S66" s="1816"/>
      <c r="T66" s="1816"/>
      <c r="U66" s="1816"/>
      <c r="V66" s="1817"/>
      <c r="W66" s="5797"/>
      <c r="X66"/>
    </row>
    <row r="67" spans="1:24" ht="18" customHeight="1">
      <c r="A67" s="4169"/>
      <c r="B67" s="990"/>
      <c r="C67" s="3695"/>
      <c r="D67" s="1045"/>
      <c r="E67" s="1045"/>
      <c r="F67" s="1045"/>
      <c r="G67" s="1045"/>
      <c r="H67" s="1045"/>
      <c r="I67" s="1045"/>
      <c r="J67" s="1045"/>
      <c r="K67" s="1045"/>
      <c r="L67" s="1045"/>
      <c r="M67" s="1045"/>
      <c r="N67" s="1046"/>
      <c r="O67" s="1814"/>
      <c r="P67" s="1814"/>
      <c r="Q67" s="1815"/>
      <c r="R67" s="1816"/>
      <c r="S67" s="1816"/>
      <c r="T67" s="1816"/>
      <c r="U67" s="1816"/>
      <c r="V67" s="1817"/>
      <c r="W67" s="5797"/>
      <c r="X67"/>
    </row>
    <row r="68" spans="1:24" ht="18" customHeight="1">
      <c r="A68" s="4169"/>
      <c r="B68" s="990"/>
      <c r="C68" s="3695"/>
      <c r="D68" s="1045"/>
      <c r="E68" s="1045"/>
      <c r="F68" s="1045"/>
      <c r="G68" s="1045"/>
      <c r="H68" s="1045"/>
      <c r="I68" s="1045"/>
      <c r="J68" s="1045"/>
      <c r="K68" s="1045"/>
      <c r="L68" s="1045"/>
      <c r="M68" s="1045"/>
      <c r="N68" s="1046"/>
      <c r="O68" s="1814"/>
      <c r="P68" s="1814"/>
      <c r="Q68" s="1815"/>
      <c r="R68" s="1816"/>
      <c r="S68" s="1816"/>
      <c r="T68" s="1816"/>
      <c r="U68" s="1816"/>
      <c r="V68" s="1817"/>
      <c r="W68" s="5797"/>
      <c r="X68"/>
    </row>
    <row r="69" spans="1:24" ht="18" customHeight="1">
      <c r="A69" s="4169"/>
      <c r="B69" s="990"/>
      <c r="C69" s="3695"/>
      <c r="D69" s="1045"/>
      <c r="E69" s="1045"/>
      <c r="F69" s="1045"/>
      <c r="G69" s="1045"/>
      <c r="H69" s="1045"/>
      <c r="I69" s="1045"/>
      <c r="J69" s="1045"/>
      <c r="K69" s="1045"/>
      <c r="L69" s="1045"/>
      <c r="M69" s="1045"/>
      <c r="N69" s="1046"/>
      <c r="O69" s="1814"/>
      <c r="P69" s="1814"/>
      <c r="Q69" s="1815"/>
      <c r="R69" s="1816"/>
      <c r="S69" s="1816"/>
      <c r="T69" s="1816"/>
      <c r="U69" s="1816"/>
      <c r="V69" s="1817"/>
      <c r="W69" s="5797"/>
      <c r="X69"/>
    </row>
    <row r="70" spans="1:24" ht="18" customHeight="1">
      <c r="A70" s="4169"/>
      <c r="B70" s="1047"/>
      <c r="C70" s="3697"/>
      <c r="D70" s="9"/>
      <c r="E70" s="9"/>
      <c r="F70" s="9"/>
      <c r="G70" s="9"/>
      <c r="H70" s="9"/>
      <c r="I70" s="45"/>
      <c r="J70" s="45"/>
      <c r="K70" s="45"/>
      <c r="L70" s="45"/>
      <c r="M70" s="45"/>
      <c r="N70" s="46"/>
      <c r="O70" s="1814"/>
      <c r="P70" s="1814"/>
      <c r="Q70" s="1815"/>
      <c r="R70" s="1816"/>
      <c r="S70" s="1816"/>
      <c r="T70" s="1816"/>
      <c r="U70" s="1816"/>
      <c r="V70" s="1817"/>
      <c r="W70" s="5797"/>
      <c r="X70"/>
    </row>
    <row r="71" spans="1:24" ht="18" customHeight="1">
      <c r="A71" s="4169"/>
      <c r="B71" s="5731"/>
      <c r="C71" s="5732"/>
      <c r="D71" s="5732"/>
      <c r="E71" s="5732"/>
      <c r="F71" s="5732"/>
      <c r="G71" s="5732"/>
      <c r="H71" s="5732"/>
      <c r="I71" s="5732"/>
      <c r="J71" s="5732"/>
      <c r="K71" s="5732"/>
      <c r="L71" s="5732"/>
      <c r="M71" s="5732"/>
      <c r="N71" s="5733"/>
      <c r="O71" s="1814"/>
      <c r="P71" s="1814"/>
      <c r="Q71" s="1815"/>
      <c r="R71" s="1816"/>
      <c r="S71" s="1816"/>
      <c r="T71" s="1816"/>
      <c r="U71" s="1816"/>
      <c r="V71" s="1817"/>
      <c r="W71" s="5797"/>
      <c r="X71"/>
    </row>
    <row r="72" spans="1:24" ht="18" customHeight="1">
      <c r="A72" s="4169"/>
      <c r="B72" s="1114" t="s">
        <v>264</v>
      </c>
      <c r="C72" s="2923" t="s">
        <v>281</v>
      </c>
      <c r="D72" s="5734" t="s">
        <v>1612</v>
      </c>
      <c r="E72" s="5735"/>
      <c r="F72" s="5735"/>
      <c r="G72" s="5735"/>
      <c r="H72" s="5735"/>
      <c r="I72" s="5735"/>
      <c r="J72" s="5735"/>
      <c r="K72" s="5735"/>
      <c r="L72" s="5735"/>
      <c r="M72" s="5735"/>
      <c r="N72" s="5736"/>
      <c r="O72" s="1814"/>
      <c r="P72" s="1814"/>
      <c r="Q72" s="1815"/>
      <c r="R72" s="1816"/>
      <c r="S72" s="1816"/>
      <c r="T72" s="1816"/>
      <c r="U72" s="1816"/>
      <c r="V72" s="1817"/>
      <c r="W72" s="5797"/>
      <c r="X72"/>
    </row>
    <row r="73" spans="1:24" ht="18" customHeight="1">
      <c r="A73" s="4169"/>
      <c r="B73" s="5769"/>
      <c r="C73" s="5770"/>
      <c r="D73" s="5770"/>
      <c r="E73" s="5770"/>
      <c r="F73" s="5770"/>
      <c r="G73" s="5770"/>
      <c r="H73" s="5770"/>
      <c r="I73" s="5770"/>
      <c r="J73" s="5770"/>
      <c r="K73" s="5770"/>
      <c r="L73" s="5770"/>
      <c r="M73" s="5770"/>
      <c r="N73" s="5771"/>
      <c r="O73" s="1814"/>
      <c r="P73" s="1814"/>
      <c r="Q73" s="1815"/>
      <c r="R73" s="1816"/>
      <c r="S73" s="1816"/>
      <c r="T73" s="1816"/>
      <c r="U73" s="1816"/>
      <c r="V73" s="1817"/>
      <c r="W73" s="5797"/>
      <c r="X73"/>
    </row>
    <row r="74" spans="1:24" ht="18" customHeight="1">
      <c r="A74" s="4169"/>
      <c r="B74" s="5766" t="s">
        <v>480</v>
      </c>
      <c r="C74" s="5767"/>
      <c r="D74" s="5767"/>
      <c r="E74" s="5767"/>
      <c r="F74" s="5767"/>
      <c r="G74" s="5767"/>
      <c r="H74" s="5767"/>
      <c r="I74" s="5767"/>
      <c r="J74" s="5767"/>
      <c r="K74" s="5767"/>
      <c r="L74" s="5767"/>
      <c r="M74" s="5767"/>
      <c r="N74" s="5768"/>
      <c r="O74" s="1814"/>
      <c r="P74" s="1814"/>
      <c r="Q74" s="1815"/>
      <c r="R74" s="1816"/>
      <c r="S74" s="1816"/>
      <c r="T74" s="1816"/>
      <c r="U74" s="1816"/>
      <c r="V74" s="1817"/>
      <c r="W74" s="5797"/>
      <c r="X74"/>
    </row>
    <row r="75" spans="1:24" ht="18" customHeight="1">
      <c r="A75" s="4169"/>
      <c r="B75" s="140" t="s">
        <v>12</v>
      </c>
      <c r="C75" s="2918" t="s">
        <v>20</v>
      </c>
      <c r="D75" s="1054"/>
      <c r="E75" s="1054"/>
      <c r="F75" s="1054"/>
      <c r="G75" s="1054"/>
      <c r="H75" s="1054"/>
      <c r="I75" s="1055"/>
      <c r="J75" s="1055"/>
      <c r="K75" s="1055"/>
      <c r="L75" s="1055"/>
      <c r="M75" s="1055"/>
      <c r="N75" s="139"/>
      <c r="O75" s="1814"/>
      <c r="P75" s="1814"/>
      <c r="Q75" s="1815"/>
      <c r="R75" s="1816"/>
      <c r="S75" s="1816"/>
      <c r="T75" s="1816"/>
      <c r="U75" s="1816"/>
      <c r="V75" s="1817"/>
      <c r="W75" s="5797"/>
      <c r="X75"/>
    </row>
    <row r="76" spans="1:24" ht="18" customHeight="1">
      <c r="A76" s="4169"/>
      <c r="B76" s="989"/>
      <c r="C76" s="2919" t="s">
        <v>1275</v>
      </c>
      <c r="D76" s="1054"/>
      <c r="E76" s="1054"/>
      <c r="F76" s="1054"/>
      <c r="G76" s="1054"/>
      <c r="H76" s="1054"/>
      <c r="I76" s="1055"/>
      <c r="J76" s="1055"/>
      <c r="K76" s="1055"/>
      <c r="L76" s="1055"/>
      <c r="M76" s="1055"/>
      <c r="N76" s="139"/>
      <c r="O76" s="1814"/>
      <c r="P76" s="1814"/>
      <c r="Q76" s="1815"/>
      <c r="R76" s="1816"/>
      <c r="S76" s="1816"/>
      <c r="T76" s="1816"/>
      <c r="U76" s="1816"/>
      <c r="V76" s="1817"/>
      <c r="W76" s="5797"/>
      <c r="X76"/>
    </row>
    <row r="77" spans="1:24" ht="18" customHeight="1">
      <c r="A77" s="4169"/>
      <c r="B77" s="989" t="s">
        <v>14</v>
      </c>
      <c r="C77" s="2920" t="s">
        <v>1613</v>
      </c>
      <c r="D77" s="1054"/>
      <c r="E77" s="1054"/>
      <c r="F77" s="1054"/>
      <c r="G77" s="1054"/>
      <c r="H77" s="1054"/>
      <c r="I77" s="1055"/>
      <c r="J77" s="1055"/>
      <c r="K77" s="1055"/>
      <c r="L77" s="1055"/>
      <c r="M77" s="1055"/>
      <c r="N77" s="139"/>
      <c r="O77" s="1814"/>
      <c r="P77" s="1814"/>
      <c r="Q77" s="1815"/>
      <c r="R77" s="1816"/>
      <c r="S77" s="1816"/>
      <c r="T77" s="1816"/>
      <c r="U77" s="1816"/>
      <c r="V77" s="1817"/>
      <c r="W77" s="5797"/>
      <c r="X77"/>
    </row>
    <row r="78" spans="1:24" ht="18" customHeight="1">
      <c r="A78" s="4169"/>
      <c r="B78" s="2922"/>
      <c r="C78" s="2752" t="s">
        <v>1586</v>
      </c>
      <c r="D78" s="1531" t="s">
        <v>1614</v>
      </c>
      <c r="E78" s="1054"/>
      <c r="F78" s="1054"/>
      <c r="G78" s="1054"/>
      <c r="H78" s="1054"/>
      <c r="I78" s="1055"/>
      <c r="J78" s="2921"/>
      <c r="K78" s="1821" t="s">
        <v>1615</v>
      </c>
      <c r="L78" s="1055"/>
      <c r="M78" s="1055"/>
      <c r="N78" s="139"/>
      <c r="O78" s="1814"/>
      <c r="P78" s="1814"/>
      <c r="Q78" s="1815"/>
      <c r="R78" s="1816"/>
      <c r="S78" s="1816"/>
      <c r="T78" s="1816"/>
      <c r="U78" s="1816"/>
      <c r="V78" s="1817"/>
      <c r="W78" s="5797"/>
      <c r="X78"/>
    </row>
    <row r="79" spans="1:24" ht="18" customHeight="1">
      <c r="A79" s="4169"/>
      <c r="B79" s="27" t="s">
        <v>266</v>
      </c>
      <c r="C79" s="4121" t="str">
        <f ca="1">CELL("nomfichier")</f>
        <v>E:\0-UPRT\1-UPRT.FR-SITE-WEB\ff-fiches-fabrications\ff-fiches-fabrication-maj-08-2020\[ff-14.A-restauration-13.postits-au-poids.xlsx]Epurer un texte (2)</v>
      </c>
      <c r="D79" s="4121"/>
      <c r="E79" s="4121"/>
      <c r="F79" s="4121"/>
      <c r="G79" s="4121"/>
      <c r="H79" s="4121"/>
      <c r="I79" s="4121"/>
      <c r="J79" s="4121"/>
      <c r="K79" s="4121"/>
      <c r="L79" s="4121"/>
      <c r="M79" s="4121"/>
      <c r="N79" s="4122"/>
      <c r="O79" s="1814"/>
      <c r="P79" s="1814"/>
      <c r="Q79" s="1815"/>
      <c r="R79" s="1816"/>
      <c r="S79" s="1816"/>
      <c r="T79" s="1816"/>
      <c r="U79" s="1816"/>
      <c r="V79" s="1817"/>
      <c r="W79" s="5797"/>
      <c r="X79"/>
    </row>
    <row r="80" spans="1:24" ht="18" customHeight="1">
      <c r="A80" s="4169"/>
      <c r="B80" s="444" t="s">
        <v>268</v>
      </c>
      <c r="C80" s="4123" t="s">
        <v>1616</v>
      </c>
      <c r="D80" s="4123"/>
      <c r="E80" s="4123"/>
      <c r="F80" s="4123"/>
      <c r="G80" s="4123"/>
      <c r="H80" s="4123"/>
      <c r="I80" s="4123"/>
      <c r="J80" s="4123"/>
      <c r="K80" s="4123"/>
      <c r="L80" s="4123"/>
      <c r="M80" s="4123"/>
      <c r="N80" s="4124"/>
      <c r="O80" s="1814"/>
      <c r="P80" s="1814"/>
      <c r="Q80" s="1815"/>
      <c r="R80" s="1816"/>
      <c r="S80" s="1816"/>
      <c r="T80" s="1816"/>
      <c r="U80" s="1816"/>
      <c r="V80" s="1817"/>
      <c r="W80" s="5797"/>
      <c r="X80"/>
    </row>
    <row r="81" spans="1:24" ht="18" customHeight="1" thickBot="1">
      <c r="A81" s="4169"/>
      <c r="B81" s="4112" t="s">
        <v>271</v>
      </c>
      <c r="C81" s="4113"/>
      <c r="D81" s="4113"/>
      <c r="E81" s="4113"/>
      <c r="F81" s="4113"/>
      <c r="G81" s="4113"/>
      <c r="H81" s="4113"/>
      <c r="I81" s="4113"/>
      <c r="J81" s="4113"/>
      <c r="K81" s="4113"/>
      <c r="L81" s="4113"/>
      <c r="M81" s="4113"/>
      <c r="N81" s="4114"/>
      <c r="O81" s="1814"/>
      <c r="P81" s="1814"/>
      <c r="Q81" s="1815"/>
      <c r="R81" s="1816"/>
      <c r="S81" s="1816"/>
      <c r="T81" s="1816"/>
      <c r="U81" s="1816"/>
      <c r="V81" s="1817"/>
      <c r="W81" s="5797"/>
      <c r="X81"/>
    </row>
    <row r="82" spans="1:24" ht="18" customHeight="1" thickBot="1">
      <c r="A82" s="1822"/>
      <c r="B82" s="1823"/>
      <c r="C82" s="1823"/>
      <c r="D82" s="1824"/>
      <c r="E82" s="1825"/>
      <c r="F82" s="1826"/>
      <c r="G82" s="1827"/>
      <c r="H82" s="1827"/>
      <c r="I82" s="1827"/>
      <c r="J82" s="1827"/>
      <c r="K82" s="1828"/>
      <c r="L82" s="1828"/>
      <c r="M82" s="1828"/>
      <c r="N82" s="1828"/>
      <c r="O82" s="1829"/>
      <c r="P82" s="1829"/>
      <c r="Q82" s="1829"/>
      <c r="R82" s="1829"/>
      <c r="S82" s="1829"/>
      <c r="T82" s="1829"/>
      <c r="U82" s="1829"/>
      <c r="V82" s="1829"/>
      <c r="W82" s="5797"/>
      <c r="X82"/>
    </row>
    <row r="83" spans="1:24" ht="18" customHeight="1">
      <c r="A83" s="4188" t="s">
        <v>260</v>
      </c>
      <c r="B83" s="4190" t="s">
        <v>1573</v>
      </c>
      <c r="C83" s="4191"/>
      <c r="D83" s="4191"/>
      <c r="E83" s="4191"/>
      <c r="F83" s="4191"/>
      <c r="G83" s="4191"/>
      <c r="H83" s="4191"/>
      <c r="I83" s="4191"/>
      <c r="J83" s="4191"/>
      <c r="K83" s="4191"/>
      <c r="L83" s="4191"/>
      <c r="M83" s="4191"/>
      <c r="N83" s="4194">
        <v>2</v>
      </c>
      <c r="O83" s="5791" t="str">
        <f>B83</f>
        <v>SORBET AVOCAT</v>
      </c>
      <c r="P83" s="5792"/>
      <c r="Q83" s="5792"/>
      <c r="R83" s="5792"/>
      <c r="S83" s="5792"/>
      <c r="T83" s="5792"/>
      <c r="U83" s="5792"/>
      <c r="V83" s="5793"/>
      <c r="W83" s="5797"/>
      <c r="X83"/>
    </row>
    <row r="84" spans="1:24" ht="18" customHeight="1">
      <c r="A84" s="4189"/>
      <c r="B84" s="4192"/>
      <c r="C84" s="4193"/>
      <c r="D84" s="4193"/>
      <c r="E84" s="4193"/>
      <c r="F84" s="4193"/>
      <c r="G84" s="4193"/>
      <c r="H84" s="4193"/>
      <c r="I84" s="4193"/>
      <c r="J84" s="4193"/>
      <c r="K84" s="4193"/>
      <c r="L84" s="4193"/>
      <c r="M84" s="4193"/>
      <c r="N84" s="4195"/>
      <c r="O84" s="5791"/>
      <c r="P84" s="5792"/>
      <c r="Q84" s="5792"/>
      <c r="R84" s="5792"/>
      <c r="S84" s="5792"/>
      <c r="T84" s="5792"/>
      <c r="U84" s="5792"/>
      <c r="V84" s="5793"/>
      <c r="W84" s="5797"/>
      <c r="X84"/>
    </row>
    <row r="85" spans="1:24" ht="18" customHeight="1">
      <c r="A85" s="4189"/>
      <c r="B85" s="4192"/>
      <c r="C85" s="4193"/>
      <c r="D85" s="4193"/>
      <c r="E85" s="4193"/>
      <c r="F85" s="4193"/>
      <c r="G85" s="4193"/>
      <c r="H85" s="4193"/>
      <c r="I85" s="4193"/>
      <c r="J85" s="4193"/>
      <c r="K85" s="4193"/>
      <c r="L85" s="4193"/>
      <c r="M85" s="4193"/>
      <c r="N85" s="4195"/>
      <c r="O85" s="5791"/>
      <c r="P85" s="5792"/>
      <c r="Q85" s="5792"/>
      <c r="R85" s="5792"/>
      <c r="S85" s="5792"/>
      <c r="T85" s="5792"/>
      <c r="U85" s="5792"/>
      <c r="V85" s="5793"/>
      <c r="W85" s="5797"/>
      <c r="X85"/>
    </row>
    <row r="86" spans="1:24" ht="18" customHeight="1">
      <c r="A86" s="1097"/>
      <c r="B86" s="5746" t="s">
        <v>287</v>
      </c>
      <c r="C86" s="4824"/>
      <c r="D86" s="4825" t="s">
        <v>1566</v>
      </c>
      <c r="E86" s="4825"/>
      <c r="F86" s="4825"/>
      <c r="G86" s="4825"/>
      <c r="H86" s="4825"/>
      <c r="I86" s="4825"/>
      <c r="J86" s="4825"/>
      <c r="K86" s="4825"/>
      <c r="L86" s="4825"/>
      <c r="M86" s="4825"/>
      <c r="N86" s="5747"/>
      <c r="O86" s="5791" t="str">
        <f>D86</f>
        <v>COUSSIN COEUR DE LA SAINT VALENTIN 2014</v>
      </c>
      <c r="P86" s="5792"/>
      <c r="Q86" s="5792"/>
      <c r="R86" s="5792"/>
      <c r="S86" s="5792"/>
      <c r="T86" s="5792"/>
      <c r="U86" s="5792"/>
      <c r="V86" s="5793"/>
      <c r="W86" s="5797"/>
      <c r="X86"/>
    </row>
    <row r="87" spans="1:24" ht="18" customHeight="1">
      <c r="A87" s="1097"/>
      <c r="B87" s="5746"/>
      <c r="C87" s="4824"/>
      <c r="D87" s="4825"/>
      <c r="E87" s="4825"/>
      <c r="F87" s="4825"/>
      <c r="G87" s="4825"/>
      <c r="H87" s="4825"/>
      <c r="I87" s="4825"/>
      <c r="J87" s="4825"/>
      <c r="K87" s="4825"/>
      <c r="L87" s="4825"/>
      <c r="M87" s="4825"/>
      <c r="N87" s="5747"/>
      <c r="O87" s="5791"/>
      <c r="P87" s="5792"/>
      <c r="Q87" s="5792"/>
      <c r="R87" s="5792"/>
      <c r="S87" s="5792"/>
      <c r="T87" s="5792"/>
      <c r="U87" s="5792"/>
      <c r="V87" s="5793"/>
      <c r="W87" s="5797"/>
      <c r="X87"/>
    </row>
    <row r="88" spans="1:24" ht="18" customHeight="1">
      <c r="A88" s="4169"/>
      <c r="B88" s="5748" t="s">
        <v>1585</v>
      </c>
      <c r="C88" s="5749"/>
      <c r="D88" s="5749"/>
      <c r="E88" s="5749"/>
      <c r="F88" s="5749"/>
      <c r="G88" s="5749"/>
      <c r="H88" s="5749"/>
      <c r="I88" s="5749"/>
      <c r="J88" s="5749"/>
      <c r="K88" s="5749"/>
      <c r="L88" s="5749"/>
      <c r="M88" s="5749"/>
      <c r="N88" s="5750"/>
      <c r="O88" s="5791" t="str">
        <f>B88</f>
        <v>AUTEUR : FRANÇOIS PERRET Hôtel Shangri La, Paris - JOURNAL DU PATISSIER -  Numéro 392 • Janvier - Février 2014</v>
      </c>
      <c r="P88" s="5792"/>
      <c r="Q88" s="5792"/>
      <c r="R88" s="5792"/>
      <c r="S88" s="5792"/>
      <c r="T88" s="5792"/>
      <c r="U88" s="5792"/>
      <c r="V88" s="5793"/>
      <c r="W88" s="5797"/>
      <c r="X88"/>
    </row>
    <row r="89" spans="1:24" ht="18" customHeight="1">
      <c r="A89" s="4169"/>
      <c r="B89" s="5748"/>
      <c r="C89" s="5749"/>
      <c r="D89" s="5749"/>
      <c r="E89" s="5749"/>
      <c r="F89" s="5749"/>
      <c r="G89" s="5749"/>
      <c r="H89" s="5749"/>
      <c r="I89" s="5749"/>
      <c r="J89" s="5749"/>
      <c r="K89" s="5749"/>
      <c r="L89" s="5749"/>
      <c r="M89" s="5749"/>
      <c r="N89" s="5750"/>
      <c r="O89" s="5791"/>
      <c r="P89" s="5792"/>
      <c r="Q89" s="5792"/>
      <c r="R89" s="5792"/>
      <c r="S89" s="5792"/>
      <c r="T89" s="5792"/>
      <c r="U89" s="5792"/>
      <c r="V89" s="5793"/>
      <c r="W89" s="5797"/>
      <c r="X89"/>
    </row>
    <row r="90" spans="1:24" ht="18" customHeight="1">
      <c r="A90" s="4169"/>
      <c r="B90" s="4128"/>
      <c r="C90" s="4129"/>
      <c r="D90" s="4129"/>
      <c r="E90" s="4129"/>
      <c r="F90" s="4129"/>
      <c r="G90" s="4129"/>
      <c r="H90" s="4129"/>
      <c r="I90" s="4129"/>
      <c r="J90" s="4129"/>
      <c r="K90" s="4129"/>
      <c r="L90" s="4129"/>
      <c r="M90" s="4129"/>
      <c r="N90" s="4130"/>
      <c r="O90" s="5809"/>
      <c r="P90" s="4814"/>
      <c r="Q90" s="4814"/>
      <c r="R90" s="4814"/>
      <c r="S90" s="4814"/>
      <c r="T90" s="4814"/>
      <c r="U90" s="4814"/>
      <c r="V90" s="5810"/>
      <c r="W90" s="5797"/>
      <c r="X90"/>
    </row>
    <row r="91" spans="1:24" ht="18" customHeight="1">
      <c r="A91" s="4169"/>
      <c r="B91" s="2740" t="s">
        <v>25</v>
      </c>
      <c r="C91" s="2934"/>
      <c r="D91" s="2752" t="s">
        <v>1586</v>
      </c>
      <c r="E91" s="2935"/>
      <c r="F91" s="2921" t="s">
        <v>1587</v>
      </c>
      <c r="G91" s="1783">
        <v>1</v>
      </c>
      <c r="H91" s="2940" t="s">
        <v>464</v>
      </c>
      <c r="I91" s="2941" t="str">
        <f>B83</f>
        <v>SORBET AVOCAT</v>
      </c>
      <c r="J91" s="133"/>
      <c r="K91" s="133"/>
      <c r="L91" s="2934"/>
      <c r="M91" s="5751" t="s">
        <v>14</v>
      </c>
      <c r="N91" s="5752"/>
      <c r="O91" s="5811" t="s">
        <v>1588</v>
      </c>
      <c r="P91" s="5812"/>
      <c r="Q91" s="5812"/>
      <c r="R91" s="5812"/>
      <c r="S91" s="5812"/>
      <c r="T91" s="5812"/>
      <c r="U91" s="5813">
        <f>H21</f>
        <v>2</v>
      </c>
      <c r="V91" s="5814"/>
      <c r="W91" s="5797"/>
      <c r="X91"/>
    </row>
    <row r="92" spans="1:24" ht="18" customHeight="1">
      <c r="A92" s="4169"/>
      <c r="B92" s="2741" t="s">
        <v>12</v>
      </c>
      <c r="C92" s="2934"/>
      <c r="D92" s="2921" t="s">
        <v>1589</v>
      </c>
      <c r="E92" s="2936" t="str">
        <f>C93</f>
        <v>Coussin</v>
      </c>
      <c r="F92" s="2921" t="s">
        <v>1590</v>
      </c>
      <c r="G92" s="2939">
        <f>(M93/K93)*G91</f>
        <v>0.30978934324659235</v>
      </c>
      <c r="H92" s="2934"/>
      <c r="I92" s="2934"/>
      <c r="J92" s="2934"/>
      <c r="K92" s="2934"/>
      <c r="L92" s="2934"/>
      <c r="M92" s="5753" t="s">
        <v>1591</v>
      </c>
      <c r="N92" s="5754"/>
      <c r="O92" s="5811"/>
      <c r="P92" s="5812"/>
      <c r="Q92" s="5812"/>
      <c r="R92" s="5812"/>
      <c r="S92" s="5812"/>
      <c r="T92" s="5812"/>
      <c r="U92" s="5813"/>
      <c r="V92" s="5814"/>
      <c r="W92" s="5797"/>
      <c r="X92"/>
    </row>
    <row r="93" spans="1:24" ht="18" customHeight="1">
      <c r="A93" s="4169"/>
      <c r="B93" s="5760">
        <v>1</v>
      </c>
      <c r="C93" s="5761" t="s">
        <v>1592</v>
      </c>
      <c r="D93" s="3439"/>
      <c r="E93" s="3439"/>
      <c r="F93" s="2937" t="s">
        <v>1593</v>
      </c>
      <c r="G93" s="2938">
        <f>B93</f>
        <v>1</v>
      </c>
      <c r="H93" s="2937" t="str">
        <f>C93</f>
        <v>Coussin</v>
      </c>
      <c r="I93" s="3439"/>
      <c r="J93" s="5762" t="s">
        <v>1594</v>
      </c>
      <c r="K93" s="5763">
        <f>N112</f>
        <v>12.911999999999999</v>
      </c>
      <c r="L93" s="3691"/>
      <c r="M93" s="5764">
        <v>4</v>
      </c>
      <c r="N93" s="5765"/>
      <c r="O93" s="5817" t="s">
        <v>1595</v>
      </c>
      <c r="P93" s="5818"/>
      <c r="Q93" s="5818"/>
      <c r="R93" s="5818"/>
      <c r="S93" s="5818"/>
      <c r="T93" s="5818"/>
      <c r="U93" s="5807" t="str">
        <f>Q21</f>
        <v>Coussin (s)</v>
      </c>
      <c r="V93" s="5808"/>
      <c r="W93" s="5797"/>
      <c r="X93"/>
    </row>
    <row r="94" spans="1:24" ht="18" customHeight="1">
      <c r="A94" s="4169"/>
      <c r="B94" s="5760"/>
      <c r="C94" s="5761"/>
      <c r="D94" s="3439"/>
      <c r="E94" s="3439"/>
      <c r="F94" s="3439"/>
      <c r="G94" s="5773">
        <f>K93/M93</f>
        <v>3.2279999999999998</v>
      </c>
      <c r="H94" s="5773"/>
      <c r="I94" s="3439"/>
      <c r="J94" s="5762"/>
      <c r="K94" s="5763"/>
      <c r="L94" s="3691"/>
      <c r="M94" s="5764"/>
      <c r="N94" s="5765"/>
      <c r="O94" s="5817"/>
      <c r="P94" s="5818"/>
      <c r="Q94" s="5818"/>
      <c r="R94" s="5818"/>
      <c r="S94" s="5818"/>
      <c r="T94" s="5818"/>
      <c r="U94" s="5807"/>
      <c r="V94" s="5808"/>
      <c r="W94" s="5797"/>
      <c r="X94"/>
    </row>
    <row r="95" spans="1:24" ht="18" customHeight="1">
      <c r="A95" s="4169"/>
      <c r="B95" s="4128"/>
      <c r="C95" s="4129"/>
      <c r="D95" s="4129"/>
      <c r="E95" s="4129"/>
      <c r="F95" s="4129"/>
      <c r="G95" s="4129"/>
      <c r="H95" s="4129"/>
      <c r="I95" s="4129"/>
      <c r="J95" s="4129"/>
      <c r="K95" s="4129"/>
      <c r="L95" s="4129"/>
      <c r="M95" s="4129"/>
      <c r="N95" s="4130"/>
      <c r="O95" s="1784"/>
      <c r="P95" s="1785"/>
      <c r="Q95" s="1785"/>
      <c r="R95" s="1785"/>
      <c r="S95" s="1786"/>
      <c r="T95" s="1786"/>
      <c r="U95" s="1786"/>
      <c r="V95" s="1787"/>
      <c r="W95" s="5797"/>
      <c r="X95"/>
    </row>
    <row r="96" spans="1:24" ht="18" customHeight="1">
      <c r="A96" s="4169"/>
      <c r="B96" s="5755" t="s">
        <v>27</v>
      </c>
      <c r="C96" s="5756"/>
      <c r="D96" s="5756"/>
      <c r="E96" s="5757" t="s">
        <v>1286</v>
      </c>
      <c r="F96" s="5757"/>
      <c r="G96" s="5757"/>
      <c r="H96" s="5757"/>
      <c r="I96" s="5757"/>
      <c r="J96" s="5757"/>
      <c r="K96" s="5757"/>
      <c r="L96" s="2742"/>
      <c r="M96" s="2743"/>
      <c r="N96" s="2744"/>
      <c r="O96" s="1788"/>
      <c r="P96" s="1789"/>
      <c r="Q96" s="1789"/>
      <c r="R96" s="1789"/>
      <c r="S96" s="1790"/>
      <c r="T96" s="1790"/>
      <c r="U96" s="1790"/>
      <c r="V96" s="1791"/>
      <c r="W96" s="5797"/>
      <c r="X96"/>
    </row>
    <row r="97" spans="1:24" ht="18" customHeight="1">
      <c r="A97" s="4169"/>
      <c r="B97" s="5758" t="s">
        <v>300</v>
      </c>
      <c r="C97" s="4859" t="s">
        <v>331</v>
      </c>
      <c r="D97" s="4859" t="s">
        <v>800</v>
      </c>
      <c r="E97" s="5757"/>
      <c r="F97" s="5757"/>
      <c r="G97" s="5757"/>
      <c r="H97" s="5757"/>
      <c r="I97" s="5757"/>
      <c r="J97" s="5757"/>
      <c r="K97" s="5757"/>
      <c r="L97" s="2742"/>
      <c r="M97" s="2742"/>
      <c r="N97" s="2745"/>
      <c r="O97" s="1788"/>
      <c r="P97" s="1789"/>
      <c r="Q97" s="1789"/>
      <c r="R97" s="1789"/>
      <c r="S97" s="1790"/>
      <c r="T97" s="1790"/>
      <c r="U97" s="1790"/>
      <c r="V97" s="1791"/>
      <c r="W97" s="5797"/>
      <c r="X97"/>
    </row>
    <row r="98" spans="1:24" ht="18" customHeight="1">
      <c r="A98" s="4169"/>
      <c r="B98" s="5758"/>
      <c r="C98" s="4859"/>
      <c r="D98" s="4859"/>
      <c r="E98" s="2746" t="s">
        <v>24</v>
      </c>
      <c r="F98" s="2747"/>
      <c r="G98" s="2747"/>
      <c r="H98" s="2748"/>
      <c r="I98" s="2749"/>
      <c r="J98" s="2750"/>
      <c r="K98" s="2750"/>
      <c r="L98" s="2751"/>
      <c r="M98" s="2751"/>
      <c r="N98" s="3438"/>
      <c r="O98" s="1788"/>
      <c r="P98" s="1789"/>
      <c r="Q98" s="1789"/>
      <c r="R98" s="1789"/>
      <c r="S98" s="1790"/>
      <c r="T98" s="1790"/>
      <c r="U98" s="1790"/>
      <c r="V98" s="1791"/>
      <c r="W98" s="5797"/>
      <c r="X98"/>
    </row>
    <row r="99" spans="1:24" ht="18" customHeight="1">
      <c r="A99" s="4169"/>
      <c r="B99" s="5758"/>
      <c r="C99" s="4859"/>
      <c r="D99" s="1830" t="s">
        <v>17</v>
      </c>
      <c r="E99" s="1051" t="str">
        <f>SUBSTITUTE(ADDRESS(1,COLUMN(),4),"1","")</f>
        <v>E</v>
      </c>
      <c r="F99" s="1125"/>
      <c r="G99" s="1126"/>
      <c r="H99" s="1133"/>
      <c r="I99" s="1133"/>
      <c r="J99" s="1133"/>
      <c r="K99" s="1133"/>
      <c r="L99" s="1792"/>
      <c r="M99" s="1792"/>
      <c r="N99" s="1793"/>
      <c r="O99" s="1027"/>
      <c r="P99" s="1016"/>
      <c r="Q99" s="1016"/>
      <c r="R99" s="1016"/>
      <c r="S99" s="1011"/>
      <c r="T99" s="1061" t="s">
        <v>300</v>
      </c>
      <c r="U99" s="1011" t="s">
        <v>331</v>
      </c>
      <c r="V99" s="1794" t="s">
        <v>307</v>
      </c>
      <c r="W99" s="5797"/>
      <c r="X99"/>
    </row>
    <row r="100" spans="1:24" ht="18" customHeight="1">
      <c r="A100" s="4169"/>
      <c r="B100" s="1795"/>
      <c r="C100" s="1796"/>
      <c r="D100" s="1797"/>
      <c r="E100" s="3692"/>
      <c r="F100" s="2931"/>
      <c r="G100" s="2931"/>
      <c r="H100" s="2931"/>
      <c r="I100" s="2931"/>
      <c r="J100" s="2932">
        <f>E100</f>
        <v>0</v>
      </c>
      <c r="K100" s="1052">
        <f t="shared" ref="K100:K110" si="5">IF(ISBLANK(B100),D100,(D100*B100))</f>
        <v>0</v>
      </c>
      <c r="L100" s="1798">
        <f>IF(ISTEXT(B100),B100,IF(ISBLANK(B100),0,(B100/B93)*M93))</f>
        <v>0</v>
      </c>
      <c r="M100" s="1799">
        <f t="shared" ref="M100:M109" si="6">C100</f>
        <v>0</v>
      </c>
      <c r="N100" s="145">
        <f>(K100/B93)*M93</f>
        <v>0</v>
      </c>
      <c r="O100" s="1014"/>
      <c r="P100" s="1645"/>
      <c r="Q100" s="1645"/>
      <c r="R100" s="1014"/>
      <c r="S100" s="1800">
        <f t="shared" ref="S100:S110" si="7">J100</f>
        <v>0</v>
      </c>
      <c r="T100" s="1801">
        <f>(L100/M93)*U91</f>
        <v>0</v>
      </c>
      <c r="U100" s="1831">
        <f t="shared" ref="U100:U110" si="8">M100</f>
        <v>0</v>
      </c>
      <c r="V100" s="1803">
        <f>(N100/M93)*U91</f>
        <v>0</v>
      </c>
      <c r="W100" s="5797"/>
      <c r="X100"/>
    </row>
    <row r="101" spans="1:24" ht="18" customHeight="1">
      <c r="A101" s="4169"/>
      <c r="B101" s="1804"/>
      <c r="C101" s="1805"/>
      <c r="D101" s="35">
        <v>0.5</v>
      </c>
      <c r="E101" s="3693" t="s">
        <v>683</v>
      </c>
      <c r="F101" s="2933"/>
      <c r="G101" s="2933"/>
      <c r="H101" s="2933"/>
      <c r="I101" s="2933"/>
      <c r="J101" s="2932" t="str">
        <f>E101</f>
        <v>Eau</v>
      </c>
      <c r="K101" s="1052">
        <f t="shared" si="5"/>
        <v>0.5</v>
      </c>
      <c r="L101" s="1798">
        <f>IF(ISTEXT(B101),B101,IF(ISBLANK(B101),0,(B101/B93)*M93))</f>
        <v>0</v>
      </c>
      <c r="M101" s="1799">
        <f t="shared" si="6"/>
        <v>0</v>
      </c>
      <c r="N101" s="145">
        <f>(K101/B93)*M93</f>
        <v>2</v>
      </c>
      <c r="O101" s="1014"/>
      <c r="P101" s="1014"/>
      <c r="Q101" s="1014"/>
      <c r="R101" s="1014"/>
      <c r="S101" s="1800" t="str">
        <f t="shared" si="7"/>
        <v>Eau</v>
      </c>
      <c r="T101" s="1801">
        <f>(L101/M93)*U91</f>
        <v>0</v>
      </c>
      <c r="U101" s="1831">
        <f t="shared" si="8"/>
        <v>0</v>
      </c>
      <c r="V101" s="1803">
        <f>(N101/M93)*U91</f>
        <v>1</v>
      </c>
      <c r="W101" s="5797"/>
      <c r="X101"/>
    </row>
    <row r="102" spans="1:24" ht="18" customHeight="1">
      <c r="A102" s="4169"/>
      <c r="B102" s="1804"/>
      <c r="C102" s="1805"/>
      <c r="D102" s="35">
        <v>0.2</v>
      </c>
      <c r="E102" s="3693" t="s">
        <v>494</v>
      </c>
      <c r="F102" s="2933"/>
      <c r="G102" s="2933"/>
      <c r="H102" s="2933"/>
      <c r="I102" s="2933"/>
      <c r="J102" s="2932" t="str">
        <f>E102</f>
        <v>Sucre</v>
      </c>
      <c r="K102" s="1052">
        <f t="shared" si="5"/>
        <v>0.2</v>
      </c>
      <c r="L102" s="1798">
        <f>IF(ISTEXT(B102),B102,IF(ISBLANK(B102),0,(B102/B93)*M93))</f>
        <v>0</v>
      </c>
      <c r="M102" s="1799">
        <f t="shared" si="6"/>
        <v>0</v>
      </c>
      <c r="N102" s="145">
        <f>(K102/B93)*M93</f>
        <v>0.8</v>
      </c>
      <c r="O102" s="1014"/>
      <c r="P102" s="1014"/>
      <c r="Q102" s="1014"/>
      <c r="R102" s="1014"/>
      <c r="S102" s="1800" t="str">
        <f t="shared" si="7"/>
        <v>Sucre</v>
      </c>
      <c r="T102" s="1801">
        <f>(L102/M93)*U91</f>
        <v>0</v>
      </c>
      <c r="U102" s="1831">
        <f t="shared" si="8"/>
        <v>0</v>
      </c>
      <c r="V102" s="1803">
        <f>(N102/M93)*U91</f>
        <v>0.4</v>
      </c>
      <c r="W102" s="5797"/>
      <c r="X102"/>
    </row>
    <row r="103" spans="1:24" ht="18" customHeight="1">
      <c r="A103" s="4169"/>
      <c r="B103" s="1804"/>
      <c r="C103" s="1805"/>
      <c r="D103" s="35">
        <v>0.1</v>
      </c>
      <c r="E103" s="3693" t="s">
        <v>1617</v>
      </c>
      <c r="F103" s="2933"/>
      <c r="G103" s="2933"/>
      <c r="H103" s="2933"/>
      <c r="I103" s="2933"/>
      <c r="J103" s="2932" t="str">
        <f t="shared" ref="J103:J110" si="9">E103</f>
        <v>Glucose atomisé</v>
      </c>
      <c r="K103" s="1052">
        <f t="shared" si="5"/>
        <v>0.1</v>
      </c>
      <c r="L103" s="1798">
        <f>IF(ISTEXT(B103),B103,IF(ISBLANK(B103),0,(B103/B93)*M93))</f>
        <v>0</v>
      </c>
      <c r="M103" s="1799">
        <f t="shared" si="6"/>
        <v>0</v>
      </c>
      <c r="N103" s="145">
        <f>(K103/B93)*M93</f>
        <v>0.4</v>
      </c>
      <c r="O103" s="1014"/>
      <c r="P103" s="1014"/>
      <c r="Q103" s="1014"/>
      <c r="R103" s="1014"/>
      <c r="S103" s="1800" t="str">
        <f t="shared" si="7"/>
        <v>Glucose atomisé</v>
      </c>
      <c r="T103" s="1801">
        <f>(L103/M93)*U91</f>
        <v>0</v>
      </c>
      <c r="U103" s="1831">
        <f t="shared" si="8"/>
        <v>0</v>
      </c>
      <c r="V103" s="1803">
        <f>(N103/M93)*U91</f>
        <v>0.2</v>
      </c>
      <c r="W103" s="5797"/>
      <c r="X103"/>
    </row>
    <row r="104" spans="1:24" ht="18" customHeight="1">
      <c r="A104" s="4169"/>
      <c r="B104" s="1804"/>
      <c r="C104" s="1805"/>
      <c r="D104" s="35">
        <v>1.4E-2</v>
      </c>
      <c r="E104" s="3693" t="s">
        <v>1618</v>
      </c>
      <c r="F104" s="2933"/>
      <c r="G104" s="2933"/>
      <c r="H104" s="2933"/>
      <c r="I104" s="2933"/>
      <c r="J104" s="2932" t="str">
        <f t="shared" si="9"/>
        <v>Super neutrose</v>
      </c>
      <c r="K104" s="1052">
        <f t="shared" si="5"/>
        <v>1.4E-2</v>
      </c>
      <c r="L104" s="1798">
        <f>IF(ISTEXT(B104),B104,IF(ISBLANK(B104),0,(B104/B93)*M93))</f>
        <v>0</v>
      </c>
      <c r="M104" s="1799">
        <f t="shared" si="6"/>
        <v>0</v>
      </c>
      <c r="N104" s="145">
        <f>(K104/B93)*M93</f>
        <v>5.6000000000000001E-2</v>
      </c>
      <c r="O104" s="1014"/>
      <c r="P104" s="1014"/>
      <c r="Q104" s="1014"/>
      <c r="R104" s="1014"/>
      <c r="S104" s="1800" t="str">
        <f t="shared" si="7"/>
        <v>Super neutrose</v>
      </c>
      <c r="T104" s="1801">
        <f>(L104/M93)*U91</f>
        <v>0</v>
      </c>
      <c r="U104" s="1831">
        <f t="shared" si="8"/>
        <v>0</v>
      </c>
      <c r="V104" s="1803">
        <f>(N104/M93)*U91</f>
        <v>2.8000000000000001E-2</v>
      </c>
      <c r="W104" s="5797"/>
      <c r="X104"/>
    </row>
    <row r="105" spans="1:24" ht="18" customHeight="1">
      <c r="A105" s="4169"/>
      <c r="B105" s="1804"/>
      <c r="C105" s="1805"/>
      <c r="D105" s="35">
        <v>0.4</v>
      </c>
      <c r="E105" s="3693" t="s">
        <v>1619</v>
      </c>
      <c r="F105" s="2933"/>
      <c r="G105" s="2933"/>
      <c r="H105" s="2933"/>
      <c r="I105" s="2933"/>
      <c r="J105" s="2932" t="str">
        <f t="shared" si="9"/>
        <v>Purée de pomme verte</v>
      </c>
      <c r="K105" s="1052">
        <f t="shared" si="5"/>
        <v>0.4</v>
      </c>
      <c r="L105" s="1798">
        <f>IF(ISTEXT(B105),B105,IF(ISBLANK(B105),0,(B105/B93)*M93))</f>
        <v>0</v>
      </c>
      <c r="M105" s="1799">
        <f t="shared" si="6"/>
        <v>0</v>
      </c>
      <c r="N105" s="145">
        <f>(K105/B93)*M93</f>
        <v>1.6</v>
      </c>
      <c r="O105" s="1014"/>
      <c r="P105" s="1014"/>
      <c r="Q105" s="1014"/>
      <c r="R105" s="1014"/>
      <c r="S105" s="1800" t="str">
        <f t="shared" si="7"/>
        <v>Purée de pomme verte</v>
      </c>
      <c r="T105" s="1801">
        <f>(L105/M93)*U91</f>
        <v>0</v>
      </c>
      <c r="U105" s="1831">
        <f t="shared" si="8"/>
        <v>0</v>
      </c>
      <c r="V105" s="1803">
        <f>(N105/M93)*U91</f>
        <v>0.8</v>
      </c>
      <c r="W105" s="5797"/>
      <c r="X105"/>
    </row>
    <row r="106" spans="1:24" ht="18" customHeight="1">
      <c r="A106" s="4169"/>
      <c r="B106" s="1804"/>
      <c r="C106" s="1805"/>
      <c r="D106" s="35">
        <v>0.91</v>
      </c>
      <c r="E106" s="3693" t="s">
        <v>1620</v>
      </c>
      <c r="F106" s="2933"/>
      <c r="G106" s="2933"/>
      <c r="H106" s="2933"/>
      <c r="I106" s="2933"/>
      <c r="J106" s="2932" t="str">
        <f t="shared" si="9"/>
        <v>Stocker en poche de 910 g</v>
      </c>
      <c r="K106" s="1052">
        <f t="shared" si="5"/>
        <v>0.91</v>
      </c>
      <c r="L106" s="1798">
        <f>IF(ISTEXT(B106),B106,IF(ISBLANK(B106),0,(B106/B93)*M93))</f>
        <v>0</v>
      </c>
      <c r="M106" s="1799">
        <f t="shared" si="6"/>
        <v>0</v>
      </c>
      <c r="N106" s="145">
        <f>(K106/B93)*M93</f>
        <v>3.64</v>
      </c>
      <c r="O106" s="1014"/>
      <c r="P106" s="1014"/>
      <c r="Q106" s="1014"/>
      <c r="R106" s="1014"/>
      <c r="S106" s="1800" t="str">
        <f t="shared" si="7"/>
        <v>Stocker en poche de 910 g</v>
      </c>
      <c r="T106" s="1801">
        <f>(L106/M93)*U91</f>
        <v>0</v>
      </c>
      <c r="U106" s="1831">
        <f t="shared" si="8"/>
        <v>0</v>
      </c>
      <c r="V106" s="1803">
        <f>(N106/M93)*U91</f>
        <v>1.82</v>
      </c>
      <c r="W106" s="5797"/>
      <c r="X106"/>
    </row>
    <row r="107" spans="1:24" ht="18" customHeight="1">
      <c r="A107" s="4169"/>
      <c r="B107" s="1804"/>
      <c r="C107" s="1805"/>
      <c r="D107" s="35">
        <v>1.2E-2</v>
      </c>
      <c r="E107" s="3693" t="s">
        <v>1621</v>
      </c>
      <c r="F107" s="2933"/>
      <c r="G107" s="2933"/>
      <c r="H107" s="2933"/>
      <c r="I107" s="2933"/>
      <c r="J107" s="2932" t="str">
        <f t="shared" si="9"/>
        <v>Vinaigre de citron</v>
      </c>
      <c r="K107" s="1052">
        <f t="shared" si="5"/>
        <v>1.2E-2</v>
      </c>
      <c r="L107" s="1798">
        <f>IF(ISTEXT(B107),B107,IF(ISBLANK(B107),0,(B107/B93)*M93))</f>
        <v>0</v>
      </c>
      <c r="M107" s="1799">
        <f t="shared" si="6"/>
        <v>0</v>
      </c>
      <c r="N107" s="145">
        <f>(K107/B93)*M93</f>
        <v>4.8000000000000001E-2</v>
      </c>
      <c r="O107" s="1014"/>
      <c r="P107" s="1014"/>
      <c r="Q107" s="1014"/>
      <c r="R107" s="1014"/>
      <c r="S107" s="1800" t="str">
        <f t="shared" si="7"/>
        <v>Vinaigre de citron</v>
      </c>
      <c r="T107" s="1801">
        <f>(L107/M93)*U91</f>
        <v>0</v>
      </c>
      <c r="U107" s="1831">
        <f t="shared" si="8"/>
        <v>0</v>
      </c>
      <c r="V107" s="1803">
        <f>(N107/M93)*U91</f>
        <v>2.4E-2</v>
      </c>
      <c r="W107" s="5797"/>
      <c r="X107"/>
    </row>
    <row r="108" spans="1:24" ht="18" customHeight="1">
      <c r="A108" s="4169"/>
      <c r="B108" s="1804"/>
      <c r="C108" s="1805"/>
      <c r="D108" s="35">
        <v>4.2000000000000003E-2</v>
      </c>
      <c r="E108" s="3693" t="s">
        <v>1622</v>
      </c>
      <c r="F108" s="2933"/>
      <c r="G108" s="2933"/>
      <c r="H108" s="2933"/>
      <c r="I108" s="2933"/>
      <c r="J108" s="2932" t="str">
        <f t="shared" si="9"/>
        <v>Jus de citron</v>
      </c>
      <c r="K108" s="1052">
        <f t="shared" si="5"/>
        <v>4.2000000000000003E-2</v>
      </c>
      <c r="L108" s="1798">
        <f>IF(ISTEXT(B108),B108,IF(ISBLANK(B108),0,(B108/B93)*M93))</f>
        <v>0</v>
      </c>
      <c r="M108" s="1799">
        <f t="shared" si="6"/>
        <v>0</v>
      </c>
      <c r="N108" s="145">
        <f>(K108/B93)*M93</f>
        <v>0.16800000000000001</v>
      </c>
      <c r="O108" s="1014"/>
      <c r="P108" s="1014"/>
      <c r="Q108" s="1014"/>
      <c r="R108" s="1014"/>
      <c r="S108" s="1800" t="str">
        <f t="shared" si="7"/>
        <v>Jus de citron</v>
      </c>
      <c r="T108" s="1801">
        <f>(L108/M93)*U91</f>
        <v>0</v>
      </c>
      <c r="U108" s="1831">
        <f t="shared" si="8"/>
        <v>0</v>
      </c>
      <c r="V108" s="1803">
        <f>(N108/M93)*U91</f>
        <v>8.4000000000000005E-2</v>
      </c>
      <c r="W108" s="5797"/>
      <c r="X108"/>
    </row>
    <row r="109" spans="1:24" ht="18" customHeight="1">
      <c r="A109" s="4169"/>
      <c r="B109" s="1804"/>
      <c r="C109" s="1805"/>
      <c r="D109" s="35">
        <v>1.05</v>
      </c>
      <c r="E109" s="3693" t="s">
        <v>1623</v>
      </c>
      <c r="F109" s="2933"/>
      <c r="G109" s="2933"/>
      <c r="H109" s="2933"/>
      <c r="I109" s="2933"/>
      <c r="J109" s="2932" t="str">
        <f t="shared" si="9"/>
        <v xml:space="preserve">Purée d’avocat </v>
      </c>
      <c r="K109" s="1052">
        <f t="shared" si="5"/>
        <v>1.05</v>
      </c>
      <c r="L109" s="1798">
        <f>IF(ISTEXT(B109),B109,IF(ISBLANK(B109),0,(B109/B93)*M93))</f>
        <v>0</v>
      </c>
      <c r="M109" s="1799">
        <f t="shared" si="6"/>
        <v>0</v>
      </c>
      <c r="N109" s="145">
        <f>(K109/B93)*M93</f>
        <v>4.2</v>
      </c>
      <c r="O109" s="1014"/>
      <c r="P109" s="1014"/>
      <c r="Q109" s="1014"/>
      <c r="R109" s="1014"/>
      <c r="S109" s="1800" t="str">
        <f t="shared" si="7"/>
        <v xml:space="preserve">Purée d’avocat </v>
      </c>
      <c r="T109" s="1801">
        <f>(L109/M93)*U91</f>
        <v>0</v>
      </c>
      <c r="U109" s="1831">
        <f t="shared" si="8"/>
        <v>0</v>
      </c>
      <c r="V109" s="1803">
        <f>(N109/M93)*U91</f>
        <v>2.1</v>
      </c>
      <c r="W109" s="5797"/>
      <c r="X109"/>
    </row>
    <row r="110" spans="1:24" ht="18" customHeight="1">
      <c r="A110" s="4169"/>
      <c r="B110" s="1806"/>
      <c r="C110" s="1807"/>
      <c r="D110" s="1808"/>
      <c r="E110" s="3693"/>
      <c r="F110" s="2933"/>
      <c r="G110" s="2933"/>
      <c r="H110" s="2933"/>
      <c r="I110" s="2933"/>
      <c r="J110" s="2932">
        <f t="shared" si="9"/>
        <v>0</v>
      </c>
      <c r="K110" s="1052">
        <f t="shared" si="5"/>
        <v>0</v>
      </c>
      <c r="L110" s="1798">
        <f>IF(ISTEXT(B110),B110,IF(ISBLANK(B110),0,(B110/B93)*M93))</f>
        <v>0</v>
      </c>
      <c r="M110" s="1799">
        <f>C110</f>
        <v>0</v>
      </c>
      <c r="N110" s="145">
        <f>(K110/B93)*M93</f>
        <v>0</v>
      </c>
      <c r="O110" s="1014"/>
      <c r="P110" s="1014"/>
      <c r="Q110" s="1014"/>
      <c r="R110" s="1014"/>
      <c r="S110" s="1800">
        <f t="shared" si="7"/>
        <v>0</v>
      </c>
      <c r="T110" s="1801">
        <f>(L110/M93)*U91</f>
        <v>0</v>
      </c>
      <c r="U110" s="1831">
        <f t="shared" si="8"/>
        <v>0</v>
      </c>
      <c r="V110" s="1803">
        <f>(N110/M93)*U91</f>
        <v>0</v>
      </c>
      <c r="W110" s="5797"/>
      <c r="X110" s="599"/>
    </row>
    <row r="111" spans="1:24" ht="18" customHeight="1">
      <c r="A111" s="4169"/>
      <c r="B111" s="5740"/>
      <c r="C111" s="5741"/>
      <c r="D111" s="5741"/>
      <c r="E111" s="5741"/>
      <c r="F111" s="5741"/>
      <c r="G111" s="5741"/>
      <c r="H111" s="5741"/>
      <c r="I111" s="5741"/>
      <c r="J111" s="5741"/>
      <c r="K111" s="5741"/>
      <c r="L111" s="5741"/>
      <c r="M111" s="5741"/>
      <c r="N111" s="5742"/>
      <c r="O111" s="1027"/>
      <c r="P111" s="1016"/>
      <c r="Q111" s="1016"/>
      <c r="R111" s="1016"/>
      <c r="S111" s="1011"/>
      <c r="T111" s="1011"/>
      <c r="U111" s="1011"/>
      <c r="V111" s="1794"/>
      <c r="W111" s="5797"/>
      <c r="X111" s="599"/>
    </row>
    <row r="112" spans="1:24" ht="18" customHeight="1">
      <c r="A112" s="4169"/>
      <c r="B112" s="1809"/>
      <c r="C112" s="1810"/>
      <c r="D112" s="1127">
        <f>SUM(D99:D111)</f>
        <v>3.2279999999999998</v>
      </c>
      <c r="E112" s="1127"/>
      <c r="F112" s="1811"/>
      <c r="G112" s="1811"/>
      <c r="H112" s="1811"/>
      <c r="I112" s="1811"/>
      <c r="J112" s="1812"/>
      <c r="K112" s="1812"/>
      <c r="L112" s="1813"/>
      <c r="M112" s="1813"/>
      <c r="N112" s="447">
        <f>SUM(N99:N111)</f>
        <v>12.911999999999999</v>
      </c>
      <c r="O112" s="1027"/>
      <c r="P112" s="1016"/>
      <c r="Q112" s="1016"/>
      <c r="R112" s="1016"/>
      <c r="S112" s="1011"/>
      <c r="T112" s="1011"/>
      <c r="U112" s="1011"/>
      <c r="V112" s="1794"/>
      <c r="W112" s="5797"/>
      <c r="X112" s="599"/>
    </row>
    <row r="113" spans="1:24" ht="18" customHeight="1">
      <c r="A113" s="4169"/>
      <c r="B113" s="5743" t="s">
        <v>1600</v>
      </c>
      <c r="C113" s="5744"/>
      <c r="D113" s="5744"/>
      <c r="E113" s="5744"/>
      <c r="F113" s="5744"/>
      <c r="G113" s="5744"/>
      <c r="H113" s="5744"/>
      <c r="I113" s="5744"/>
      <c r="J113" s="5744"/>
      <c r="K113" s="5744"/>
      <c r="L113" s="5744"/>
      <c r="M113" s="5744"/>
      <c r="N113" s="5745"/>
      <c r="O113" s="1814"/>
      <c r="P113" s="1814"/>
      <c r="Q113" s="1815"/>
      <c r="R113" s="1816"/>
      <c r="S113" s="1816"/>
      <c r="T113" s="1816"/>
      <c r="U113" s="1816"/>
      <c r="V113" s="1817"/>
      <c r="W113" s="5797"/>
      <c r="X113" s="599"/>
    </row>
    <row r="114" spans="1:24" ht="18" customHeight="1">
      <c r="A114" s="4169"/>
      <c r="B114" s="1028"/>
      <c r="C114" s="1029" t="s">
        <v>314</v>
      </c>
      <c r="D114" s="1030"/>
      <c r="E114" s="1030"/>
      <c r="F114" s="1030"/>
      <c r="G114" s="4142" t="s">
        <v>263</v>
      </c>
      <c r="H114" s="4142"/>
      <c r="I114" s="4142"/>
      <c r="J114" s="4142"/>
      <c r="K114" s="4142"/>
      <c r="L114" s="4142"/>
      <c r="M114" s="4142"/>
      <c r="N114" s="4143"/>
      <c r="O114" s="1814"/>
      <c r="P114" s="1814"/>
      <c r="Q114" s="1815"/>
      <c r="R114" s="1816"/>
      <c r="S114" s="1816"/>
      <c r="T114" s="1816"/>
      <c r="U114" s="1816"/>
      <c r="V114" s="1817"/>
      <c r="W114" s="5797"/>
      <c r="X114" s="599"/>
    </row>
    <row r="115" spans="1:24" ht="18" customHeight="1">
      <c r="A115" s="4169"/>
      <c r="B115" s="1031"/>
      <c r="C115" s="1032" t="s">
        <v>334</v>
      </c>
      <c r="D115" s="1033" t="s">
        <v>374</v>
      </c>
      <c r="E115" s="1238"/>
      <c r="F115" s="1238"/>
      <c r="G115" s="4142"/>
      <c r="H115" s="4142"/>
      <c r="I115" s="4142"/>
      <c r="J115" s="4142"/>
      <c r="K115" s="4142"/>
      <c r="L115" s="4142"/>
      <c r="M115" s="4142"/>
      <c r="N115" s="4143"/>
      <c r="O115" s="1814"/>
      <c r="P115" s="1814"/>
      <c r="Q115" s="1815"/>
      <c r="R115" s="1816"/>
      <c r="S115" s="1816"/>
      <c r="T115" s="1816"/>
      <c r="U115" s="1816"/>
      <c r="V115" s="1817"/>
      <c r="W115" s="5797"/>
      <c r="X115" s="599"/>
    </row>
    <row r="116" spans="1:24" ht="18" customHeight="1">
      <c r="A116" s="4169"/>
      <c r="B116" s="1031"/>
      <c r="C116" s="1035" t="s">
        <v>316</v>
      </c>
      <c r="D116" s="1029" t="s">
        <v>317</v>
      </c>
      <c r="E116" s="1238"/>
      <c r="F116" s="1238"/>
      <c r="G116" s="1029"/>
      <c r="H116" s="1036"/>
      <c r="I116" s="1036"/>
      <c r="J116" s="1036"/>
      <c r="K116" s="1036"/>
      <c r="L116" s="1036"/>
      <c r="M116" s="1036"/>
      <c r="N116" s="1037"/>
      <c r="O116" s="1814"/>
      <c r="P116" s="1814"/>
      <c r="Q116" s="1815"/>
      <c r="R116" s="1816"/>
      <c r="S116" s="1816"/>
      <c r="T116" s="1816"/>
      <c r="U116" s="1816"/>
      <c r="V116" s="1817"/>
      <c r="W116" s="5797"/>
      <c r="X116" s="599"/>
    </row>
    <row r="117" spans="1:24" ht="18" customHeight="1">
      <c r="A117" s="4169"/>
      <c r="B117" s="135"/>
      <c r="C117" s="3694"/>
      <c r="D117" s="1039"/>
      <c r="E117" s="1040"/>
      <c r="F117" s="1040"/>
      <c r="G117" s="1041"/>
      <c r="H117" s="1042"/>
      <c r="I117" s="1042"/>
      <c r="J117" s="1042"/>
      <c r="K117" s="1818" t="s">
        <v>318</v>
      </c>
      <c r="L117" s="1042"/>
      <c r="M117" s="1042"/>
      <c r="N117" s="1043"/>
      <c r="O117" s="1814"/>
      <c r="P117" s="1814"/>
      <c r="Q117" s="1815"/>
      <c r="R117" s="1816"/>
      <c r="S117" s="1816"/>
      <c r="T117" s="1816"/>
      <c r="U117" s="1816"/>
      <c r="V117" s="1817"/>
      <c r="W117" s="5797"/>
      <c r="X117" s="599"/>
    </row>
    <row r="118" spans="1:24" ht="18" customHeight="1">
      <c r="A118" s="4169"/>
      <c r="B118" s="990">
        <v>1</v>
      </c>
      <c r="C118" s="3695" t="s">
        <v>1624</v>
      </c>
      <c r="D118" s="1045"/>
      <c r="E118" s="1045"/>
      <c r="F118" s="1045"/>
      <c r="G118" s="1045"/>
      <c r="H118" s="1045"/>
      <c r="I118" s="1045"/>
      <c r="J118" s="1045"/>
      <c r="K118" s="1818" t="s">
        <v>319</v>
      </c>
      <c r="L118" s="1045"/>
      <c r="M118" s="1045"/>
      <c r="N118" s="1046"/>
      <c r="O118" s="1814"/>
      <c r="P118" s="1814"/>
      <c r="Q118" s="1815"/>
      <c r="R118" s="1816"/>
      <c r="S118" s="1816"/>
      <c r="T118" s="1816"/>
      <c r="U118" s="1816"/>
      <c r="V118" s="1817"/>
      <c r="W118" s="5797"/>
      <c r="X118" s="599"/>
    </row>
    <row r="119" spans="1:24" ht="18" customHeight="1">
      <c r="A119" s="4169"/>
      <c r="B119" s="990">
        <v>2</v>
      </c>
      <c r="C119" s="3696" t="s">
        <v>1625</v>
      </c>
      <c r="D119" s="1045"/>
      <c r="E119" s="1045"/>
      <c r="F119" s="1045"/>
      <c r="G119" s="1045"/>
      <c r="H119" s="1045"/>
      <c r="I119" s="1045"/>
      <c r="J119" s="1045"/>
      <c r="K119" s="1818" t="s">
        <v>321</v>
      </c>
      <c r="L119" s="1045"/>
      <c r="M119" s="1045"/>
      <c r="N119" s="1046"/>
      <c r="O119" s="1814"/>
      <c r="P119" s="1814"/>
      <c r="Q119" s="1815"/>
      <c r="R119" s="1816"/>
      <c r="S119" s="1816"/>
      <c r="T119" s="1816"/>
      <c r="U119" s="1816"/>
      <c r="V119" s="1817"/>
      <c r="W119" s="5797"/>
      <c r="X119" s="599"/>
    </row>
    <row r="120" spans="1:24" ht="18" customHeight="1">
      <c r="A120" s="4169"/>
      <c r="B120" s="990">
        <v>3</v>
      </c>
      <c r="C120" s="3695" t="s">
        <v>1626</v>
      </c>
      <c r="D120" s="1045"/>
      <c r="E120" s="1045"/>
      <c r="F120" s="1045"/>
      <c r="G120" s="1045"/>
      <c r="H120" s="1045"/>
      <c r="I120" s="1045"/>
      <c r="J120" s="1045"/>
      <c r="K120" s="1045"/>
      <c r="L120" s="1045"/>
      <c r="M120" s="1045"/>
      <c r="N120" s="1046"/>
      <c r="O120" s="1814"/>
      <c r="P120" s="1814"/>
      <c r="Q120" s="1815"/>
      <c r="R120" s="1816"/>
      <c r="S120" s="1816"/>
      <c r="T120" s="1816"/>
      <c r="U120" s="1816"/>
      <c r="V120" s="1817"/>
      <c r="W120" s="5797"/>
      <c r="X120" s="599"/>
    </row>
    <row r="121" spans="1:24" ht="18" customHeight="1">
      <c r="A121" s="4169"/>
      <c r="B121" s="990">
        <v>4</v>
      </c>
      <c r="C121" s="3695" t="s">
        <v>1627</v>
      </c>
      <c r="D121" s="1045"/>
      <c r="E121" s="1045"/>
      <c r="F121" s="1045"/>
      <c r="G121" s="1045"/>
      <c r="H121" s="1045"/>
      <c r="I121" s="1045"/>
      <c r="J121" s="1045"/>
      <c r="K121" s="1045"/>
      <c r="L121" s="1045"/>
      <c r="M121" s="1045"/>
      <c r="N121" s="1046"/>
      <c r="O121" s="1814"/>
      <c r="P121" s="1814"/>
      <c r="Q121" s="1815"/>
      <c r="R121" s="1816"/>
      <c r="S121" s="1816"/>
      <c r="T121" s="1816"/>
      <c r="U121" s="1816"/>
      <c r="V121" s="1817"/>
      <c r="W121" s="5797"/>
      <c r="X121" s="599"/>
    </row>
    <row r="122" spans="1:24" ht="18" customHeight="1">
      <c r="A122" s="4169"/>
      <c r="B122" s="990">
        <v>5</v>
      </c>
      <c r="C122" s="3695" t="s">
        <v>1628</v>
      </c>
      <c r="D122" s="1045"/>
      <c r="E122" s="1045"/>
      <c r="F122" s="1045"/>
      <c r="G122" s="1045"/>
      <c r="H122" s="1045"/>
      <c r="I122" s="1045"/>
      <c r="J122" s="1045"/>
      <c r="K122" s="1045"/>
      <c r="L122" s="1045"/>
      <c r="M122" s="1045"/>
      <c r="N122" s="1046"/>
      <c r="O122" s="1814"/>
      <c r="P122" s="1814"/>
      <c r="Q122" s="1815"/>
      <c r="R122" s="1816"/>
      <c r="S122" s="1816"/>
      <c r="T122" s="1816"/>
      <c r="U122" s="1816"/>
      <c r="V122" s="1817"/>
      <c r="W122" s="5797"/>
      <c r="X122" s="599"/>
    </row>
    <row r="123" spans="1:24" ht="18" customHeight="1">
      <c r="A123" s="4169"/>
      <c r="B123" s="990">
        <v>6</v>
      </c>
      <c r="C123" s="3695" t="s">
        <v>1629</v>
      </c>
      <c r="D123" s="1045"/>
      <c r="E123" s="1045"/>
      <c r="F123" s="1045"/>
      <c r="G123" s="1045"/>
      <c r="H123" s="1045"/>
      <c r="I123" s="1045"/>
      <c r="J123" s="1045"/>
      <c r="K123" s="1045"/>
      <c r="L123" s="1045"/>
      <c r="M123" s="1045"/>
      <c r="N123" s="1046"/>
      <c r="O123" s="1814"/>
      <c r="P123" s="1814"/>
      <c r="Q123" s="1815"/>
      <c r="R123" s="1816"/>
      <c r="S123" s="1816"/>
      <c r="T123" s="1816"/>
      <c r="U123" s="1816"/>
      <c r="V123" s="1817"/>
      <c r="W123" s="5797"/>
      <c r="X123" s="599"/>
    </row>
    <row r="124" spans="1:24" ht="18" customHeight="1">
      <c r="A124" s="4169"/>
      <c r="B124" s="990"/>
      <c r="C124" s="3695"/>
      <c r="D124" s="1045"/>
      <c r="E124" s="1045"/>
      <c r="F124" s="1045"/>
      <c r="G124" s="1045"/>
      <c r="H124" s="1045"/>
      <c r="I124" s="1045"/>
      <c r="J124" s="1045"/>
      <c r="K124" s="1045"/>
      <c r="L124" s="1045"/>
      <c r="M124" s="1045"/>
      <c r="N124" s="1046"/>
      <c r="O124" s="1814"/>
      <c r="P124" s="1814"/>
      <c r="Q124" s="1815"/>
      <c r="R124" s="1816"/>
      <c r="S124" s="1816"/>
      <c r="T124" s="1816"/>
      <c r="U124" s="1816"/>
      <c r="V124" s="1817"/>
      <c r="W124" s="5797"/>
      <c r="X124" s="599"/>
    </row>
    <row r="125" spans="1:24" ht="18" customHeight="1">
      <c r="A125" s="4169"/>
      <c r="B125" s="990"/>
      <c r="C125" s="3695"/>
      <c r="D125" s="1045"/>
      <c r="E125" s="1045"/>
      <c r="F125" s="1045"/>
      <c r="G125" s="1045"/>
      <c r="H125" s="1045"/>
      <c r="I125" s="1045"/>
      <c r="J125" s="1045"/>
      <c r="K125" s="1045"/>
      <c r="L125" s="1045"/>
      <c r="M125" s="1045"/>
      <c r="N125" s="1046"/>
      <c r="O125" s="1814"/>
      <c r="P125" s="1814"/>
      <c r="Q125" s="1815"/>
      <c r="R125" s="1816"/>
      <c r="S125" s="1816"/>
      <c r="T125" s="1816"/>
      <c r="U125" s="1816"/>
      <c r="V125" s="1817"/>
      <c r="W125" s="5797"/>
      <c r="X125" s="599"/>
    </row>
    <row r="126" spans="1:24" ht="18" customHeight="1">
      <c r="A126" s="4169"/>
      <c r="B126" s="990"/>
      <c r="C126" s="3695"/>
      <c r="D126" s="1045"/>
      <c r="E126" s="1045"/>
      <c r="F126" s="1045"/>
      <c r="G126" s="1045"/>
      <c r="H126" s="1045"/>
      <c r="I126" s="1045"/>
      <c r="J126" s="1045"/>
      <c r="K126" s="1045"/>
      <c r="L126" s="1045"/>
      <c r="M126" s="1045"/>
      <c r="N126" s="1046"/>
      <c r="O126" s="1814"/>
      <c r="P126" s="1814"/>
      <c r="Q126" s="1815"/>
      <c r="R126" s="1816"/>
      <c r="S126" s="1816"/>
      <c r="T126" s="1816"/>
      <c r="U126" s="1816"/>
      <c r="V126" s="1817"/>
      <c r="W126" s="5797"/>
      <c r="X126" s="599"/>
    </row>
    <row r="127" spans="1:24" ht="18" customHeight="1">
      <c r="A127" s="4169"/>
      <c r="B127" s="990"/>
      <c r="C127" s="3695"/>
      <c r="D127" s="1045"/>
      <c r="E127" s="1045"/>
      <c r="F127" s="1045"/>
      <c r="G127" s="1045"/>
      <c r="H127" s="1045"/>
      <c r="I127" s="1045"/>
      <c r="J127" s="1045"/>
      <c r="K127" s="1045"/>
      <c r="L127" s="1045"/>
      <c r="M127" s="1045"/>
      <c r="N127" s="1046"/>
      <c r="O127" s="1814"/>
      <c r="P127" s="1814"/>
      <c r="Q127" s="1815"/>
      <c r="R127" s="1816"/>
      <c r="S127" s="1816"/>
      <c r="T127" s="1816"/>
      <c r="U127" s="1816"/>
      <c r="V127" s="1817"/>
      <c r="W127" s="5797"/>
      <c r="X127" s="599"/>
    </row>
    <row r="128" spans="1:24" ht="18" customHeight="1">
      <c r="A128" s="4169"/>
      <c r="B128" s="990"/>
      <c r="C128" s="3695"/>
      <c r="D128" s="1045"/>
      <c r="E128" s="1045"/>
      <c r="F128" s="1045"/>
      <c r="G128" s="1045"/>
      <c r="H128" s="1045"/>
      <c r="I128" s="1045"/>
      <c r="J128" s="1045"/>
      <c r="K128" s="1045"/>
      <c r="L128" s="1045"/>
      <c r="M128" s="1045"/>
      <c r="N128" s="1046"/>
      <c r="O128" s="1814"/>
      <c r="P128" s="1814"/>
      <c r="Q128" s="1815"/>
      <c r="R128" s="1816"/>
      <c r="S128" s="1816"/>
      <c r="T128" s="1816"/>
      <c r="U128" s="1816"/>
      <c r="V128" s="1817"/>
      <c r="W128" s="5797"/>
      <c r="X128" s="599"/>
    </row>
    <row r="129" spans="1:24" ht="18" customHeight="1">
      <c r="A129" s="4169"/>
      <c r="B129" s="1047"/>
      <c r="C129" s="3697"/>
      <c r="D129" s="9"/>
      <c r="E129" s="9"/>
      <c r="F129" s="9"/>
      <c r="G129" s="9"/>
      <c r="H129" s="9"/>
      <c r="I129" s="45"/>
      <c r="J129" s="45"/>
      <c r="K129" s="45"/>
      <c r="L129" s="45"/>
      <c r="M129" s="45"/>
      <c r="N129" s="46"/>
      <c r="O129" s="1814"/>
      <c r="P129" s="1814"/>
      <c r="Q129" s="1815"/>
      <c r="R129" s="1816"/>
      <c r="S129" s="1816"/>
      <c r="T129" s="1816"/>
      <c r="U129" s="1816"/>
      <c r="V129" s="1817"/>
      <c r="W129" s="5797"/>
      <c r="X129" s="599"/>
    </row>
    <row r="130" spans="1:24" ht="18" customHeight="1">
      <c r="A130" s="4169"/>
      <c r="B130" s="5731"/>
      <c r="C130" s="5732"/>
      <c r="D130" s="5732"/>
      <c r="E130" s="5732"/>
      <c r="F130" s="5732"/>
      <c r="G130" s="5732"/>
      <c r="H130" s="5732"/>
      <c r="I130" s="5732"/>
      <c r="J130" s="5732"/>
      <c r="K130" s="5732"/>
      <c r="L130" s="5732"/>
      <c r="M130" s="5732"/>
      <c r="N130" s="5733"/>
      <c r="O130" s="1814"/>
      <c r="P130" s="1814"/>
      <c r="Q130" s="1815"/>
      <c r="R130" s="1816"/>
      <c r="S130" s="1816"/>
      <c r="T130" s="1816"/>
      <c r="U130" s="1816"/>
      <c r="V130" s="1817"/>
      <c r="W130" s="5797"/>
      <c r="X130" s="599"/>
    </row>
    <row r="131" spans="1:24" ht="18" customHeight="1">
      <c r="A131" s="4169"/>
      <c r="B131" s="1114" t="s">
        <v>264</v>
      </c>
      <c r="C131" s="2923" t="s">
        <v>281</v>
      </c>
      <c r="D131" s="5734" t="s">
        <v>1612</v>
      </c>
      <c r="E131" s="5735"/>
      <c r="F131" s="5735"/>
      <c r="G131" s="5735"/>
      <c r="H131" s="5735"/>
      <c r="I131" s="5735"/>
      <c r="J131" s="5735"/>
      <c r="K131" s="5735"/>
      <c r="L131" s="5735"/>
      <c r="M131" s="5735"/>
      <c r="N131" s="5736"/>
      <c r="O131" s="1814"/>
      <c r="P131" s="1814"/>
      <c r="Q131" s="1815"/>
      <c r="R131" s="1816"/>
      <c r="S131" s="1816"/>
      <c r="T131" s="1816"/>
      <c r="U131" s="1816"/>
      <c r="V131" s="1817"/>
      <c r="W131" s="5797"/>
      <c r="X131" s="599"/>
    </row>
    <row r="132" spans="1:24" ht="18" customHeight="1">
      <c r="A132" s="4169"/>
      <c r="B132" s="5769"/>
      <c r="C132" s="5770"/>
      <c r="D132" s="5770"/>
      <c r="E132" s="5770"/>
      <c r="F132" s="5770"/>
      <c r="G132" s="5770"/>
      <c r="H132" s="5770"/>
      <c r="I132" s="5770"/>
      <c r="J132" s="5770"/>
      <c r="K132" s="5770"/>
      <c r="L132" s="5770"/>
      <c r="M132" s="5770"/>
      <c r="N132" s="5771"/>
      <c r="O132" s="1814"/>
      <c r="P132" s="1814"/>
      <c r="Q132" s="1815"/>
      <c r="R132" s="1816"/>
      <c r="S132" s="1816"/>
      <c r="T132" s="1816"/>
      <c r="U132" s="1816"/>
      <c r="V132" s="1817"/>
      <c r="W132" s="5797"/>
      <c r="X132" s="599"/>
    </row>
    <row r="133" spans="1:24" ht="18" customHeight="1">
      <c r="A133" s="4169"/>
      <c r="B133" s="5766" t="s">
        <v>480</v>
      </c>
      <c r="C133" s="5767"/>
      <c r="D133" s="5767"/>
      <c r="E133" s="5767"/>
      <c r="F133" s="5767"/>
      <c r="G133" s="5767"/>
      <c r="H133" s="5767"/>
      <c r="I133" s="5767"/>
      <c r="J133" s="5767"/>
      <c r="K133" s="5767"/>
      <c r="L133" s="5767"/>
      <c r="M133" s="5767"/>
      <c r="N133" s="5768"/>
      <c r="O133" s="1814"/>
      <c r="P133" s="1814"/>
      <c r="Q133" s="1815"/>
      <c r="R133" s="1816"/>
      <c r="S133" s="1816"/>
      <c r="T133" s="1816"/>
      <c r="U133" s="1816"/>
      <c r="V133" s="1817"/>
      <c r="W133" s="5797"/>
      <c r="X133" s="599"/>
    </row>
    <row r="134" spans="1:24" ht="18" customHeight="1">
      <c r="A134" s="4169"/>
      <c r="B134" s="140" t="s">
        <v>12</v>
      </c>
      <c r="C134" s="2918" t="s">
        <v>20</v>
      </c>
      <c r="D134" s="1054"/>
      <c r="E134" s="1054"/>
      <c r="F134" s="1054"/>
      <c r="G134" s="1054"/>
      <c r="H134" s="1054"/>
      <c r="I134" s="1055"/>
      <c r="J134" s="1055"/>
      <c r="K134" s="1055"/>
      <c r="L134" s="1055"/>
      <c r="M134" s="1055"/>
      <c r="N134" s="139"/>
      <c r="O134" s="1814"/>
      <c r="P134" s="1814"/>
      <c r="Q134" s="1815"/>
      <c r="R134" s="1816"/>
      <c r="S134" s="1816"/>
      <c r="T134" s="1816"/>
      <c r="U134" s="1816"/>
      <c r="V134" s="1817"/>
      <c r="W134" s="5797"/>
      <c r="X134" s="599"/>
    </row>
    <row r="135" spans="1:24" ht="18" customHeight="1">
      <c r="A135" s="4169"/>
      <c r="B135" s="989"/>
      <c r="C135" s="2919" t="s">
        <v>1275</v>
      </c>
      <c r="D135" s="1054"/>
      <c r="E135" s="1054"/>
      <c r="F135" s="1054"/>
      <c r="G135" s="1054"/>
      <c r="H135" s="1054"/>
      <c r="I135" s="1055"/>
      <c r="J135" s="1055"/>
      <c r="K135" s="1055"/>
      <c r="L135" s="1055"/>
      <c r="M135" s="1055"/>
      <c r="N135" s="139"/>
      <c r="O135" s="1814"/>
      <c r="P135" s="1814"/>
      <c r="Q135" s="1815"/>
      <c r="R135" s="1816"/>
      <c r="S135" s="1816"/>
      <c r="T135" s="1816"/>
      <c r="U135" s="1816"/>
      <c r="V135" s="1817"/>
      <c r="W135" s="5797"/>
      <c r="X135" s="599"/>
    </row>
    <row r="136" spans="1:24" ht="18" customHeight="1">
      <c r="A136" s="4169"/>
      <c r="B136" s="989" t="s">
        <v>14</v>
      </c>
      <c r="C136" s="2920" t="s">
        <v>1613</v>
      </c>
      <c r="D136" s="1054"/>
      <c r="E136" s="1054"/>
      <c r="F136" s="1054"/>
      <c r="G136" s="1054"/>
      <c r="H136" s="1054"/>
      <c r="I136" s="1055"/>
      <c r="J136" s="1055"/>
      <c r="K136" s="1055"/>
      <c r="L136" s="1055"/>
      <c r="M136" s="1055"/>
      <c r="N136" s="139"/>
      <c r="O136" s="1814"/>
      <c r="P136" s="1814"/>
      <c r="Q136" s="1815"/>
      <c r="R136" s="1816"/>
      <c r="S136" s="1816"/>
      <c r="T136" s="1816"/>
      <c r="U136" s="1816"/>
      <c r="V136" s="1817"/>
      <c r="W136" s="5797"/>
      <c r="X136" s="599"/>
    </row>
    <row r="137" spans="1:24" ht="18" customHeight="1">
      <c r="A137" s="4169"/>
      <c r="B137" s="2922"/>
      <c r="C137" s="2752" t="s">
        <v>1586</v>
      </c>
      <c r="D137" s="3698" t="s">
        <v>1614</v>
      </c>
      <c r="E137" s="3664"/>
      <c r="F137" s="3664"/>
      <c r="G137" s="3664"/>
      <c r="H137" s="3664"/>
      <c r="I137" s="2739"/>
      <c r="J137" s="2921"/>
      <c r="K137" s="3699" t="s">
        <v>1615</v>
      </c>
      <c r="L137" s="2739"/>
      <c r="M137" s="2739"/>
      <c r="N137" s="139"/>
      <c r="O137" s="1814"/>
      <c r="P137" s="1814"/>
      <c r="Q137" s="1815"/>
      <c r="R137" s="1816"/>
      <c r="S137" s="1816"/>
      <c r="T137" s="1816"/>
      <c r="U137" s="1816"/>
      <c r="V137" s="1817"/>
      <c r="W137" s="5797"/>
      <c r="X137" s="599"/>
    </row>
    <row r="138" spans="1:24" ht="18" customHeight="1">
      <c r="A138" s="4169"/>
      <c r="B138" s="27" t="s">
        <v>266</v>
      </c>
      <c r="C138" s="4121" t="str">
        <f ca="1">CELL("nomfichier")</f>
        <v>E:\0-UPRT\1-UPRT.FR-SITE-WEB\ff-fiches-fabrications\ff-fiches-fabrication-maj-08-2020\[ff-14.A-restauration-13.postits-au-poids.xlsx]Epurer un texte (2)</v>
      </c>
      <c r="D138" s="4121"/>
      <c r="E138" s="4121"/>
      <c r="F138" s="4121"/>
      <c r="G138" s="4121"/>
      <c r="H138" s="4121"/>
      <c r="I138" s="4121"/>
      <c r="J138" s="4121"/>
      <c r="K138" s="4121"/>
      <c r="L138" s="4121"/>
      <c r="M138" s="4121"/>
      <c r="N138" s="4122"/>
      <c r="O138" s="1814"/>
      <c r="P138" s="1814"/>
      <c r="Q138" s="1815"/>
      <c r="R138" s="1816"/>
      <c r="S138" s="1816"/>
      <c r="T138" s="1816"/>
      <c r="U138" s="1816"/>
      <c r="V138" s="1817"/>
      <c r="W138" s="5797"/>
      <c r="X138" s="599"/>
    </row>
    <row r="139" spans="1:24" ht="18" customHeight="1">
      <c r="A139" s="4169"/>
      <c r="B139" s="444" t="s">
        <v>268</v>
      </c>
      <c r="C139" s="4123" t="s">
        <v>1616</v>
      </c>
      <c r="D139" s="4123"/>
      <c r="E139" s="4123"/>
      <c r="F139" s="4123"/>
      <c r="G139" s="4123"/>
      <c r="H139" s="4123"/>
      <c r="I139" s="4123"/>
      <c r="J139" s="4123"/>
      <c r="K139" s="4123"/>
      <c r="L139" s="4123"/>
      <c r="M139" s="4123"/>
      <c r="N139" s="4124"/>
      <c r="O139" s="1814"/>
      <c r="P139" s="1814"/>
      <c r="Q139" s="1815"/>
      <c r="R139" s="1816"/>
      <c r="S139" s="1816"/>
      <c r="T139" s="1816"/>
      <c r="U139" s="1816"/>
      <c r="V139" s="1817"/>
      <c r="W139" s="5797"/>
      <c r="X139" s="599"/>
    </row>
    <row r="140" spans="1:24" ht="18" customHeight="1" thickBot="1">
      <c r="A140" s="4169"/>
      <c r="B140" s="4112" t="s">
        <v>271</v>
      </c>
      <c r="C140" s="4113"/>
      <c r="D140" s="4113"/>
      <c r="E140" s="4113"/>
      <c r="F140" s="4113"/>
      <c r="G140" s="4113"/>
      <c r="H140" s="4113"/>
      <c r="I140" s="4113"/>
      <c r="J140" s="4113"/>
      <c r="K140" s="4113"/>
      <c r="L140" s="4113"/>
      <c r="M140" s="4113"/>
      <c r="N140" s="4114"/>
      <c r="O140" s="1814"/>
      <c r="P140" s="1814"/>
      <c r="Q140" s="1815"/>
      <c r="R140" s="1816"/>
      <c r="S140" s="1816"/>
      <c r="T140" s="1816"/>
      <c r="U140" s="1816"/>
      <c r="V140" s="1817"/>
      <c r="W140" s="5797"/>
      <c r="X140" s="599"/>
    </row>
    <row r="141" spans="1:24" ht="18" customHeight="1" thickBot="1">
      <c r="A141" s="1822"/>
      <c r="B141" s="1823"/>
      <c r="C141" s="1823"/>
      <c r="D141" s="1824"/>
      <c r="E141" s="1825"/>
      <c r="F141" s="1826"/>
      <c r="G141" s="1827"/>
      <c r="H141" s="1827"/>
      <c r="I141" s="1827"/>
      <c r="J141" s="1827"/>
      <c r="K141" s="1828"/>
      <c r="L141" s="1828"/>
      <c r="M141" s="1828"/>
      <c r="N141" s="1828"/>
      <c r="O141" s="1829"/>
      <c r="P141" s="1829"/>
      <c r="Q141" s="1829"/>
      <c r="R141" s="1829"/>
      <c r="S141" s="1829"/>
      <c r="T141" s="1829"/>
      <c r="U141" s="1829"/>
      <c r="V141" s="1829"/>
      <c r="W141" s="5797"/>
      <c r="X141" s="599"/>
    </row>
    <row r="142" spans="1:24" ht="18" customHeight="1">
      <c r="A142" s="4188" t="s">
        <v>260</v>
      </c>
      <c r="B142" s="4190" t="s">
        <v>1576</v>
      </c>
      <c r="C142" s="4191"/>
      <c r="D142" s="4191"/>
      <c r="E142" s="4191"/>
      <c r="F142" s="4191"/>
      <c r="G142" s="4191"/>
      <c r="H142" s="4191"/>
      <c r="I142" s="4191"/>
      <c r="J142" s="4191"/>
      <c r="K142" s="4191"/>
      <c r="L142" s="4191"/>
      <c r="M142" s="4191"/>
      <c r="N142" s="4194">
        <v>3</v>
      </c>
      <c r="O142" s="5791" t="str">
        <f>B142</f>
        <v>SIPHON FRAISE</v>
      </c>
      <c r="P142" s="5792"/>
      <c r="Q142" s="5792"/>
      <c r="R142" s="5792"/>
      <c r="S142" s="5792"/>
      <c r="T142" s="5792"/>
      <c r="U142" s="5792"/>
      <c r="V142" s="5793"/>
      <c r="W142" s="5797"/>
      <c r="X142" s="599"/>
    </row>
    <row r="143" spans="1:24" ht="18" customHeight="1">
      <c r="A143" s="4189"/>
      <c r="B143" s="4192"/>
      <c r="C143" s="4193"/>
      <c r="D143" s="4193"/>
      <c r="E143" s="4193"/>
      <c r="F143" s="4193"/>
      <c r="G143" s="4193"/>
      <c r="H143" s="4193"/>
      <c r="I143" s="4193"/>
      <c r="J143" s="4193"/>
      <c r="K143" s="4193"/>
      <c r="L143" s="4193"/>
      <c r="M143" s="4193"/>
      <c r="N143" s="4195"/>
      <c r="O143" s="5791"/>
      <c r="P143" s="5792"/>
      <c r="Q143" s="5792"/>
      <c r="R143" s="5792"/>
      <c r="S143" s="5792"/>
      <c r="T143" s="5792"/>
      <c r="U143" s="5792"/>
      <c r="V143" s="5793"/>
      <c r="W143" s="5797"/>
      <c r="X143" s="599"/>
    </row>
    <row r="144" spans="1:24" ht="18" customHeight="1">
      <c r="A144" s="4189"/>
      <c r="B144" s="4192"/>
      <c r="C144" s="4193"/>
      <c r="D144" s="4193"/>
      <c r="E144" s="4193"/>
      <c r="F144" s="4193"/>
      <c r="G144" s="4193"/>
      <c r="H144" s="4193"/>
      <c r="I144" s="4193"/>
      <c r="J144" s="4193"/>
      <c r="K144" s="4193"/>
      <c r="L144" s="4193"/>
      <c r="M144" s="4193"/>
      <c r="N144" s="4195"/>
      <c r="O144" s="5791"/>
      <c r="P144" s="5792"/>
      <c r="Q144" s="5792"/>
      <c r="R144" s="5792"/>
      <c r="S144" s="5792"/>
      <c r="T144" s="5792"/>
      <c r="U144" s="5792"/>
      <c r="V144" s="5793"/>
      <c r="W144" s="5797"/>
      <c r="X144" s="599"/>
    </row>
    <row r="145" spans="1:24" ht="18" customHeight="1">
      <c r="A145" s="1097"/>
      <c r="B145" s="5746" t="s">
        <v>287</v>
      </c>
      <c r="C145" s="4824"/>
      <c r="D145" s="4825" t="s">
        <v>1566</v>
      </c>
      <c r="E145" s="4825"/>
      <c r="F145" s="4825"/>
      <c r="G145" s="4825"/>
      <c r="H145" s="4825"/>
      <c r="I145" s="4825"/>
      <c r="J145" s="4825"/>
      <c r="K145" s="4825"/>
      <c r="L145" s="4825"/>
      <c r="M145" s="4825"/>
      <c r="N145" s="5747"/>
      <c r="O145" s="5791" t="str">
        <f>D145</f>
        <v>COUSSIN COEUR DE LA SAINT VALENTIN 2014</v>
      </c>
      <c r="P145" s="5792"/>
      <c r="Q145" s="5792"/>
      <c r="R145" s="5792"/>
      <c r="S145" s="5792"/>
      <c r="T145" s="5792"/>
      <c r="U145" s="5792"/>
      <c r="V145" s="5793"/>
      <c r="W145" s="5797"/>
      <c r="X145" s="599"/>
    </row>
    <row r="146" spans="1:24" ht="18" customHeight="1">
      <c r="A146" s="1097"/>
      <c r="B146" s="5746"/>
      <c r="C146" s="4824"/>
      <c r="D146" s="4825"/>
      <c r="E146" s="4825"/>
      <c r="F146" s="4825"/>
      <c r="G146" s="4825"/>
      <c r="H146" s="4825"/>
      <c r="I146" s="4825"/>
      <c r="J146" s="4825"/>
      <c r="K146" s="4825"/>
      <c r="L146" s="4825"/>
      <c r="M146" s="4825"/>
      <c r="N146" s="5747"/>
      <c r="O146" s="5791"/>
      <c r="P146" s="5792"/>
      <c r="Q146" s="5792"/>
      <c r="R146" s="5792"/>
      <c r="S146" s="5792"/>
      <c r="T146" s="5792"/>
      <c r="U146" s="5792"/>
      <c r="V146" s="5793"/>
      <c r="W146" s="5797"/>
      <c r="X146" s="599"/>
    </row>
    <row r="147" spans="1:24" ht="18" customHeight="1">
      <c r="A147" s="4169"/>
      <c r="B147" s="5748" t="s">
        <v>1585</v>
      </c>
      <c r="C147" s="5749"/>
      <c r="D147" s="5749"/>
      <c r="E147" s="5749"/>
      <c r="F147" s="5749"/>
      <c r="G147" s="5749"/>
      <c r="H147" s="5749"/>
      <c r="I147" s="5749"/>
      <c r="J147" s="5749"/>
      <c r="K147" s="5749"/>
      <c r="L147" s="5749"/>
      <c r="M147" s="5749"/>
      <c r="N147" s="5750"/>
      <c r="O147" s="5791" t="str">
        <f>B147</f>
        <v>AUTEUR : FRANÇOIS PERRET Hôtel Shangri La, Paris - JOURNAL DU PATISSIER -  Numéro 392 • Janvier - Février 2014</v>
      </c>
      <c r="P147" s="5792"/>
      <c r="Q147" s="5792"/>
      <c r="R147" s="5792"/>
      <c r="S147" s="5792"/>
      <c r="T147" s="5792"/>
      <c r="U147" s="5792"/>
      <c r="V147" s="5793"/>
      <c r="W147" s="5797"/>
      <c r="X147" s="599"/>
    </row>
    <row r="148" spans="1:24" ht="18" customHeight="1">
      <c r="A148" s="4169"/>
      <c r="B148" s="5748"/>
      <c r="C148" s="5749"/>
      <c r="D148" s="5749"/>
      <c r="E148" s="5749"/>
      <c r="F148" s="5749"/>
      <c r="G148" s="5749"/>
      <c r="H148" s="5749"/>
      <c r="I148" s="5749"/>
      <c r="J148" s="5749"/>
      <c r="K148" s="5749"/>
      <c r="L148" s="5749"/>
      <c r="M148" s="5749"/>
      <c r="N148" s="5750"/>
      <c r="O148" s="5791"/>
      <c r="P148" s="5792"/>
      <c r="Q148" s="5792"/>
      <c r="R148" s="5792"/>
      <c r="S148" s="5792"/>
      <c r="T148" s="5792"/>
      <c r="U148" s="5792"/>
      <c r="V148" s="5793"/>
      <c r="W148" s="5797"/>
      <c r="X148" s="599"/>
    </row>
    <row r="149" spans="1:24" ht="18" customHeight="1">
      <c r="A149" s="4169"/>
      <c r="B149" s="4128"/>
      <c r="C149" s="4129"/>
      <c r="D149" s="4129"/>
      <c r="E149" s="4129"/>
      <c r="F149" s="4129"/>
      <c r="G149" s="4129"/>
      <c r="H149" s="4129"/>
      <c r="I149" s="4129"/>
      <c r="J149" s="4129"/>
      <c r="K149" s="4129"/>
      <c r="L149" s="4129"/>
      <c r="M149" s="4129"/>
      <c r="N149" s="4130"/>
      <c r="O149" s="5809"/>
      <c r="P149" s="4814"/>
      <c r="Q149" s="4814"/>
      <c r="R149" s="4814"/>
      <c r="S149" s="4814"/>
      <c r="T149" s="4814"/>
      <c r="U149" s="4814"/>
      <c r="V149" s="5810"/>
      <c r="W149" s="5797"/>
      <c r="X149" s="599"/>
    </row>
    <row r="150" spans="1:24" ht="18" customHeight="1">
      <c r="A150" s="4169"/>
      <c r="B150" s="2740" t="s">
        <v>25</v>
      </c>
      <c r="C150" s="2934"/>
      <c r="D150" s="2752" t="s">
        <v>1586</v>
      </c>
      <c r="E150" s="2935"/>
      <c r="F150" s="2921" t="s">
        <v>1587</v>
      </c>
      <c r="G150" s="1783">
        <v>1</v>
      </c>
      <c r="H150" s="2940" t="s">
        <v>464</v>
      </c>
      <c r="I150" s="2941" t="str">
        <f>B142</f>
        <v>SIPHON FRAISE</v>
      </c>
      <c r="J150" s="133"/>
      <c r="K150" s="133"/>
      <c r="L150" s="2934"/>
      <c r="M150" s="5751" t="s">
        <v>14</v>
      </c>
      <c r="N150" s="5752"/>
      <c r="O150" s="5811" t="s">
        <v>1588</v>
      </c>
      <c r="P150" s="5812"/>
      <c r="Q150" s="5812"/>
      <c r="R150" s="5812"/>
      <c r="S150" s="5812"/>
      <c r="T150" s="5812"/>
      <c r="U150" s="5813">
        <f>H21</f>
        <v>2</v>
      </c>
      <c r="V150" s="5814"/>
      <c r="W150" s="5797"/>
      <c r="X150" s="599"/>
    </row>
    <row r="151" spans="1:24" ht="18" customHeight="1">
      <c r="A151" s="4169"/>
      <c r="B151" s="2741" t="s">
        <v>12</v>
      </c>
      <c r="C151" s="2934"/>
      <c r="D151" s="2921" t="s">
        <v>1589</v>
      </c>
      <c r="E151" s="2936" t="str">
        <f>C152</f>
        <v>Coussin</v>
      </c>
      <c r="F151" s="2921" t="s">
        <v>1590</v>
      </c>
      <c r="G151" s="2939">
        <f>(M152/K152)*G150</f>
        <v>3.2258064516129026</v>
      </c>
      <c r="H151" s="2934"/>
      <c r="I151" s="2934"/>
      <c r="J151" s="2934"/>
      <c r="K151" s="2934"/>
      <c r="L151" s="2934"/>
      <c r="M151" s="5753" t="s">
        <v>1591</v>
      </c>
      <c r="N151" s="5754"/>
      <c r="O151" s="5811"/>
      <c r="P151" s="5812"/>
      <c r="Q151" s="5812"/>
      <c r="R151" s="5812"/>
      <c r="S151" s="5812"/>
      <c r="T151" s="5812"/>
      <c r="U151" s="5813"/>
      <c r="V151" s="5814"/>
      <c r="W151" s="5797"/>
      <c r="X151" s="599"/>
    </row>
    <row r="152" spans="1:24" ht="18" customHeight="1">
      <c r="A152" s="4169"/>
      <c r="B152" s="5760">
        <v>1</v>
      </c>
      <c r="C152" s="5761" t="s">
        <v>1592</v>
      </c>
      <c r="D152" s="3439"/>
      <c r="E152" s="3439"/>
      <c r="F152" s="2937" t="s">
        <v>1593</v>
      </c>
      <c r="G152" s="2938">
        <f>B152</f>
        <v>1</v>
      </c>
      <c r="H152" s="2937" t="str">
        <f>C152</f>
        <v>Coussin</v>
      </c>
      <c r="I152" s="3439"/>
      <c r="J152" s="5762" t="s">
        <v>1594</v>
      </c>
      <c r="K152" s="5763">
        <f>N168</f>
        <v>0.31000000000000005</v>
      </c>
      <c r="L152" s="3691"/>
      <c r="M152" s="5764">
        <v>1</v>
      </c>
      <c r="N152" s="5765"/>
      <c r="O152" s="5817" t="s">
        <v>1595</v>
      </c>
      <c r="P152" s="5818"/>
      <c r="Q152" s="5818"/>
      <c r="R152" s="5818"/>
      <c r="S152" s="5818"/>
      <c r="T152" s="5818"/>
      <c r="U152" s="5807" t="str">
        <f>Q21</f>
        <v>Coussin (s)</v>
      </c>
      <c r="V152" s="5808"/>
      <c r="W152" s="5797"/>
      <c r="X152" s="599"/>
    </row>
    <row r="153" spans="1:24" ht="18" customHeight="1">
      <c r="A153" s="4169"/>
      <c r="B153" s="5760"/>
      <c r="C153" s="5761"/>
      <c r="D153" s="3439"/>
      <c r="E153" s="3439"/>
      <c r="F153" s="3439"/>
      <c r="G153" s="5773">
        <f>K152/M152</f>
        <v>0.31000000000000005</v>
      </c>
      <c r="H153" s="5773"/>
      <c r="I153" s="3439"/>
      <c r="J153" s="5762"/>
      <c r="K153" s="5763"/>
      <c r="L153" s="3691"/>
      <c r="M153" s="5764"/>
      <c r="N153" s="5765"/>
      <c r="O153" s="5817"/>
      <c r="P153" s="5818"/>
      <c r="Q153" s="5818"/>
      <c r="R153" s="5818"/>
      <c r="S153" s="5818"/>
      <c r="T153" s="5818"/>
      <c r="U153" s="5807"/>
      <c r="V153" s="5808"/>
      <c r="W153" s="5797"/>
      <c r="X153" s="599"/>
    </row>
    <row r="154" spans="1:24" ht="18" customHeight="1">
      <c r="A154" s="4169"/>
      <c r="B154" s="4128"/>
      <c r="C154" s="4129"/>
      <c r="D154" s="4129"/>
      <c r="E154" s="4129"/>
      <c r="F154" s="4129"/>
      <c r="G154" s="4129"/>
      <c r="H154" s="4129"/>
      <c r="I154" s="4129"/>
      <c r="J154" s="4129"/>
      <c r="K154" s="4129"/>
      <c r="L154" s="4129"/>
      <c r="M154" s="4129"/>
      <c r="N154" s="4130"/>
      <c r="O154" s="1784"/>
      <c r="P154" s="1785"/>
      <c r="Q154" s="1785"/>
      <c r="R154" s="1785"/>
      <c r="S154" s="1786"/>
      <c r="T154" s="1786"/>
      <c r="U154" s="1786"/>
      <c r="V154" s="1787"/>
      <c r="W154" s="5797"/>
      <c r="X154" s="599"/>
    </row>
    <row r="155" spans="1:24" ht="18" customHeight="1">
      <c r="A155" s="4169"/>
      <c r="B155" s="5755" t="s">
        <v>27</v>
      </c>
      <c r="C155" s="5756"/>
      <c r="D155" s="5756"/>
      <c r="E155" s="5757" t="s">
        <v>1286</v>
      </c>
      <c r="F155" s="5757"/>
      <c r="G155" s="5757"/>
      <c r="H155" s="5757"/>
      <c r="I155" s="5757"/>
      <c r="J155" s="5757"/>
      <c r="K155" s="5757"/>
      <c r="L155" s="2742"/>
      <c r="M155" s="2743"/>
      <c r="N155" s="2744"/>
      <c r="O155" s="1788"/>
      <c r="P155" s="1789"/>
      <c r="Q155" s="1789"/>
      <c r="R155" s="1789"/>
      <c r="S155" s="1790"/>
      <c r="T155" s="1790"/>
      <c r="U155" s="1790"/>
      <c r="V155" s="1791"/>
      <c r="W155" s="5797"/>
      <c r="X155" s="599"/>
    </row>
    <row r="156" spans="1:24" ht="18" customHeight="1">
      <c r="A156" s="4169"/>
      <c r="B156" s="5758" t="s">
        <v>300</v>
      </c>
      <c r="C156" s="4859" t="s">
        <v>331</v>
      </c>
      <c r="D156" s="4859" t="s">
        <v>366</v>
      </c>
      <c r="E156" s="5757"/>
      <c r="F156" s="5757"/>
      <c r="G156" s="5757"/>
      <c r="H156" s="5757"/>
      <c r="I156" s="5757"/>
      <c r="J156" s="5757"/>
      <c r="K156" s="5757"/>
      <c r="L156" s="2742"/>
      <c r="M156" s="2742"/>
      <c r="N156" s="2745"/>
      <c r="O156" s="1788"/>
      <c r="P156" s="1789"/>
      <c r="Q156" s="1789"/>
      <c r="R156" s="1789"/>
      <c r="S156" s="1790"/>
      <c r="T156" s="1790"/>
      <c r="U156" s="1790"/>
      <c r="V156" s="1791"/>
      <c r="W156" s="5797"/>
      <c r="X156" s="599"/>
    </row>
    <row r="157" spans="1:24" ht="18" customHeight="1">
      <c r="A157" s="4169"/>
      <c r="B157" s="5758"/>
      <c r="C157" s="4859"/>
      <c r="D157" s="4859"/>
      <c r="E157" s="2746" t="s">
        <v>24</v>
      </c>
      <c r="F157" s="2747"/>
      <c r="G157" s="2747"/>
      <c r="H157" s="2748"/>
      <c r="I157" s="2749"/>
      <c r="J157" s="2750"/>
      <c r="K157" s="2750"/>
      <c r="L157" s="2751"/>
      <c r="M157" s="2751"/>
      <c r="N157" s="3438"/>
      <c r="O157" s="1788"/>
      <c r="P157" s="1789"/>
      <c r="Q157" s="1789"/>
      <c r="R157" s="1789"/>
      <c r="S157" s="1790"/>
      <c r="T157" s="1790"/>
      <c r="U157" s="1790"/>
      <c r="V157" s="1791"/>
      <c r="W157" s="5797"/>
      <c r="X157" s="599"/>
    </row>
    <row r="158" spans="1:24" ht="18" customHeight="1">
      <c r="A158" s="4169"/>
      <c r="B158" s="5758"/>
      <c r="C158" s="4859"/>
      <c r="D158" s="5759"/>
      <c r="E158" s="1051" t="str">
        <f>SUBSTITUTE(ADDRESS(1,COLUMN(),4),"1","")</f>
        <v>E</v>
      </c>
      <c r="F158" s="1125"/>
      <c r="G158" s="1126"/>
      <c r="H158" s="1133"/>
      <c r="I158" s="1133"/>
      <c r="J158" s="1133"/>
      <c r="K158" s="1133"/>
      <c r="L158" s="1792"/>
      <c r="M158" s="1792"/>
      <c r="N158" s="1793"/>
      <c r="O158" s="1027"/>
      <c r="P158" s="1016"/>
      <c r="Q158" s="1016"/>
      <c r="R158" s="1016"/>
      <c r="S158" s="1011"/>
      <c r="T158" s="1061" t="s">
        <v>300</v>
      </c>
      <c r="U158" s="1011" t="s">
        <v>331</v>
      </c>
      <c r="V158" s="1794" t="s">
        <v>307</v>
      </c>
      <c r="W158" s="5797"/>
      <c r="X158" s="599"/>
    </row>
    <row r="159" spans="1:24" ht="18" customHeight="1">
      <c r="A159" s="4169"/>
      <c r="B159" s="1795"/>
      <c r="C159" s="1796"/>
      <c r="D159" s="1797"/>
      <c r="E159" s="3692"/>
      <c r="F159" s="2931"/>
      <c r="G159" s="2931"/>
      <c r="H159" s="2931"/>
      <c r="I159" s="2931"/>
      <c r="J159" s="2932">
        <f t="shared" ref="J159:J166" si="10">E159</f>
        <v>0</v>
      </c>
      <c r="K159" s="1052">
        <f t="shared" ref="K159:K166" si="11">IF(ISBLANK(B159),D159,(D159*B159))</f>
        <v>0</v>
      </c>
      <c r="L159" s="1798">
        <f>IF(ISTEXT(B159),B159,IF(ISBLANK(B159),0,(B159/B152)*M152))</f>
        <v>0</v>
      </c>
      <c r="M159" s="1799">
        <f t="shared" ref="M159:M165" si="12">C159</f>
        <v>0</v>
      </c>
      <c r="N159" s="145">
        <f>(K159/B152)*M152</f>
        <v>0</v>
      </c>
      <c r="O159" s="1014"/>
      <c r="P159" s="1014"/>
      <c r="Q159" s="1014"/>
      <c r="R159" s="1014"/>
      <c r="S159" s="1800">
        <f t="shared" ref="S159:S166" si="13">J159</f>
        <v>0</v>
      </c>
      <c r="T159" s="1801">
        <f>(L159/M152)*U150</f>
        <v>0</v>
      </c>
      <c r="U159" s="1831">
        <f t="shared" ref="U159:U166" si="14">M159</f>
        <v>0</v>
      </c>
      <c r="V159" s="1803">
        <f>(N159/M152)*U150</f>
        <v>0</v>
      </c>
      <c r="W159" s="5797"/>
      <c r="X159" s="599"/>
    </row>
    <row r="160" spans="1:24" ht="18" customHeight="1">
      <c r="A160" s="4169"/>
      <c r="B160" s="1804"/>
      <c r="C160" s="1805"/>
      <c r="D160" s="35">
        <v>0.04</v>
      </c>
      <c r="E160" s="3693" t="s">
        <v>1630</v>
      </c>
      <c r="F160" s="2933"/>
      <c r="G160" s="2933"/>
      <c r="H160" s="2933"/>
      <c r="I160" s="2933"/>
      <c r="J160" s="2932" t="str">
        <f t="shared" si="10"/>
        <v xml:space="preserve">Crème double </v>
      </c>
      <c r="K160" s="1052">
        <f t="shared" si="11"/>
        <v>0.04</v>
      </c>
      <c r="L160" s="1798">
        <f>IF(ISTEXT(B160),B160,IF(ISBLANK(B160),0,(B160/B152)*M152))</f>
        <v>0</v>
      </c>
      <c r="M160" s="1799">
        <f t="shared" si="12"/>
        <v>0</v>
      </c>
      <c r="N160" s="145">
        <f>(K160/B152)*M152</f>
        <v>0.04</v>
      </c>
      <c r="O160" s="1014"/>
      <c r="P160" s="1014"/>
      <c r="Q160" s="1014"/>
      <c r="R160" s="1014"/>
      <c r="S160" s="1800" t="str">
        <f t="shared" si="13"/>
        <v xml:space="preserve">Crème double </v>
      </c>
      <c r="T160" s="1801">
        <f>(L160/M152)*U150</f>
        <v>0</v>
      </c>
      <c r="U160" s="1831">
        <f t="shared" si="14"/>
        <v>0</v>
      </c>
      <c r="V160" s="1803">
        <f>(N160/M152)*U150</f>
        <v>0.08</v>
      </c>
      <c r="W160" s="5797"/>
      <c r="X160" s="599"/>
    </row>
    <row r="161" spans="1:24" ht="18" customHeight="1">
      <c r="A161" s="4169"/>
      <c r="B161" s="1804"/>
      <c r="C161" s="1805"/>
      <c r="D161" s="35">
        <v>0.04</v>
      </c>
      <c r="E161" s="3693" t="s">
        <v>1631</v>
      </c>
      <c r="F161" s="2933"/>
      <c r="G161" s="2933"/>
      <c r="H161" s="2933"/>
      <c r="I161" s="2933"/>
      <c r="J161" s="2932" t="str">
        <f t="shared" si="10"/>
        <v>Fjord</v>
      </c>
      <c r="K161" s="1052">
        <f t="shared" si="11"/>
        <v>0.04</v>
      </c>
      <c r="L161" s="1798">
        <f>IF(ISTEXT(B161),B161,IF(ISBLANK(B161),0,(B161/B152)*M152))</f>
        <v>0</v>
      </c>
      <c r="M161" s="1799">
        <f t="shared" si="12"/>
        <v>0</v>
      </c>
      <c r="N161" s="145">
        <f>(K161/B152)*M152</f>
        <v>0.04</v>
      </c>
      <c r="O161" s="1014"/>
      <c r="P161" s="1014"/>
      <c r="Q161" s="1014"/>
      <c r="R161" s="1014"/>
      <c r="S161" s="1800" t="str">
        <f t="shared" si="13"/>
        <v>Fjord</v>
      </c>
      <c r="T161" s="1801">
        <f>(L161/M152)*U150</f>
        <v>0</v>
      </c>
      <c r="U161" s="1831">
        <f t="shared" si="14"/>
        <v>0</v>
      </c>
      <c r="V161" s="1803">
        <f>(N161/M152)*U150</f>
        <v>0.08</v>
      </c>
      <c r="W161" s="5797"/>
      <c r="X161" s="599"/>
    </row>
    <row r="162" spans="1:24" ht="18" customHeight="1">
      <c r="A162" s="4169"/>
      <c r="B162" s="1804"/>
      <c r="C162" s="1805"/>
      <c r="D162" s="35">
        <v>0.1</v>
      </c>
      <c r="E162" s="3693" t="s">
        <v>1632</v>
      </c>
      <c r="F162" s="2933"/>
      <c r="G162" s="2933"/>
      <c r="H162" s="2933"/>
      <c r="I162" s="2933"/>
      <c r="J162" s="2932" t="str">
        <f t="shared" si="10"/>
        <v>Purée de fraise</v>
      </c>
      <c r="K162" s="1052">
        <f t="shared" si="11"/>
        <v>0.1</v>
      </c>
      <c r="L162" s="1798">
        <f>IF(ISTEXT(B162),B162,IF(ISBLANK(B162),0,(B162/B152)*M152))</f>
        <v>0</v>
      </c>
      <c r="M162" s="1799">
        <f t="shared" si="12"/>
        <v>0</v>
      </c>
      <c r="N162" s="145">
        <f>(K162/B152)*M152</f>
        <v>0.1</v>
      </c>
      <c r="O162" s="1014"/>
      <c r="P162" s="1014"/>
      <c r="Q162" s="1014"/>
      <c r="R162" s="1014"/>
      <c r="S162" s="1800" t="str">
        <f t="shared" si="13"/>
        <v>Purée de fraise</v>
      </c>
      <c r="T162" s="1801">
        <f>(L162/M152)*U150</f>
        <v>0</v>
      </c>
      <c r="U162" s="1831">
        <f t="shared" si="14"/>
        <v>0</v>
      </c>
      <c r="V162" s="1803">
        <f>(N162/M152)*U150</f>
        <v>0.2</v>
      </c>
      <c r="W162" s="5797"/>
      <c r="X162" s="599"/>
    </row>
    <row r="163" spans="1:24" ht="18" customHeight="1">
      <c r="A163" s="4169"/>
      <c r="B163" s="1804"/>
      <c r="C163" s="1805"/>
      <c r="D163" s="35">
        <v>0.1</v>
      </c>
      <c r="E163" s="3693" t="s">
        <v>1633</v>
      </c>
      <c r="F163" s="2933"/>
      <c r="G163" s="2933"/>
      <c r="H163" s="2933"/>
      <c r="I163" s="2933"/>
      <c r="J163" s="2932" t="str">
        <f t="shared" si="10"/>
        <v xml:space="preserve">Jus de fraise </v>
      </c>
      <c r="K163" s="1052">
        <f t="shared" si="11"/>
        <v>0.1</v>
      </c>
      <c r="L163" s="1798">
        <f>IF(ISTEXT(B163),B163,IF(ISBLANK(B163),0,(B163/B152)*M152))</f>
        <v>0</v>
      </c>
      <c r="M163" s="1799">
        <f t="shared" si="12"/>
        <v>0</v>
      </c>
      <c r="N163" s="145">
        <f>(K163/B152)*M152</f>
        <v>0.1</v>
      </c>
      <c r="O163" s="1014"/>
      <c r="P163" s="1014"/>
      <c r="Q163" s="1014"/>
      <c r="R163" s="1014"/>
      <c r="S163" s="1800" t="str">
        <f t="shared" si="13"/>
        <v xml:space="preserve">Jus de fraise </v>
      </c>
      <c r="T163" s="1801">
        <f>(L163/M152)*U150</f>
        <v>0</v>
      </c>
      <c r="U163" s="1831">
        <f t="shared" si="14"/>
        <v>0</v>
      </c>
      <c r="V163" s="1803">
        <f>(N163/M152)*U150</f>
        <v>0.2</v>
      </c>
      <c r="W163" s="5797"/>
      <c r="X163" s="599"/>
    </row>
    <row r="164" spans="1:24" ht="18" customHeight="1">
      <c r="A164" s="4169"/>
      <c r="B164" s="1804"/>
      <c r="C164" s="1805"/>
      <c r="D164" s="35">
        <v>0.03</v>
      </c>
      <c r="E164" s="3693" t="s">
        <v>1634</v>
      </c>
      <c r="F164" s="2933"/>
      <c r="G164" s="2933"/>
      <c r="H164" s="2933"/>
      <c r="I164" s="2933"/>
      <c r="J164" s="2932" t="str">
        <f t="shared" si="10"/>
        <v>Masse gélatine</v>
      </c>
      <c r="K164" s="1052">
        <f t="shared" si="11"/>
        <v>0.03</v>
      </c>
      <c r="L164" s="1798">
        <f>IF(ISTEXT(B164),B164,IF(ISBLANK(B164),0,(B164/B152)*M152))</f>
        <v>0</v>
      </c>
      <c r="M164" s="1799">
        <f t="shared" si="12"/>
        <v>0</v>
      </c>
      <c r="N164" s="145">
        <f>(K164/B152)*M152</f>
        <v>0.03</v>
      </c>
      <c r="O164" s="1014"/>
      <c r="P164" s="1014"/>
      <c r="Q164" s="1014"/>
      <c r="R164" s="1014"/>
      <c r="S164" s="1800" t="str">
        <f t="shared" si="13"/>
        <v>Masse gélatine</v>
      </c>
      <c r="T164" s="1801">
        <f>(L164/M152)*U150</f>
        <v>0</v>
      </c>
      <c r="U164" s="1831">
        <f t="shared" si="14"/>
        <v>0</v>
      </c>
      <c r="V164" s="1803">
        <f>(N164/M152)*U150</f>
        <v>0.06</v>
      </c>
      <c r="W164" s="5797"/>
      <c r="X164" s="599"/>
    </row>
    <row r="165" spans="1:24" ht="18" customHeight="1">
      <c r="A165" s="4169"/>
      <c r="B165" s="1804"/>
      <c r="C165" s="1805"/>
      <c r="D165" s="35"/>
      <c r="E165" s="3693"/>
      <c r="F165" s="2933"/>
      <c r="G165" s="2933"/>
      <c r="H165" s="2933"/>
      <c r="I165" s="2933"/>
      <c r="J165" s="2932">
        <f t="shared" si="10"/>
        <v>0</v>
      </c>
      <c r="K165" s="1052">
        <f t="shared" si="11"/>
        <v>0</v>
      </c>
      <c r="L165" s="1798">
        <f>IF(ISTEXT(B165),B165,IF(ISBLANK(B165),0,(B165/B152)*M152))</f>
        <v>0</v>
      </c>
      <c r="M165" s="1799">
        <f t="shared" si="12"/>
        <v>0</v>
      </c>
      <c r="N165" s="145">
        <f>(K165/B152)*M152</f>
        <v>0</v>
      </c>
      <c r="O165" s="1014"/>
      <c r="P165" s="1014"/>
      <c r="Q165" s="1014"/>
      <c r="R165" s="1014"/>
      <c r="S165" s="1800">
        <f t="shared" si="13"/>
        <v>0</v>
      </c>
      <c r="T165" s="1801">
        <f>(L165/M152)*U150</f>
        <v>0</v>
      </c>
      <c r="U165" s="1831">
        <f t="shared" si="14"/>
        <v>0</v>
      </c>
      <c r="V165" s="1803">
        <f>(N165/M152)*U150</f>
        <v>0</v>
      </c>
      <c r="W165" s="5797"/>
      <c r="X165" s="599"/>
    </row>
    <row r="166" spans="1:24" ht="18" customHeight="1">
      <c r="A166" s="4169"/>
      <c r="B166" s="1806"/>
      <c r="C166" s="1807"/>
      <c r="D166" s="1808"/>
      <c r="E166" s="3693"/>
      <c r="F166" s="2933"/>
      <c r="G166" s="2933"/>
      <c r="H166" s="2933"/>
      <c r="I166" s="2933"/>
      <c r="J166" s="2932">
        <f t="shared" si="10"/>
        <v>0</v>
      </c>
      <c r="K166" s="1052">
        <f t="shared" si="11"/>
        <v>0</v>
      </c>
      <c r="L166" s="1798">
        <f>IF(ISTEXT(B166),B166,IF(ISBLANK(B166),0,(B166/B152)*M152))</f>
        <v>0</v>
      </c>
      <c r="M166" s="1799">
        <f>C166</f>
        <v>0</v>
      </c>
      <c r="N166" s="145">
        <f>(K166/B152)*M152</f>
        <v>0</v>
      </c>
      <c r="O166" s="1014"/>
      <c r="P166" s="1014"/>
      <c r="Q166" s="1014"/>
      <c r="R166" s="1014"/>
      <c r="S166" s="1800">
        <f t="shared" si="13"/>
        <v>0</v>
      </c>
      <c r="T166" s="1801">
        <f>(L166/M152)*U150</f>
        <v>0</v>
      </c>
      <c r="U166" s="1831">
        <f t="shared" si="14"/>
        <v>0</v>
      </c>
      <c r="V166" s="1803">
        <f>(N166/M152)*U150</f>
        <v>0</v>
      </c>
      <c r="W166" s="5797"/>
      <c r="X166" s="599"/>
    </row>
    <row r="167" spans="1:24" ht="18" customHeight="1">
      <c r="A167" s="4169"/>
      <c r="B167" s="5740"/>
      <c r="C167" s="5741"/>
      <c r="D167" s="5741"/>
      <c r="E167" s="5741"/>
      <c r="F167" s="5741"/>
      <c r="G167" s="5741"/>
      <c r="H167" s="5741"/>
      <c r="I167" s="5741"/>
      <c r="J167" s="5741"/>
      <c r="K167" s="5741"/>
      <c r="L167" s="5741"/>
      <c r="M167" s="5741"/>
      <c r="N167" s="5742"/>
      <c r="O167" s="1027"/>
      <c r="P167" s="1016"/>
      <c r="Q167" s="1016"/>
      <c r="R167" s="1016"/>
      <c r="S167" s="1011"/>
      <c r="T167" s="1011"/>
      <c r="U167" s="1011"/>
      <c r="V167" s="1794"/>
      <c r="W167" s="5797"/>
      <c r="X167" s="599"/>
    </row>
    <row r="168" spans="1:24" ht="18" customHeight="1">
      <c r="A168" s="4169"/>
      <c r="B168" s="1809"/>
      <c r="C168" s="1810"/>
      <c r="D168" s="1127">
        <f>SUM(D158:D167)</f>
        <v>0.31000000000000005</v>
      </c>
      <c r="E168" s="1127"/>
      <c r="F168" s="1811"/>
      <c r="G168" s="1811"/>
      <c r="H168" s="1811"/>
      <c r="I168" s="1811"/>
      <c r="J168" s="1812"/>
      <c r="K168" s="1812"/>
      <c r="L168" s="1813"/>
      <c r="M168" s="1813"/>
      <c r="N168" s="447">
        <f>SUM(N158:N167)</f>
        <v>0.31000000000000005</v>
      </c>
      <c r="O168" s="1027"/>
      <c r="P168" s="1016"/>
      <c r="Q168" s="1016"/>
      <c r="R168" s="1016"/>
      <c r="S168" s="1011"/>
      <c r="T168" s="1011"/>
      <c r="U168" s="1011"/>
      <c r="V168" s="1794"/>
      <c r="W168" s="5797"/>
      <c r="X168" s="599"/>
    </row>
    <row r="169" spans="1:24" ht="18" customHeight="1">
      <c r="A169" s="4169"/>
      <c r="B169" s="5743"/>
      <c r="C169" s="5744"/>
      <c r="D169" s="5744"/>
      <c r="E169" s="5744"/>
      <c r="F169" s="5744"/>
      <c r="G169" s="5744"/>
      <c r="H169" s="5744"/>
      <c r="I169" s="5744"/>
      <c r="J169" s="5744"/>
      <c r="K169" s="5744"/>
      <c r="L169" s="5744"/>
      <c r="M169" s="5744"/>
      <c r="N169" s="5745"/>
      <c r="O169" s="1814"/>
      <c r="P169" s="1814"/>
      <c r="Q169" s="1815"/>
      <c r="R169" s="1816"/>
      <c r="S169" s="1816"/>
      <c r="T169" s="1816"/>
      <c r="U169" s="1816"/>
      <c r="V169" s="1817"/>
      <c r="W169" s="5797"/>
      <c r="X169" s="599"/>
    </row>
    <row r="170" spans="1:24" ht="18" customHeight="1">
      <c r="A170" s="4169"/>
      <c r="B170" s="1028"/>
      <c r="C170" s="1029" t="s">
        <v>314</v>
      </c>
      <c r="D170" s="1030"/>
      <c r="E170" s="1030"/>
      <c r="F170" s="1030"/>
      <c r="G170" s="4142" t="s">
        <v>263</v>
      </c>
      <c r="H170" s="4142"/>
      <c r="I170" s="4142"/>
      <c r="J170" s="4142"/>
      <c r="K170" s="4142"/>
      <c r="L170" s="4142"/>
      <c r="M170" s="4142"/>
      <c r="N170" s="4143"/>
      <c r="O170" s="1814"/>
      <c r="P170" s="1814"/>
      <c r="Q170" s="1815"/>
      <c r="R170" s="1816"/>
      <c r="S170" s="1816"/>
      <c r="T170" s="1816"/>
      <c r="U170" s="1816"/>
      <c r="V170" s="1817"/>
      <c r="W170" s="5797"/>
      <c r="X170" s="599"/>
    </row>
    <row r="171" spans="1:24" ht="18" customHeight="1">
      <c r="A171" s="4169"/>
      <c r="B171" s="1031"/>
      <c r="C171" s="2917" t="s">
        <v>334</v>
      </c>
      <c r="D171" s="1033" t="s">
        <v>374</v>
      </c>
      <c r="E171" s="1238"/>
      <c r="F171" s="1238"/>
      <c r="G171" s="4142"/>
      <c r="H171" s="4142"/>
      <c r="I171" s="4142"/>
      <c r="J171" s="4142"/>
      <c r="K171" s="4142"/>
      <c r="L171" s="4142"/>
      <c r="M171" s="4142"/>
      <c r="N171" s="4143"/>
      <c r="O171" s="1814"/>
      <c r="P171" s="1814"/>
      <c r="Q171" s="1815"/>
      <c r="R171" s="1816"/>
      <c r="S171" s="1816"/>
      <c r="T171" s="1816"/>
      <c r="U171" s="1816"/>
      <c r="V171" s="1817"/>
      <c r="W171" s="5797"/>
      <c r="X171" s="599"/>
    </row>
    <row r="172" spans="1:24" ht="18" customHeight="1">
      <c r="A172" s="4169"/>
      <c r="B172" s="1031"/>
      <c r="C172" s="1035" t="s">
        <v>316</v>
      </c>
      <c r="D172" s="1029" t="s">
        <v>317</v>
      </c>
      <c r="E172" s="1238"/>
      <c r="F172" s="1238"/>
      <c r="G172" s="1029"/>
      <c r="H172" s="1036"/>
      <c r="I172" s="1036"/>
      <c r="J172" s="1036"/>
      <c r="K172" s="1036"/>
      <c r="L172" s="1036"/>
      <c r="M172" s="1036"/>
      <c r="N172" s="1037"/>
      <c r="O172" s="1814"/>
      <c r="P172" s="1814"/>
      <c r="Q172" s="1815"/>
      <c r="R172" s="1816"/>
      <c r="S172" s="1816"/>
      <c r="T172" s="1816"/>
      <c r="U172" s="1816"/>
      <c r="V172" s="1817"/>
      <c r="W172" s="5797"/>
      <c r="X172" s="599"/>
    </row>
    <row r="173" spans="1:24" ht="18" customHeight="1">
      <c r="A173" s="4169"/>
      <c r="B173" s="135"/>
      <c r="C173" s="3694"/>
      <c r="D173" s="1039"/>
      <c r="E173" s="1040"/>
      <c r="F173" s="1040"/>
      <c r="G173" s="1041"/>
      <c r="H173" s="1042"/>
      <c r="I173" s="1042"/>
      <c r="J173" s="1042"/>
      <c r="K173" s="1818" t="s">
        <v>318</v>
      </c>
      <c r="L173" s="1042"/>
      <c r="M173" s="1042"/>
      <c r="N173" s="1043"/>
      <c r="O173" s="1814"/>
      <c r="P173" s="1814"/>
      <c r="Q173" s="1815"/>
      <c r="R173" s="1816"/>
      <c r="S173" s="1816"/>
      <c r="T173" s="1816"/>
      <c r="U173" s="1816"/>
      <c r="V173" s="1817"/>
      <c r="W173" s="5797"/>
      <c r="X173" s="599"/>
    </row>
    <row r="174" spans="1:24" ht="18" customHeight="1">
      <c r="A174" s="4169"/>
      <c r="B174" s="990">
        <v>1</v>
      </c>
      <c r="C174" s="3695" t="s">
        <v>1635</v>
      </c>
      <c r="D174" s="1045"/>
      <c r="E174" s="1045"/>
      <c r="F174" s="1045"/>
      <c r="G174" s="1045"/>
      <c r="H174" s="1045"/>
      <c r="I174" s="1045"/>
      <c r="J174" s="1045"/>
      <c r="K174" s="1818" t="s">
        <v>319</v>
      </c>
      <c r="L174" s="1045"/>
      <c r="M174" s="1045"/>
      <c r="N174" s="1046"/>
      <c r="O174" s="1814"/>
      <c r="P174" s="1814"/>
      <c r="Q174" s="1815"/>
      <c r="R174" s="1816"/>
      <c r="S174" s="1816"/>
      <c r="T174" s="1816"/>
      <c r="U174" s="1816"/>
      <c r="V174" s="1817"/>
      <c r="W174" s="5797"/>
      <c r="X174" s="599"/>
    </row>
    <row r="175" spans="1:24" ht="18" customHeight="1">
      <c r="A175" s="4169"/>
      <c r="B175" s="990">
        <v>2</v>
      </c>
      <c r="C175" s="3696" t="s">
        <v>1636</v>
      </c>
      <c r="D175" s="1045"/>
      <c r="E175" s="1045"/>
      <c r="F175" s="1045"/>
      <c r="G175" s="1045"/>
      <c r="H175" s="1045"/>
      <c r="I175" s="1045"/>
      <c r="J175" s="1045"/>
      <c r="K175" s="1818" t="s">
        <v>321</v>
      </c>
      <c r="L175" s="1045"/>
      <c r="M175" s="1045"/>
      <c r="N175" s="1046"/>
      <c r="O175" s="1814"/>
      <c r="P175" s="1814"/>
      <c r="Q175" s="1815"/>
      <c r="R175" s="1816"/>
      <c r="S175" s="1816"/>
      <c r="T175" s="1816"/>
      <c r="U175" s="1816"/>
      <c r="V175" s="1817"/>
      <c r="W175" s="5797"/>
      <c r="X175" s="599"/>
    </row>
    <row r="176" spans="1:24" ht="18" customHeight="1">
      <c r="A176" s="4169"/>
      <c r="B176" s="990">
        <v>3</v>
      </c>
      <c r="C176" s="3695" t="s">
        <v>1637</v>
      </c>
      <c r="D176" s="1045"/>
      <c r="E176" s="1045"/>
      <c r="F176" s="1045"/>
      <c r="G176" s="1045"/>
      <c r="H176" s="1045"/>
      <c r="I176" s="1045"/>
      <c r="J176" s="1045"/>
      <c r="K176" s="1045"/>
      <c r="L176" s="1045"/>
      <c r="M176" s="1045"/>
      <c r="N176" s="1046"/>
      <c r="O176" s="1814"/>
      <c r="P176" s="1814"/>
      <c r="Q176" s="1815"/>
      <c r="R176" s="1816"/>
      <c r="S176" s="1816"/>
      <c r="T176" s="1816"/>
      <c r="U176" s="1816"/>
      <c r="V176" s="1817"/>
      <c r="W176" s="5797"/>
      <c r="X176" s="599"/>
    </row>
    <row r="177" spans="1:24" ht="18" customHeight="1">
      <c r="A177" s="4169"/>
      <c r="B177" s="990">
        <v>4</v>
      </c>
      <c r="C177" s="3695" t="s">
        <v>1638</v>
      </c>
      <c r="D177" s="1045"/>
      <c r="E177" s="1045"/>
      <c r="F177" s="1045"/>
      <c r="G177" s="1045"/>
      <c r="H177" s="1045"/>
      <c r="I177" s="1045"/>
      <c r="J177" s="1045"/>
      <c r="K177" s="1045"/>
      <c r="L177" s="1045"/>
      <c r="M177" s="1045"/>
      <c r="N177" s="1046"/>
      <c r="O177" s="1814"/>
      <c r="P177" s="1814"/>
      <c r="Q177" s="1815"/>
      <c r="R177" s="1816"/>
      <c r="S177" s="1816"/>
      <c r="T177" s="1816"/>
      <c r="U177" s="1816"/>
      <c r="V177" s="1817"/>
      <c r="W177" s="5797"/>
      <c r="X177" s="599"/>
    </row>
    <row r="178" spans="1:24" ht="18" customHeight="1">
      <c r="A178" s="4169"/>
      <c r="B178" s="990"/>
      <c r="C178" s="3695"/>
      <c r="D178" s="1045"/>
      <c r="E178" s="1045"/>
      <c r="F178" s="1045"/>
      <c r="G178" s="1045"/>
      <c r="H178" s="1045"/>
      <c r="I178" s="1045"/>
      <c r="J178" s="1045"/>
      <c r="K178" s="1045"/>
      <c r="L178" s="1045"/>
      <c r="M178" s="1045"/>
      <c r="N178" s="1046"/>
      <c r="O178" s="1814"/>
      <c r="P178" s="1814"/>
      <c r="Q178" s="1815"/>
      <c r="R178" s="1816"/>
      <c r="S178" s="1816"/>
      <c r="T178" s="1816"/>
      <c r="U178" s="1816"/>
      <c r="V178" s="1817"/>
      <c r="W178" s="5797"/>
      <c r="X178" s="599"/>
    </row>
    <row r="179" spans="1:24" ht="18" customHeight="1">
      <c r="A179" s="4169"/>
      <c r="B179" s="990"/>
      <c r="C179" s="3695"/>
      <c r="D179" s="1045"/>
      <c r="E179" s="1045"/>
      <c r="F179" s="1045"/>
      <c r="G179" s="1045"/>
      <c r="H179" s="1045"/>
      <c r="I179" s="1045"/>
      <c r="J179" s="1045"/>
      <c r="K179" s="1045"/>
      <c r="L179" s="1045"/>
      <c r="M179" s="1045"/>
      <c r="N179" s="1046"/>
      <c r="O179" s="1814"/>
      <c r="P179" s="1814"/>
      <c r="Q179" s="1815"/>
      <c r="R179" s="1816"/>
      <c r="S179" s="1816"/>
      <c r="T179" s="1816"/>
      <c r="U179" s="1816"/>
      <c r="V179" s="1817"/>
      <c r="W179" s="5797"/>
      <c r="X179" s="599"/>
    </row>
    <row r="180" spans="1:24" ht="18" customHeight="1">
      <c r="A180" s="4169"/>
      <c r="B180" s="990"/>
      <c r="C180" s="3695"/>
      <c r="D180" s="1045"/>
      <c r="E180" s="1045"/>
      <c r="F180" s="1045"/>
      <c r="G180" s="1045"/>
      <c r="H180" s="1045"/>
      <c r="I180" s="1045"/>
      <c r="J180" s="1045"/>
      <c r="K180" s="1045"/>
      <c r="L180" s="1045"/>
      <c r="M180" s="1045"/>
      <c r="N180" s="1046"/>
      <c r="O180" s="1814"/>
      <c r="P180" s="1814"/>
      <c r="Q180" s="1815"/>
      <c r="R180" s="1816"/>
      <c r="S180" s="1816"/>
      <c r="T180" s="1816"/>
      <c r="U180" s="1816"/>
      <c r="V180" s="1817"/>
      <c r="W180" s="5797"/>
      <c r="X180" s="599"/>
    </row>
    <row r="181" spans="1:24" ht="18" customHeight="1">
      <c r="A181" s="4169"/>
      <c r="B181" s="1047"/>
      <c r="C181" s="3697"/>
      <c r="D181" s="9"/>
      <c r="E181" s="9"/>
      <c r="F181" s="9"/>
      <c r="G181" s="9"/>
      <c r="H181" s="9"/>
      <c r="I181" s="45"/>
      <c r="J181" s="45"/>
      <c r="K181" s="45"/>
      <c r="L181" s="45"/>
      <c r="M181" s="45"/>
      <c r="N181" s="46"/>
      <c r="O181" s="1814"/>
      <c r="P181" s="1814"/>
      <c r="Q181" s="1815"/>
      <c r="R181" s="1816"/>
      <c r="S181" s="1816"/>
      <c r="T181" s="1816"/>
      <c r="U181" s="1816"/>
      <c r="V181" s="1817"/>
      <c r="W181" s="5797"/>
      <c r="X181" s="599"/>
    </row>
    <row r="182" spans="1:24" ht="18" customHeight="1">
      <c r="A182" s="4169"/>
      <c r="B182" s="5731"/>
      <c r="C182" s="5732"/>
      <c r="D182" s="5732"/>
      <c r="E182" s="5732"/>
      <c r="F182" s="5732"/>
      <c r="G182" s="5732"/>
      <c r="H182" s="5732"/>
      <c r="I182" s="5732"/>
      <c r="J182" s="5732"/>
      <c r="K182" s="5732"/>
      <c r="L182" s="5732"/>
      <c r="M182" s="5732"/>
      <c r="N182" s="5733"/>
      <c r="O182" s="1814"/>
      <c r="P182" s="1814"/>
      <c r="Q182" s="1815"/>
      <c r="R182" s="1816"/>
      <c r="S182" s="1816"/>
      <c r="T182" s="1816"/>
      <c r="U182" s="1816"/>
      <c r="V182" s="1817"/>
      <c r="W182" s="5797"/>
      <c r="X182" s="599"/>
    </row>
    <row r="183" spans="1:24" ht="18" customHeight="1">
      <c r="A183" s="4169"/>
      <c r="B183" s="1114" t="s">
        <v>264</v>
      </c>
      <c r="C183" s="2923" t="s">
        <v>281</v>
      </c>
      <c r="D183" s="5734" t="s">
        <v>1612</v>
      </c>
      <c r="E183" s="5735"/>
      <c r="F183" s="5735"/>
      <c r="G183" s="5735"/>
      <c r="H183" s="5735"/>
      <c r="I183" s="5735"/>
      <c r="J183" s="5735"/>
      <c r="K183" s="5735"/>
      <c r="L183" s="5735"/>
      <c r="M183" s="5735"/>
      <c r="N183" s="5736"/>
      <c r="O183" s="1814"/>
      <c r="P183" s="1814"/>
      <c r="Q183" s="1815"/>
      <c r="R183" s="1816"/>
      <c r="S183" s="1816"/>
      <c r="T183" s="1816"/>
      <c r="U183" s="1816"/>
      <c r="V183" s="1817"/>
      <c r="W183" s="5797"/>
      <c r="X183" s="599"/>
    </row>
    <row r="184" spans="1:24" ht="18" customHeight="1">
      <c r="A184" s="4169"/>
      <c r="B184" s="5769"/>
      <c r="C184" s="5770"/>
      <c r="D184" s="5770"/>
      <c r="E184" s="5770"/>
      <c r="F184" s="5770"/>
      <c r="G184" s="5770"/>
      <c r="H184" s="5770"/>
      <c r="I184" s="5770"/>
      <c r="J184" s="5770"/>
      <c r="K184" s="5770"/>
      <c r="L184" s="5770"/>
      <c r="M184" s="5770"/>
      <c r="N184" s="5771"/>
      <c r="O184" s="1814"/>
      <c r="P184" s="1814"/>
      <c r="Q184" s="1815"/>
      <c r="R184" s="1816"/>
      <c r="S184" s="1816"/>
      <c r="T184" s="1816"/>
      <c r="U184" s="1816"/>
      <c r="V184" s="1817"/>
      <c r="W184" s="5797"/>
      <c r="X184" s="599"/>
    </row>
    <row r="185" spans="1:24" ht="18" customHeight="1">
      <c r="A185" s="4169"/>
      <c r="B185" s="5766" t="s">
        <v>480</v>
      </c>
      <c r="C185" s="5767"/>
      <c r="D185" s="5767"/>
      <c r="E185" s="5767"/>
      <c r="F185" s="5767"/>
      <c r="G185" s="5767"/>
      <c r="H185" s="5767"/>
      <c r="I185" s="5767"/>
      <c r="J185" s="5767"/>
      <c r="K185" s="5767"/>
      <c r="L185" s="5767"/>
      <c r="M185" s="5767"/>
      <c r="N185" s="5768"/>
      <c r="O185" s="1814"/>
      <c r="P185" s="1814"/>
      <c r="Q185" s="1815"/>
      <c r="R185" s="1816"/>
      <c r="S185" s="1816"/>
      <c r="T185" s="1816"/>
      <c r="U185" s="1816"/>
      <c r="V185" s="1817"/>
      <c r="W185" s="5797"/>
      <c r="X185" s="599"/>
    </row>
    <row r="186" spans="1:24" ht="18" customHeight="1">
      <c r="A186" s="4169"/>
      <c r="B186" s="140" t="s">
        <v>12</v>
      </c>
      <c r="C186" s="2918" t="s">
        <v>20</v>
      </c>
      <c r="D186" s="1054"/>
      <c r="E186" s="1054"/>
      <c r="F186" s="1054"/>
      <c r="G186" s="1054"/>
      <c r="H186" s="1054"/>
      <c r="I186" s="1055"/>
      <c r="J186" s="1055"/>
      <c r="K186" s="1055"/>
      <c r="L186" s="1055"/>
      <c r="M186" s="1055"/>
      <c r="N186" s="139"/>
      <c r="O186" s="1814"/>
      <c r="P186" s="1814"/>
      <c r="Q186" s="1815"/>
      <c r="R186" s="1816"/>
      <c r="S186" s="1816"/>
      <c r="T186" s="1816"/>
      <c r="U186" s="1816"/>
      <c r="V186" s="1817"/>
      <c r="W186" s="5797"/>
      <c r="X186" s="599"/>
    </row>
    <row r="187" spans="1:24" ht="18" customHeight="1">
      <c r="A187" s="4169"/>
      <c r="B187" s="989"/>
      <c r="C187" s="2919" t="s">
        <v>1275</v>
      </c>
      <c r="D187" s="1054"/>
      <c r="E187" s="1054"/>
      <c r="F187" s="1054"/>
      <c r="G187" s="1054"/>
      <c r="H187" s="1054"/>
      <c r="I187" s="1055"/>
      <c r="J187" s="1055"/>
      <c r="K187" s="1055"/>
      <c r="L187" s="1055"/>
      <c r="M187" s="1055"/>
      <c r="N187" s="139"/>
      <c r="O187" s="1814"/>
      <c r="P187" s="1814"/>
      <c r="Q187" s="1815"/>
      <c r="R187" s="1816"/>
      <c r="S187" s="1816"/>
      <c r="T187" s="1816"/>
      <c r="U187" s="1816"/>
      <c r="V187" s="1817"/>
      <c r="W187" s="5797"/>
      <c r="X187" s="599"/>
    </row>
    <row r="188" spans="1:24" ht="18" customHeight="1">
      <c r="A188" s="4169"/>
      <c r="B188" s="989" t="s">
        <v>14</v>
      </c>
      <c r="C188" s="2920" t="s">
        <v>1613</v>
      </c>
      <c r="D188" s="1054"/>
      <c r="E188" s="1054"/>
      <c r="F188" s="1054"/>
      <c r="G188" s="1054"/>
      <c r="H188" s="1054"/>
      <c r="I188" s="1055"/>
      <c r="J188" s="1055"/>
      <c r="K188" s="1055"/>
      <c r="L188" s="1055"/>
      <c r="M188" s="1055"/>
      <c r="N188" s="139"/>
      <c r="O188" s="1814"/>
      <c r="P188" s="1814"/>
      <c r="Q188" s="1815"/>
      <c r="R188" s="1816"/>
      <c r="S188" s="1816"/>
      <c r="T188" s="1816"/>
      <c r="U188" s="1816"/>
      <c r="V188" s="1817"/>
      <c r="W188" s="5797"/>
      <c r="X188" s="599"/>
    </row>
    <row r="189" spans="1:24" ht="18" customHeight="1">
      <c r="A189" s="4169"/>
      <c r="B189" s="2922"/>
      <c r="C189" s="2752" t="s">
        <v>1586</v>
      </c>
      <c r="D189" s="3698" t="s">
        <v>1614</v>
      </c>
      <c r="E189" s="3664"/>
      <c r="F189" s="3664"/>
      <c r="G189" s="3664"/>
      <c r="H189" s="3664"/>
      <c r="I189" s="2739"/>
      <c r="J189" s="2921"/>
      <c r="K189" s="3699" t="s">
        <v>1615</v>
      </c>
      <c r="L189" s="1055"/>
      <c r="M189" s="1055"/>
      <c r="N189" s="139"/>
      <c r="O189" s="1814"/>
      <c r="P189" s="1814"/>
      <c r="Q189" s="1815"/>
      <c r="R189" s="1816"/>
      <c r="S189" s="1816"/>
      <c r="T189" s="1816"/>
      <c r="U189" s="1816"/>
      <c r="V189" s="1817"/>
      <c r="W189" s="5797"/>
      <c r="X189" s="599"/>
    </row>
    <row r="190" spans="1:24" ht="18" customHeight="1">
      <c r="A190" s="4169"/>
      <c r="B190" s="27" t="s">
        <v>266</v>
      </c>
      <c r="C190" s="4121" t="str">
        <f ca="1">CELL("nomfichier")</f>
        <v>E:\0-UPRT\1-UPRT.FR-SITE-WEB\ff-fiches-fabrications\ff-fiches-fabrication-maj-08-2020\[ff-14.A-restauration-13.postits-au-poids.xlsx]Epurer un texte (2)</v>
      </c>
      <c r="D190" s="4121"/>
      <c r="E190" s="4121"/>
      <c r="F190" s="4121"/>
      <c r="G190" s="4121"/>
      <c r="H190" s="4121"/>
      <c r="I190" s="4121"/>
      <c r="J190" s="4121"/>
      <c r="K190" s="4121"/>
      <c r="L190" s="4121"/>
      <c r="M190" s="4121"/>
      <c r="N190" s="4122"/>
      <c r="O190" s="1814"/>
      <c r="P190" s="1814"/>
      <c r="Q190" s="1815"/>
      <c r="R190" s="1816"/>
      <c r="S190" s="1816"/>
      <c r="T190" s="1816"/>
      <c r="U190" s="1816"/>
      <c r="V190" s="1817"/>
      <c r="W190" s="5797"/>
      <c r="X190" s="599"/>
    </row>
    <row r="191" spans="1:24" ht="18" customHeight="1">
      <c r="A191" s="4169"/>
      <c r="B191" s="444" t="s">
        <v>268</v>
      </c>
      <c r="C191" s="4123" t="s">
        <v>1616</v>
      </c>
      <c r="D191" s="4123"/>
      <c r="E191" s="4123"/>
      <c r="F191" s="4123"/>
      <c r="G191" s="4123"/>
      <c r="H191" s="4123"/>
      <c r="I191" s="4123"/>
      <c r="J191" s="4123"/>
      <c r="K191" s="4123"/>
      <c r="L191" s="4123"/>
      <c r="M191" s="4123"/>
      <c r="N191" s="4124"/>
      <c r="O191" s="1814"/>
      <c r="P191" s="1814"/>
      <c r="Q191" s="1815"/>
      <c r="R191" s="1816"/>
      <c r="S191" s="1816"/>
      <c r="T191" s="1816"/>
      <c r="U191" s="1816"/>
      <c r="V191" s="1817"/>
      <c r="W191" s="5797"/>
      <c r="X191" s="599"/>
    </row>
    <row r="192" spans="1:24" ht="18" customHeight="1" thickBot="1">
      <c r="A192" s="4169"/>
      <c r="B192" s="4112" t="s">
        <v>271</v>
      </c>
      <c r="C192" s="4113"/>
      <c r="D192" s="4113"/>
      <c r="E192" s="4113"/>
      <c r="F192" s="4113"/>
      <c r="G192" s="4113"/>
      <c r="H192" s="4113"/>
      <c r="I192" s="4113"/>
      <c r="J192" s="4113"/>
      <c r="K192" s="4113"/>
      <c r="L192" s="4113"/>
      <c r="M192" s="4113"/>
      <c r="N192" s="4114"/>
      <c r="O192" s="1814"/>
      <c r="P192" s="1814"/>
      <c r="Q192" s="1815"/>
      <c r="R192" s="1816"/>
      <c r="S192" s="1816"/>
      <c r="T192" s="1816"/>
      <c r="U192" s="1816"/>
      <c r="V192" s="1817"/>
      <c r="W192" s="5797"/>
      <c r="X192" s="599"/>
    </row>
    <row r="193" spans="1:24" ht="18" customHeight="1" thickBot="1">
      <c r="A193" s="1832"/>
      <c r="B193" s="1833"/>
      <c r="C193" s="1833"/>
      <c r="D193" s="1834"/>
      <c r="E193" s="1180"/>
      <c r="F193" s="1826"/>
      <c r="G193" s="1827"/>
      <c r="H193" s="1827"/>
      <c r="I193" s="1827"/>
      <c r="J193" s="1827"/>
      <c r="K193" s="1828"/>
      <c r="L193" s="1828"/>
      <c r="M193" s="1828"/>
      <c r="N193" s="1828"/>
      <c r="O193" s="1829"/>
      <c r="P193" s="1829"/>
      <c r="Q193" s="1829"/>
      <c r="R193" s="1829"/>
      <c r="S193" s="1829"/>
      <c r="T193" s="1829"/>
      <c r="U193" s="1829"/>
      <c r="V193" s="1829"/>
      <c r="W193" s="5797"/>
      <c r="X193" s="599"/>
    </row>
    <row r="194" spans="1:24" ht="18" customHeight="1">
      <c r="A194" s="4188" t="s">
        <v>260</v>
      </c>
      <c r="B194" s="4190" t="s">
        <v>1579</v>
      </c>
      <c r="C194" s="4191"/>
      <c r="D194" s="4191"/>
      <c r="E194" s="4191"/>
      <c r="F194" s="4191"/>
      <c r="G194" s="4191"/>
      <c r="H194" s="4191"/>
      <c r="I194" s="4191"/>
      <c r="J194" s="4191"/>
      <c r="K194" s="4191"/>
      <c r="L194" s="4191"/>
      <c r="M194" s="4191"/>
      <c r="N194" s="4194">
        <v>4</v>
      </c>
      <c r="O194" s="5791" t="str">
        <f>B194</f>
        <v>JUS DE FRAISE</v>
      </c>
      <c r="P194" s="5792"/>
      <c r="Q194" s="5792"/>
      <c r="R194" s="5792"/>
      <c r="S194" s="5792"/>
      <c r="T194" s="5792"/>
      <c r="U194" s="5792"/>
      <c r="V194" s="5793"/>
      <c r="W194" s="5797"/>
      <c r="X194" s="599"/>
    </row>
    <row r="195" spans="1:24" ht="18" customHeight="1">
      <c r="A195" s="4189"/>
      <c r="B195" s="4192"/>
      <c r="C195" s="4193"/>
      <c r="D195" s="4193"/>
      <c r="E195" s="4193"/>
      <c r="F195" s="4193"/>
      <c r="G195" s="4193"/>
      <c r="H195" s="4193"/>
      <c r="I195" s="4193"/>
      <c r="J195" s="4193"/>
      <c r="K195" s="4193"/>
      <c r="L195" s="4193"/>
      <c r="M195" s="4193"/>
      <c r="N195" s="4195"/>
      <c r="O195" s="5791"/>
      <c r="P195" s="5792"/>
      <c r="Q195" s="5792"/>
      <c r="R195" s="5792"/>
      <c r="S195" s="5792"/>
      <c r="T195" s="5792"/>
      <c r="U195" s="5792"/>
      <c r="V195" s="5793"/>
      <c r="W195" s="5797"/>
      <c r="X195" s="599"/>
    </row>
    <row r="196" spans="1:24" ht="18" customHeight="1">
      <c r="A196" s="4189"/>
      <c r="B196" s="4192"/>
      <c r="C196" s="4193"/>
      <c r="D196" s="4193"/>
      <c r="E196" s="4193"/>
      <c r="F196" s="4193"/>
      <c r="G196" s="4193"/>
      <c r="H196" s="4193"/>
      <c r="I196" s="4193"/>
      <c r="J196" s="4193"/>
      <c r="K196" s="4193"/>
      <c r="L196" s="4193"/>
      <c r="M196" s="4193"/>
      <c r="N196" s="4195"/>
      <c r="O196" s="5791"/>
      <c r="P196" s="5792"/>
      <c r="Q196" s="5792"/>
      <c r="R196" s="5792"/>
      <c r="S196" s="5792"/>
      <c r="T196" s="5792"/>
      <c r="U196" s="5792"/>
      <c r="V196" s="5793"/>
      <c r="W196" s="5797"/>
      <c r="X196" s="599"/>
    </row>
    <row r="197" spans="1:24" ht="18" customHeight="1">
      <c r="A197" s="1097"/>
      <c r="B197" s="5746" t="s">
        <v>287</v>
      </c>
      <c r="C197" s="4824"/>
      <c r="D197" s="4825" t="s">
        <v>1566</v>
      </c>
      <c r="E197" s="4825"/>
      <c r="F197" s="4825"/>
      <c r="G197" s="4825"/>
      <c r="H197" s="4825"/>
      <c r="I197" s="4825"/>
      <c r="J197" s="4825"/>
      <c r="K197" s="4825"/>
      <c r="L197" s="4825"/>
      <c r="M197" s="4825"/>
      <c r="N197" s="5747"/>
      <c r="O197" s="5791" t="str">
        <f>D197</f>
        <v>COUSSIN COEUR DE LA SAINT VALENTIN 2014</v>
      </c>
      <c r="P197" s="5792"/>
      <c r="Q197" s="5792"/>
      <c r="R197" s="5792"/>
      <c r="S197" s="5792"/>
      <c r="T197" s="5792"/>
      <c r="U197" s="5792"/>
      <c r="V197" s="5793"/>
      <c r="W197" s="5797"/>
      <c r="X197" s="599"/>
    </row>
    <row r="198" spans="1:24" ht="18" customHeight="1">
      <c r="A198" s="1097"/>
      <c r="B198" s="5746"/>
      <c r="C198" s="4824"/>
      <c r="D198" s="4825"/>
      <c r="E198" s="4825"/>
      <c r="F198" s="4825"/>
      <c r="G198" s="4825"/>
      <c r="H198" s="4825"/>
      <c r="I198" s="4825"/>
      <c r="J198" s="4825"/>
      <c r="K198" s="4825"/>
      <c r="L198" s="4825"/>
      <c r="M198" s="4825"/>
      <c r="N198" s="5747"/>
      <c r="O198" s="5791"/>
      <c r="P198" s="5792"/>
      <c r="Q198" s="5792"/>
      <c r="R198" s="5792"/>
      <c r="S198" s="5792"/>
      <c r="T198" s="5792"/>
      <c r="U198" s="5792"/>
      <c r="V198" s="5793"/>
      <c r="W198" s="5797"/>
      <c r="X198" s="599"/>
    </row>
    <row r="199" spans="1:24" ht="18" customHeight="1">
      <c r="A199" s="4169"/>
      <c r="B199" s="5748" t="s">
        <v>1585</v>
      </c>
      <c r="C199" s="5749"/>
      <c r="D199" s="5749"/>
      <c r="E199" s="5749"/>
      <c r="F199" s="5749"/>
      <c r="G199" s="5749"/>
      <c r="H199" s="5749"/>
      <c r="I199" s="5749"/>
      <c r="J199" s="5749"/>
      <c r="K199" s="5749"/>
      <c r="L199" s="5749"/>
      <c r="M199" s="5749"/>
      <c r="N199" s="5750"/>
      <c r="O199" s="5791" t="str">
        <f>B199</f>
        <v>AUTEUR : FRANÇOIS PERRET Hôtel Shangri La, Paris - JOURNAL DU PATISSIER -  Numéro 392 • Janvier - Février 2014</v>
      </c>
      <c r="P199" s="5792"/>
      <c r="Q199" s="5792"/>
      <c r="R199" s="5792"/>
      <c r="S199" s="5792"/>
      <c r="T199" s="5792"/>
      <c r="U199" s="5792"/>
      <c r="V199" s="5793"/>
      <c r="W199" s="5797"/>
      <c r="X199" s="599"/>
    </row>
    <row r="200" spans="1:24" ht="18" customHeight="1">
      <c r="A200" s="4169"/>
      <c r="B200" s="5748"/>
      <c r="C200" s="5749"/>
      <c r="D200" s="5749"/>
      <c r="E200" s="5749"/>
      <c r="F200" s="5749"/>
      <c r="G200" s="5749"/>
      <c r="H200" s="5749"/>
      <c r="I200" s="5749"/>
      <c r="J200" s="5749"/>
      <c r="K200" s="5749"/>
      <c r="L200" s="5749"/>
      <c r="M200" s="5749"/>
      <c r="N200" s="5750"/>
      <c r="O200" s="5791"/>
      <c r="P200" s="5792"/>
      <c r="Q200" s="5792"/>
      <c r="R200" s="5792"/>
      <c r="S200" s="5792"/>
      <c r="T200" s="5792"/>
      <c r="U200" s="5792"/>
      <c r="V200" s="5793"/>
      <c r="W200" s="5797"/>
      <c r="X200" s="599"/>
    </row>
    <row r="201" spans="1:24" ht="18" customHeight="1">
      <c r="A201" s="4169"/>
      <c r="B201" s="4128"/>
      <c r="C201" s="4129"/>
      <c r="D201" s="4129"/>
      <c r="E201" s="4129"/>
      <c r="F201" s="4129"/>
      <c r="G201" s="4129"/>
      <c r="H201" s="4129"/>
      <c r="I201" s="4129"/>
      <c r="J201" s="4129"/>
      <c r="K201" s="4129"/>
      <c r="L201" s="4129"/>
      <c r="M201" s="4129"/>
      <c r="N201" s="4130"/>
      <c r="O201" s="5809"/>
      <c r="P201" s="4814"/>
      <c r="Q201" s="4814"/>
      <c r="R201" s="4814"/>
      <c r="S201" s="4814"/>
      <c r="T201" s="4814"/>
      <c r="U201" s="4814"/>
      <c r="V201" s="5810"/>
      <c r="W201" s="5797"/>
      <c r="X201" s="599"/>
    </row>
    <row r="202" spans="1:24" ht="18" customHeight="1">
      <c r="A202" s="4169"/>
      <c r="B202" s="2740" t="s">
        <v>25</v>
      </c>
      <c r="C202" s="2934"/>
      <c r="D202" s="2752" t="s">
        <v>1586</v>
      </c>
      <c r="E202" s="2935"/>
      <c r="F202" s="2921" t="s">
        <v>1587</v>
      </c>
      <c r="G202" s="1783">
        <v>1</v>
      </c>
      <c r="H202" s="2940" t="s">
        <v>464</v>
      </c>
      <c r="I202" s="2941" t="str">
        <f>B194</f>
        <v>JUS DE FRAISE</v>
      </c>
      <c r="J202" s="133"/>
      <c r="K202" s="133"/>
      <c r="L202" s="2934"/>
      <c r="M202" s="5751" t="s">
        <v>14</v>
      </c>
      <c r="N202" s="5752"/>
      <c r="O202" s="5811" t="s">
        <v>1588</v>
      </c>
      <c r="P202" s="5812"/>
      <c r="Q202" s="5812"/>
      <c r="R202" s="5812"/>
      <c r="S202" s="5812"/>
      <c r="T202" s="5812"/>
      <c r="U202" s="5813">
        <f>H21</f>
        <v>2</v>
      </c>
      <c r="V202" s="5814"/>
      <c r="W202" s="5797"/>
      <c r="X202" s="599"/>
    </row>
    <row r="203" spans="1:24" ht="18" customHeight="1">
      <c r="A203" s="4169"/>
      <c r="B203" s="2741" t="s">
        <v>12</v>
      </c>
      <c r="C203" s="2934"/>
      <c r="D203" s="2921" t="s">
        <v>1589</v>
      </c>
      <c r="E203" s="2936" t="str">
        <f>C204</f>
        <v>Coussin</v>
      </c>
      <c r="F203" s="2921" t="s">
        <v>1590</v>
      </c>
      <c r="G203" s="2939">
        <f>(M204/K204)*G202</f>
        <v>0.90909090909090906</v>
      </c>
      <c r="H203" s="2934"/>
      <c r="I203" s="2934"/>
      <c r="J203" s="2934"/>
      <c r="K203" s="2934"/>
      <c r="L203" s="2934"/>
      <c r="M203" s="5753" t="s">
        <v>1591</v>
      </c>
      <c r="N203" s="5754"/>
      <c r="O203" s="5811"/>
      <c r="P203" s="5812"/>
      <c r="Q203" s="5812"/>
      <c r="R203" s="5812"/>
      <c r="S203" s="5812"/>
      <c r="T203" s="5812"/>
      <c r="U203" s="5813"/>
      <c r="V203" s="5814"/>
      <c r="W203" s="5797"/>
      <c r="X203" s="599"/>
    </row>
    <row r="204" spans="1:24" ht="18" customHeight="1">
      <c r="A204" s="4169"/>
      <c r="B204" s="5760">
        <v>1</v>
      </c>
      <c r="C204" s="5761" t="s">
        <v>1592</v>
      </c>
      <c r="D204" s="3439"/>
      <c r="E204" s="3439"/>
      <c r="F204" s="2937" t="s">
        <v>1593</v>
      </c>
      <c r="G204" s="2938">
        <f>B204</f>
        <v>1</v>
      </c>
      <c r="H204" s="2937" t="str">
        <f>C204</f>
        <v>Coussin</v>
      </c>
      <c r="I204" s="3439"/>
      <c r="J204" s="5762" t="s">
        <v>1594</v>
      </c>
      <c r="K204" s="5763">
        <f>N217</f>
        <v>5.5</v>
      </c>
      <c r="L204" s="3691"/>
      <c r="M204" s="5764">
        <v>5</v>
      </c>
      <c r="N204" s="5765"/>
      <c r="O204" s="5817" t="s">
        <v>1595</v>
      </c>
      <c r="P204" s="5818"/>
      <c r="Q204" s="5818"/>
      <c r="R204" s="5818"/>
      <c r="S204" s="5818"/>
      <c r="T204" s="5818"/>
      <c r="U204" s="5807" t="str">
        <f>Q21</f>
        <v>Coussin (s)</v>
      </c>
      <c r="V204" s="5808"/>
      <c r="W204" s="5797"/>
      <c r="X204" s="599"/>
    </row>
    <row r="205" spans="1:24" ht="18" customHeight="1">
      <c r="A205" s="4169"/>
      <c r="B205" s="5760"/>
      <c r="C205" s="5761"/>
      <c r="D205" s="3439"/>
      <c r="E205" s="3439"/>
      <c r="F205" s="3439"/>
      <c r="G205" s="5773">
        <f>K204/M204</f>
        <v>1.1000000000000001</v>
      </c>
      <c r="H205" s="5773"/>
      <c r="I205" s="3439"/>
      <c r="J205" s="5762"/>
      <c r="K205" s="5763"/>
      <c r="L205" s="3691"/>
      <c r="M205" s="5764"/>
      <c r="N205" s="5765"/>
      <c r="O205" s="5817"/>
      <c r="P205" s="5818"/>
      <c r="Q205" s="5818"/>
      <c r="R205" s="5818"/>
      <c r="S205" s="5818"/>
      <c r="T205" s="5818"/>
      <c r="U205" s="5807"/>
      <c r="V205" s="5808"/>
      <c r="W205" s="5797"/>
      <c r="X205" s="599"/>
    </row>
    <row r="206" spans="1:24" ht="18" customHeight="1">
      <c r="A206" s="4169"/>
      <c r="B206" s="4128"/>
      <c r="C206" s="4129"/>
      <c r="D206" s="4129"/>
      <c r="E206" s="4129"/>
      <c r="F206" s="4129"/>
      <c r="G206" s="4129"/>
      <c r="H206" s="4129"/>
      <c r="I206" s="4129"/>
      <c r="J206" s="4129"/>
      <c r="K206" s="4129"/>
      <c r="L206" s="4129"/>
      <c r="M206" s="4129"/>
      <c r="N206" s="4130"/>
      <c r="O206" s="1784"/>
      <c r="P206" s="1785"/>
      <c r="Q206" s="1785"/>
      <c r="R206" s="1785"/>
      <c r="S206" s="1786"/>
      <c r="T206" s="1786"/>
      <c r="U206" s="1786"/>
      <c r="V206" s="1787"/>
      <c r="W206" s="5797"/>
      <c r="X206" s="599"/>
    </row>
    <row r="207" spans="1:24" ht="18" customHeight="1">
      <c r="A207" s="4169"/>
      <c r="B207" s="5755" t="s">
        <v>27</v>
      </c>
      <c r="C207" s="5756"/>
      <c r="D207" s="5756"/>
      <c r="E207" s="5757" t="s">
        <v>1286</v>
      </c>
      <c r="F207" s="5757"/>
      <c r="G207" s="5757"/>
      <c r="H207" s="5757"/>
      <c r="I207" s="5757"/>
      <c r="J207" s="5757"/>
      <c r="K207" s="5757"/>
      <c r="L207" s="2742"/>
      <c r="M207" s="2743"/>
      <c r="N207" s="2744"/>
      <c r="O207" s="1788"/>
      <c r="P207" s="1789"/>
      <c r="Q207" s="1789"/>
      <c r="R207" s="1789"/>
      <c r="S207" s="1790"/>
      <c r="T207" s="1790"/>
      <c r="U207" s="1790"/>
      <c r="V207" s="1791"/>
      <c r="W207" s="5797"/>
      <c r="X207" s="599"/>
    </row>
    <row r="208" spans="1:24" ht="18" customHeight="1">
      <c r="A208" s="4169"/>
      <c r="B208" s="5758" t="s">
        <v>300</v>
      </c>
      <c r="C208" s="4859" t="s">
        <v>331</v>
      </c>
      <c r="D208" s="4859" t="s">
        <v>366</v>
      </c>
      <c r="E208" s="5757"/>
      <c r="F208" s="5757"/>
      <c r="G208" s="5757"/>
      <c r="H208" s="5757"/>
      <c r="I208" s="5757"/>
      <c r="J208" s="5757"/>
      <c r="K208" s="5757"/>
      <c r="L208" s="2742"/>
      <c r="M208" s="2742"/>
      <c r="N208" s="2745"/>
      <c r="O208" s="1788"/>
      <c r="P208" s="1789"/>
      <c r="Q208" s="1789"/>
      <c r="R208" s="1789"/>
      <c r="S208" s="1790"/>
      <c r="T208" s="1790"/>
      <c r="U208" s="1790"/>
      <c r="V208" s="1791"/>
      <c r="W208" s="5797"/>
      <c r="X208" s="599"/>
    </row>
    <row r="209" spans="1:24" ht="18" customHeight="1">
      <c r="A209" s="4169"/>
      <c r="B209" s="5758"/>
      <c r="C209" s="4859"/>
      <c r="D209" s="4859"/>
      <c r="E209" s="2746" t="s">
        <v>24</v>
      </c>
      <c r="F209" s="2747"/>
      <c r="G209" s="2747"/>
      <c r="H209" s="2748"/>
      <c r="I209" s="2749"/>
      <c r="J209" s="2750"/>
      <c r="K209" s="2750"/>
      <c r="L209" s="2751"/>
      <c r="M209" s="2751"/>
      <c r="N209" s="3438"/>
      <c r="O209" s="1788"/>
      <c r="P209" s="1789"/>
      <c r="Q209" s="1789"/>
      <c r="R209" s="1789"/>
      <c r="S209" s="1790"/>
      <c r="T209" s="1790"/>
      <c r="U209" s="1790"/>
      <c r="V209" s="1791"/>
      <c r="W209" s="5797"/>
      <c r="X209" s="599"/>
    </row>
    <row r="210" spans="1:24" ht="18" customHeight="1">
      <c r="A210" s="4169"/>
      <c r="B210" s="5758"/>
      <c r="C210" s="4859"/>
      <c r="D210" s="5759"/>
      <c r="E210" s="1051" t="str">
        <f>SUBSTITUTE(ADDRESS(1,COLUMN(),4),"1","")</f>
        <v>E</v>
      </c>
      <c r="F210" s="1125"/>
      <c r="G210" s="1126"/>
      <c r="H210" s="1133"/>
      <c r="I210" s="1133"/>
      <c r="J210" s="1133"/>
      <c r="K210" s="1133"/>
      <c r="L210" s="1792"/>
      <c r="M210" s="1792"/>
      <c r="N210" s="1793"/>
      <c r="O210" s="1027"/>
      <c r="P210" s="1016"/>
      <c r="Q210" s="1016"/>
      <c r="R210" s="1016"/>
      <c r="S210" s="1011"/>
      <c r="T210" s="1061" t="s">
        <v>300</v>
      </c>
      <c r="U210" s="1011" t="s">
        <v>331</v>
      </c>
      <c r="V210" s="1794" t="s">
        <v>307</v>
      </c>
      <c r="W210" s="5797"/>
      <c r="X210" s="599"/>
    </row>
    <row r="211" spans="1:24" ht="18" customHeight="1">
      <c r="A211" s="4169"/>
      <c r="B211" s="1795"/>
      <c r="C211" s="1796"/>
      <c r="D211" s="1797"/>
      <c r="E211" s="3692"/>
      <c r="F211" s="2931"/>
      <c r="G211" s="2931"/>
      <c r="H211" s="2931"/>
      <c r="I211" s="2931"/>
      <c r="J211" s="2932">
        <f>E211</f>
        <v>0</v>
      </c>
      <c r="K211" s="1052">
        <f>IF(ISBLANK(B211),D211,(D211*B211))</f>
        <v>0</v>
      </c>
      <c r="L211" s="1798">
        <f>IF(ISTEXT(B211),B211,IF(ISBLANK(B211),0,(B211/B204)*M204))</f>
        <v>0</v>
      </c>
      <c r="M211" s="1799">
        <f>C211</f>
        <v>0</v>
      </c>
      <c r="N211" s="145">
        <f>(K211/B204)*M204</f>
        <v>0</v>
      </c>
      <c r="O211" s="1014"/>
      <c r="P211" s="1014"/>
      <c r="Q211" s="1014"/>
      <c r="R211" s="1014"/>
      <c r="S211" s="1800">
        <f>J211</f>
        <v>0</v>
      </c>
      <c r="T211" s="1801">
        <f>(L211/M204)*U202</f>
        <v>0</v>
      </c>
      <c r="U211" s="1831">
        <f>M211</f>
        <v>0</v>
      </c>
      <c r="V211" s="1803">
        <f>(N211/M204)*U202</f>
        <v>0</v>
      </c>
      <c r="W211" s="5797"/>
      <c r="X211" s="599"/>
    </row>
    <row r="212" spans="1:24" ht="18" customHeight="1">
      <c r="A212" s="4169"/>
      <c r="B212" s="1804"/>
      <c r="C212" s="1805"/>
      <c r="D212" s="35">
        <v>1</v>
      </c>
      <c r="E212" s="3693" t="s">
        <v>1639</v>
      </c>
      <c r="F212" s="2933"/>
      <c r="G212" s="2933"/>
      <c r="H212" s="2933"/>
      <c r="I212" s="2933"/>
      <c r="J212" s="2932" t="str">
        <f>E212</f>
        <v>Fraises</v>
      </c>
      <c r="K212" s="1052">
        <f>IF(ISBLANK(B212),D212,(D212*B212))</f>
        <v>1</v>
      </c>
      <c r="L212" s="1798">
        <f>IF(ISTEXT(B212),B212,IF(ISBLANK(B212),0,(B212/B204)*M204))</f>
        <v>0</v>
      </c>
      <c r="M212" s="1799">
        <f>C212</f>
        <v>0</v>
      </c>
      <c r="N212" s="145">
        <f>(K212/B204)*M204</f>
        <v>5</v>
      </c>
      <c r="O212" s="1014"/>
      <c r="P212" s="1014"/>
      <c r="Q212" s="1014"/>
      <c r="R212" s="1014"/>
      <c r="S212" s="1800" t="str">
        <f>J212</f>
        <v>Fraises</v>
      </c>
      <c r="T212" s="1801">
        <f>(L212/M204)*U202</f>
        <v>0</v>
      </c>
      <c r="U212" s="1831">
        <f>M212</f>
        <v>0</v>
      </c>
      <c r="V212" s="1803">
        <f>(N212/M204)*U202</f>
        <v>2</v>
      </c>
      <c r="W212" s="5797"/>
      <c r="X212" s="599"/>
    </row>
    <row r="213" spans="1:24" ht="18" customHeight="1">
      <c r="A213" s="4169"/>
      <c r="B213" s="1804"/>
      <c r="C213" s="1805"/>
      <c r="D213" s="35">
        <v>0.1</v>
      </c>
      <c r="E213" s="3693" t="s">
        <v>494</v>
      </c>
      <c r="F213" s="2933"/>
      <c r="G213" s="2933"/>
      <c r="H213" s="2933"/>
      <c r="I213" s="2933"/>
      <c r="J213" s="2932" t="str">
        <f>E213</f>
        <v>Sucre</v>
      </c>
      <c r="K213" s="1052">
        <f>IF(ISBLANK(B213),D213,(D213*B213))</f>
        <v>0.1</v>
      </c>
      <c r="L213" s="1798">
        <f>IF(ISTEXT(B213),B213,IF(ISBLANK(B213),0,(B213/B204)*M204))</f>
        <v>0</v>
      </c>
      <c r="M213" s="1799">
        <f>C213</f>
        <v>0</v>
      </c>
      <c r="N213" s="145">
        <f>(K213/B204)*M204</f>
        <v>0.5</v>
      </c>
      <c r="O213" s="1014"/>
      <c r="P213" s="1014"/>
      <c r="Q213" s="1014"/>
      <c r="R213" s="1014"/>
      <c r="S213" s="1800" t="str">
        <f>J213</f>
        <v>Sucre</v>
      </c>
      <c r="T213" s="1801">
        <f>(L213/M204)*U202</f>
        <v>0</v>
      </c>
      <c r="U213" s="1831">
        <f>M213</f>
        <v>0</v>
      </c>
      <c r="V213" s="1803">
        <f>(N213/M204)*U202</f>
        <v>0.2</v>
      </c>
      <c r="W213" s="5797"/>
      <c r="X213" s="599"/>
    </row>
    <row r="214" spans="1:24" ht="18" customHeight="1">
      <c r="A214" s="4169"/>
      <c r="B214" s="1804"/>
      <c r="C214" s="1805"/>
      <c r="D214" s="35"/>
      <c r="E214" s="3693"/>
      <c r="F214" s="2933"/>
      <c r="G214" s="2933"/>
      <c r="H214" s="2933"/>
      <c r="I214" s="2933"/>
      <c r="J214" s="2932">
        <f>E214</f>
        <v>0</v>
      </c>
      <c r="K214" s="1052">
        <f>IF(ISBLANK(B214),D214,(D214*B214))</f>
        <v>0</v>
      </c>
      <c r="L214" s="1798">
        <f>IF(ISTEXT(B214),B214,IF(ISBLANK(B214),0,(B214/B204)*M204))</f>
        <v>0</v>
      </c>
      <c r="M214" s="1799">
        <f>C214</f>
        <v>0</v>
      </c>
      <c r="N214" s="145">
        <f>(K214/B204)*M204</f>
        <v>0</v>
      </c>
      <c r="O214" s="1014"/>
      <c r="P214" s="1014"/>
      <c r="Q214" s="1014"/>
      <c r="R214" s="1014"/>
      <c r="S214" s="1800">
        <f>J214</f>
        <v>0</v>
      </c>
      <c r="T214" s="1801">
        <f>(L214/M204)*U202</f>
        <v>0</v>
      </c>
      <c r="U214" s="1831">
        <f>M214</f>
        <v>0</v>
      </c>
      <c r="V214" s="1803">
        <f>(N214/M204)*U202</f>
        <v>0</v>
      </c>
      <c r="W214" s="5797"/>
      <c r="X214" s="599"/>
    </row>
    <row r="215" spans="1:24" ht="18" customHeight="1">
      <c r="A215" s="4169"/>
      <c r="B215" s="1806"/>
      <c r="C215" s="1807"/>
      <c r="D215" s="1808"/>
      <c r="E215" s="3693"/>
      <c r="F215" s="2933"/>
      <c r="G215" s="2933"/>
      <c r="H215" s="2933"/>
      <c r="I215" s="2933"/>
      <c r="J215" s="2932">
        <f>E215</f>
        <v>0</v>
      </c>
      <c r="K215" s="1052">
        <f>IF(ISBLANK(B215),D215,(D215*B215))</f>
        <v>0</v>
      </c>
      <c r="L215" s="1798">
        <f>IF(ISTEXT(B215),B215,IF(ISBLANK(B215),0,(B215/B204)*M204))</f>
        <v>0</v>
      </c>
      <c r="M215" s="1799">
        <f>C215</f>
        <v>0</v>
      </c>
      <c r="N215" s="145">
        <f>(K215/B204)*M204</f>
        <v>0</v>
      </c>
      <c r="O215" s="1014"/>
      <c r="P215" s="1014"/>
      <c r="Q215" s="1014"/>
      <c r="R215" s="1014"/>
      <c r="S215" s="1800">
        <f>J215</f>
        <v>0</v>
      </c>
      <c r="T215" s="1801">
        <f>(L215/M204)*U202</f>
        <v>0</v>
      </c>
      <c r="U215" s="1831">
        <f>M215</f>
        <v>0</v>
      </c>
      <c r="V215" s="1803">
        <f>(N215/M204)*U202</f>
        <v>0</v>
      </c>
      <c r="W215" s="5797"/>
      <c r="X215" s="599"/>
    </row>
    <row r="216" spans="1:24" ht="18" customHeight="1">
      <c r="A216" s="4169"/>
      <c r="B216" s="5740"/>
      <c r="C216" s="5741"/>
      <c r="D216" s="5741"/>
      <c r="E216" s="5741"/>
      <c r="F216" s="5741"/>
      <c r="G216" s="5741"/>
      <c r="H216" s="5741"/>
      <c r="I216" s="5741"/>
      <c r="J216" s="5741"/>
      <c r="K216" s="5741"/>
      <c r="L216" s="5741"/>
      <c r="M216" s="5741"/>
      <c r="N216" s="5742"/>
      <c r="O216" s="1027"/>
      <c r="P216" s="1016"/>
      <c r="Q216" s="1016"/>
      <c r="R216" s="1016"/>
      <c r="S216" s="1011"/>
      <c r="T216" s="1011"/>
      <c r="U216" s="1011"/>
      <c r="V216" s="1794"/>
      <c r="W216" s="5797"/>
      <c r="X216" s="599"/>
    </row>
    <row r="217" spans="1:24" ht="18" customHeight="1">
      <c r="A217" s="4169"/>
      <c r="B217" s="1809"/>
      <c r="C217" s="1810"/>
      <c r="D217" s="1127">
        <f>SUM(D210:D216)</f>
        <v>1.1000000000000001</v>
      </c>
      <c r="E217" s="1127"/>
      <c r="F217" s="1811"/>
      <c r="G217" s="1811"/>
      <c r="H217" s="1811"/>
      <c r="I217" s="1811"/>
      <c r="J217" s="1812"/>
      <c r="K217" s="1812"/>
      <c r="L217" s="1813"/>
      <c r="M217" s="1813"/>
      <c r="N217" s="447">
        <f>SUM(N210:N216)</f>
        <v>5.5</v>
      </c>
      <c r="O217" s="1027"/>
      <c r="P217" s="1016"/>
      <c r="Q217" s="1016"/>
      <c r="R217" s="1016"/>
      <c r="S217" s="1011"/>
      <c r="T217" s="1011"/>
      <c r="U217" s="1011"/>
      <c r="V217" s="1794"/>
      <c r="W217" s="5797"/>
      <c r="X217" s="599"/>
    </row>
    <row r="218" spans="1:24" ht="18" customHeight="1">
      <c r="A218" s="4169"/>
      <c r="B218" s="5743" t="s">
        <v>1600</v>
      </c>
      <c r="C218" s="5744"/>
      <c r="D218" s="5744"/>
      <c r="E218" s="5744"/>
      <c r="F218" s="5744"/>
      <c r="G218" s="5744"/>
      <c r="H218" s="5744"/>
      <c r="I218" s="5744"/>
      <c r="J218" s="5744"/>
      <c r="K218" s="5744"/>
      <c r="L218" s="5744"/>
      <c r="M218" s="5744"/>
      <c r="N218" s="5745"/>
      <c r="O218" s="1814"/>
      <c r="P218" s="1814"/>
      <c r="Q218" s="1815"/>
      <c r="R218" s="1816"/>
      <c r="S218" s="1816"/>
      <c r="T218" s="1816"/>
      <c r="U218" s="1816"/>
      <c r="V218" s="1817"/>
      <c r="W218" s="5797"/>
      <c r="X218" s="599"/>
    </row>
    <row r="219" spans="1:24" ht="18" customHeight="1">
      <c r="A219" s="4169"/>
      <c r="B219" s="1028"/>
      <c r="C219" s="1029" t="s">
        <v>314</v>
      </c>
      <c r="D219" s="1030"/>
      <c r="E219" s="1030"/>
      <c r="F219" s="1030"/>
      <c r="G219" s="4142" t="s">
        <v>263</v>
      </c>
      <c r="H219" s="4142"/>
      <c r="I219" s="4142"/>
      <c r="J219" s="4142"/>
      <c r="K219" s="4142"/>
      <c r="L219" s="4142"/>
      <c r="M219" s="4142"/>
      <c r="N219" s="4143"/>
      <c r="O219" s="1814"/>
      <c r="P219" s="1814"/>
      <c r="Q219" s="1815"/>
      <c r="R219" s="1816"/>
      <c r="S219" s="1816"/>
      <c r="T219" s="1816"/>
      <c r="U219" s="1816"/>
      <c r="V219" s="1817"/>
      <c r="W219" s="5797"/>
      <c r="X219" s="599"/>
    </row>
    <row r="220" spans="1:24" ht="18" customHeight="1">
      <c r="A220" s="4169"/>
      <c r="B220" s="1031"/>
      <c r="C220" s="2917" t="s">
        <v>334</v>
      </c>
      <c r="D220" s="1033" t="s">
        <v>374</v>
      </c>
      <c r="E220" s="1238"/>
      <c r="F220" s="1238"/>
      <c r="G220" s="4142"/>
      <c r="H220" s="4142"/>
      <c r="I220" s="4142"/>
      <c r="J220" s="4142"/>
      <c r="K220" s="4142"/>
      <c r="L220" s="4142"/>
      <c r="M220" s="4142"/>
      <c r="N220" s="4143"/>
      <c r="O220" s="1814"/>
      <c r="P220" s="1814"/>
      <c r="Q220" s="1815"/>
      <c r="R220" s="1816"/>
      <c r="S220" s="1816"/>
      <c r="T220" s="1816"/>
      <c r="U220" s="1816"/>
      <c r="V220" s="1817"/>
      <c r="W220" s="5797"/>
      <c r="X220" s="599"/>
    </row>
    <row r="221" spans="1:24" ht="18" customHeight="1">
      <c r="A221" s="4169"/>
      <c r="B221" s="1031"/>
      <c r="C221" s="1035" t="s">
        <v>316</v>
      </c>
      <c r="D221" s="1029" t="s">
        <v>317</v>
      </c>
      <c r="E221" s="1238"/>
      <c r="F221" s="1238"/>
      <c r="G221" s="1029"/>
      <c r="H221" s="1036"/>
      <c r="I221" s="1036"/>
      <c r="J221" s="1036"/>
      <c r="K221" s="1036"/>
      <c r="L221" s="1036"/>
      <c r="M221" s="1036"/>
      <c r="N221" s="1037"/>
      <c r="O221" s="1814"/>
      <c r="P221" s="1814"/>
      <c r="Q221" s="1815"/>
      <c r="R221" s="1816"/>
      <c r="S221" s="1816"/>
      <c r="T221" s="1816"/>
      <c r="U221" s="1816"/>
      <c r="V221" s="1817"/>
      <c r="W221" s="5797"/>
      <c r="X221" s="599"/>
    </row>
    <row r="222" spans="1:24" ht="18" customHeight="1">
      <c r="A222" s="4169"/>
      <c r="B222" s="135"/>
      <c r="C222" s="3694"/>
      <c r="D222" s="1039"/>
      <c r="E222" s="1040"/>
      <c r="F222" s="1040"/>
      <c r="G222" s="1041"/>
      <c r="H222" s="1042"/>
      <c r="I222" s="1042"/>
      <c r="J222" s="1042"/>
      <c r="K222" s="1818" t="s">
        <v>318</v>
      </c>
      <c r="L222" s="1042"/>
      <c r="M222" s="1042"/>
      <c r="N222" s="1043"/>
      <c r="O222" s="1814"/>
      <c r="P222" s="1814"/>
      <c r="Q222" s="1815"/>
      <c r="R222" s="1816"/>
      <c r="S222" s="1816"/>
      <c r="T222" s="1816"/>
      <c r="U222" s="1816"/>
      <c r="V222" s="1817"/>
      <c r="W222" s="5797"/>
      <c r="X222" s="599"/>
    </row>
    <row r="223" spans="1:24" ht="18" customHeight="1">
      <c r="A223" s="4169"/>
      <c r="B223" s="990">
        <v>1</v>
      </c>
      <c r="C223" s="3695" t="s">
        <v>1640</v>
      </c>
      <c r="D223" s="1045"/>
      <c r="E223" s="1045"/>
      <c r="F223" s="1045"/>
      <c r="G223" s="1045"/>
      <c r="H223" s="1045"/>
      <c r="I223" s="1045"/>
      <c r="J223" s="1045"/>
      <c r="K223" s="1818" t="s">
        <v>319</v>
      </c>
      <c r="L223" s="1045"/>
      <c r="M223" s="1045"/>
      <c r="N223" s="1046"/>
      <c r="O223" s="1814"/>
      <c r="P223" s="1814"/>
      <c r="Q223" s="1815"/>
      <c r="R223" s="1816"/>
      <c r="S223" s="1816"/>
      <c r="T223" s="1816"/>
      <c r="U223" s="1816"/>
      <c r="V223" s="1817"/>
      <c r="W223" s="5797"/>
      <c r="X223" s="599"/>
    </row>
    <row r="224" spans="1:24" ht="18" customHeight="1">
      <c r="A224" s="4169"/>
      <c r="B224" s="990">
        <v>2</v>
      </c>
      <c r="C224" s="3696" t="s">
        <v>1641</v>
      </c>
      <c r="D224" s="1045"/>
      <c r="E224" s="1045"/>
      <c r="F224" s="1045"/>
      <c r="G224" s="1045"/>
      <c r="H224" s="1045"/>
      <c r="I224" s="1045"/>
      <c r="J224" s="1045"/>
      <c r="K224" s="1818" t="s">
        <v>321</v>
      </c>
      <c r="L224" s="1045"/>
      <c r="M224" s="1045"/>
      <c r="N224" s="1046"/>
      <c r="O224" s="1814"/>
      <c r="P224" s="1814"/>
      <c r="Q224" s="1815"/>
      <c r="R224" s="1816"/>
      <c r="S224" s="1816"/>
      <c r="T224" s="1816"/>
      <c r="U224" s="1816"/>
      <c r="V224" s="1817"/>
      <c r="W224" s="5797"/>
      <c r="X224" s="599"/>
    </row>
    <row r="225" spans="1:24" ht="18" customHeight="1">
      <c r="A225" s="4169"/>
      <c r="B225" s="990">
        <v>3</v>
      </c>
      <c r="C225" s="3695" t="s">
        <v>1642</v>
      </c>
      <c r="D225" s="1045"/>
      <c r="E225" s="1045"/>
      <c r="F225" s="1045"/>
      <c r="G225" s="1045"/>
      <c r="H225" s="1045"/>
      <c r="I225" s="1045"/>
      <c r="J225" s="1045"/>
      <c r="K225" s="1045"/>
      <c r="L225" s="1045"/>
      <c r="M225" s="1045"/>
      <c r="N225" s="1046"/>
      <c r="O225" s="1814"/>
      <c r="P225" s="1814"/>
      <c r="Q225" s="1815"/>
      <c r="R225" s="1816"/>
      <c r="S225" s="1816"/>
      <c r="T225" s="1816"/>
      <c r="U225" s="1816"/>
      <c r="V225" s="1817"/>
      <c r="W225" s="5797"/>
      <c r="X225" s="599"/>
    </row>
    <row r="226" spans="1:24" ht="18" customHeight="1">
      <c r="A226" s="4169"/>
      <c r="B226" s="990">
        <v>4</v>
      </c>
      <c r="C226" s="3695" t="s">
        <v>1643</v>
      </c>
      <c r="D226" s="1045"/>
      <c r="E226" s="1045"/>
      <c r="F226" s="1045"/>
      <c r="G226" s="1045"/>
      <c r="H226" s="1045"/>
      <c r="I226" s="1045"/>
      <c r="J226" s="1045"/>
      <c r="K226" s="1045"/>
      <c r="L226" s="1045"/>
      <c r="M226" s="1045"/>
      <c r="N226" s="1046"/>
      <c r="O226" s="1814"/>
      <c r="P226" s="1814"/>
      <c r="Q226" s="1815"/>
      <c r="R226" s="1816"/>
      <c r="S226" s="1816"/>
      <c r="T226" s="1816"/>
      <c r="U226" s="1816"/>
      <c r="V226" s="1817"/>
      <c r="W226" s="5797"/>
      <c r="X226" s="599"/>
    </row>
    <row r="227" spans="1:24" ht="18" customHeight="1">
      <c r="A227" s="4169"/>
      <c r="B227" s="990">
        <v>5</v>
      </c>
      <c r="C227" s="3695" t="s">
        <v>1644</v>
      </c>
      <c r="D227" s="1045"/>
      <c r="E227" s="1045"/>
      <c r="F227" s="1045"/>
      <c r="G227" s="1045"/>
      <c r="H227" s="1045"/>
      <c r="I227" s="1045"/>
      <c r="J227" s="1045"/>
      <c r="K227" s="1045"/>
      <c r="L227" s="1045"/>
      <c r="M227" s="1045"/>
      <c r="N227" s="1046"/>
      <c r="O227" s="1814"/>
      <c r="P227" s="1814"/>
      <c r="Q227" s="1815"/>
      <c r="R227" s="1816"/>
      <c r="S227" s="1816"/>
      <c r="T227" s="1816"/>
      <c r="U227" s="1816"/>
      <c r="V227" s="1817"/>
      <c r="W227" s="5797"/>
      <c r="X227" s="599"/>
    </row>
    <row r="228" spans="1:24" ht="18" customHeight="1">
      <c r="A228" s="4169"/>
      <c r="B228" s="990"/>
      <c r="C228" s="3695"/>
      <c r="D228" s="1045"/>
      <c r="E228" s="1045"/>
      <c r="F228" s="1045"/>
      <c r="G228" s="1045"/>
      <c r="H228" s="1045"/>
      <c r="I228" s="1045"/>
      <c r="J228" s="1045"/>
      <c r="K228" s="1045"/>
      <c r="L228" s="1045"/>
      <c r="M228" s="1045"/>
      <c r="N228" s="1046"/>
      <c r="O228" s="1814"/>
      <c r="P228" s="1814"/>
      <c r="Q228" s="1815"/>
      <c r="R228" s="1816"/>
      <c r="S228" s="1816"/>
      <c r="T228" s="1816"/>
      <c r="U228" s="1816"/>
      <c r="V228" s="1817"/>
      <c r="W228" s="5797"/>
      <c r="X228" s="599"/>
    </row>
    <row r="229" spans="1:24" ht="18" customHeight="1">
      <c r="A229" s="4169"/>
      <c r="B229" s="990"/>
      <c r="C229" s="3695"/>
      <c r="D229" s="1045"/>
      <c r="E229" s="1045"/>
      <c r="F229" s="1045"/>
      <c r="G229" s="1045"/>
      <c r="H229" s="1045"/>
      <c r="I229" s="1045"/>
      <c r="J229" s="1045"/>
      <c r="K229" s="1045"/>
      <c r="L229" s="1045"/>
      <c r="M229" s="1045"/>
      <c r="N229" s="1046"/>
      <c r="O229" s="1814"/>
      <c r="P229" s="1814"/>
      <c r="Q229" s="1815"/>
      <c r="R229" s="1816"/>
      <c r="S229" s="1816"/>
      <c r="T229" s="1816"/>
      <c r="U229" s="1816"/>
      <c r="V229" s="1817"/>
      <c r="W229" s="5797"/>
      <c r="X229" s="599"/>
    </row>
    <row r="230" spans="1:24" ht="18" customHeight="1">
      <c r="A230" s="4169"/>
      <c r="B230" s="990"/>
      <c r="C230" s="3695"/>
      <c r="D230" s="1045"/>
      <c r="E230" s="1045"/>
      <c r="F230" s="1045"/>
      <c r="G230" s="1045"/>
      <c r="H230" s="1045"/>
      <c r="I230" s="1045"/>
      <c r="J230" s="1045"/>
      <c r="K230" s="1045"/>
      <c r="L230" s="1045"/>
      <c r="M230" s="1045"/>
      <c r="N230" s="1046"/>
      <c r="O230" s="1814"/>
      <c r="P230" s="1814"/>
      <c r="Q230" s="1815"/>
      <c r="R230" s="1816"/>
      <c r="S230" s="1816"/>
      <c r="T230" s="1816"/>
      <c r="U230" s="1816"/>
      <c r="V230" s="1817"/>
      <c r="W230" s="5797"/>
      <c r="X230" s="599"/>
    </row>
    <row r="231" spans="1:24" ht="18" customHeight="1">
      <c r="A231" s="4169"/>
      <c r="B231" s="1047"/>
      <c r="C231" s="3697"/>
      <c r="D231" s="9"/>
      <c r="E231" s="9"/>
      <c r="F231" s="9"/>
      <c r="G231" s="9"/>
      <c r="H231" s="9"/>
      <c r="I231" s="45"/>
      <c r="J231" s="45"/>
      <c r="K231" s="45"/>
      <c r="L231" s="45"/>
      <c r="M231" s="45"/>
      <c r="N231" s="46"/>
      <c r="O231" s="1814"/>
      <c r="P231" s="1814"/>
      <c r="Q231" s="1815"/>
      <c r="R231" s="1816"/>
      <c r="S231" s="1816"/>
      <c r="T231" s="1816"/>
      <c r="U231" s="1816"/>
      <c r="V231" s="1817"/>
      <c r="W231" s="5797"/>
      <c r="X231" s="599"/>
    </row>
    <row r="232" spans="1:24" ht="18" customHeight="1">
      <c r="A232" s="4169"/>
      <c r="B232" s="5731"/>
      <c r="C232" s="5732"/>
      <c r="D232" s="5732"/>
      <c r="E232" s="5732"/>
      <c r="F232" s="5732"/>
      <c r="G232" s="5732"/>
      <c r="H232" s="5732"/>
      <c r="I232" s="5732"/>
      <c r="J232" s="5732"/>
      <c r="K232" s="5732"/>
      <c r="L232" s="5732"/>
      <c r="M232" s="5732"/>
      <c r="N232" s="5733"/>
      <c r="O232" s="1814"/>
      <c r="P232" s="1814"/>
      <c r="Q232" s="1815"/>
      <c r="R232" s="1816"/>
      <c r="S232" s="1816"/>
      <c r="T232" s="1816"/>
      <c r="U232" s="1816"/>
      <c r="V232" s="1817"/>
      <c r="W232" s="5797"/>
      <c r="X232" s="599"/>
    </row>
    <row r="233" spans="1:24" ht="18" customHeight="1">
      <c r="A233" s="4169"/>
      <c r="B233" s="1114" t="s">
        <v>264</v>
      </c>
      <c r="C233" s="2923" t="s">
        <v>281</v>
      </c>
      <c r="D233" s="5734" t="s">
        <v>1612</v>
      </c>
      <c r="E233" s="5735"/>
      <c r="F233" s="5735"/>
      <c r="G233" s="5735"/>
      <c r="H233" s="5735"/>
      <c r="I233" s="5735"/>
      <c r="J233" s="5735"/>
      <c r="K233" s="5735"/>
      <c r="L233" s="5735"/>
      <c r="M233" s="5735"/>
      <c r="N233" s="5736"/>
      <c r="O233" s="1814"/>
      <c r="P233" s="1814"/>
      <c r="Q233" s="1815"/>
      <c r="R233" s="1816"/>
      <c r="S233" s="1816"/>
      <c r="T233" s="1816"/>
      <c r="U233" s="1816"/>
      <c r="V233" s="1817"/>
      <c r="W233" s="5797"/>
      <c r="X233" s="599"/>
    </row>
    <row r="234" spans="1:24" ht="18" customHeight="1">
      <c r="A234" s="4169"/>
      <c r="B234" s="5769"/>
      <c r="C234" s="5770"/>
      <c r="D234" s="5770"/>
      <c r="E234" s="5770"/>
      <c r="F234" s="5770"/>
      <c r="G234" s="5770"/>
      <c r="H234" s="5770"/>
      <c r="I234" s="5770"/>
      <c r="J234" s="5770"/>
      <c r="K234" s="5770"/>
      <c r="L234" s="5770"/>
      <c r="M234" s="5770"/>
      <c r="N234" s="5771"/>
      <c r="O234" s="1814"/>
      <c r="P234" s="1814"/>
      <c r="Q234" s="1815"/>
      <c r="R234" s="1816"/>
      <c r="S234" s="1816"/>
      <c r="T234" s="1816"/>
      <c r="U234" s="1816"/>
      <c r="V234" s="1817"/>
      <c r="W234" s="5797"/>
      <c r="X234" s="599"/>
    </row>
    <row r="235" spans="1:24" ht="18" customHeight="1">
      <c r="A235" s="4169"/>
      <c r="B235" s="140" t="s">
        <v>12</v>
      </c>
      <c r="C235" s="2918" t="s">
        <v>20</v>
      </c>
      <c r="D235" s="1054"/>
      <c r="E235" s="1054"/>
      <c r="F235" s="1054"/>
      <c r="G235" s="1054"/>
      <c r="H235" s="1054"/>
      <c r="I235" s="1055"/>
      <c r="J235" s="1055"/>
      <c r="K235" s="1055"/>
      <c r="L235" s="1055"/>
      <c r="M235" s="1055"/>
      <c r="N235" s="139"/>
      <c r="O235" s="1814"/>
      <c r="P235" s="1814"/>
      <c r="Q235" s="1815"/>
      <c r="R235" s="1816"/>
      <c r="S235" s="1816"/>
      <c r="T235" s="1816"/>
      <c r="U235" s="1816"/>
      <c r="V235" s="1817"/>
      <c r="W235" s="5797"/>
      <c r="X235" s="599"/>
    </row>
    <row r="236" spans="1:24" ht="18" customHeight="1">
      <c r="A236" s="4169"/>
      <c r="B236" s="989"/>
      <c r="C236" s="2919" t="s">
        <v>1275</v>
      </c>
      <c r="D236" s="1054"/>
      <c r="E236" s="1054"/>
      <c r="F236" s="1054"/>
      <c r="G236" s="1054"/>
      <c r="H236" s="1054"/>
      <c r="I236" s="1055"/>
      <c r="J236" s="1055"/>
      <c r="K236" s="1055"/>
      <c r="L236" s="1055"/>
      <c r="M236" s="1055"/>
      <c r="N236" s="139"/>
      <c r="O236" s="1814"/>
      <c r="P236" s="1814"/>
      <c r="Q236" s="1815"/>
      <c r="R236" s="1816"/>
      <c r="S236" s="1816"/>
      <c r="T236" s="1816"/>
      <c r="U236" s="1816"/>
      <c r="V236" s="1817"/>
      <c r="W236" s="5797"/>
      <c r="X236" s="599"/>
    </row>
    <row r="237" spans="1:24" ht="18" customHeight="1">
      <c r="A237" s="4169"/>
      <c r="B237" s="989" t="s">
        <v>14</v>
      </c>
      <c r="C237" s="2920" t="s">
        <v>1613</v>
      </c>
      <c r="D237" s="1054"/>
      <c r="E237" s="1054"/>
      <c r="F237" s="1054"/>
      <c r="G237" s="1054"/>
      <c r="H237" s="1054"/>
      <c r="I237" s="1055"/>
      <c r="J237" s="1055"/>
      <c r="K237" s="1055"/>
      <c r="L237" s="1055"/>
      <c r="M237" s="1055"/>
      <c r="N237" s="139"/>
      <c r="O237" s="1814"/>
      <c r="P237" s="1814"/>
      <c r="Q237" s="1815"/>
      <c r="R237" s="1816"/>
      <c r="S237" s="1816"/>
      <c r="T237" s="1816"/>
      <c r="U237" s="1816"/>
      <c r="V237" s="1817"/>
      <c r="W237" s="5797"/>
      <c r="X237" s="599"/>
    </row>
    <row r="238" spans="1:24" ht="18" customHeight="1">
      <c r="A238" s="4169"/>
      <c r="B238" s="2922"/>
      <c r="C238" s="2752" t="s">
        <v>1586</v>
      </c>
      <c r="D238" s="3698" t="s">
        <v>1614</v>
      </c>
      <c r="E238" s="3664"/>
      <c r="F238" s="3664"/>
      <c r="G238" s="3664"/>
      <c r="H238" s="3664"/>
      <c r="I238" s="2739"/>
      <c r="J238" s="2921" t="s">
        <v>1590</v>
      </c>
      <c r="K238" s="1821" t="s">
        <v>1615</v>
      </c>
      <c r="L238" s="1055"/>
      <c r="M238" s="1055"/>
      <c r="N238" s="139"/>
      <c r="O238" s="1814"/>
      <c r="P238" s="1814"/>
      <c r="Q238" s="1815"/>
      <c r="R238" s="1816"/>
      <c r="S238" s="1816"/>
      <c r="T238" s="1816"/>
      <c r="U238" s="1816"/>
      <c r="V238" s="1817"/>
      <c r="W238" s="5797"/>
      <c r="X238" s="599"/>
    </row>
    <row r="239" spans="1:24" ht="18" customHeight="1">
      <c r="A239" s="4169"/>
      <c r="B239" s="27" t="s">
        <v>266</v>
      </c>
      <c r="C239" s="4121" t="str">
        <f ca="1">CELL("nomfichier")</f>
        <v>E:\0-UPRT\1-UPRT.FR-SITE-WEB\ff-fiches-fabrications\ff-fiches-fabrication-maj-08-2020\[ff-14.A-restauration-13.postits-au-poids.xlsx]Epurer un texte (2)</v>
      </c>
      <c r="D239" s="4121"/>
      <c r="E239" s="4121"/>
      <c r="F239" s="4121"/>
      <c r="G239" s="4121"/>
      <c r="H239" s="4121"/>
      <c r="I239" s="4121"/>
      <c r="J239" s="4121"/>
      <c r="K239" s="4121"/>
      <c r="L239" s="4121"/>
      <c r="M239" s="4121"/>
      <c r="N239" s="4122"/>
      <c r="O239" s="1814"/>
      <c r="P239" s="1814"/>
      <c r="Q239" s="1815"/>
      <c r="R239" s="1816"/>
      <c r="S239" s="1816"/>
      <c r="T239" s="1816"/>
      <c r="U239" s="1816"/>
      <c r="V239" s="1817"/>
      <c r="W239" s="5797"/>
      <c r="X239" s="599"/>
    </row>
    <row r="240" spans="1:24" ht="18" customHeight="1">
      <c r="A240" s="4169"/>
      <c r="B240" s="444" t="s">
        <v>268</v>
      </c>
      <c r="C240" s="4123" t="s">
        <v>1616</v>
      </c>
      <c r="D240" s="4123"/>
      <c r="E240" s="4123"/>
      <c r="F240" s="4123"/>
      <c r="G240" s="4123"/>
      <c r="H240" s="4123"/>
      <c r="I240" s="4123"/>
      <c r="J240" s="4123"/>
      <c r="K240" s="4123"/>
      <c r="L240" s="4123"/>
      <c r="M240" s="4123"/>
      <c r="N240" s="4124"/>
      <c r="O240" s="1814"/>
      <c r="P240" s="1814"/>
      <c r="Q240" s="1815"/>
      <c r="R240" s="1816"/>
      <c r="S240" s="1816"/>
      <c r="T240" s="1816"/>
      <c r="U240" s="1816"/>
      <c r="V240" s="1817"/>
      <c r="W240" s="5797"/>
      <c r="X240" s="599"/>
    </row>
    <row r="241" spans="1:24" ht="18" customHeight="1" thickBot="1">
      <c r="A241" s="4169"/>
      <c r="B241" s="4112" t="s">
        <v>271</v>
      </c>
      <c r="C241" s="4113"/>
      <c r="D241" s="4113"/>
      <c r="E241" s="4113"/>
      <c r="F241" s="4113"/>
      <c r="G241" s="4113"/>
      <c r="H241" s="4113"/>
      <c r="I241" s="4113"/>
      <c r="J241" s="4113"/>
      <c r="K241" s="4113"/>
      <c r="L241" s="4113"/>
      <c r="M241" s="4113"/>
      <c r="N241" s="4114"/>
      <c r="O241" s="1814"/>
      <c r="P241" s="1814"/>
      <c r="Q241" s="1815"/>
      <c r="R241" s="1816"/>
      <c r="S241" s="1816"/>
      <c r="T241" s="1816"/>
      <c r="U241" s="1816"/>
      <c r="V241" s="1817"/>
      <c r="W241" s="5797"/>
      <c r="X241" s="599"/>
    </row>
    <row r="242" spans="1:24" ht="18" customHeight="1" thickBot="1">
      <c r="A242" s="1832"/>
      <c r="B242" s="1833"/>
      <c r="C242" s="1833"/>
      <c r="D242" s="1834"/>
      <c r="E242" s="1180"/>
      <c r="F242" s="1826"/>
      <c r="G242" s="1827"/>
      <c r="H242" s="1827"/>
      <c r="I242" s="1827"/>
      <c r="J242" s="1827"/>
      <c r="K242" s="1828"/>
      <c r="L242" s="1828"/>
      <c r="M242" s="1828"/>
      <c r="N242" s="1828"/>
      <c r="O242" s="1829"/>
      <c r="P242" s="1829"/>
      <c r="Q242" s="1829"/>
      <c r="R242" s="1829"/>
      <c r="S242" s="1829"/>
      <c r="T242" s="1829"/>
      <c r="U242" s="1829"/>
      <c r="V242" s="1829"/>
      <c r="W242" s="5797"/>
      <c r="X242" s="599"/>
    </row>
    <row r="243" spans="1:24" ht="18" customHeight="1">
      <c r="A243" s="4188" t="s">
        <v>260</v>
      </c>
      <c r="B243" s="4190" t="s">
        <v>1571</v>
      </c>
      <c r="C243" s="4191"/>
      <c r="D243" s="4191"/>
      <c r="E243" s="4191"/>
      <c r="F243" s="4191"/>
      <c r="G243" s="4191"/>
      <c r="H243" s="4191"/>
      <c r="I243" s="4191"/>
      <c r="J243" s="4191"/>
      <c r="K243" s="4191"/>
      <c r="L243" s="4191"/>
      <c r="M243" s="4191"/>
      <c r="N243" s="4194">
        <v>5</v>
      </c>
      <c r="O243" s="5791" t="str">
        <f>B243</f>
        <v>SAUCE FRAISE</v>
      </c>
      <c r="P243" s="5792"/>
      <c r="Q243" s="5792"/>
      <c r="R243" s="5792"/>
      <c r="S243" s="5792"/>
      <c r="T243" s="5792"/>
      <c r="U243" s="5792"/>
      <c r="V243" s="5793"/>
      <c r="W243" s="5797"/>
      <c r="X243" s="599"/>
    </row>
    <row r="244" spans="1:24" ht="18" customHeight="1">
      <c r="A244" s="4189"/>
      <c r="B244" s="4192"/>
      <c r="C244" s="4193"/>
      <c r="D244" s="4193"/>
      <c r="E244" s="4193"/>
      <c r="F244" s="4193"/>
      <c r="G244" s="4193"/>
      <c r="H244" s="4193"/>
      <c r="I244" s="4193"/>
      <c r="J244" s="4193"/>
      <c r="K244" s="4193"/>
      <c r="L244" s="4193"/>
      <c r="M244" s="4193"/>
      <c r="N244" s="4195"/>
      <c r="O244" s="5791"/>
      <c r="P244" s="5792"/>
      <c r="Q244" s="5792"/>
      <c r="R244" s="5792"/>
      <c r="S244" s="5792"/>
      <c r="T244" s="5792"/>
      <c r="U244" s="5792"/>
      <c r="V244" s="5793"/>
      <c r="W244" s="5797"/>
      <c r="X244" s="599"/>
    </row>
    <row r="245" spans="1:24" ht="18" customHeight="1">
      <c r="A245" s="4189"/>
      <c r="B245" s="4192"/>
      <c r="C245" s="4193"/>
      <c r="D245" s="4193"/>
      <c r="E245" s="4193"/>
      <c r="F245" s="4193"/>
      <c r="G245" s="4193"/>
      <c r="H245" s="4193"/>
      <c r="I245" s="4193"/>
      <c r="J245" s="4193"/>
      <c r="K245" s="4193"/>
      <c r="L245" s="4193"/>
      <c r="M245" s="4193"/>
      <c r="N245" s="4195"/>
      <c r="O245" s="5791"/>
      <c r="P245" s="5792"/>
      <c r="Q245" s="5792"/>
      <c r="R245" s="5792"/>
      <c r="S245" s="5792"/>
      <c r="T245" s="5792"/>
      <c r="U245" s="5792"/>
      <c r="V245" s="5793"/>
      <c r="W245" s="5797"/>
      <c r="X245" s="599"/>
    </row>
    <row r="246" spans="1:24" ht="18" customHeight="1">
      <c r="A246" s="1097"/>
      <c r="B246" s="5746" t="s">
        <v>287</v>
      </c>
      <c r="C246" s="4824"/>
      <c r="D246" s="4825" t="s">
        <v>1566</v>
      </c>
      <c r="E246" s="4825"/>
      <c r="F246" s="4825"/>
      <c r="G246" s="4825"/>
      <c r="H246" s="4825"/>
      <c r="I246" s="4825"/>
      <c r="J246" s="4825"/>
      <c r="K246" s="4825"/>
      <c r="L246" s="4825"/>
      <c r="M246" s="4825"/>
      <c r="N246" s="5747"/>
      <c r="O246" s="5791" t="str">
        <f>D246</f>
        <v>COUSSIN COEUR DE LA SAINT VALENTIN 2014</v>
      </c>
      <c r="P246" s="5792"/>
      <c r="Q246" s="5792"/>
      <c r="R246" s="5792"/>
      <c r="S246" s="5792"/>
      <c r="T246" s="5792"/>
      <c r="U246" s="5792"/>
      <c r="V246" s="5793"/>
      <c r="W246" s="5797"/>
      <c r="X246" s="599"/>
    </row>
    <row r="247" spans="1:24" ht="18" customHeight="1">
      <c r="A247" s="1097"/>
      <c r="B247" s="5746"/>
      <c r="C247" s="4824"/>
      <c r="D247" s="4825"/>
      <c r="E247" s="4825"/>
      <c r="F247" s="4825"/>
      <c r="G247" s="4825"/>
      <c r="H247" s="4825"/>
      <c r="I247" s="4825"/>
      <c r="J247" s="4825"/>
      <c r="K247" s="4825"/>
      <c r="L247" s="4825"/>
      <c r="M247" s="4825"/>
      <c r="N247" s="5747"/>
      <c r="O247" s="5791"/>
      <c r="P247" s="5792"/>
      <c r="Q247" s="5792"/>
      <c r="R247" s="5792"/>
      <c r="S247" s="5792"/>
      <c r="T247" s="5792"/>
      <c r="U247" s="5792"/>
      <c r="V247" s="5793"/>
      <c r="W247" s="5797"/>
      <c r="X247" s="599"/>
    </row>
    <row r="248" spans="1:24" ht="18" customHeight="1">
      <c r="A248" s="4169"/>
      <c r="B248" s="5748" t="s">
        <v>1585</v>
      </c>
      <c r="C248" s="5749"/>
      <c r="D248" s="5749"/>
      <c r="E248" s="5749"/>
      <c r="F248" s="5749"/>
      <c r="G248" s="5749"/>
      <c r="H248" s="5749"/>
      <c r="I248" s="5749"/>
      <c r="J248" s="5749"/>
      <c r="K248" s="5749"/>
      <c r="L248" s="5749"/>
      <c r="M248" s="5749"/>
      <c r="N248" s="5750"/>
      <c r="O248" s="5791" t="str">
        <f>B248</f>
        <v>AUTEUR : FRANÇOIS PERRET Hôtel Shangri La, Paris - JOURNAL DU PATISSIER -  Numéro 392 • Janvier - Février 2014</v>
      </c>
      <c r="P248" s="5792"/>
      <c r="Q248" s="5792"/>
      <c r="R248" s="5792"/>
      <c r="S248" s="5792"/>
      <c r="T248" s="5792"/>
      <c r="U248" s="5792"/>
      <c r="V248" s="5793"/>
      <c r="W248" s="5797"/>
      <c r="X248" s="599"/>
    </row>
    <row r="249" spans="1:24" ht="18" customHeight="1">
      <c r="A249" s="4169"/>
      <c r="B249" s="5748"/>
      <c r="C249" s="5749"/>
      <c r="D249" s="5749"/>
      <c r="E249" s="5749"/>
      <c r="F249" s="5749"/>
      <c r="G249" s="5749"/>
      <c r="H249" s="5749"/>
      <c r="I249" s="5749"/>
      <c r="J249" s="5749"/>
      <c r="K249" s="5749"/>
      <c r="L249" s="5749"/>
      <c r="M249" s="5749"/>
      <c r="N249" s="5750"/>
      <c r="O249" s="5791"/>
      <c r="P249" s="5792"/>
      <c r="Q249" s="5792"/>
      <c r="R249" s="5792"/>
      <c r="S249" s="5792"/>
      <c r="T249" s="5792"/>
      <c r="U249" s="5792"/>
      <c r="V249" s="5793"/>
      <c r="W249" s="5797"/>
      <c r="X249" s="599"/>
    </row>
    <row r="250" spans="1:24" ht="18" customHeight="1">
      <c r="A250" s="4169"/>
      <c r="B250" s="4128"/>
      <c r="C250" s="4129"/>
      <c r="D250" s="4129"/>
      <c r="E250" s="4129"/>
      <c r="F250" s="4129"/>
      <c r="G250" s="4129"/>
      <c r="H250" s="4129"/>
      <c r="I250" s="4129"/>
      <c r="J250" s="4129"/>
      <c r="K250" s="4129"/>
      <c r="L250" s="4129"/>
      <c r="M250" s="4129"/>
      <c r="N250" s="4130"/>
      <c r="O250" s="5809"/>
      <c r="P250" s="4814"/>
      <c r="Q250" s="4814"/>
      <c r="R250" s="4814"/>
      <c r="S250" s="4814"/>
      <c r="T250" s="4814"/>
      <c r="U250" s="4814"/>
      <c r="V250" s="5810"/>
      <c r="W250" s="5797"/>
      <c r="X250" s="599"/>
    </row>
    <row r="251" spans="1:24" ht="18" customHeight="1">
      <c r="A251" s="4169"/>
      <c r="B251" s="2740" t="s">
        <v>25</v>
      </c>
      <c r="C251" s="2934"/>
      <c r="D251" s="2752" t="s">
        <v>1586</v>
      </c>
      <c r="E251" s="2935"/>
      <c r="F251" s="2921" t="s">
        <v>1587</v>
      </c>
      <c r="G251" s="1783">
        <v>1</v>
      </c>
      <c r="H251" s="2940" t="s">
        <v>464</v>
      </c>
      <c r="I251" s="2941" t="str">
        <f>B243</f>
        <v>SAUCE FRAISE</v>
      </c>
      <c r="J251" s="133"/>
      <c r="K251" s="133"/>
      <c r="L251" s="2934"/>
      <c r="M251" s="5751" t="s">
        <v>14</v>
      </c>
      <c r="N251" s="5752"/>
      <c r="O251" s="5811" t="s">
        <v>1588</v>
      </c>
      <c r="P251" s="5812"/>
      <c r="Q251" s="5812"/>
      <c r="R251" s="5812"/>
      <c r="S251" s="5812"/>
      <c r="T251" s="5812"/>
      <c r="U251" s="5813">
        <f>H21</f>
        <v>2</v>
      </c>
      <c r="V251" s="5814"/>
      <c r="W251" s="5797"/>
      <c r="X251" s="599"/>
    </row>
    <row r="252" spans="1:24" ht="18" customHeight="1">
      <c r="A252" s="4169"/>
      <c r="B252" s="2741" t="s">
        <v>12</v>
      </c>
      <c r="C252" s="2934"/>
      <c r="D252" s="2921" t="s">
        <v>1589</v>
      </c>
      <c r="E252" s="2936" t="str">
        <f>C253</f>
        <v>Coussin</v>
      </c>
      <c r="F252" s="2921" t="s">
        <v>1590</v>
      </c>
      <c r="G252" s="2939">
        <f>(M253/K253)*G251</f>
        <v>4.8309178743961345</v>
      </c>
      <c r="H252" s="2934"/>
      <c r="I252" s="2934"/>
      <c r="J252" s="2934"/>
      <c r="K252" s="2934"/>
      <c r="L252" s="2934"/>
      <c r="M252" s="5753" t="s">
        <v>1591</v>
      </c>
      <c r="N252" s="5754"/>
      <c r="O252" s="5811"/>
      <c r="P252" s="5812"/>
      <c r="Q252" s="5812"/>
      <c r="R252" s="5812"/>
      <c r="S252" s="5812"/>
      <c r="T252" s="5812"/>
      <c r="U252" s="5813"/>
      <c r="V252" s="5814"/>
      <c r="W252" s="5797"/>
      <c r="X252" s="599"/>
    </row>
    <row r="253" spans="1:24" ht="18" customHeight="1">
      <c r="A253" s="4169"/>
      <c r="B253" s="5760">
        <v>1</v>
      </c>
      <c r="C253" s="5761" t="s">
        <v>1592</v>
      </c>
      <c r="D253" s="3439"/>
      <c r="E253" s="3439"/>
      <c r="F253" s="2937" t="s">
        <v>1593</v>
      </c>
      <c r="G253" s="2938">
        <f>B253</f>
        <v>1</v>
      </c>
      <c r="H253" s="2937" t="str">
        <f>C253</f>
        <v>Coussin</v>
      </c>
      <c r="I253" s="3439"/>
      <c r="J253" s="5762" t="s">
        <v>1594</v>
      </c>
      <c r="K253" s="5763">
        <f>N266</f>
        <v>0.20700000000000002</v>
      </c>
      <c r="L253" s="3691"/>
      <c r="M253" s="5764">
        <v>1</v>
      </c>
      <c r="N253" s="5765"/>
      <c r="O253" s="5817" t="s">
        <v>1595</v>
      </c>
      <c r="P253" s="5818"/>
      <c r="Q253" s="5818"/>
      <c r="R253" s="5818"/>
      <c r="S253" s="5818"/>
      <c r="T253" s="5818"/>
      <c r="U253" s="5807" t="str">
        <f>Q21</f>
        <v>Coussin (s)</v>
      </c>
      <c r="V253" s="5808"/>
      <c r="W253" s="5797"/>
      <c r="X253" s="599"/>
    </row>
    <row r="254" spans="1:24" ht="18" customHeight="1">
      <c r="A254" s="4169"/>
      <c r="B254" s="5760"/>
      <c r="C254" s="5761"/>
      <c r="D254" s="3439"/>
      <c r="E254" s="3439"/>
      <c r="F254" s="3439"/>
      <c r="G254" s="5773">
        <f>K253/M253</f>
        <v>0.20700000000000002</v>
      </c>
      <c r="H254" s="5773"/>
      <c r="I254" s="3439"/>
      <c r="J254" s="5762"/>
      <c r="K254" s="5763"/>
      <c r="L254" s="3691"/>
      <c r="M254" s="5764"/>
      <c r="N254" s="5765"/>
      <c r="O254" s="5817"/>
      <c r="P254" s="5818"/>
      <c r="Q254" s="5818"/>
      <c r="R254" s="5818"/>
      <c r="S254" s="5818"/>
      <c r="T254" s="5818"/>
      <c r="U254" s="5807"/>
      <c r="V254" s="5808"/>
      <c r="W254" s="5797"/>
      <c r="X254" s="599"/>
    </row>
    <row r="255" spans="1:24" ht="18" customHeight="1">
      <c r="A255" s="4169"/>
      <c r="B255" s="4128"/>
      <c r="C255" s="4129"/>
      <c r="D255" s="4129"/>
      <c r="E255" s="4129"/>
      <c r="F255" s="4129"/>
      <c r="G255" s="4129"/>
      <c r="H255" s="4129"/>
      <c r="I255" s="4129"/>
      <c r="J255" s="4129"/>
      <c r="K255" s="4129"/>
      <c r="L255" s="4129"/>
      <c r="M255" s="4129"/>
      <c r="N255" s="4130"/>
      <c r="O255" s="1784"/>
      <c r="P255" s="1785"/>
      <c r="Q255" s="1785"/>
      <c r="R255" s="1785"/>
      <c r="S255" s="1786"/>
      <c r="T255" s="1786"/>
      <c r="U255" s="1786"/>
      <c r="V255" s="1787"/>
      <c r="W255" s="5797"/>
      <c r="X255" s="599"/>
    </row>
    <row r="256" spans="1:24" ht="18" customHeight="1">
      <c r="A256" s="4169"/>
      <c r="B256" s="5755" t="s">
        <v>27</v>
      </c>
      <c r="C256" s="5756"/>
      <c r="D256" s="5756"/>
      <c r="E256" s="5757" t="s">
        <v>1286</v>
      </c>
      <c r="F256" s="5757"/>
      <c r="G256" s="5757"/>
      <c r="H256" s="5757"/>
      <c r="I256" s="5757"/>
      <c r="J256" s="5757"/>
      <c r="K256" s="5757"/>
      <c r="L256" s="2742"/>
      <c r="M256" s="2743"/>
      <c r="N256" s="2744"/>
      <c r="O256" s="1788"/>
      <c r="P256" s="1789"/>
      <c r="Q256" s="1789"/>
      <c r="R256" s="1789"/>
      <c r="S256" s="1790"/>
      <c r="T256" s="1790"/>
      <c r="U256" s="1790"/>
      <c r="V256" s="1791"/>
      <c r="W256" s="5797"/>
      <c r="X256" s="599"/>
    </row>
    <row r="257" spans="1:24" ht="18" customHeight="1">
      <c r="A257" s="4169"/>
      <c r="B257" s="5758" t="s">
        <v>300</v>
      </c>
      <c r="C257" s="4859" t="s">
        <v>331</v>
      </c>
      <c r="D257" s="4859" t="s">
        <v>366</v>
      </c>
      <c r="E257" s="5757"/>
      <c r="F257" s="5757"/>
      <c r="G257" s="5757"/>
      <c r="H257" s="5757"/>
      <c r="I257" s="5757"/>
      <c r="J257" s="5757"/>
      <c r="K257" s="5757"/>
      <c r="L257" s="2742"/>
      <c r="M257" s="2742"/>
      <c r="N257" s="2745"/>
      <c r="O257" s="1788"/>
      <c r="P257" s="1789"/>
      <c r="Q257" s="1789"/>
      <c r="R257" s="1789"/>
      <c r="S257" s="1790"/>
      <c r="T257" s="1790"/>
      <c r="U257" s="1790"/>
      <c r="V257" s="1791"/>
      <c r="W257" s="5797"/>
      <c r="X257" s="599"/>
    </row>
    <row r="258" spans="1:24" ht="18" customHeight="1">
      <c r="A258" s="4169"/>
      <c r="B258" s="5758"/>
      <c r="C258" s="4859"/>
      <c r="D258" s="4859"/>
      <c r="E258" s="2746" t="s">
        <v>24</v>
      </c>
      <c r="F258" s="2747"/>
      <c r="G258" s="2747"/>
      <c r="H258" s="2748"/>
      <c r="I258" s="2749"/>
      <c r="J258" s="2750"/>
      <c r="K258" s="2750"/>
      <c r="L258" s="2751"/>
      <c r="M258" s="2751"/>
      <c r="N258" s="3438"/>
      <c r="O258" s="1788"/>
      <c r="P258" s="1789"/>
      <c r="Q258" s="1789"/>
      <c r="R258" s="1789"/>
      <c r="S258" s="1790"/>
      <c r="T258" s="1790"/>
      <c r="U258" s="1790"/>
      <c r="V258" s="1791"/>
      <c r="W258" s="5797"/>
      <c r="X258" s="599"/>
    </row>
    <row r="259" spans="1:24" ht="18" customHeight="1">
      <c r="A259" s="4169"/>
      <c r="B259" s="5758"/>
      <c r="C259" s="4859"/>
      <c r="D259" s="5759"/>
      <c r="E259" s="1051" t="str">
        <f>SUBSTITUTE(ADDRESS(1,COLUMN(),4),"1","")</f>
        <v>E</v>
      </c>
      <c r="F259" s="1125"/>
      <c r="G259" s="1126"/>
      <c r="H259" s="1133"/>
      <c r="I259" s="1133"/>
      <c r="J259" s="1133"/>
      <c r="K259" s="1133"/>
      <c r="L259" s="1792"/>
      <c r="M259" s="1792"/>
      <c r="N259" s="1793"/>
      <c r="O259" s="1027"/>
      <c r="P259" s="1016"/>
      <c r="Q259" s="1016"/>
      <c r="R259" s="1016"/>
      <c r="S259" s="1011"/>
      <c r="T259" s="1061" t="s">
        <v>300</v>
      </c>
      <c r="U259" s="1011" t="s">
        <v>331</v>
      </c>
      <c r="V259" s="1794" t="s">
        <v>307</v>
      </c>
      <c r="W259" s="5797"/>
      <c r="X259" s="599"/>
    </row>
    <row r="260" spans="1:24" ht="18" customHeight="1">
      <c r="A260" s="4169"/>
      <c r="B260" s="1795"/>
      <c r="C260" s="1796"/>
      <c r="D260" s="1797"/>
      <c r="E260" s="3692"/>
      <c r="F260" s="2931"/>
      <c r="G260" s="2931"/>
      <c r="H260" s="2931"/>
      <c r="I260" s="2931"/>
      <c r="J260" s="2932">
        <f>E260</f>
        <v>0</v>
      </c>
      <c r="K260" s="1052">
        <f>IF(ISBLANK(B260),D260,(D260*B260))</f>
        <v>0</v>
      </c>
      <c r="L260" s="1798">
        <f>IF(ISTEXT(B260),B260,IF(ISBLANK(B260),0,(B260/B253)*M253))</f>
        <v>0</v>
      </c>
      <c r="M260" s="1799">
        <f>C260</f>
        <v>0</v>
      </c>
      <c r="N260" s="145">
        <f>(K260/B253)*M253</f>
        <v>0</v>
      </c>
      <c r="O260" s="1014"/>
      <c r="P260" s="1014"/>
      <c r="Q260" s="1014"/>
      <c r="R260" s="1014"/>
      <c r="S260" s="1800">
        <f>J260</f>
        <v>0</v>
      </c>
      <c r="T260" s="1801">
        <f>(L260/M253)*U251</f>
        <v>0</v>
      </c>
      <c r="U260" s="1831">
        <f>M260</f>
        <v>0</v>
      </c>
      <c r="V260" s="1803">
        <f>(N260/M253)*U251</f>
        <v>0</v>
      </c>
      <c r="W260" s="5797"/>
      <c r="X260" s="599"/>
    </row>
    <row r="261" spans="1:24" ht="18" customHeight="1">
      <c r="A261" s="4169"/>
      <c r="B261" s="1804"/>
      <c r="C261" s="1805"/>
      <c r="D261" s="35">
        <v>0.2</v>
      </c>
      <c r="E261" s="3693" t="s">
        <v>738</v>
      </c>
      <c r="F261" s="2933"/>
      <c r="G261" s="2933"/>
      <c r="H261" s="2933"/>
      <c r="I261" s="2933"/>
      <c r="J261" s="2932" t="str">
        <f>E261</f>
        <v>Jus de fraise</v>
      </c>
      <c r="K261" s="1052">
        <f>IF(ISBLANK(B261),D261,(D261*B261))</f>
        <v>0.2</v>
      </c>
      <c r="L261" s="1798">
        <f>IF(ISTEXT(B261),B261,IF(ISBLANK(B261),0,(B261/B253)*M253))</f>
        <v>0</v>
      </c>
      <c r="M261" s="1799">
        <f>C261</f>
        <v>0</v>
      </c>
      <c r="N261" s="145">
        <f>(K261/B253)*M253</f>
        <v>0.2</v>
      </c>
      <c r="O261" s="1014"/>
      <c r="P261" s="1014"/>
      <c r="Q261" s="1014"/>
      <c r="R261" s="1014"/>
      <c r="S261" s="1800" t="str">
        <f>J261</f>
        <v>Jus de fraise</v>
      </c>
      <c r="T261" s="1801">
        <f>(L261/M253)*U251</f>
        <v>0</v>
      </c>
      <c r="U261" s="1831">
        <f>M261</f>
        <v>0</v>
      </c>
      <c r="V261" s="1803">
        <f>(N261/M253)*U251</f>
        <v>0.4</v>
      </c>
      <c r="W261" s="5797"/>
      <c r="X261" s="599"/>
    </row>
    <row r="262" spans="1:24" ht="18" customHeight="1">
      <c r="A262" s="4169"/>
      <c r="B262" s="1804"/>
      <c r="C262" s="1805"/>
      <c r="D262" s="35">
        <v>7.0000000000000001E-3</v>
      </c>
      <c r="E262" s="3693" t="s">
        <v>653</v>
      </c>
      <c r="F262" s="2933"/>
      <c r="G262" s="2933"/>
      <c r="H262" s="2933"/>
      <c r="I262" s="2933"/>
      <c r="J262" s="2932" t="str">
        <f>E262</f>
        <v>Fécule</v>
      </c>
      <c r="K262" s="1052">
        <f>IF(ISBLANK(B262),D262,(D262*B262))</f>
        <v>7.0000000000000001E-3</v>
      </c>
      <c r="L262" s="1798">
        <f>IF(ISTEXT(B262),B262,IF(ISBLANK(B262),0,(B262/B253)*M253))</f>
        <v>0</v>
      </c>
      <c r="M262" s="1799">
        <f>C262</f>
        <v>0</v>
      </c>
      <c r="N262" s="145">
        <f>(K262/B253)*M253</f>
        <v>7.0000000000000001E-3</v>
      </c>
      <c r="O262" s="1014"/>
      <c r="P262" s="1014"/>
      <c r="Q262" s="1014"/>
      <c r="R262" s="1014"/>
      <c r="S262" s="1800" t="str">
        <f>J262</f>
        <v>Fécule</v>
      </c>
      <c r="T262" s="1801">
        <f>(L262/M253)*U251</f>
        <v>0</v>
      </c>
      <c r="U262" s="1831">
        <f>M262</f>
        <v>0</v>
      </c>
      <c r="V262" s="1803">
        <f>(N262/M253)*U251</f>
        <v>1.4E-2</v>
      </c>
      <c r="W262" s="5797"/>
      <c r="X262" s="599"/>
    </row>
    <row r="263" spans="1:24" ht="18" customHeight="1">
      <c r="A263" s="4169"/>
      <c r="B263" s="1804"/>
      <c r="C263" s="1805"/>
      <c r="D263" s="35"/>
      <c r="E263" s="3693"/>
      <c r="F263" s="2933"/>
      <c r="G263" s="2933"/>
      <c r="H263" s="2933"/>
      <c r="I263" s="2933"/>
      <c r="J263" s="2932">
        <f>E263</f>
        <v>0</v>
      </c>
      <c r="K263" s="1052">
        <f>IF(ISBLANK(B263),D263,(D263*B263))</f>
        <v>0</v>
      </c>
      <c r="L263" s="1798">
        <f>IF(ISTEXT(B263),B263,IF(ISBLANK(B263),0,(B263/B253)*M253))</f>
        <v>0</v>
      </c>
      <c r="M263" s="1799">
        <f>C263</f>
        <v>0</v>
      </c>
      <c r="N263" s="145">
        <f>(K263/B253)*M253</f>
        <v>0</v>
      </c>
      <c r="O263" s="1014"/>
      <c r="P263" s="1014"/>
      <c r="Q263" s="1014"/>
      <c r="R263" s="1014"/>
      <c r="S263" s="1800">
        <f>J263</f>
        <v>0</v>
      </c>
      <c r="T263" s="1801">
        <f>(L263/M253)*U251</f>
        <v>0</v>
      </c>
      <c r="U263" s="1831">
        <f>M263</f>
        <v>0</v>
      </c>
      <c r="V263" s="1803">
        <f>(N263/M253)*U251</f>
        <v>0</v>
      </c>
      <c r="W263" s="5797"/>
      <c r="X263" s="599"/>
    </row>
    <row r="264" spans="1:24" ht="18" customHeight="1">
      <c r="A264" s="4169"/>
      <c r="B264" s="1806"/>
      <c r="C264" s="1807"/>
      <c r="D264" s="1808"/>
      <c r="E264" s="3693"/>
      <c r="F264" s="2933"/>
      <c r="G264" s="2933"/>
      <c r="H264" s="2933"/>
      <c r="I264" s="2933"/>
      <c r="J264" s="2932">
        <f>E264</f>
        <v>0</v>
      </c>
      <c r="K264" s="1052">
        <f>IF(ISBLANK(B264),D264,(D264*B264))</f>
        <v>0</v>
      </c>
      <c r="L264" s="1798">
        <f>IF(ISTEXT(B264),B264,IF(ISBLANK(B264),0,(B264/B253)*M253))</f>
        <v>0</v>
      </c>
      <c r="M264" s="1799">
        <f>C264</f>
        <v>0</v>
      </c>
      <c r="N264" s="145">
        <f>(K264/B253)*M253</f>
        <v>0</v>
      </c>
      <c r="O264" s="1014"/>
      <c r="P264" s="1014"/>
      <c r="Q264" s="1014"/>
      <c r="R264" s="1014"/>
      <c r="S264" s="1800">
        <f>J264</f>
        <v>0</v>
      </c>
      <c r="T264" s="1801">
        <f>(L264/M253)*U251</f>
        <v>0</v>
      </c>
      <c r="U264" s="1831">
        <f>M264</f>
        <v>0</v>
      </c>
      <c r="V264" s="1803">
        <f>(N264/M253)*U251</f>
        <v>0</v>
      </c>
      <c r="W264" s="5797"/>
      <c r="X264" s="599"/>
    </row>
    <row r="265" spans="1:24" ht="18" customHeight="1">
      <c r="A265" s="4169"/>
      <c r="B265" s="5740"/>
      <c r="C265" s="5741"/>
      <c r="D265" s="5741"/>
      <c r="E265" s="5741"/>
      <c r="F265" s="5741"/>
      <c r="G265" s="5741"/>
      <c r="H265" s="5741"/>
      <c r="I265" s="5741"/>
      <c r="J265" s="5741"/>
      <c r="K265" s="5741"/>
      <c r="L265" s="5741"/>
      <c r="M265" s="5741"/>
      <c r="N265" s="5742"/>
      <c r="O265" s="1027"/>
      <c r="P265" s="1016"/>
      <c r="Q265" s="1016"/>
      <c r="R265" s="1016"/>
      <c r="S265" s="1011"/>
      <c r="T265" s="1011"/>
      <c r="U265" s="1011"/>
      <c r="V265" s="1794"/>
      <c r="W265" s="5797"/>
      <c r="X265" s="599"/>
    </row>
    <row r="266" spans="1:24" ht="18" customHeight="1">
      <c r="A266" s="4169"/>
      <c r="B266" s="1809"/>
      <c r="C266" s="1810"/>
      <c r="D266" s="1127">
        <f>SUM(D259:D265)</f>
        <v>0.20700000000000002</v>
      </c>
      <c r="E266" s="1127"/>
      <c r="F266" s="1811"/>
      <c r="G266" s="1811"/>
      <c r="H266" s="1811"/>
      <c r="I266" s="1811"/>
      <c r="J266" s="1812"/>
      <c r="K266" s="1812"/>
      <c r="L266" s="1813"/>
      <c r="M266" s="1813"/>
      <c r="N266" s="447">
        <f>SUM(N259:N265)</f>
        <v>0.20700000000000002</v>
      </c>
      <c r="O266" s="1027"/>
      <c r="P266" s="1016"/>
      <c r="Q266" s="1016"/>
      <c r="R266" s="1016"/>
      <c r="S266" s="1011"/>
      <c r="T266" s="1011"/>
      <c r="U266" s="1011"/>
      <c r="V266" s="1794"/>
      <c r="W266" s="5797"/>
      <c r="X266" s="599"/>
    </row>
    <row r="267" spans="1:24" ht="18" customHeight="1">
      <c r="A267" s="4169"/>
      <c r="B267" s="5743"/>
      <c r="C267" s="5744"/>
      <c r="D267" s="5744"/>
      <c r="E267" s="5744"/>
      <c r="F267" s="5744"/>
      <c r="G267" s="5744"/>
      <c r="H267" s="5744"/>
      <c r="I267" s="5744"/>
      <c r="J267" s="5744"/>
      <c r="K267" s="5744"/>
      <c r="L267" s="5744"/>
      <c r="M267" s="5744"/>
      <c r="N267" s="5745"/>
      <c r="O267" s="1814"/>
      <c r="P267" s="1814"/>
      <c r="Q267" s="1815"/>
      <c r="R267" s="1816"/>
      <c r="S267" s="1816"/>
      <c r="T267" s="1816"/>
      <c r="U267" s="1816"/>
      <c r="V267" s="1817"/>
      <c r="W267" s="5797"/>
      <c r="X267" s="599"/>
    </row>
    <row r="268" spans="1:24" ht="18" customHeight="1">
      <c r="A268" s="4169"/>
      <c r="B268" s="1028"/>
      <c r="C268" s="1029" t="s">
        <v>314</v>
      </c>
      <c r="D268" s="1030"/>
      <c r="E268" s="1030"/>
      <c r="F268" s="1030"/>
      <c r="G268" s="4142" t="s">
        <v>263</v>
      </c>
      <c r="H268" s="4142"/>
      <c r="I268" s="4142"/>
      <c r="J268" s="4142"/>
      <c r="K268" s="4142"/>
      <c r="L268" s="4142"/>
      <c r="M268" s="4142"/>
      <c r="N268" s="4143"/>
      <c r="O268" s="1814"/>
      <c r="P268" s="1814"/>
      <c r="Q268" s="1815"/>
      <c r="R268" s="1816"/>
      <c r="S268" s="1816"/>
      <c r="T268" s="1816"/>
      <c r="U268" s="1816"/>
      <c r="V268" s="1817"/>
      <c r="W268" s="5797"/>
      <c r="X268" s="599"/>
    </row>
    <row r="269" spans="1:24" ht="18" customHeight="1">
      <c r="A269" s="4169"/>
      <c r="B269" s="1031"/>
      <c r="C269" s="2917" t="s">
        <v>334</v>
      </c>
      <c r="D269" s="1033" t="s">
        <v>374</v>
      </c>
      <c r="E269" s="1238"/>
      <c r="F269" s="1238"/>
      <c r="G269" s="4142"/>
      <c r="H269" s="4142"/>
      <c r="I269" s="4142"/>
      <c r="J269" s="4142"/>
      <c r="K269" s="4142"/>
      <c r="L269" s="4142"/>
      <c r="M269" s="4142"/>
      <c r="N269" s="4143"/>
      <c r="O269" s="1814"/>
      <c r="P269" s="1814"/>
      <c r="Q269" s="1815"/>
      <c r="R269" s="1816"/>
      <c r="S269" s="1816"/>
      <c r="T269" s="1816"/>
      <c r="U269" s="1816"/>
      <c r="V269" s="1817"/>
      <c r="W269" s="5797"/>
      <c r="X269" s="599"/>
    </row>
    <row r="270" spans="1:24" ht="18" customHeight="1">
      <c r="A270" s="4169"/>
      <c r="B270" s="1031"/>
      <c r="C270" s="1035" t="s">
        <v>316</v>
      </c>
      <c r="D270" s="1029" t="s">
        <v>317</v>
      </c>
      <c r="E270" s="1238"/>
      <c r="F270" s="1238"/>
      <c r="G270" s="1029"/>
      <c r="H270" s="1036"/>
      <c r="I270" s="1036"/>
      <c r="J270" s="1036"/>
      <c r="K270" s="1036"/>
      <c r="L270" s="1036"/>
      <c r="M270" s="1036"/>
      <c r="N270" s="1037"/>
      <c r="O270" s="1814"/>
      <c r="P270" s="1814"/>
      <c r="Q270" s="1815"/>
      <c r="R270" s="1816"/>
      <c r="S270" s="1816"/>
      <c r="T270" s="1816"/>
      <c r="U270" s="1816"/>
      <c r="V270" s="1817"/>
      <c r="W270" s="5797"/>
      <c r="X270" s="599"/>
    </row>
    <row r="271" spans="1:24" ht="18" customHeight="1">
      <c r="A271" s="4169"/>
      <c r="B271" s="135"/>
      <c r="C271" s="3694"/>
      <c r="D271" s="1039"/>
      <c r="E271" s="1040"/>
      <c r="F271" s="1040"/>
      <c r="G271" s="1041"/>
      <c r="H271" s="1042"/>
      <c r="I271" s="1042"/>
      <c r="J271" s="1042"/>
      <c r="K271" s="1818" t="s">
        <v>318</v>
      </c>
      <c r="L271" s="1042"/>
      <c r="M271" s="1042"/>
      <c r="N271" s="1043"/>
      <c r="O271" s="1814"/>
      <c r="P271" s="1814"/>
      <c r="Q271" s="1815"/>
      <c r="R271" s="1816"/>
      <c r="S271" s="1816"/>
      <c r="T271" s="1816"/>
      <c r="U271" s="1816"/>
      <c r="V271" s="1817"/>
      <c r="W271" s="5797"/>
      <c r="X271" s="599"/>
    </row>
    <row r="272" spans="1:24" ht="18" customHeight="1">
      <c r="A272" s="4169"/>
      <c r="B272" s="990">
        <v>1</v>
      </c>
      <c r="C272" s="3695" t="s">
        <v>1645</v>
      </c>
      <c r="D272" s="1045"/>
      <c r="E272" s="1045"/>
      <c r="F272" s="1045"/>
      <c r="G272" s="1045"/>
      <c r="H272" s="1045"/>
      <c r="I272" s="1045"/>
      <c r="J272" s="1045"/>
      <c r="K272" s="1818" t="s">
        <v>319</v>
      </c>
      <c r="L272" s="1045"/>
      <c r="M272" s="1045"/>
      <c r="N272" s="1046"/>
      <c r="O272" s="1814"/>
      <c r="P272" s="1814"/>
      <c r="Q272" s="1815"/>
      <c r="R272" s="1816"/>
      <c r="S272" s="1816"/>
      <c r="T272" s="1816"/>
      <c r="U272" s="1816"/>
      <c r="V272" s="1817"/>
      <c r="W272" s="5797"/>
      <c r="X272" s="599"/>
    </row>
    <row r="273" spans="1:24" ht="18" customHeight="1">
      <c r="A273" s="4169"/>
      <c r="B273" s="990">
        <v>2</v>
      </c>
      <c r="C273" s="3696" t="s">
        <v>1646</v>
      </c>
      <c r="D273" s="1045"/>
      <c r="E273" s="1045"/>
      <c r="F273" s="1045"/>
      <c r="G273" s="1045"/>
      <c r="H273" s="1045"/>
      <c r="I273" s="1045"/>
      <c r="J273" s="1045"/>
      <c r="K273" s="1818" t="s">
        <v>321</v>
      </c>
      <c r="L273" s="1045"/>
      <c r="M273" s="1045"/>
      <c r="N273" s="1046"/>
      <c r="O273" s="1814"/>
      <c r="P273" s="1814"/>
      <c r="Q273" s="1815"/>
      <c r="R273" s="1816"/>
      <c r="S273" s="1816"/>
      <c r="T273" s="1816"/>
      <c r="U273" s="1816"/>
      <c r="V273" s="1817"/>
      <c r="W273" s="5797"/>
      <c r="X273" s="599"/>
    </row>
    <row r="274" spans="1:24" ht="18" customHeight="1">
      <c r="A274" s="4169"/>
      <c r="B274" s="990">
        <v>3</v>
      </c>
      <c r="C274" s="3695" t="s">
        <v>1647</v>
      </c>
      <c r="D274" s="1045"/>
      <c r="E274" s="1045"/>
      <c r="F274" s="1045"/>
      <c r="G274" s="1045"/>
      <c r="H274" s="1045"/>
      <c r="I274" s="1045"/>
      <c r="J274" s="1045"/>
      <c r="K274" s="1045"/>
      <c r="L274" s="1045"/>
      <c r="M274" s="1045"/>
      <c r="N274" s="1046"/>
      <c r="O274" s="1814"/>
      <c r="P274" s="1814"/>
      <c r="Q274" s="1815"/>
      <c r="R274" s="1816"/>
      <c r="S274" s="1816"/>
      <c r="T274" s="1816"/>
      <c r="U274" s="1816"/>
      <c r="V274" s="1817"/>
      <c r="W274" s="5797"/>
      <c r="X274" s="599"/>
    </row>
    <row r="275" spans="1:24" ht="18" customHeight="1">
      <c r="A275" s="4169"/>
      <c r="B275" s="990">
        <v>4</v>
      </c>
      <c r="C275" s="3695" t="s">
        <v>1648</v>
      </c>
      <c r="D275" s="1045"/>
      <c r="E275" s="1045"/>
      <c r="F275" s="1045"/>
      <c r="G275" s="1045"/>
      <c r="H275" s="1045"/>
      <c r="I275" s="1045"/>
      <c r="J275" s="1045"/>
      <c r="K275" s="1045"/>
      <c r="L275" s="1045"/>
      <c r="M275" s="1045"/>
      <c r="N275" s="1046"/>
      <c r="O275" s="1814"/>
      <c r="P275" s="1814"/>
      <c r="Q275" s="1815"/>
      <c r="R275" s="1816"/>
      <c r="S275" s="1816"/>
      <c r="T275" s="1816"/>
      <c r="U275" s="1816"/>
      <c r="V275" s="1817"/>
      <c r="W275" s="5797"/>
      <c r="X275" s="599"/>
    </row>
    <row r="276" spans="1:24" ht="18" customHeight="1">
      <c r="A276" s="4169"/>
      <c r="B276" s="990"/>
      <c r="C276" s="3695"/>
      <c r="D276" s="1045"/>
      <c r="E276" s="1045"/>
      <c r="F276" s="1045"/>
      <c r="G276" s="1045"/>
      <c r="H276" s="1045"/>
      <c r="I276" s="1045"/>
      <c r="J276" s="1045"/>
      <c r="K276" s="1045"/>
      <c r="L276" s="1045"/>
      <c r="M276" s="1045"/>
      <c r="N276" s="1046"/>
      <c r="O276" s="1814"/>
      <c r="P276" s="1814"/>
      <c r="Q276" s="1815"/>
      <c r="R276" s="1816"/>
      <c r="S276" s="1816"/>
      <c r="T276" s="1816"/>
      <c r="U276" s="1816"/>
      <c r="V276" s="1817"/>
      <c r="W276" s="5797"/>
      <c r="X276" s="599"/>
    </row>
    <row r="277" spans="1:24" ht="18" customHeight="1">
      <c r="A277" s="4169"/>
      <c r="B277" s="990"/>
      <c r="C277" s="3695"/>
      <c r="D277" s="1045"/>
      <c r="E277" s="1045"/>
      <c r="F277" s="1045"/>
      <c r="G277" s="1045"/>
      <c r="H277" s="1045"/>
      <c r="I277" s="1045"/>
      <c r="J277" s="1045"/>
      <c r="K277" s="1045"/>
      <c r="L277" s="1045"/>
      <c r="M277" s="1045"/>
      <c r="N277" s="1046"/>
      <c r="O277" s="1814"/>
      <c r="P277" s="1814"/>
      <c r="Q277" s="1815"/>
      <c r="R277" s="1816"/>
      <c r="S277" s="1816"/>
      <c r="T277" s="1816"/>
      <c r="U277" s="1816"/>
      <c r="V277" s="1817"/>
      <c r="W277" s="5797"/>
      <c r="X277" s="599"/>
    </row>
    <row r="278" spans="1:24" ht="18" customHeight="1">
      <c r="A278" s="4169"/>
      <c r="B278" s="990"/>
      <c r="C278" s="3695"/>
      <c r="D278" s="1045"/>
      <c r="E278" s="1045"/>
      <c r="F278" s="1045"/>
      <c r="G278" s="1045"/>
      <c r="H278" s="1045"/>
      <c r="I278" s="1045"/>
      <c r="J278" s="1045"/>
      <c r="K278" s="1045"/>
      <c r="L278" s="1045"/>
      <c r="M278" s="1045"/>
      <c r="N278" s="1046"/>
      <c r="O278" s="1814"/>
      <c r="P278" s="1814"/>
      <c r="Q278" s="1815"/>
      <c r="R278" s="1816"/>
      <c r="S278" s="1816"/>
      <c r="T278" s="1816"/>
      <c r="U278" s="1816"/>
      <c r="V278" s="1817"/>
      <c r="W278" s="5797"/>
      <c r="X278" s="599"/>
    </row>
    <row r="279" spans="1:24" ht="18" customHeight="1">
      <c r="A279" s="4169"/>
      <c r="B279" s="1047"/>
      <c r="C279" s="3697"/>
      <c r="D279" s="9"/>
      <c r="E279" s="9"/>
      <c r="F279" s="9"/>
      <c r="G279" s="9"/>
      <c r="H279" s="9"/>
      <c r="I279" s="45"/>
      <c r="J279" s="45"/>
      <c r="K279" s="45"/>
      <c r="L279" s="45"/>
      <c r="M279" s="45"/>
      <c r="N279" s="46"/>
      <c r="O279" s="1814"/>
      <c r="P279" s="1814"/>
      <c r="Q279" s="1815"/>
      <c r="R279" s="1816"/>
      <c r="S279" s="1816"/>
      <c r="T279" s="1816"/>
      <c r="U279" s="1816"/>
      <c r="V279" s="1817"/>
      <c r="W279" s="5797"/>
      <c r="X279" s="599"/>
    </row>
    <row r="280" spans="1:24" ht="18" customHeight="1">
      <c r="A280" s="4169"/>
      <c r="B280" s="5731"/>
      <c r="C280" s="5732"/>
      <c r="D280" s="5732"/>
      <c r="E280" s="5732"/>
      <c r="F280" s="5732"/>
      <c r="G280" s="5732"/>
      <c r="H280" s="5732"/>
      <c r="I280" s="5732"/>
      <c r="J280" s="5732"/>
      <c r="K280" s="5732"/>
      <c r="L280" s="5732"/>
      <c r="M280" s="5732"/>
      <c r="N280" s="5733"/>
      <c r="O280" s="1814"/>
      <c r="P280" s="1814"/>
      <c r="Q280" s="1815"/>
      <c r="R280" s="1816"/>
      <c r="S280" s="1816"/>
      <c r="T280" s="1816"/>
      <c r="U280" s="1816"/>
      <c r="V280" s="1817"/>
      <c r="W280" s="5797"/>
      <c r="X280" s="599"/>
    </row>
    <row r="281" spans="1:24" ht="18" customHeight="1">
      <c r="A281" s="4169"/>
      <c r="B281" s="1114" t="s">
        <v>264</v>
      </c>
      <c r="C281" s="2923" t="s">
        <v>281</v>
      </c>
      <c r="D281" s="5734" t="s">
        <v>1612</v>
      </c>
      <c r="E281" s="5735"/>
      <c r="F281" s="5735"/>
      <c r="G281" s="5735"/>
      <c r="H281" s="5735"/>
      <c r="I281" s="5735"/>
      <c r="J281" s="5735"/>
      <c r="K281" s="5735"/>
      <c r="L281" s="5735"/>
      <c r="M281" s="5735"/>
      <c r="N281" s="5736"/>
      <c r="O281" s="1814"/>
      <c r="P281" s="1814"/>
      <c r="Q281" s="1815"/>
      <c r="R281" s="1816"/>
      <c r="S281" s="1816"/>
      <c r="T281" s="1816"/>
      <c r="U281" s="1816"/>
      <c r="V281" s="1817"/>
      <c r="W281" s="5797"/>
      <c r="X281" s="599"/>
    </row>
    <row r="282" spans="1:24" ht="18" customHeight="1">
      <c r="A282" s="4169"/>
      <c r="B282" s="5769"/>
      <c r="C282" s="5770"/>
      <c r="D282" s="5770"/>
      <c r="E282" s="5770"/>
      <c r="F282" s="5770"/>
      <c r="G282" s="5770"/>
      <c r="H282" s="5770"/>
      <c r="I282" s="5770"/>
      <c r="J282" s="5770"/>
      <c r="K282" s="5770"/>
      <c r="L282" s="5770"/>
      <c r="M282" s="5770"/>
      <c r="N282" s="5771"/>
      <c r="O282" s="1814"/>
      <c r="P282" s="1814"/>
      <c r="Q282" s="1815"/>
      <c r="R282" s="1816"/>
      <c r="S282" s="1816"/>
      <c r="T282" s="1816"/>
      <c r="U282" s="1816"/>
      <c r="V282" s="1817"/>
      <c r="W282" s="5797"/>
      <c r="X282" s="599"/>
    </row>
    <row r="283" spans="1:24" ht="18" customHeight="1">
      <c r="A283" s="4169"/>
      <c r="B283" s="5766" t="s">
        <v>480</v>
      </c>
      <c r="C283" s="5767"/>
      <c r="D283" s="5767"/>
      <c r="E283" s="5767"/>
      <c r="F283" s="5767"/>
      <c r="G283" s="5767"/>
      <c r="H283" s="5767"/>
      <c r="I283" s="5767"/>
      <c r="J283" s="5767"/>
      <c r="K283" s="5767"/>
      <c r="L283" s="5767"/>
      <c r="M283" s="5767"/>
      <c r="N283" s="5768"/>
      <c r="O283" s="1814"/>
      <c r="P283" s="1814"/>
      <c r="Q283" s="1815"/>
      <c r="R283" s="1816"/>
      <c r="S283" s="1816"/>
      <c r="T283" s="1816"/>
      <c r="U283" s="1816"/>
      <c r="V283" s="1817"/>
      <c r="W283" s="5797"/>
      <c r="X283" s="599"/>
    </row>
    <row r="284" spans="1:24" ht="18" customHeight="1">
      <c r="A284" s="4169"/>
      <c r="B284" s="140" t="s">
        <v>12</v>
      </c>
      <c r="C284" s="2918" t="s">
        <v>20</v>
      </c>
      <c r="D284" s="1054"/>
      <c r="E284" s="1054"/>
      <c r="F284" s="1054"/>
      <c r="G284" s="1054"/>
      <c r="H284" s="1054"/>
      <c r="I284" s="1055"/>
      <c r="J284" s="1055"/>
      <c r="K284" s="1055"/>
      <c r="L284" s="1055"/>
      <c r="M284" s="1055"/>
      <c r="N284" s="139"/>
      <c r="O284" s="1814"/>
      <c r="P284" s="1814"/>
      <c r="Q284" s="1815"/>
      <c r="R284" s="1816"/>
      <c r="S284" s="1816"/>
      <c r="T284" s="1816"/>
      <c r="U284" s="1816"/>
      <c r="V284" s="1817"/>
      <c r="W284" s="5797"/>
      <c r="X284" s="599"/>
    </row>
    <row r="285" spans="1:24" ht="18" customHeight="1">
      <c r="A285" s="4169"/>
      <c r="B285" s="989"/>
      <c r="C285" s="2919" t="s">
        <v>1275</v>
      </c>
      <c r="D285" s="1054"/>
      <c r="E285" s="1054"/>
      <c r="F285" s="1054"/>
      <c r="G285" s="1054"/>
      <c r="H285" s="1054"/>
      <c r="I285" s="1055"/>
      <c r="J285" s="1055"/>
      <c r="K285" s="1055"/>
      <c r="L285" s="1055"/>
      <c r="M285" s="1055"/>
      <c r="N285" s="139"/>
      <c r="O285" s="1814"/>
      <c r="P285" s="1814"/>
      <c r="Q285" s="1815"/>
      <c r="R285" s="1816"/>
      <c r="S285" s="1816"/>
      <c r="T285" s="1816"/>
      <c r="U285" s="1816"/>
      <c r="V285" s="1817"/>
      <c r="W285" s="5797"/>
      <c r="X285" s="599"/>
    </row>
    <row r="286" spans="1:24" ht="18" customHeight="1">
      <c r="A286" s="4169"/>
      <c r="B286" s="989" t="s">
        <v>14</v>
      </c>
      <c r="C286" s="2920" t="s">
        <v>1613</v>
      </c>
      <c r="D286" s="1054"/>
      <c r="E286" s="1054"/>
      <c r="F286" s="1054"/>
      <c r="G286" s="1054"/>
      <c r="H286" s="1054"/>
      <c r="I286" s="1055"/>
      <c r="J286" s="1055"/>
      <c r="K286" s="1055"/>
      <c r="L286" s="1055"/>
      <c r="M286" s="1055"/>
      <c r="N286" s="139"/>
      <c r="O286" s="1814"/>
      <c r="P286" s="1814"/>
      <c r="Q286" s="1815"/>
      <c r="R286" s="1816"/>
      <c r="S286" s="1816"/>
      <c r="T286" s="1816"/>
      <c r="U286" s="1816"/>
      <c r="V286" s="1817"/>
      <c r="W286" s="5797"/>
      <c r="X286" s="599"/>
    </row>
    <row r="287" spans="1:24" ht="18" customHeight="1">
      <c r="A287" s="4169"/>
      <c r="B287" s="2922"/>
      <c r="C287" s="2752" t="s">
        <v>1586</v>
      </c>
      <c r="D287" s="3698" t="s">
        <v>1614</v>
      </c>
      <c r="E287" s="3664"/>
      <c r="F287" s="3664"/>
      <c r="G287" s="3664"/>
      <c r="H287" s="3664"/>
      <c r="I287" s="2739"/>
      <c r="J287" s="2921"/>
      <c r="K287" s="3699" t="s">
        <v>1615</v>
      </c>
      <c r="L287" s="1055"/>
      <c r="M287" s="1055"/>
      <c r="N287" s="139"/>
      <c r="O287" s="1814"/>
      <c r="P287" s="1814"/>
      <c r="Q287" s="1815"/>
      <c r="R287" s="1816"/>
      <c r="S287" s="1816"/>
      <c r="T287" s="1816"/>
      <c r="U287" s="1816"/>
      <c r="V287" s="1817"/>
      <c r="W287" s="5797"/>
      <c r="X287" s="599"/>
    </row>
    <row r="288" spans="1:24" ht="18" customHeight="1">
      <c r="A288" s="4169"/>
      <c r="B288" s="27" t="s">
        <v>266</v>
      </c>
      <c r="C288" s="4121" t="str">
        <f ca="1">CELL("nomfichier")</f>
        <v>E:\0-UPRT\1-UPRT.FR-SITE-WEB\ff-fiches-fabrications\ff-fiches-fabrication-maj-08-2020\[ff-14.A-restauration-13.postits-au-poids.xlsx]Epurer un texte (2)</v>
      </c>
      <c r="D288" s="4121"/>
      <c r="E288" s="4121"/>
      <c r="F288" s="4121"/>
      <c r="G288" s="4121"/>
      <c r="H288" s="4121"/>
      <c r="I288" s="4121"/>
      <c r="J288" s="4121"/>
      <c r="K288" s="4121"/>
      <c r="L288" s="4121"/>
      <c r="M288" s="4121"/>
      <c r="N288" s="4122"/>
      <c r="O288" s="1814"/>
      <c r="P288" s="1814"/>
      <c r="Q288" s="1815"/>
      <c r="R288" s="1816"/>
      <c r="S288" s="1816"/>
      <c r="T288" s="1816"/>
      <c r="U288" s="1816"/>
      <c r="V288" s="1817"/>
      <c r="W288" s="5797"/>
      <c r="X288" s="599"/>
    </row>
    <row r="289" spans="1:24" ht="18" customHeight="1">
      <c r="A289" s="4169"/>
      <c r="B289" s="444" t="s">
        <v>268</v>
      </c>
      <c r="C289" s="4123" t="s">
        <v>1616</v>
      </c>
      <c r="D289" s="4123"/>
      <c r="E289" s="4123"/>
      <c r="F289" s="4123"/>
      <c r="G289" s="4123"/>
      <c r="H289" s="4123"/>
      <c r="I289" s="4123"/>
      <c r="J289" s="4123"/>
      <c r="K289" s="4123"/>
      <c r="L289" s="4123"/>
      <c r="M289" s="4123"/>
      <c r="N289" s="4124"/>
      <c r="O289" s="1814"/>
      <c r="P289" s="1814"/>
      <c r="Q289" s="1815"/>
      <c r="R289" s="1816"/>
      <c r="S289" s="1816"/>
      <c r="T289" s="1816"/>
      <c r="U289" s="1816"/>
      <c r="V289" s="1817"/>
      <c r="W289" s="5797"/>
      <c r="X289" s="599"/>
    </row>
    <row r="290" spans="1:24" ht="18" customHeight="1" thickBot="1">
      <c r="A290" s="4169"/>
      <c r="B290" s="4112" t="s">
        <v>271</v>
      </c>
      <c r="C290" s="4113"/>
      <c r="D290" s="4113"/>
      <c r="E290" s="4113"/>
      <c r="F290" s="4113"/>
      <c r="G290" s="4113"/>
      <c r="H290" s="4113"/>
      <c r="I290" s="4113"/>
      <c r="J290" s="4113"/>
      <c r="K290" s="4113"/>
      <c r="L290" s="4113"/>
      <c r="M290" s="4113"/>
      <c r="N290" s="4114"/>
      <c r="O290" s="1814"/>
      <c r="P290" s="1814"/>
      <c r="Q290" s="1815"/>
      <c r="R290" s="1816"/>
      <c r="S290" s="1816"/>
      <c r="T290" s="1816"/>
      <c r="U290" s="1816"/>
      <c r="V290" s="1817"/>
      <c r="W290" s="5797"/>
      <c r="X290" s="599"/>
    </row>
    <row r="291" spans="1:24" ht="18" customHeight="1" thickBot="1">
      <c r="A291" s="1822"/>
      <c r="B291" s="1823"/>
      <c r="C291" s="1823"/>
      <c r="D291" s="1824"/>
      <c r="E291" s="1825"/>
      <c r="F291" s="1826"/>
      <c r="G291" s="1827"/>
      <c r="H291" s="1827"/>
      <c r="I291" s="1827"/>
      <c r="J291" s="1827"/>
      <c r="K291" s="1828"/>
      <c r="L291" s="1828"/>
      <c r="M291" s="1828"/>
      <c r="N291" s="1828"/>
      <c r="O291" s="1829"/>
      <c r="P291" s="1829"/>
      <c r="Q291" s="1829"/>
      <c r="R291" s="1829"/>
      <c r="S291" s="1829"/>
      <c r="T291" s="1829"/>
      <c r="U291" s="1829"/>
      <c r="V291" s="1829"/>
      <c r="W291" s="5797"/>
      <c r="X291" s="599"/>
    </row>
    <row r="292" spans="1:24" ht="18" customHeight="1">
      <c r="A292" s="4188" t="s">
        <v>260</v>
      </c>
      <c r="B292" s="4190" t="s">
        <v>1574</v>
      </c>
      <c r="C292" s="4191"/>
      <c r="D292" s="4191"/>
      <c r="E292" s="4191"/>
      <c r="F292" s="4191"/>
      <c r="G292" s="4191"/>
      <c r="H292" s="4191"/>
      <c r="I292" s="4191"/>
      <c r="J292" s="4191"/>
      <c r="K292" s="4191"/>
      <c r="L292" s="4191"/>
      <c r="M292" s="4191"/>
      <c r="N292" s="4194">
        <v>6</v>
      </c>
      <c r="O292" s="5791" t="str">
        <f>B292</f>
        <v>FRAISES DES BOIS DANS LEUR JUS</v>
      </c>
      <c r="P292" s="5792"/>
      <c r="Q292" s="5792"/>
      <c r="R292" s="5792"/>
      <c r="S292" s="5792"/>
      <c r="T292" s="5792"/>
      <c r="U292" s="5792"/>
      <c r="V292" s="5793"/>
      <c r="W292" s="5797"/>
      <c r="X292" s="599"/>
    </row>
    <row r="293" spans="1:24" ht="18" customHeight="1">
      <c r="A293" s="4189"/>
      <c r="B293" s="4192"/>
      <c r="C293" s="4193"/>
      <c r="D293" s="4193"/>
      <c r="E293" s="4193"/>
      <c r="F293" s="4193"/>
      <c r="G293" s="4193"/>
      <c r="H293" s="4193"/>
      <c r="I293" s="4193"/>
      <c r="J293" s="4193"/>
      <c r="K293" s="4193"/>
      <c r="L293" s="4193"/>
      <c r="M293" s="4193"/>
      <c r="N293" s="4195"/>
      <c r="O293" s="5791"/>
      <c r="P293" s="5792"/>
      <c r="Q293" s="5792"/>
      <c r="R293" s="5792"/>
      <c r="S293" s="5792"/>
      <c r="T293" s="5792"/>
      <c r="U293" s="5792"/>
      <c r="V293" s="5793"/>
      <c r="W293" s="5797"/>
      <c r="X293" s="599"/>
    </row>
    <row r="294" spans="1:24" ht="18" customHeight="1">
      <c r="A294" s="4189"/>
      <c r="B294" s="4192"/>
      <c r="C294" s="4193"/>
      <c r="D294" s="4193"/>
      <c r="E294" s="4193"/>
      <c r="F294" s="4193"/>
      <c r="G294" s="4193"/>
      <c r="H294" s="4193"/>
      <c r="I294" s="4193"/>
      <c r="J294" s="4193"/>
      <c r="K294" s="4193"/>
      <c r="L294" s="4193"/>
      <c r="M294" s="4193"/>
      <c r="N294" s="4195"/>
      <c r="O294" s="5791"/>
      <c r="P294" s="5792"/>
      <c r="Q294" s="5792"/>
      <c r="R294" s="5792"/>
      <c r="S294" s="5792"/>
      <c r="T294" s="5792"/>
      <c r="U294" s="5792"/>
      <c r="V294" s="5793"/>
      <c r="W294" s="5797"/>
      <c r="X294" s="599"/>
    </row>
    <row r="295" spans="1:24" ht="18" customHeight="1">
      <c r="A295" s="1097"/>
      <c r="B295" s="5746" t="s">
        <v>287</v>
      </c>
      <c r="C295" s="4824"/>
      <c r="D295" s="4825" t="s">
        <v>1566</v>
      </c>
      <c r="E295" s="4825"/>
      <c r="F295" s="4825"/>
      <c r="G295" s="4825"/>
      <c r="H295" s="4825"/>
      <c r="I295" s="4825"/>
      <c r="J295" s="4825"/>
      <c r="K295" s="4825"/>
      <c r="L295" s="4825"/>
      <c r="M295" s="4825"/>
      <c r="N295" s="5747"/>
      <c r="O295" s="5791" t="str">
        <f>D295</f>
        <v>COUSSIN COEUR DE LA SAINT VALENTIN 2014</v>
      </c>
      <c r="P295" s="5792"/>
      <c r="Q295" s="5792"/>
      <c r="R295" s="5792"/>
      <c r="S295" s="5792"/>
      <c r="T295" s="5792"/>
      <c r="U295" s="5792"/>
      <c r="V295" s="5793"/>
      <c r="W295" s="5797"/>
      <c r="X295" s="599"/>
    </row>
    <row r="296" spans="1:24" ht="18" customHeight="1">
      <c r="A296" s="1097"/>
      <c r="B296" s="5746"/>
      <c r="C296" s="4824"/>
      <c r="D296" s="4825"/>
      <c r="E296" s="4825"/>
      <c r="F296" s="4825"/>
      <c r="G296" s="4825"/>
      <c r="H296" s="4825"/>
      <c r="I296" s="4825"/>
      <c r="J296" s="4825"/>
      <c r="K296" s="4825"/>
      <c r="L296" s="4825"/>
      <c r="M296" s="4825"/>
      <c r="N296" s="5747"/>
      <c r="O296" s="5791"/>
      <c r="P296" s="5792"/>
      <c r="Q296" s="5792"/>
      <c r="R296" s="5792"/>
      <c r="S296" s="5792"/>
      <c r="T296" s="5792"/>
      <c r="U296" s="5792"/>
      <c r="V296" s="5793"/>
      <c r="W296" s="5797"/>
      <c r="X296" s="599"/>
    </row>
    <row r="297" spans="1:24" ht="18" customHeight="1">
      <c r="A297" s="4169"/>
      <c r="B297" s="5748" t="s">
        <v>1585</v>
      </c>
      <c r="C297" s="5749"/>
      <c r="D297" s="5749"/>
      <c r="E297" s="5749"/>
      <c r="F297" s="5749"/>
      <c r="G297" s="5749"/>
      <c r="H297" s="5749"/>
      <c r="I297" s="5749"/>
      <c r="J297" s="5749"/>
      <c r="K297" s="5749"/>
      <c r="L297" s="5749"/>
      <c r="M297" s="5749"/>
      <c r="N297" s="5750"/>
      <c r="O297" s="5791" t="str">
        <f>B297</f>
        <v>AUTEUR : FRANÇOIS PERRET Hôtel Shangri La, Paris - JOURNAL DU PATISSIER -  Numéro 392 • Janvier - Février 2014</v>
      </c>
      <c r="P297" s="5792"/>
      <c r="Q297" s="5792"/>
      <c r="R297" s="5792"/>
      <c r="S297" s="5792"/>
      <c r="T297" s="5792"/>
      <c r="U297" s="5792"/>
      <c r="V297" s="5793"/>
      <c r="W297" s="5797"/>
      <c r="X297" s="599"/>
    </row>
    <row r="298" spans="1:24" ht="18" customHeight="1">
      <c r="A298" s="4169"/>
      <c r="B298" s="5748"/>
      <c r="C298" s="5749"/>
      <c r="D298" s="5749"/>
      <c r="E298" s="5749"/>
      <c r="F298" s="5749"/>
      <c r="G298" s="5749"/>
      <c r="H298" s="5749"/>
      <c r="I298" s="5749"/>
      <c r="J298" s="5749"/>
      <c r="K298" s="5749"/>
      <c r="L298" s="5749"/>
      <c r="M298" s="5749"/>
      <c r="N298" s="5750"/>
      <c r="O298" s="5791"/>
      <c r="P298" s="5792"/>
      <c r="Q298" s="5792"/>
      <c r="R298" s="5792"/>
      <c r="S298" s="5792"/>
      <c r="T298" s="5792"/>
      <c r="U298" s="5792"/>
      <c r="V298" s="5793"/>
      <c r="W298" s="5797"/>
      <c r="X298" s="599"/>
    </row>
    <row r="299" spans="1:24" ht="18" customHeight="1">
      <c r="A299" s="4169"/>
      <c r="B299" s="4128"/>
      <c r="C299" s="4129"/>
      <c r="D299" s="4129"/>
      <c r="E299" s="4129"/>
      <c r="F299" s="4129"/>
      <c r="G299" s="4129"/>
      <c r="H299" s="4129"/>
      <c r="I299" s="4129"/>
      <c r="J299" s="4129"/>
      <c r="K299" s="4129"/>
      <c r="L299" s="4129"/>
      <c r="M299" s="4129"/>
      <c r="N299" s="4130"/>
      <c r="O299" s="5809"/>
      <c r="P299" s="4814"/>
      <c r="Q299" s="4814"/>
      <c r="R299" s="4814"/>
      <c r="S299" s="4814"/>
      <c r="T299" s="4814"/>
      <c r="U299" s="4814"/>
      <c r="V299" s="5810"/>
      <c r="W299" s="5797"/>
      <c r="X299" s="599"/>
    </row>
    <row r="300" spans="1:24" ht="18" customHeight="1">
      <c r="A300" s="4169"/>
      <c r="B300" s="2740" t="s">
        <v>25</v>
      </c>
      <c r="C300" s="2934"/>
      <c r="D300" s="2752" t="s">
        <v>1586</v>
      </c>
      <c r="E300" s="2935"/>
      <c r="F300" s="2921" t="s">
        <v>1587</v>
      </c>
      <c r="G300" s="1783">
        <v>1</v>
      </c>
      <c r="H300" s="3700" t="s">
        <v>464</v>
      </c>
      <c r="I300" s="3700" t="str">
        <f>B292</f>
        <v>FRAISES DES BOIS DANS LEUR JUS</v>
      </c>
      <c r="J300" s="3701"/>
      <c r="K300" s="3701"/>
      <c r="L300" s="3702"/>
      <c r="M300" s="5819" t="s">
        <v>14</v>
      </c>
      <c r="N300" s="5820"/>
      <c r="O300" s="5811" t="s">
        <v>1588</v>
      </c>
      <c r="P300" s="5812"/>
      <c r="Q300" s="5812"/>
      <c r="R300" s="5812"/>
      <c r="S300" s="5812"/>
      <c r="T300" s="5812"/>
      <c r="U300" s="5813">
        <f>H21</f>
        <v>2</v>
      </c>
      <c r="V300" s="5814"/>
      <c r="W300" s="5797"/>
      <c r="X300" s="599"/>
    </row>
    <row r="301" spans="1:24" ht="18" customHeight="1">
      <c r="A301" s="4169"/>
      <c r="B301" s="2741" t="s">
        <v>12</v>
      </c>
      <c r="C301" s="2934"/>
      <c r="D301" s="2921" t="s">
        <v>1589</v>
      </c>
      <c r="E301" s="2936" t="str">
        <f>C302</f>
        <v>Coussin</v>
      </c>
      <c r="F301" s="2921" t="s">
        <v>1590</v>
      </c>
      <c r="G301" s="2939">
        <f>(M302/K302)*G300</f>
        <v>5.1282051282051286</v>
      </c>
      <c r="H301" s="3702"/>
      <c r="I301" s="3702"/>
      <c r="J301" s="3702"/>
      <c r="K301" s="3702"/>
      <c r="L301" s="3702"/>
      <c r="M301" s="5821" t="s">
        <v>1591</v>
      </c>
      <c r="N301" s="5822"/>
      <c r="O301" s="5811"/>
      <c r="P301" s="5812"/>
      <c r="Q301" s="5812"/>
      <c r="R301" s="5812"/>
      <c r="S301" s="5812"/>
      <c r="T301" s="5812"/>
      <c r="U301" s="5813"/>
      <c r="V301" s="5814"/>
      <c r="W301" s="5797"/>
      <c r="X301" s="599"/>
    </row>
    <row r="302" spans="1:24" ht="18" customHeight="1">
      <c r="A302" s="4169"/>
      <c r="B302" s="5760">
        <v>1</v>
      </c>
      <c r="C302" s="5761" t="s">
        <v>1592</v>
      </c>
      <c r="D302" s="3439"/>
      <c r="E302" s="3439"/>
      <c r="F302" s="2937" t="s">
        <v>1593</v>
      </c>
      <c r="G302" s="2938">
        <f>B302</f>
        <v>1</v>
      </c>
      <c r="H302" s="2937" t="str">
        <f>C302</f>
        <v>Coussin</v>
      </c>
      <c r="I302" s="3439"/>
      <c r="J302" s="5762" t="s">
        <v>1594</v>
      </c>
      <c r="K302" s="5763">
        <f>N315</f>
        <v>0.58499999999999996</v>
      </c>
      <c r="L302" s="3691"/>
      <c r="M302" s="5764">
        <v>3</v>
      </c>
      <c r="N302" s="5765"/>
      <c r="O302" s="5817" t="s">
        <v>1595</v>
      </c>
      <c r="P302" s="5818"/>
      <c r="Q302" s="5818"/>
      <c r="R302" s="5818"/>
      <c r="S302" s="5818"/>
      <c r="T302" s="5818"/>
      <c r="U302" s="5807" t="str">
        <f>Q21</f>
        <v>Coussin (s)</v>
      </c>
      <c r="V302" s="5808"/>
      <c r="W302" s="5797"/>
      <c r="X302" s="599"/>
    </row>
    <row r="303" spans="1:24" ht="18" customHeight="1">
      <c r="A303" s="4169"/>
      <c r="B303" s="5760"/>
      <c r="C303" s="5761"/>
      <c r="D303" s="3439"/>
      <c r="E303" s="3439"/>
      <c r="F303" s="3439"/>
      <c r="G303" s="5773">
        <f>K302/M302</f>
        <v>0.19499999999999998</v>
      </c>
      <c r="H303" s="5773"/>
      <c r="I303" s="3439"/>
      <c r="J303" s="5762"/>
      <c r="K303" s="5763"/>
      <c r="L303" s="3691"/>
      <c r="M303" s="5764"/>
      <c r="N303" s="5765"/>
      <c r="O303" s="5817"/>
      <c r="P303" s="5818"/>
      <c r="Q303" s="5818"/>
      <c r="R303" s="5818"/>
      <c r="S303" s="5818"/>
      <c r="T303" s="5818"/>
      <c r="U303" s="5807"/>
      <c r="V303" s="5808"/>
      <c r="W303" s="5797"/>
      <c r="X303" s="599"/>
    </row>
    <row r="304" spans="1:24" ht="18" customHeight="1">
      <c r="A304" s="4169"/>
      <c r="B304" s="4128"/>
      <c r="C304" s="4129"/>
      <c r="D304" s="4129"/>
      <c r="E304" s="4129"/>
      <c r="F304" s="4129"/>
      <c r="G304" s="4129"/>
      <c r="H304" s="4129"/>
      <c r="I304" s="4129"/>
      <c r="J304" s="4129"/>
      <c r="K304" s="4129"/>
      <c r="L304" s="4129"/>
      <c r="M304" s="4129"/>
      <c r="N304" s="4130"/>
      <c r="O304" s="1784"/>
      <c r="P304" s="1785"/>
      <c r="Q304" s="1785"/>
      <c r="R304" s="1785"/>
      <c r="S304" s="1786"/>
      <c r="T304" s="1786"/>
      <c r="U304" s="1786"/>
      <c r="V304" s="1787"/>
      <c r="W304" s="5797"/>
      <c r="X304" s="599"/>
    </row>
    <row r="305" spans="1:24" ht="18" customHeight="1">
      <c r="A305" s="4169"/>
      <c r="B305" s="5755" t="s">
        <v>27</v>
      </c>
      <c r="C305" s="5756"/>
      <c r="D305" s="5756"/>
      <c r="E305" s="5757" t="s">
        <v>1286</v>
      </c>
      <c r="F305" s="5757"/>
      <c r="G305" s="5757"/>
      <c r="H305" s="5757"/>
      <c r="I305" s="5757"/>
      <c r="J305" s="5757"/>
      <c r="K305" s="5757"/>
      <c r="L305" s="2742"/>
      <c r="M305" s="2743"/>
      <c r="N305" s="2744"/>
      <c r="O305" s="1788"/>
      <c r="P305" s="1789"/>
      <c r="Q305" s="1789"/>
      <c r="R305" s="1789"/>
      <c r="S305" s="1790"/>
      <c r="T305" s="1790"/>
      <c r="U305" s="1790"/>
      <c r="V305" s="1791"/>
      <c r="W305" s="5797"/>
      <c r="X305" s="599"/>
    </row>
    <row r="306" spans="1:24" ht="18" customHeight="1">
      <c r="A306" s="4169"/>
      <c r="B306" s="5758" t="s">
        <v>300</v>
      </c>
      <c r="C306" s="4859" t="s">
        <v>331</v>
      </c>
      <c r="D306" s="4859" t="s">
        <v>366</v>
      </c>
      <c r="E306" s="5757"/>
      <c r="F306" s="5757"/>
      <c r="G306" s="5757"/>
      <c r="H306" s="5757"/>
      <c r="I306" s="5757"/>
      <c r="J306" s="5757"/>
      <c r="K306" s="5757"/>
      <c r="L306" s="2742"/>
      <c r="M306" s="2742"/>
      <c r="N306" s="2745"/>
      <c r="O306" s="1788"/>
      <c r="P306" s="1789"/>
      <c r="Q306" s="1789"/>
      <c r="R306" s="1789"/>
      <c r="S306" s="1790"/>
      <c r="T306" s="1790"/>
      <c r="U306" s="1790"/>
      <c r="V306" s="1791"/>
      <c r="W306" s="5797"/>
      <c r="X306" s="599"/>
    </row>
    <row r="307" spans="1:24" ht="18" customHeight="1">
      <c r="A307" s="4169"/>
      <c r="B307" s="5758"/>
      <c r="C307" s="4859"/>
      <c r="D307" s="4859"/>
      <c r="E307" s="2746" t="s">
        <v>24</v>
      </c>
      <c r="F307" s="2747"/>
      <c r="G307" s="2747"/>
      <c r="H307" s="2748"/>
      <c r="I307" s="2749"/>
      <c r="J307" s="2750"/>
      <c r="K307" s="2750"/>
      <c r="L307" s="2751"/>
      <c r="M307" s="2751"/>
      <c r="N307" s="3438"/>
      <c r="O307" s="1788"/>
      <c r="P307" s="1789"/>
      <c r="Q307" s="1789"/>
      <c r="R307" s="1789"/>
      <c r="S307" s="1790"/>
      <c r="T307" s="1790"/>
      <c r="U307" s="1790"/>
      <c r="V307" s="1791"/>
      <c r="W307" s="5797"/>
      <c r="X307" s="599"/>
    </row>
    <row r="308" spans="1:24" ht="18" customHeight="1">
      <c r="A308" s="4169"/>
      <c r="B308" s="5758"/>
      <c r="C308" s="4859"/>
      <c r="D308" s="5759"/>
      <c r="E308" s="1051" t="str">
        <f>SUBSTITUTE(ADDRESS(1,COLUMN(),4),"1","")</f>
        <v>E</v>
      </c>
      <c r="F308" s="1125"/>
      <c r="G308" s="1126"/>
      <c r="H308" s="1133"/>
      <c r="I308" s="1133"/>
      <c r="J308" s="1133"/>
      <c r="K308" s="1133"/>
      <c r="L308" s="1792"/>
      <c r="M308" s="1792"/>
      <c r="N308" s="1793"/>
      <c r="O308" s="1027"/>
      <c r="P308" s="1016"/>
      <c r="Q308" s="1016"/>
      <c r="R308" s="1016"/>
      <c r="S308" s="1011"/>
      <c r="T308" s="1061" t="s">
        <v>300</v>
      </c>
      <c r="U308" s="1011" t="s">
        <v>331</v>
      </c>
      <c r="V308" s="1794" t="s">
        <v>307</v>
      </c>
      <c r="W308" s="5797"/>
      <c r="X308" s="599"/>
    </row>
    <row r="309" spans="1:24" ht="18" customHeight="1">
      <c r="A309" s="4169"/>
      <c r="B309" s="1795"/>
      <c r="C309" s="1796"/>
      <c r="D309" s="1797"/>
      <c r="E309" s="3692"/>
      <c r="F309" s="2931"/>
      <c r="G309" s="2931"/>
      <c r="H309" s="2931"/>
      <c r="I309" s="2931"/>
      <c r="J309" s="2932">
        <f>E309</f>
        <v>0</v>
      </c>
      <c r="K309" s="1052">
        <f>IF(ISBLANK(B309),D309,(D309*B309))</f>
        <v>0</v>
      </c>
      <c r="L309" s="1798">
        <f>IF(ISTEXT(B309),B309,IF(ISBLANK(B309),0,(B309/B302)*M302))</f>
        <v>0</v>
      </c>
      <c r="M309" s="1799">
        <f>C309</f>
        <v>0</v>
      </c>
      <c r="N309" s="145">
        <f>(K309/B302)*M302</f>
        <v>0</v>
      </c>
      <c r="O309" s="1014"/>
      <c r="P309" s="1014"/>
      <c r="Q309" s="1014"/>
      <c r="R309" s="1014"/>
      <c r="S309" s="1800">
        <f>J309</f>
        <v>0</v>
      </c>
      <c r="T309" s="1801">
        <f>(L309/M302)*U300</f>
        <v>0</v>
      </c>
      <c r="U309" s="1831">
        <f>M309</f>
        <v>0</v>
      </c>
      <c r="V309" s="1803">
        <f>(N309/M302)*U300</f>
        <v>0</v>
      </c>
      <c r="W309" s="5797"/>
      <c r="X309" s="599"/>
    </row>
    <row r="310" spans="1:24" ht="18" customHeight="1">
      <c r="A310" s="4169"/>
      <c r="B310" s="1804"/>
      <c r="C310" s="1805"/>
      <c r="D310" s="35">
        <v>0.19500000000000001</v>
      </c>
      <c r="E310" s="3693" t="s">
        <v>1632</v>
      </c>
      <c r="F310" s="2933"/>
      <c r="G310" s="2933"/>
      <c r="H310" s="2933"/>
      <c r="I310" s="2933"/>
      <c r="J310" s="2932" t="str">
        <f>E310</f>
        <v>Purée de fraise</v>
      </c>
      <c r="K310" s="1052">
        <f>IF(ISBLANK(B310),D310,(D310*B310))</f>
        <v>0.19500000000000001</v>
      </c>
      <c r="L310" s="1798">
        <f>IF(ISTEXT(B310),B310,IF(ISBLANK(B310),0,(B310/B302)*M302))</f>
        <v>0</v>
      </c>
      <c r="M310" s="1799">
        <f>C310</f>
        <v>0</v>
      </c>
      <c r="N310" s="145">
        <f>(K310/B302)*M302</f>
        <v>0.58499999999999996</v>
      </c>
      <c r="O310" s="1014"/>
      <c r="P310" s="1014"/>
      <c r="Q310" s="1014"/>
      <c r="R310" s="1014"/>
      <c r="S310" s="1800" t="str">
        <f>J310</f>
        <v>Purée de fraise</v>
      </c>
      <c r="T310" s="1801">
        <f>(L310/M302)*U300</f>
        <v>0</v>
      </c>
      <c r="U310" s="1831">
        <f>M310</f>
        <v>0</v>
      </c>
      <c r="V310" s="1803">
        <f>(N310/M302)*U300</f>
        <v>0.38999999999999996</v>
      </c>
      <c r="W310" s="5797"/>
      <c r="X310" s="599"/>
    </row>
    <row r="311" spans="1:24" ht="18" customHeight="1">
      <c r="A311" s="4169"/>
      <c r="B311" s="1804">
        <v>1</v>
      </c>
      <c r="C311" s="1805" t="s">
        <v>1649</v>
      </c>
      <c r="D311" s="35"/>
      <c r="E311" s="3693" t="s">
        <v>1650</v>
      </c>
      <c r="F311" s="2933"/>
      <c r="G311" s="2933"/>
      <c r="H311" s="2933"/>
      <c r="I311" s="2933"/>
      <c r="J311" s="2932" t="str">
        <f>E311</f>
        <v>Fraises des bois</v>
      </c>
      <c r="K311" s="1052">
        <f>IF(ISBLANK(B311),D311,(D311*B311))</f>
        <v>0</v>
      </c>
      <c r="L311" s="1798">
        <f>IF(ISTEXT(B311),B311,IF(ISBLANK(B311),0,(B311/B302)*M302))</f>
        <v>3</v>
      </c>
      <c r="M311" s="1799" t="str">
        <f>C311</f>
        <v>barquette</v>
      </c>
      <c r="N311" s="145">
        <f>(K311/B302)*M302</f>
        <v>0</v>
      </c>
      <c r="O311" s="1014"/>
      <c r="P311" s="1014"/>
      <c r="Q311" s="1014"/>
      <c r="R311" s="1014"/>
      <c r="S311" s="1800" t="str">
        <f>J311</f>
        <v>Fraises des bois</v>
      </c>
      <c r="T311" s="1801">
        <f>(L311/M302)*U300</f>
        <v>2</v>
      </c>
      <c r="U311" s="1831" t="str">
        <f>M311</f>
        <v>barquette</v>
      </c>
      <c r="V311" s="1803">
        <f>(N311/M302)*U300</f>
        <v>0</v>
      </c>
      <c r="W311" s="5797"/>
      <c r="X311" s="599"/>
    </row>
    <row r="312" spans="1:24" ht="18" customHeight="1">
      <c r="A312" s="4169"/>
      <c r="B312" s="1804"/>
      <c r="C312" s="1805"/>
      <c r="D312" s="35"/>
      <c r="E312" s="3693"/>
      <c r="F312" s="2933"/>
      <c r="G312" s="2933"/>
      <c r="H312" s="2933"/>
      <c r="I312" s="2933"/>
      <c r="J312" s="2932">
        <f>E312</f>
        <v>0</v>
      </c>
      <c r="K312" s="1052">
        <f>IF(ISBLANK(B312),D312,(D312*B312))</f>
        <v>0</v>
      </c>
      <c r="L312" s="1798">
        <f>IF(ISTEXT(B312),B312,IF(ISBLANK(B312),0,(B312/B302)*M302))</f>
        <v>0</v>
      </c>
      <c r="M312" s="1799">
        <f>C312</f>
        <v>0</v>
      </c>
      <c r="N312" s="145">
        <f>(K312/B302)*M302</f>
        <v>0</v>
      </c>
      <c r="O312" s="1014"/>
      <c r="P312" s="1014"/>
      <c r="Q312" s="1014"/>
      <c r="R312" s="1014"/>
      <c r="S312" s="1800">
        <f>J312</f>
        <v>0</v>
      </c>
      <c r="T312" s="1801">
        <f>(L312/M302)*U300</f>
        <v>0</v>
      </c>
      <c r="U312" s="1831">
        <f>M312</f>
        <v>0</v>
      </c>
      <c r="V312" s="1803">
        <f>(N312/M302)*U300</f>
        <v>0</v>
      </c>
      <c r="W312" s="5797"/>
      <c r="X312" s="599"/>
    </row>
    <row r="313" spans="1:24" ht="18" customHeight="1">
      <c r="A313" s="4169"/>
      <c r="B313" s="1806"/>
      <c r="C313" s="1807"/>
      <c r="D313" s="1808"/>
      <c r="E313" s="3693"/>
      <c r="F313" s="2933"/>
      <c r="G313" s="2933"/>
      <c r="H313" s="2933"/>
      <c r="I313" s="2933"/>
      <c r="J313" s="2932">
        <f>E313</f>
        <v>0</v>
      </c>
      <c r="K313" s="1052">
        <f>IF(ISBLANK(B313),D313,(D313*B313))</f>
        <v>0</v>
      </c>
      <c r="L313" s="1798">
        <f>IF(ISTEXT(B313),B313,IF(ISBLANK(B313),0,(B313/B302)*M302))</f>
        <v>0</v>
      </c>
      <c r="M313" s="1799">
        <f>C313</f>
        <v>0</v>
      </c>
      <c r="N313" s="145">
        <f>(K313/B302)*M302</f>
        <v>0</v>
      </c>
      <c r="O313" s="1014"/>
      <c r="P313" s="1014"/>
      <c r="Q313" s="1014"/>
      <c r="R313" s="1014"/>
      <c r="S313" s="1800">
        <f>J313</f>
        <v>0</v>
      </c>
      <c r="T313" s="1801">
        <f>(L313/M302)*U300</f>
        <v>0</v>
      </c>
      <c r="U313" s="1831">
        <f>M313</f>
        <v>0</v>
      </c>
      <c r="V313" s="1803">
        <f>(N313/M302)*U300</f>
        <v>0</v>
      </c>
      <c r="W313" s="5797"/>
      <c r="X313" s="599"/>
    </row>
    <row r="314" spans="1:24" ht="18" customHeight="1">
      <c r="A314" s="4169"/>
      <c r="B314" s="5740"/>
      <c r="C314" s="5741"/>
      <c r="D314" s="5741"/>
      <c r="E314" s="5741"/>
      <c r="F314" s="5741"/>
      <c r="G314" s="5741"/>
      <c r="H314" s="5741"/>
      <c r="I314" s="5741"/>
      <c r="J314" s="5741"/>
      <c r="K314" s="5741"/>
      <c r="L314" s="5741"/>
      <c r="M314" s="5741"/>
      <c r="N314" s="5742"/>
      <c r="O314" s="1027"/>
      <c r="P314" s="1016"/>
      <c r="Q314" s="1016"/>
      <c r="R314" s="1016"/>
      <c r="S314" s="1011"/>
      <c r="T314" s="1011"/>
      <c r="U314" s="1011"/>
      <c r="V314" s="1794"/>
      <c r="W314" s="5797"/>
      <c r="X314" s="599"/>
    </row>
    <row r="315" spans="1:24" ht="18" customHeight="1">
      <c r="A315" s="4169"/>
      <c r="B315" s="1809"/>
      <c r="C315" s="1810"/>
      <c r="D315" s="1127">
        <f>SUM(D308:D314)</f>
        <v>0.19500000000000001</v>
      </c>
      <c r="E315" s="1127"/>
      <c r="F315" s="1811"/>
      <c r="G315" s="1811"/>
      <c r="H315" s="1811"/>
      <c r="I315" s="1811"/>
      <c r="J315" s="1812"/>
      <c r="K315" s="1812"/>
      <c r="L315" s="1813"/>
      <c r="M315" s="1813"/>
      <c r="N315" s="447">
        <f>SUM(N308:N314)</f>
        <v>0.58499999999999996</v>
      </c>
      <c r="O315" s="1027"/>
      <c r="P315" s="1016"/>
      <c r="Q315" s="1016"/>
      <c r="R315" s="1016"/>
      <c r="S315" s="1011"/>
      <c r="T315" s="1011"/>
      <c r="U315" s="1011"/>
      <c r="V315" s="1794"/>
      <c r="W315" s="5797"/>
      <c r="X315" s="599"/>
    </row>
    <row r="316" spans="1:24" ht="18" customHeight="1">
      <c r="A316" s="4169"/>
      <c r="B316" s="5743" t="s">
        <v>1600</v>
      </c>
      <c r="C316" s="5744"/>
      <c r="D316" s="5744"/>
      <c r="E316" s="5744"/>
      <c r="F316" s="5744"/>
      <c r="G316" s="5744"/>
      <c r="H316" s="5744"/>
      <c r="I316" s="5744"/>
      <c r="J316" s="5744"/>
      <c r="K316" s="5744"/>
      <c r="L316" s="5744"/>
      <c r="M316" s="5744"/>
      <c r="N316" s="5745"/>
      <c r="O316" s="1814"/>
      <c r="P316" s="1814"/>
      <c r="Q316" s="1815"/>
      <c r="R316" s="1816"/>
      <c r="S316" s="1816"/>
      <c r="T316" s="1816"/>
      <c r="U316" s="1816"/>
      <c r="V316" s="1817"/>
      <c r="W316" s="5797"/>
      <c r="X316" s="599"/>
    </row>
    <row r="317" spans="1:24" ht="18" customHeight="1">
      <c r="A317" s="4169"/>
      <c r="B317" s="1028"/>
      <c r="C317" s="1029" t="s">
        <v>314</v>
      </c>
      <c r="D317" s="1030"/>
      <c r="E317" s="1030"/>
      <c r="F317" s="1030"/>
      <c r="G317" s="4142" t="s">
        <v>263</v>
      </c>
      <c r="H317" s="4142"/>
      <c r="I317" s="4142"/>
      <c r="J317" s="4142"/>
      <c r="K317" s="4142"/>
      <c r="L317" s="4142"/>
      <c r="M317" s="4142"/>
      <c r="N317" s="4143"/>
      <c r="O317" s="1814"/>
      <c r="P317" s="1814"/>
      <c r="Q317" s="1815"/>
      <c r="R317" s="1816"/>
      <c r="S317" s="1816"/>
      <c r="T317" s="1816"/>
      <c r="U317" s="1816"/>
      <c r="V317" s="1817"/>
      <c r="W317" s="5797"/>
      <c r="X317" s="599"/>
    </row>
    <row r="318" spans="1:24" ht="18" customHeight="1">
      <c r="A318" s="4169"/>
      <c r="B318" s="1031"/>
      <c r="C318" s="2917" t="s">
        <v>334</v>
      </c>
      <c r="D318" s="1033" t="s">
        <v>374</v>
      </c>
      <c r="E318" s="1238"/>
      <c r="F318" s="1238"/>
      <c r="G318" s="4142"/>
      <c r="H318" s="4142"/>
      <c r="I318" s="4142"/>
      <c r="J318" s="4142"/>
      <c r="K318" s="4142"/>
      <c r="L318" s="4142"/>
      <c r="M318" s="4142"/>
      <c r="N318" s="4143"/>
      <c r="O318" s="1814"/>
      <c r="P318" s="1814"/>
      <c r="Q318" s="1815"/>
      <c r="R318" s="1816"/>
      <c r="S318" s="1816"/>
      <c r="T318" s="1816"/>
      <c r="U318" s="1816"/>
      <c r="V318" s="1817"/>
      <c r="W318" s="5797"/>
      <c r="X318" s="599"/>
    </row>
    <row r="319" spans="1:24" ht="18" customHeight="1">
      <c r="A319" s="4169"/>
      <c r="B319" s="1031"/>
      <c r="C319" s="1035" t="s">
        <v>316</v>
      </c>
      <c r="D319" s="1029" t="s">
        <v>317</v>
      </c>
      <c r="E319" s="1238"/>
      <c r="F319" s="1238"/>
      <c r="G319" s="1029"/>
      <c r="H319" s="1036"/>
      <c r="I319" s="1036"/>
      <c r="J319" s="1036"/>
      <c r="K319" s="1036"/>
      <c r="L319" s="1036"/>
      <c r="M319" s="1036"/>
      <c r="N319" s="1037"/>
      <c r="O319" s="1814"/>
      <c r="P319" s="1814"/>
      <c r="Q319" s="1815"/>
      <c r="R319" s="1816"/>
      <c r="S319" s="1816"/>
      <c r="T319" s="1816"/>
      <c r="U319" s="1816"/>
      <c r="V319" s="1817"/>
      <c r="W319" s="5797"/>
      <c r="X319" s="599"/>
    </row>
    <row r="320" spans="1:24" ht="18" customHeight="1">
      <c r="A320" s="4169"/>
      <c r="B320" s="135"/>
      <c r="C320" s="3694"/>
      <c r="D320" s="1039"/>
      <c r="E320" s="1040"/>
      <c r="F320" s="1040"/>
      <c r="G320" s="1041"/>
      <c r="H320" s="1042"/>
      <c r="I320" s="1042"/>
      <c r="J320" s="1042"/>
      <c r="K320" s="1818" t="s">
        <v>318</v>
      </c>
      <c r="L320" s="1042"/>
      <c r="M320" s="1042"/>
      <c r="N320" s="1043"/>
      <c r="O320" s="1814"/>
      <c r="P320" s="1814"/>
      <c r="Q320" s="1815"/>
      <c r="R320" s="1816"/>
      <c r="S320" s="1816"/>
      <c r="T320" s="1816"/>
      <c r="U320" s="1816"/>
      <c r="V320" s="1817"/>
      <c r="W320" s="5797"/>
      <c r="X320" s="599"/>
    </row>
    <row r="321" spans="1:24" ht="18" customHeight="1">
      <c r="A321" s="4169"/>
      <c r="B321" s="990">
        <v>1</v>
      </c>
      <c r="C321" s="3703" t="s">
        <v>1651</v>
      </c>
      <c r="D321" s="1045"/>
      <c r="E321" s="1045"/>
      <c r="F321" s="1045"/>
      <c r="G321" s="1045"/>
      <c r="H321" s="1045"/>
      <c r="I321" s="1045"/>
      <c r="J321" s="1045"/>
      <c r="K321" s="1818" t="s">
        <v>319</v>
      </c>
      <c r="L321" s="1045"/>
      <c r="M321" s="1045"/>
      <c r="N321" s="1046"/>
      <c r="O321" s="1814"/>
      <c r="P321" s="1814"/>
      <c r="Q321" s="1815"/>
      <c r="R321" s="1816"/>
      <c r="S321" s="1816"/>
      <c r="T321" s="1816"/>
      <c r="U321" s="1816"/>
      <c r="V321" s="1817"/>
      <c r="W321" s="5797"/>
      <c r="X321" s="599"/>
    </row>
    <row r="322" spans="1:24" ht="18" customHeight="1">
      <c r="A322" s="4169"/>
      <c r="B322" s="990">
        <v>2</v>
      </c>
      <c r="C322" s="3704" t="s">
        <v>1652</v>
      </c>
      <c r="D322" s="1045"/>
      <c r="E322" s="1045"/>
      <c r="F322" s="1045"/>
      <c r="G322" s="1045"/>
      <c r="H322" s="1045"/>
      <c r="I322" s="1045"/>
      <c r="J322" s="1045"/>
      <c r="K322" s="1818" t="s">
        <v>321</v>
      </c>
      <c r="L322" s="1045"/>
      <c r="M322" s="1045"/>
      <c r="N322" s="1046"/>
      <c r="O322" s="1814"/>
      <c r="P322" s="1814"/>
      <c r="Q322" s="1815"/>
      <c r="R322" s="1816"/>
      <c r="S322" s="1816"/>
      <c r="T322" s="1816"/>
      <c r="U322" s="1816"/>
      <c r="V322" s="1817"/>
      <c r="W322" s="5797"/>
      <c r="X322" s="599"/>
    </row>
    <row r="323" spans="1:24" ht="18" customHeight="1">
      <c r="A323" s="4169"/>
      <c r="B323" s="990">
        <v>3</v>
      </c>
      <c r="C323" s="3703" t="s">
        <v>1653</v>
      </c>
      <c r="D323" s="1045"/>
      <c r="E323" s="1045"/>
      <c r="F323" s="1045"/>
      <c r="G323" s="1045"/>
      <c r="H323" s="1045"/>
      <c r="I323" s="1045"/>
      <c r="J323" s="1045"/>
      <c r="K323" s="1045"/>
      <c r="L323" s="1045"/>
      <c r="M323" s="1045"/>
      <c r="N323" s="1046"/>
      <c r="O323" s="1814"/>
      <c r="P323" s="1814"/>
      <c r="Q323" s="1815"/>
      <c r="R323" s="1816"/>
      <c r="S323" s="1816"/>
      <c r="T323" s="1816"/>
      <c r="U323" s="1816"/>
      <c r="V323" s="1817"/>
      <c r="W323" s="5797"/>
      <c r="X323" s="599"/>
    </row>
    <row r="324" spans="1:24" ht="18" customHeight="1">
      <c r="A324" s="4169"/>
      <c r="B324" s="990">
        <v>4</v>
      </c>
      <c r="C324" s="3703" t="s">
        <v>1654</v>
      </c>
      <c r="D324" s="1045"/>
      <c r="E324" s="1045"/>
      <c r="F324" s="1045"/>
      <c r="G324" s="1045"/>
      <c r="H324" s="1045"/>
      <c r="I324" s="1045"/>
      <c r="J324" s="1045"/>
      <c r="K324" s="1045"/>
      <c r="L324" s="1045"/>
      <c r="M324" s="1045"/>
      <c r="N324" s="1046"/>
      <c r="O324" s="1814"/>
      <c r="P324" s="1814"/>
      <c r="Q324" s="1815"/>
      <c r="R324" s="1816"/>
      <c r="S324" s="1816"/>
      <c r="T324" s="1816"/>
      <c r="U324" s="1816"/>
      <c r="V324" s="1817"/>
      <c r="W324" s="5797"/>
      <c r="X324" s="599"/>
    </row>
    <row r="325" spans="1:24" ht="18" customHeight="1">
      <c r="A325" s="4169"/>
      <c r="B325" s="990"/>
      <c r="C325" s="3695"/>
      <c r="D325" s="1045"/>
      <c r="E325" s="1045"/>
      <c r="F325" s="1045"/>
      <c r="G325" s="1045"/>
      <c r="H325" s="1045"/>
      <c r="I325" s="1045"/>
      <c r="J325" s="1045"/>
      <c r="K325" s="1045"/>
      <c r="L325" s="1045"/>
      <c r="M325" s="1045"/>
      <c r="N325" s="1046"/>
      <c r="O325" s="1814"/>
      <c r="P325" s="1814"/>
      <c r="Q325" s="1815"/>
      <c r="R325" s="1816"/>
      <c r="S325" s="1816"/>
      <c r="T325" s="1816"/>
      <c r="U325" s="1816"/>
      <c r="V325" s="1817"/>
      <c r="W325" s="5797"/>
      <c r="X325" s="599"/>
    </row>
    <row r="326" spans="1:24" ht="18" customHeight="1">
      <c r="A326" s="4169"/>
      <c r="B326" s="990"/>
      <c r="C326" s="3695"/>
      <c r="D326" s="1045"/>
      <c r="E326" s="1045"/>
      <c r="F326" s="1045"/>
      <c r="G326" s="1045"/>
      <c r="H326" s="1045"/>
      <c r="I326" s="1045"/>
      <c r="J326" s="1045"/>
      <c r="K326" s="1045"/>
      <c r="L326" s="1045"/>
      <c r="M326" s="1045"/>
      <c r="N326" s="1046"/>
      <c r="O326" s="1814"/>
      <c r="P326" s="1814"/>
      <c r="Q326" s="1815"/>
      <c r="R326" s="1816"/>
      <c r="S326" s="1816"/>
      <c r="T326" s="1816"/>
      <c r="U326" s="1816"/>
      <c r="V326" s="1817"/>
      <c r="W326" s="5797"/>
      <c r="X326" s="599"/>
    </row>
    <row r="327" spans="1:24" ht="18" customHeight="1">
      <c r="A327" s="4169"/>
      <c r="B327" s="990"/>
      <c r="C327" s="3695"/>
      <c r="D327" s="1045"/>
      <c r="E327" s="1045"/>
      <c r="F327" s="1045"/>
      <c r="G327" s="1045"/>
      <c r="H327" s="1045"/>
      <c r="I327" s="1045"/>
      <c r="J327" s="1045"/>
      <c r="K327" s="1045"/>
      <c r="L327" s="1045"/>
      <c r="M327" s="1045"/>
      <c r="N327" s="1046"/>
      <c r="O327" s="1814"/>
      <c r="P327" s="1814"/>
      <c r="Q327" s="1815"/>
      <c r="R327" s="1816"/>
      <c r="S327" s="1816"/>
      <c r="T327" s="1816"/>
      <c r="U327" s="1816"/>
      <c r="V327" s="1817"/>
      <c r="W327" s="5797"/>
      <c r="X327" s="599"/>
    </row>
    <row r="328" spans="1:24" ht="18" customHeight="1">
      <c r="A328" s="4169"/>
      <c r="B328" s="1047"/>
      <c r="C328" s="3697"/>
      <c r="D328" s="9"/>
      <c r="E328" s="9"/>
      <c r="F328" s="9"/>
      <c r="G328" s="9"/>
      <c r="H328" s="9"/>
      <c r="I328" s="45"/>
      <c r="J328" s="45"/>
      <c r="K328" s="45"/>
      <c r="L328" s="45"/>
      <c r="M328" s="45"/>
      <c r="N328" s="46"/>
      <c r="O328" s="1814"/>
      <c r="P328" s="1814"/>
      <c r="Q328" s="1815"/>
      <c r="R328" s="1816"/>
      <c r="S328" s="1816"/>
      <c r="T328" s="1816"/>
      <c r="U328" s="1816"/>
      <c r="V328" s="1817"/>
      <c r="W328" s="5797"/>
      <c r="X328" s="599"/>
    </row>
    <row r="329" spans="1:24" ht="18" customHeight="1">
      <c r="A329" s="4169"/>
      <c r="B329" s="5731"/>
      <c r="C329" s="5732"/>
      <c r="D329" s="5732"/>
      <c r="E329" s="5732"/>
      <c r="F329" s="5732"/>
      <c r="G329" s="5732"/>
      <c r="H329" s="5732"/>
      <c r="I329" s="5732"/>
      <c r="J329" s="5732"/>
      <c r="K329" s="5732"/>
      <c r="L329" s="5732"/>
      <c r="M329" s="5732"/>
      <c r="N329" s="5733"/>
      <c r="O329" s="1814"/>
      <c r="P329" s="1814"/>
      <c r="Q329" s="1815"/>
      <c r="R329" s="1816"/>
      <c r="S329" s="1816"/>
      <c r="T329" s="1816"/>
      <c r="U329" s="1816"/>
      <c r="V329" s="1817"/>
      <c r="W329" s="5797"/>
      <c r="X329" s="599"/>
    </row>
    <row r="330" spans="1:24" ht="18" customHeight="1">
      <c r="A330" s="4169"/>
      <c r="B330" s="1114" t="s">
        <v>264</v>
      </c>
      <c r="C330" s="2923" t="s">
        <v>281</v>
      </c>
      <c r="D330" s="5734" t="s">
        <v>1612</v>
      </c>
      <c r="E330" s="5735"/>
      <c r="F330" s="5735"/>
      <c r="G330" s="5735"/>
      <c r="H330" s="5735"/>
      <c r="I330" s="5735"/>
      <c r="J330" s="5735"/>
      <c r="K330" s="5735"/>
      <c r="L330" s="5735"/>
      <c r="M330" s="5735"/>
      <c r="N330" s="5736"/>
      <c r="O330" s="1814"/>
      <c r="P330" s="1814"/>
      <c r="Q330" s="1815"/>
      <c r="R330" s="1816"/>
      <c r="S330" s="1816"/>
      <c r="T330" s="1816"/>
      <c r="U330" s="1816"/>
      <c r="V330" s="1817"/>
      <c r="W330" s="5797"/>
      <c r="X330" s="599"/>
    </row>
    <row r="331" spans="1:24" ht="18" customHeight="1">
      <c r="A331" s="4169"/>
      <c r="B331" s="5769"/>
      <c r="C331" s="5770"/>
      <c r="D331" s="5770"/>
      <c r="E331" s="5770"/>
      <c r="F331" s="5770"/>
      <c r="G331" s="5770"/>
      <c r="H331" s="5770"/>
      <c r="I331" s="5770"/>
      <c r="J331" s="5770"/>
      <c r="K331" s="5770"/>
      <c r="L331" s="5770"/>
      <c r="M331" s="5770"/>
      <c r="N331" s="5771"/>
      <c r="O331" s="1814"/>
      <c r="P331" s="1814"/>
      <c r="Q331" s="1815"/>
      <c r="R331" s="1816"/>
      <c r="S331" s="1816"/>
      <c r="T331" s="1816"/>
      <c r="U331" s="1816"/>
      <c r="V331" s="1817"/>
      <c r="W331" s="5797"/>
      <c r="X331" s="599"/>
    </row>
    <row r="332" spans="1:24" ht="18" customHeight="1">
      <c r="A332" s="4169"/>
      <c r="B332" s="140" t="s">
        <v>12</v>
      </c>
      <c r="C332" s="2918" t="s">
        <v>20</v>
      </c>
      <c r="D332" s="1054"/>
      <c r="E332" s="1054"/>
      <c r="F332" s="1054"/>
      <c r="G332" s="1054"/>
      <c r="H332" s="1054"/>
      <c r="I332" s="1055"/>
      <c r="J332" s="1055"/>
      <c r="K332" s="1055"/>
      <c r="L332" s="1055"/>
      <c r="M332" s="1055"/>
      <c r="N332" s="139"/>
      <c r="O332" s="1814"/>
      <c r="P332" s="1814"/>
      <c r="Q332" s="1815"/>
      <c r="R332" s="1816"/>
      <c r="S332" s="1816"/>
      <c r="T332" s="1816"/>
      <c r="U332" s="1816"/>
      <c r="V332" s="1817"/>
      <c r="W332" s="5797"/>
      <c r="X332" s="599"/>
    </row>
    <row r="333" spans="1:24" ht="18" customHeight="1">
      <c r="A333" s="4169"/>
      <c r="B333" s="989"/>
      <c r="C333" s="2919" t="s">
        <v>1275</v>
      </c>
      <c r="D333" s="1054"/>
      <c r="E333" s="1054"/>
      <c r="F333" s="1054"/>
      <c r="G333" s="1054"/>
      <c r="H333" s="1054"/>
      <c r="I333" s="1055"/>
      <c r="J333" s="1055"/>
      <c r="K333" s="1055"/>
      <c r="L333" s="1055"/>
      <c r="M333" s="1055"/>
      <c r="N333" s="139"/>
      <c r="O333" s="1814"/>
      <c r="P333" s="1814"/>
      <c r="Q333" s="1815"/>
      <c r="R333" s="1816"/>
      <c r="S333" s="1816"/>
      <c r="T333" s="1816"/>
      <c r="U333" s="1816"/>
      <c r="V333" s="1817"/>
      <c r="W333" s="5797"/>
      <c r="X333" s="599"/>
    </row>
    <row r="334" spans="1:24" ht="18" customHeight="1">
      <c r="A334" s="4169"/>
      <c r="B334" s="989" t="s">
        <v>14</v>
      </c>
      <c r="C334" s="2920" t="s">
        <v>1613</v>
      </c>
      <c r="D334" s="1054"/>
      <c r="E334" s="1054"/>
      <c r="F334" s="1054"/>
      <c r="G334" s="1054"/>
      <c r="H334" s="1054"/>
      <c r="I334" s="1055"/>
      <c r="J334" s="1055"/>
      <c r="K334" s="1055"/>
      <c r="L334" s="1055"/>
      <c r="M334" s="1055"/>
      <c r="N334" s="139"/>
      <c r="O334" s="1814"/>
      <c r="P334" s="1814"/>
      <c r="Q334" s="1815"/>
      <c r="R334" s="1816"/>
      <c r="S334" s="1816"/>
      <c r="T334" s="1816"/>
      <c r="U334" s="1816"/>
      <c r="V334" s="1817"/>
      <c r="W334" s="5797"/>
      <c r="X334" s="599"/>
    </row>
    <row r="335" spans="1:24" ht="18" customHeight="1">
      <c r="A335" s="4169"/>
      <c r="B335" s="2922"/>
      <c r="C335" s="2752" t="s">
        <v>1586</v>
      </c>
      <c r="D335" s="3698" t="s">
        <v>1614</v>
      </c>
      <c r="E335" s="3664"/>
      <c r="F335" s="3664"/>
      <c r="G335" s="3664"/>
      <c r="H335" s="3664"/>
      <c r="I335" s="2739"/>
      <c r="J335" s="2921"/>
      <c r="K335" s="1821" t="s">
        <v>1615</v>
      </c>
      <c r="L335" s="1055"/>
      <c r="M335" s="1055"/>
      <c r="N335" s="139"/>
      <c r="O335" s="1814"/>
      <c r="P335" s="1814"/>
      <c r="Q335" s="1815"/>
      <c r="R335" s="1816"/>
      <c r="S335" s="1816"/>
      <c r="T335" s="1816"/>
      <c r="U335" s="1816"/>
      <c r="V335" s="1817"/>
      <c r="W335" s="5797"/>
      <c r="X335" s="599"/>
    </row>
    <row r="336" spans="1:24" ht="18" customHeight="1">
      <c r="A336" s="4169"/>
      <c r="B336" s="27" t="s">
        <v>266</v>
      </c>
      <c r="C336" s="4121" t="str">
        <f ca="1">CELL("nomfichier")</f>
        <v>E:\0-UPRT\1-UPRT.FR-SITE-WEB\ff-fiches-fabrications\ff-fiches-fabrication-maj-08-2020\[ff-14.A-restauration-13.postits-au-poids.xlsx]Epurer un texte (2)</v>
      </c>
      <c r="D336" s="4121"/>
      <c r="E336" s="4121"/>
      <c r="F336" s="4121"/>
      <c r="G336" s="4121"/>
      <c r="H336" s="4121"/>
      <c r="I336" s="4121"/>
      <c r="J336" s="4121"/>
      <c r="K336" s="4121"/>
      <c r="L336" s="4121"/>
      <c r="M336" s="4121"/>
      <c r="N336" s="4122"/>
      <c r="O336" s="1814"/>
      <c r="P336" s="1814"/>
      <c r="Q336" s="1815"/>
      <c r="R336" s="1816"/>
      <c r="S336" s="1816"/>
      <c r="T336" s="1816"/>
      <c r="U336" s="1816"/>
      <c r="V336" s="1817"/>
      <c r="W336" s="5797"/>
      <c r="X336" s="599"/>
    </row>
    <row r="337" spans="1:24" ht="18" customHeight="1">
      <c r="A337" s="4169"/>
      <c r="B337" s="444" t="s">
        <v>268</v>
      </c>
      <c r="C337" s="4123" t="s">
        <v>1616</v>
      </c>
      <c r="D337" s="4123"/>
      <c r="E337" s="4123"/>
      <c r="F337" s="4123"/>
      <c r="G337" s="4123"/>
      <c r="H337" s="4123"/>
      <c r="I337" s="4123"/>
      <c r="J337" s="4123"/>
      <c r="K337" s="4123"/>
      <c r="L337" s="4123"/>
      <c r="M337" s="4123"/>
      <c r="N337" s="4124"/>
      <c r="O337" s="1814"/>
      <c r="P337" s="1814"/>
      <c r="Q337" s="1815"/>
      <c r="R337" s="1816"/>
      <c r="S337" s="1816"/>
      <c r="T337" s="1816"/>
      <c r="U337" s="1816"/>
      <c r="V337" s="1817"/>
      <c r="W337" s="5797"/>
      <c r="X337" s="599"/>
    </row>
    <row r="338" spans="1:24" ht="18" customHeight="1" thickBot="1">
      <c r="A338" s="4169"/>
      <c r="B338" s="4112" t="s">
        <v>271</v>
      </c>
      <c r="C338" s="4113"/>
      <c r="D338" s="4113"/>
      <c r="E338" s="4113"/>
      <c r="F338" s="4113"/>
      <c r="G338" s="4113"/>
      <c r="H338" s="4113"/>
      <c r="I338" s="4113"/>
      <c r="J338" s="4113"/>
      <c r="K338" s="4113"/>
      <c r="L338" s="4113"/>
      <c r="M338" s="4113"/>
      <c r="N338" s="4114"/>
      <c r="O338" s="1814"/>
      <c r="P338" s="1814"/>
      <c r="Q338" s="1815"/>
      <c r="R338" s="1816"/>
      <c r="S338" s="1816"/>
      <c r="T338" s="1816"/>
      <c r="U338" s="1816"/>
      <c r="V338" s="1817"/>
      <c r="W338" s="5797"/>
      <c r="X338" s="599"/>
    </row>
    <row r="339" spans="1:24" ht="18" customHeight="1" thickBot="1">
      <c r="A339" s="1822"/>
      <c r="B339" s="1823"/>
      <c r="C339" s="1823"/>
      <c r="D339" s="1824"/>
      <c r="E339" s="1825"/>
      <c r="F339" s="1826"/>
      <c r="G339" s="1827"/>
      <c r="H339" s="1827"/>
      <c r="I339" s="1827"/>
      <c r="J339" s="1827"/>
      <c r="K339" s="1828"/>
      <c r="L339" s="1828"/>
      <c r="M339" s="1828"/>
      <c r="N339" s="1828"/>
      <c r="O339" s="1829"/>
      <c r="P339" s="1829"/>
      <c r="Q339" s="1829"/>
      <c r="R339" s="1829"/>
      <c r="S339" s="1829"/>
      <c r="T339" s="1829"/>
      <c r="U339" s="1829"/>
      <c r="V339" s="1829"/>
      <c r="W339" s="5797"/>
      <c r="X339" s="599"/>
    </row>
    <row r="340" spans="1:24" ht="18" customHeight="1">
      <c r="A340" s="4188" t="s">
        <v>260</v>
      </c>
      <c r="B340" s="4190" t="s">
        <v>1577</v>
      </c>
      <c r="C340" s="4191"/>
      <c r="D340" s="4191"/>
      <c r="E340" s="4191"/>
      <c r="F340" s="4191"/>
      <c r="G340" s="4191"/>
      <c r="H340" s="4191"/>
      <c r="I340" s="4191"/>
      <c r="J340" s="4191"/>
      <c r="K340" s="4191"/>
      <c r="L340" s="4191"/>
      <c r="M340" s="4191"/>
      <c r="N340" s="4194">
        <v>7</v>
      </c>
      <c r="O340" s="5791" t="str">
        <f>B340</f>
        <v>SIROP À CRACKERS</v>
      </c>
      <c r="P340" s="5792"/>
      <c r="Q340" s="5792"/>
      <c r="R340" s="5792"/>
      <c r="S340" s="5792"/>
      <c r="T340" s="5792"/>
      <c r="U340" s="5792"/>
      <c r="V340" s="5793"/>
      <c r="W340" s="5797"/>
      <c r="X340" s="599"/>
    </row>
    <row r="341" spans="1:24" ht="18" customHeight="1">
      <c r="A341" s="4189"/>
      <c r="B341" s="4192"/>
      <c r="C341" s="4193"/>
      <c r="D341" s="4193"/>
      <c r="E341" s="4193"/>
      <c r="F341" s="4193"/>
      <c r="G341" s="4193"/>
      <c r="H341" s="4193"/>
      <c r="I341" s="4193"/>
      <c r="J341" s="4193"/>
      <c r="K341" s="4193"/>
      <c r="L341" s="4193"/>
      <c r="M341" s="4193"/>
      <c r="N341" s="4195"/>
      <c r="O341" s="5791"/>
      <c r="P341" s="5792"/>
      <c r="Q341" s="5792"/>
      <c r="R341" s="5792"/>
      <c r="S341" s="5792"/>
      <c r="T341" s="5792"/>
      <c r="U341" s="5792"/>
      <c r="V341" s="5793"/>
      <c r="W341" s="5797"/>
      <c r="X341" s="599"/>
    </row>
    <row r="342" spans="1:24" ht="18" customHeight="1">
      <c r="A342" s="4189"/>
      <c r="B342" s="4192"/>
      <c r="C342" s="4193"/>
      <c r="D342" s="4193"/>
      <c r="E342" s="4193"/>
      <c r="F342" s="4193"/>
      <c r="G342" s="4193"/>
      <c r="H342" s="4193"/>
      <c r="I342" s="4193"/>
      <c r="J342" s="4193"/>
      <c r="K342" s="4193"/>
      <c r="L342" s="4193"/>
      <c r="M342" s="4193"/>
      <c r="N342" s="4195"/>
      <c r="O342" s="5791"/>
      <c r="P342" s="5792"/>
      <c r="Q342" s="5792"/>
      <c r="R342" s="5792"/>
      <c r="S342" s="5792"/>
      <c r="T342" s="5792"/>
      <c r="U342" s="5792"/>
      <c r="V342" s="5793"/>
      <c r="W342" s="5797"/>
      <c r="X342" s="599"/>
    </row>
    <row r="343" spans="1:24" ht="18" customHeight="1">
      <c r="A343" s="1097"/>
      <c r="B343" s="5746" t="s">
        <v>287</v>
      </c>
      <c r="C343" s="4824"/>
      <c r="D343" s="4825" t="s">
        <v>1566</v>
      </c>
      <c r="E343" s="4825"/>
      <c r="F343" s="4825"/>
      <c r="G343" s="4825"/>
      <c r="H343" s="4825"/>
      <c r="I343" s="4825"/>
      <c r="J343" s="4825"/>
      <c r="K343" s="4825"/>
      <c r="L343" s="4825"/>
      <c r="M343" s="4825"/>
      <c r="N343" s="5747"/>
      <c r="O343" s="5791" t="str">
        <f>D343</f>
        <v>COUSSIN COEUR DE LA SAINT VALENTIN 2014</v>
      </c>
      <c r="P343" s="5792"/>
      <c r="Q343" s="5792"/>
      <c r="R343" s="5792"/>
      <c r="S343" s="5792"/>
      <c r="T343" s="5792"/>
      <c r="U343" s="5792"/>
      <c r="V343" s="5793"/>
      <c r="W343" s="5797"/>
      <c r="X343" s="599"/>
    </row>
    <row r="344" spans="1:24" ht="18" customHeight="1">
      <c r="A344" s="1097"/>
      <c r="B344" s="5746"/>
      <c r="C344" s="4824"/>
      <c r="D344" s="4825"/>
      <c r="E344" s="4825"/>
      <c r="F344" s="4825"/>
      <c r="G344" s="4825"/>
      <c r="H344" s="4825"/>
      <c r="I344" s="4825"/>
      <c r="J344" s="4825"/>
      <c r="K344" s="4825"/>
      <c r="L344" s="4825"/>
      <c r="M344" s="4825"/>
      <c r="N344" s="5747"/>
      <c r="O344" s="5791"/>
      <c r="P344" s="5792"/>
      <c r="Q344" s="5792"/>
      <c r="R344" s="5792"/>
      <c r="S344" s="5792"/>
      <c r="T344" s="5792"/>
      <c r="U344" s="5792"/>
      <c r="V344" s="5793"/>
      <c r="W344" s="5797"/>
      <c r="X344" s="599"/>
    </row>
    <row r="345" spans="1:24" ht="18" customHeight="1">
      <c r="A345" s="4169"/>
      <c r="B345" s="5748" t="s">
        <v>1585</v>
      </c>
      <c r="C345" s="5749"/>
      <c r="D345" s="5749"/>
      <c r="E345" s="5749"/>
      <c r="F345" s="5749"/>
      <c r="G345" s="5749"/>
      <c r="H345" s="5749"/>
      <c r="I345" s="5749"/>
      <c r="J345" s="5749"/>
      <c r="K345" s="5749"/>
      <c r="L345" s="5749"/>
      <c r="M345" s="5749"/>
      <c r="N345" s="5750"/>
      <c r="O345" s="5791" t="str">
        <f>B345</f>
        <v>AUTEUR : FRANÇOIS PERRET Hôtel Shangri La, Paris - JOURNAL DU PATISSIER -  Numéro 392 • Janvier - Février 2014</v>
      </c>
      <c r="P345" s="5792"/>
      <c r="Q345" s="5792"/>
      <c r="R345" s="5792"/>
      <c r="S345" s="5792"/>
      <c r="T345" s="5792"/>
      <c r="U345" s="5792"/>
      <c r="V345" s="5793"/>
      <c r="W345" s="5797"/>
      <c r="X345" s="599"/>
    </row>
    <row r="346" spans="1:24" ht="18" customHeight="1">
      <c r="A346" s="4169"/>
      <c r="B346" s="5748"/>
      <c r="C346" s="5749"/>
      <c r="D346" s="5749"/>
      <c r="E346" s="5749"/>
      <c r="F346" s="5749"/>
      <c r="G346" s="5749"/>
      <c r="H346" s="5749"/>
      <c r="I346" s="5749"/>
      <c r="J346" s="5749"/>
      <c r="K346" s="5749"/>
      <c r="L346" s="5749"/>
      <c r="M346" s="5749"/>
      <c r="N346" s="5750"/>
      <c r="O346" s="5791"/>
      <c r="P346" s="5792"/>
      <c r="Q346" s="5792"/>
      <c r="R346" s="5792"/>
      <c r="S346" s="5792"/>
      <c r="T346" s="5792"/>
      <c r="U346" s="5792"/>
      <c r="V346" s="5793"/>
      <c r="W346" s="5797"/>
      <c r="X346" s="599"/>
    </row>
    <row r="347" spans="1:24" ht="18" customHeight="1">
      <c r="A347" s="4169"/>
      <c r="B347" s="4128"/>
      <c r="C347" s="4129"/>
      <c r="D347" s="4129"/>
      <c r="E347" s="4129"/>
      <c r="F347" s="4129"/>
      <c r="G347" s="4129"/>
      <c r="H347" s="4129"/>
      <c r="I347" s="4129"/>
      <c r="J347" s="4129"/>
      <c r="K347" s="4129"/>
      <c r="L347" s="4129"/>
      <c r="M347" s="4129"/>
      <c r="N347" s="4130"/>
      <c r="O347" s="5809"/>
      <c r="P347" s="4814"/>
      <c r="Q347" s="4814"/>
      <c r="R347" s="4814"/>
      <c r="S347" s="4814"/>
      <c r="T347" s="4814"/>
      <c r="U347" s="4814"/>
      <c r="V347" s="5810"/>
      <c r="W347" s="5797"/>
      <c r="X347" s="599"/>
    </row>
    <row r="348" spans="1:24" ht="18" customHeight="1">
      <c r="A348" s="4169"/>
      <c r="B348" s="2740" t="s">
        <v>25</v>
      </c>
      <c r="C348" s="2934"/>
      <c r="D348" s="2752" t="s">
        <v>1586</v>
      </c>
      <c r="E348" s="2935"/>
      <c r="F348" s="2921" t="s">
        <v>1587</v>
      </c>
      <c r="G348" s="1783">
        <v>1</v>
      </c>
      <c r="H348" s="2940" t="s">
        <v>464</v>
      </c>
      <c r="I348" s="2941" t="str">
        <f>B340</f>
        <v>SIROP À CRACKERS</v>
      </c>
      <c r="J348" s="133"/>
      <c r="K348" s="133"/>
      <c r="L348" s="2934"/>
      <c r="M348" s="5751" t="s">
        <v>14</v>
      </c>
      <c r="N348" s="5752"/>
      <c r="O348" s="5811" t="s">
        <v>1588</v>
      </c>
      <c r="P348" s="5812"/>
      <c r="Q348" s="5812"/>
      <c r="R348" s="5812"/>
      <c r="S348" s="5812"/>
      <c r="T348" s="5812"/>
      <c r="U348" s="5813">
        <f>H21</f>
        <v>2</v>
      </c>
      <c r="V348" s="5814"/>
      <c r="W348" s="5797"/>
      <c r="X348" s="599"/>
    </row>
    <row r="349" spans="1:24" ht="18" customHeight="1">
      <c r="A349" s="4169"/>
      <c r="B349" s="2741" t="s">
        <v>12</v>
      </c>
      <c r="C349" s="2934"/>
      <c r="D349" s="2921" t="s">
        <v>1589</v>
      </c>
      <c r="E349" s="2936" t="str">
        <f>C350</f>
        <v>Coussin</v>
      </c>
      <c r="F349" s="2921" t="s">
        <v>1590</v>
      </c>
      <c r="G349" s="2939">
        <f>(M350/K350)*G348</f>
        <v>2.6315789473684212</v>
      </c>
      <c r="H349" s="2934"/>
      <c r="I349" s="2934"/>
      <c r="J349" s="2934"/>
      <c r="K349" s="2934"/>
      <c r="L349" s="2934"/>
      <c r="M349" s="5753" t="s">
        <v>1591</v>
      </c>
      <c r="N349" s="5754"/>
      <c r="O349" s="5811"/>
      <c r="P349" s="5812"/>
      <c r="Q349" s="5812"/>
      <c r="R349" s="5812"/>
      <c r="S349" s="5812"/>
      <c r="T349" s="5812"/>
      <c r="U349" s="5813"/>
      <c r="V349" s="5814"/>
      <c r="W349" s="5797"/>
      <c r="X349" s="599"/>
    </row>
    <row r="350" spans="1:24" ht="18" customHeight="1">
      <c r="A350" s="4169"/>
      <c r="B350" s="5760">
        <v>1</v>
      </c>
      <c r="C350" s="5761" t="s">
        <v>1592</v>
      </c>
      <c r="D350" s="3439"/>
      <c r="E350" s="3439"/>
      <c r="F350" s="2937" t="s">
        <v>1593</v>
      </c>
      <c r="G350" s="2938">
        <f>B350</f>
        <v>1</v>
      </c>
      <c r="H350" s="2937" t="str">
        <f>C350</f>
        <v>Coussin</v>
      </c>
      <c r="I350" s="3439"/>
      <c r="J350" s="5762" t="s">
        <v>1594</v>
      </c>
      <c r="K350" s="5763">
        <f>N363</f>
        <v>0.76</v>
      </c>
      <c r="L350" s="3691"/>
      <c r="M350" s="5764">
        <v>2</v>
      </c>
      <c r="N350" s="5765"/>
      <c r="O350" s="5817" t="s">
        <v>1595</v>
      </c>
      <c r="P350" s="5818"/>
      <c r="Q350" s="5818"/>
      <c r="R350" s="5818"/>
      <c r="S350" s="5818"/>
      <c r="T350" s="5818"/>
      <c r="U350" s="5807" t="str">
        <f>Q21</f>
        <v>Coussin (s)</v>
      </c>
      <c r="V350" s="5808"/>
      <c r="W350" s="5797"/>
      <c r="X350" s="599"/>
    </row>
    <row r="351" spans="1:24" ht="18" customHeight="1">
      <c r="A351" s="4169"/>
      <c r="B351" s="5760"/>
      <c r="C351" s="5761"/>
      <c r="D351" s="3439"/>
      <c r="E351" s="3439"/>
      <c r="F351" s="3439"/>
      <c r="G351" s="5773">
        <f>K350/M350</f>
        <v>0.38</v>
      </c>
      <c r="H351" s="5773"/>
      <c r="I351" s="3439"/>
      <c r="J351" s="5762"/>
      <c r="K351" s="5763"/>
      <c r="L351" s="3691"/>
      <c r="M351" s="5764"/>
      <c r="N351" s="5765"/>
      <c r="O351" s="5817"/>
      <c r="P351" s="5818"/>
      <c r="Q351" s="5818"/>
      <c r="R351" s="5818"/>
      <c r="S351" s="5818"/>
      <c r="T351" s="5818"/>
      <c r="U351" s="5807"/>
      <c r="V351" s="5808"/>
      <c r="W351" s="5797"/>
      <c r="X351" s="599"/>
    </row>
    <row r="352" spans="1:24" ht="18" customHeight="1">
      <c r="A352" s="4169"/>
      <c r="B352" s="4128"/>
      <c r="C352" s="4129"/>
      <c r="D352" s="4129"/>
      <c r="E352" s="4129"/>
      <c r="F352" s="4129"/>
      <c r="G352" s="4129"/>
      <c r="H352" s="4129"/>
      <c r="I352" s="4129"/>
      <c r="J352" s="4129"/>
      <c r="K352" s="4129"/>
      <c r="L352" s="4129"/>
      <c r="M352" s="4129"/>
      <c r="N352" s="4130"/>
      <c r="O352" s="1784"/>
      <c r="P352" s="1785"/>
      <c r="Q352" s="1785"/>
      <c r="R352" s="1785"/>
      <c r="S352" s="1786"/>
      <c r="T352" s="1786"/>
      <c r="U352" s="1786"/>
      <c r="V352" s="1787"/>
      <c r="W352" s="5797"/>
      <c r="X352" s="599"/>
    </row>
    <row r="353" spans="1:24" ht="18" customHeight="1">
      <c r="A353" s="4169"/>
      <c r="B353" s="5755" t="s">
        <v>27</v>
      </c>
      <c r="C353" s="5756"/>
      <c r="D353" s="5756"/>
      <c r="E353" s="5757" t="s">
        <v>1286</v>
      </c>
      <c r="F353" s="5757"/>
      <c r="G353" s="5757"/>
      <c r="H353" s="5757"/>
      <c r="I353" s="5757"/>
      <c r="J353" s="5757"/>
      <c r="K353" s="5757"/>
      <c r="L353" s="2742"/>
      <c r="M353" s="2743"/>
      <c r="N353" s="2744"/>
      <c r="O353" s="1788"/>
      <c r="P353" s="1789"/>
      <c r="Q353" s="1789"/>
      <c r="R353" s="1789"/>
      <c r="S353" s="1790"/>
      <c r="T353" s="1790"/>
      <c r="U353" s="1790"/>
      <c r="V353" s="1791"/>
      <c r="W353" s="5797"/>
      <c r="X353" s="599"/>
    </row>
    <row r="354" spans="1:24" ht="18" customHeight="1">
      <c r="A354" s="4169"/>
      <c r="B354" s="5758" t="s">
        <v>300</v>
      </c>
      <c r="C354" s="4859" t="s">
        <v>331</v>
      </c>
      <c r="D354" s="4859" t="s">
        <v>366</v>
      </c>
      <c r="E354" s="5757"/>
      <c r="F354" s="5757"/>
      <c r="G354" s="5757"/>
      <c r="H354" s="5757"/>
      <c r="I354" s="5757"/>
      <c r="J354" s="5757"/>
      <c r="K354" s="5757"/>
      <c r="L354" s="2742"/>
      <c r="M354" s="2742"/>
      <c r="N354" s="2745"/>
      <c r="O354" s="1788"/>
      <c r="P354" s="1789"/>
      <c r="Q354" s="1789"/>
      <c r="R354" s="1789"/>
      <c r="S354" s="1790"/>
      <c r="T354" s="1790"/>
      <c r="U354" s="1790"/>
      <c r="V354" s="1791"/>
      <c r="W354" s="5797"/>
      <c r="X354" s="599"/>
    </row>
    <row r="355" spans="1:24" ht="18" customHeight="1">
      <c r="A355" s="4169"/>
      <c r="B355" s="5758"/>
      <c r="C355" s="4859"/>
      <c r="D355" s="4859"/>
      <c r="E355" s="2746" t="s">
        <v>24</v>
      </c>
      <c r="F355" s="2747"/>
      <c r="G355" s="2747"/>
      <c r="H355" s="2748"/>
      <c r="I355" s="2749"/>
      <c r="J355" s="2750"/>
      <c r="K355" s="2750"/>
      <c r="L355" s="2751"/>
      <c r="M355" s="2751"/>
      <c r="N355" s="3438"/>
      <c r="O355" s="1788"/>
      <c r="P355" s="1789"/>
      <c r="Q355" s="1789"/>
      <c r="R355" s="1789"/>
      <c r="S355" s="1790"/>
      <c r="T355" s="1790"/>
      <c r="U355" s="1790"/>
      <c r="V355" s="1791"/>
      <c r="W355" s="5797"/>
      <c r="X355" s="599"/>
    </row>
    <row r="356" spans="1:24" ht="18" customHeight="1">
      <c r="A356" s="4169"/>
      <c r="B356" s="5758"/>
      <c r="C356" s="4859"/>
      <c r="D356" s="5759"/>
      <c r="E356" s="1051" t="str">
        <f>SUBSTITUTE(ADDRESS(1,COLUMN(),4),"1","")</f>
        <v>E</v>
      </c>
      <c r="F356" s="1125"/>
      <c r="G356" s="1126"/>
      <c r="H356" s="1133"/>
      <c r="I356" s="1133"/>
      <c r="J356" s="1133"/>
      <c r="K356" s="1133"/>
      <c r="L356" s="1792"/>
      <c r="M356" s="1792"/>
      <c r="N356" s="1793"/>
      <c r="O356" s="1027"/>
      <c r="P356" s="1016"/>
      <c r="Q356" s="1016"/>
      <c r="R356" s="1016"/>
      <c r="S356" s="1011"/>
      <c r="T356" s="1061" t="s">
        <v>300</v>
      </c>
      <c r="U356" s="1011" t="s">
        <v>331</v>
      </c>
      <c r="V356" s="1794" t="s">
        <v>307</v>
      </c>
      <c r="W356" s="5797"/>
      <c r="X356" s="599"/>
    </row>
    <row r="357" spans="1:24" ht="18" customHeight="1">
      <c r="A357" s="4169"/>
      <c r="B357" s="1795"/>
      <c r="C357" s="1796"/>
      <c r="D357" s="1797"/>
      <c r="E357" s="3692"/>
      <c r="F357" s="2931"/>
      <c r="G357" s="2931"/>
      <c r="H357" s="2931"/>
      <c r="I357" s="2931"/>
      <c r="J357" s="2932">
        <f>E357</f>
        <v>0</v>
      </c>
      <c r="K357" s="1052">
        <f>IF(ISBLANK(B357),D357,(D357*B357))</f>
        <v>0</v>
      </c>
      <c r="L357" s="1798">
        <f>IF(ISTEXT(B357),B357,IF(ISBLANK(B357),0,(B357/B350)*M350))</f>
        <v>0</v>
      </c>
      <c r="M357" s="1799">
        <f>C357</f>
        <v>0</v>
      </c>
      <c r="N357" s="145">
        <f>(K357/B350)*M350</f>
        <v>0</v>
      </c>
      <c r="O357" s="1014"/>
      <c r="P357" s="1014"/>
      <c r="Q357" s="1014"/>
      <c r="R357" s="1014"/>
      <c r="S357" s="1800">
        <f>J357</f>
        <v>0</v>
      </c>
      <c r="T357" s="1801">
        <f>(L357/M350)*U348</f>
        <v>0</v>
      </c>
      <c r="U357" s="1831">
        <f>M357</f>
        <v>0</v>
      </c>
      <c r="V357" s="1803">
        <f>(N357/M350)*U348</f>
        <v>0</v>
      </c>
      <c r="W357" s="5797"/>
      <c r="X357" s="599"/>
    </row>
    <row r="358" spans="1:24" ht="18" customHeight="1">
      <c r="A358" s="4169"/>
      <c r="B358" s="1804"/>
      <c r="C358" s="1805"/>
      <c r="D358" s="35">
        <v>0.2</v>
      </c>
      <c r="E358" s="3693" t="s">
        <v>683</v>
      </c>
      <c r="F358" s="2933"/>
      <c r="G358" s="2933"/>
      <c r="H358" s="2933"/>
      <c r="I358" s="2933"/>
      <c r="J358" s="2932" t="str">
        <f>E358</f>
        <v>Eau</v>
      </c>
      <c r="K358" s="1052">
        <f>IF(ISBLANK(B358),D358,(D358*B358))</f>
        <v>0.2</v>
      </c>
      <c r="L358" s="1798">
        <f>IF(ISTEXT(B358),B358,IF(ISBLANK(B358),0,(B358/B350)*M350))</f>
        <v>0</v>
      </c>
      <c r="M358" s="1799">
        <f>C358</f>
        <v>0</v>
      </c>
      <c r="N358" s="145">
        <f>(K358/B350)*M350</f>
        <v>0.4</v>
      </c>
      <c r="O358" s="1014"/>
      <c r="P358" s="1014"/>
      <c r="Q358" s="1014"/>
      <c r="R358" s="1014"/>
      <c r="S358" s="1800" t="str">
        <f>J358</f>
        <v>Eau</v>
      </c>
      <c r="T358" s="1801">
        <f>(L358/M350)*U348</f>
        <v>0</v>
      </c>
      <c r="U358" s="1831">
        <f>M358</f>
        <v>0</v>
      </c>
      <c r="V358" s="1803">
        <f>(N358/M350)*U348</f>
        <v>0.4</v>
      </c>
      <c r="W358" s="5797"/>
      <c r="X358" s="599"/>
    </row>
    <row r="359" spans="1:24" ht="18" customHeight="1">
      <c r="A359" s="4169"/>
      <c r="B359" s="1804"/>
      <c r="C359" s="1805"/>
      <c r="D359" s="35">
        <v>0.18</v>
      </c>
      <c r="E359" s="3693" t="s">
        <v>369</v>
      </c>
      <c r="F359" s="2933"/>
      <c r="G359" s="2933"/>
      <c r="H359" s="2933"/>
      <c r="I359" s="2933"/>
      <c r="J359" s="2932" t="str">
        <f>E359</f>
        <v>Sucre semoule</v>
      </c>
      <c r="K359" s="1052">
        <f>IF(ISBLANK(B359),D359,(D359*B359))</f>
        <v>0.18</v>
      </c>
      <c r="L359" s="1798">
        <f>IF(ISTEXT(B359),B359,IF(ISBLANK(B359),0,(B359/B350)*M350))</f>
        <v>0</v>
      </c>
      <c r="M359" s="1799">
        <f>C359</f>
        <v>0</v>
      </c>
      <c r="N359" s="145">
        <f>(K359/B350)*M350</f>
        <v>0.36</v>
      </c>
      <c r="O359" s="1014"/>
      <c r="P359" s="1014"/>
      <c r="Q359" s="1014"/>
      <c r="R359" s="1014"/>
      <c r="S359" s="1800" t="str">
        <f>J359</f>
        <v>Sucre semoule</v>
      </c>
      <c r="T359" s="1801">
        <f>(L359/M350)*U348</f>
        <v>0</v>
      </c>
      <c r="U359" s="1831">
        <f>M359</f>
        <v>0</v>
      </c>
      <c r="V359" s="1803">
        <f>(N359/M350)*U348</f>
        <v>0.36</v>
      </c>
      <c r="W359" s="5797"/>
      <c r="X359" s="599"/>
    </row>
    <row r="360" spans="1:24" ht="18" customHeight="1">
      <c r="A360" s="4169"/>
      <c r="B360" s="1804"/>
      <c r="C360" s="1805"/>
      <c r="D360" s="35"/>
      <c r="E360" s="3693"/>
      <c r="F360" s="2933"/>
      <c r="G360" s="2933"/>
      <c r="H360" s="2933"/>
      <c r="I360" s="2933"/>
      <c r="J360" s="2932">
        <f>E360</f>
        <v>0</v>
      </c>
      <c r="K360" s="1052">
        <f>IF(ISBLANK(B360),D360,(D360*B360))</f>
        <v>0</v>
      </c>
      <c r="L360" s="1798">
        <f>IF(ISTEXT(B360),B360,IF(ISBLANK(B360),0,(B360/B350)*M350))</f>
        <v>0</v>
      </c>
      <c r="M360" s="1799">
        <f>C360</f>
        <v>0</v>
      </c>
      <c r="N360" s="145">
        <f>(K360/B350)*M350</f>
        <v>0</v>
      </c>
      <c r="O360" s="1014"/>
      <c r="P360" s="1014"/>
      <c r="Q360" s="1014"/>
      <c r="R360" s="1014"/>
      <c r="S360" s="1800">
        <f>J360</f>
        <v>0</v>
      </c>
      <c r="T360" s="1801">
        <f>(L360/M350)*U348</f>
        <v>0</v>
      </c>
      <c r="U360" s="1831">
        <f>M360</f>
        <v>0</v>
      </c>
      <c r="V360" s="1803">
        <f>(N360/M350)*U348</f>
        <v>0</v>
      </c>
      <c r="W360" s="5797"/>
      <c r="X360" s="599"/>
    </row>
    <row r="361" spans="1:24" ht="18" customHeight="1">
      <c r="A361" s="4169"/>
      <c r="B361" s="1806"/>
      <c r="C361" s="1807"/>
      <c r="D361" s="1808"/>
      <c r="E361" s="3693"/>
      <c r="F361" s="2933"/>
      <c r="G361" s="2933"/>
      <c r="H361" s="2933"/>
      <c r="I361" s="2933"/>
      <c r="J361" s="2932">
        <f>E361</f>
        <v>0</v>
      </c>
      <c r="K361" s="1052">
        <f>IF(ISBLANK(B361),D361,(D361*B361))</f>
        <v>0</v>
      </c>
      <c r="L361" s="1798">
        <f>IF(ISTEXT(B361),B361,IF(ISBLANK(B361),0,(B361/B350)*M350))</f>
        <v>0</v>
      </c>
      <c r="M361" s="1799">
        <f>C361</f>
        <v>0</v>
      </c>
      <c r="N361" s="145">
        <f>(K361/B350)*M350</f>
        <v>0</v>
      </c>
      <c r="O361" s="1014"/>
      <c r="P361" s="1014"/>
      <c r="Q361" s="1014"/>
      <c r="R361" s="1014"/>
      <c r="S361" s="1800">
        <f>J361</f>
        <v>0</v>
      </c>
      <c r="T361" s="1801">
        <f>(L361/M350)*U348</f>
        <v>0</v>
      </c>
      <c r="U361" s="1831">
        <f>M361</f>
        <v>0</v>
      </c>
      <c r="V361" s="1803">
        <f>(N361/M350)*U348</f>
        <v>0</v>
      </c>
      <c r="W361" s="5797"/>
      <c r="X361" s="599"/>
    </row>
    <row r="362" spans="1:24" ht="18" customHeight="1">
      <c r="A362" s="4169"/>
      <c r="B362" s="5740"/>
      <c r="C362" s="5741"/>
      <c r="D362" s="5741"/>
      <c r="E362" s="5741"/>
      <c r="F362" s="5741"/>
      <c r="G362" s="5741"/>
      <c r="H362" s="5741"/>
      <c r="I362" s="5741"/>
      <c r="J362" s="5741"/>
      <c r="K362" s="5741"/>
      <c r="L362" s="5741"/>
      <c r="M362" s="5741"/>
      <c r="N362" s="5742"/>
      <c r="O362" s="1027"/>
      <c r="P362" s="1016"/>
      <c r="Q362" s="1016"/>
      <c r="R362" s="1016"/>
      <c r="S362" s="1011"/>
      <c r="T362" s="1011"/>
      <c r="U362" s="1011"/>
      <c r="V362" s="1794"/>
      <c r="W362" s="5797"/>
      <c r="X362" s="599"/>
    </row>
    <row r="363" spans="1:24" ht="18" customHeight="1">
      <c r="A363" s="4169"/>
      <c r="B363" s="1809"/>
      <c r="C363" s="1810"/>
      <c r="D363" s="1127">
        <f>SUM(D356:D362)</f>
        <v>0.38</v>
      </c>
      <c r="E363" s="1127"/>
      <c r="F363" s="1811"/>
      <c r="G363" s="1811"/>
      <c r="H363" s="1811"/>
      <c r="I363" s="1811"/>
      <c r="J363" s="1812"/>
      <c r="K363" s="1812"/>
      <c r="L363" s="1813"/>
      <c r="M363" s="1813"/>
      <c r="N363" s="447">
        <f>SUM(N356:N362)</f>
        <v>0.76</v>
      </c>
      <c r="O363" s="1027"/>
      <c r="P363" s="1016"/>
      <c r="Q363" s="1016"/>
      <c r="R363" s="1016"/>
      <c r="S363" s="1011"/>
      <c r="T363" s="1011"/>
      <c r="U363" s="1011"/>
      <c r="V363" s="1794"/>
      <c r="W363" s="5797"/>
      <c r="X363" s="599"/>
    </row>
    <row r="364" spans="1:24" ht="18" customHeight="1">
      <c r="A364" s="4169"/>
      <c r="B364" s="5743" t="s">
        <v>1600</v>
      </c>
      <c r="C364" s="5744"/>
      <c r="D364" s="5744"/>
      <c r="E364" s="5744"/>
      <c r="F364" s="5744"/>
      <c r="G364" s="5744"/>
      <c r="H364" s="5744"/>
      <c r="I364" s="5744"/>
      <c r="J364" s="5744"/>
      <c r="K364" s="5744"/>
      <c r="L364" s="5744"/>
      <c r="M364" s="5744"/>
      <c r="N364" s="5745"/>
      <c r="O364" s="1814"/>
      <c r="P364" s="1814"/>
      <c r="Q364" s="1815"/>
      <c r="R364" s="1816"/>
      <c r="S364" s="1816"/>
      <c r="T364" s="1816"/>
      <c r="U364" s="1816"/>
      <c r="V364" s="1817"/>
      <c r="W364" s="5797"/>
      <c r="X364" s="599"/>
    </row>
    <row r="365" spans="1:24" ht="18" customHeight="1">
      <c r="A365" s="4169"/>
      <c r="B365" s="1028"/>
      <c r="C365" s="1029" t="s">
        <v>314</v>
      </c>
      <c r="D365" s="1030"/>
      <c r="E365" s="1030"/>
      <c r="F365" s="1030"/>
      <c r="G365" s="4142" t="s">
        <v>263</v>
      </c>
      <c r="H365" s="4142"/>
      <c r="I365" s="4142"/>
      <c r="J365" s="4142"/>
      <c r="K365" s="4142"/>
      <c r="L365" s="4142"/>
      <c r="M365" s="4142"/>
      <c r="N365" s="4143"/>
      <c r="O365" s="1814"/>
      <c r="P365" s="1814"/>
      <c r="Q365" s="1815"/>
      <c r="R365" s="1816"/>
      <c r="S365" s="1816"/>
      <c r="T365" s="1816"/>
      <c r="U365" s="1816"/>
      <c r="V365" s="1817"/>
      <c r="W365" s="5797"/>
      <c r="X365" s="599"/>
    </row>
    <row r="366" spans="1:24" ht="18" customHeight="1">
      <c r="A366" s="4169"/>
      <c r="B366" s="1031"/>
      <c r="C366" s="2917" t="s">
        <v>334</v>
      </c>
      <c r="D366" s="1033" t="s">
        <v>374</v>
      </c>
      <c r="E366" s="1238"/>
      <c r="F366" s="1238"/>
      <c r="G366" s="4142"/>
      <c r="H366" s="4142"/>
      <c r="I366" s="4142"/>
      <c r="J366" s="4142"/>
      <c r="K366" s="4142"/>
      <c r="L366" s="4142"/>
      <c r="M366" s="4142"/>
      <c r="N366" s="4143"/>
      <c r="O366" s="1814"/>
      <c r="P366" s="1814"/>
      <c r="Q366" s="1815"/>
      <c r="R366" s="1816"/>
      <c r="S366" s="1816"/>
      <c r="T366" s="1816"/>
      <c r="U366" s="1816"/>
      <c r="V366" s="1817"/>
      <c r="W366" s="5797"/>
      <c r="X366" s="599"/>
    </row>
    <row r="367" spans="1:24" ht="18" customHeight="1">
      <c r="A367" s="4169"/>
      <c r="B367" s="1031"/>
      <c r="C367" s="1035" t="s">
        <v>316</v>
      </c>
      <c r="D367" s="1029" t="s">
        <v>317</v>
      </c>
      <c r="E367" s="1238"/>
      <c r="F367" s="1238"/>
      <c r="G367" s="1029"/>
      <c r="H367" s="1036"/>
      <c r="I367" s="1036"/>
      <c r="J367" s="1036"/>
      <c r="K367" s="1036"/>
      <c r="L367" s="1036"/>
      <c r="M367" s="1036"/>
      <c r="N367" s="1037"/>
      <c r="O367" s="1814"/>
      <c r="P367" s="1814"/>
      <c r="Q367" s="1815"/>
      <c r="R367" s="1816"/>
      <c r="S367" s="1816"/>
      <c r="T367" s="1816"/>
      <c r="U367" s="1816"/>
      <c r="V367" s="1817"/>
      <c r="W367" s="5797"/>
      <c r="X367" s="599"/>
    </row>
    <row r="368" spans="1:24" ht="18" customHeight="1">
      <c r="A368" s="4169"/>
      <c r="B368" s="135"/>
      <c r="C368" s="3694"/>
      <c r="D368" s="1039"/>
      <c r="E368" s="1040"/>
      <c r="F368" s="1040"/>
      <c r="G368" s="1041"/>
      <c r="H368" s="1042"/>
      <c r="I368" s="1042"/>
      <c r="J368" s="1042"/>
      <c r="K368" s="1818" t="s">
        <v>318</v>
      </c>
      <c r="L368" s="1042"/>
      <c r="M368" s="1042"/>
      <c r="N368" s="1043"/>
      <c r="O368" s="1814"/>
      <c r="P368" s="1814"/>
      <c r="Q368" s="1815"/>
      <c r="R368" s="1816"/>
      <c r="S368" s="1816"/>
      <c r="T368" s="1816"/>
      <c r="U368" s="1816"/>
      <c r="V368" s="1817"/>
      <c r="W368" s="5797"/>
      <c r="X368" s="599"/>
    </row>
    <row r="369" spans="1:24" ht="18" customHeight="1">
      <c r="A369" s="4169"/>
      <c r="B369" s="990">
        <v>1</v>
      </c>
      <c r="C369" s="3695" t="s">
        <v>1655</v>
      </c>
      <c r="D369" s="1045"/>
      <c r="E369" s="1045"/>
      <c r="F369" s="1045"/>
      <c r="G369" s="1045"/>
      <c r="H369" s="1045"/>
      <c r="I369" s="1045"/>
      <c r="J369" s="1045"/>
      <c r="K369" s="1818" t="s">
        <v>319</v>
      </c>
      <c r="L369" s="1045"/>
      <c r="M369" s="1045"/>
      <c r="N369" s="1046"/>
      <c r="O369" s="1814"/>
      <c r="P369" s="1814"/>
      <c r="Q369" s="1815"/>
      <c r="R369" s="1816"/>
      <c r="S369" s="1816"/>
      <c r="T369" s="1816"/>
      <c r="U369" s="1816"/>
      <c r="V369" s="1817"/>
      <c r="W369" s="5797"/>
      <c r="X369" s="599"/>
    </row>
    <row r="370" spans="1:24" ht="18" customHeight="1">
      <c r="A370" s="4169"/>
      <c r="B370" s="990">
        <v>2</v>
      </c>
      <c r="C370" s="3696" t="s">
        <v>1656</v>
      </c>
      <c r="D370" s="1045"/>
      <c r="E370" s="1045"/>
      <c r="F370" s="1045"/>
      <c r="G370" s="1045"/>
      <c r="H370" s="1045"/>
      <c r="I370" s="1045"/>
      <c r="J370" s="1045"/>
      <c r="K370" s="1818" t="s">
        <v>321</v>
      </c>
      <c r="L370" s="1045"/>
      <c r="M370" s="1045"/>
      <c r="N370" s="1046"/>
      <c r="O370" s="1814"/>
      <c r="P370" s="1814"/>
      <c r="Q370" s="1815"/>
      <c r="R370" s="1816"/>
      <c r="S370" s="1816"/>
      <c r="T370" s="1816"/>
      <c r="U370" s="1816"/>
      <c r="V370" s="1817"/>
      <c r="W370" s="5797"/>
      <c r="X370" s="599"/>
    </row>
    <row r="371" spans="1:24" ht="18" customHeight="1">
      <c r="A371" s="4169"/>
      <c r="B371" s="990"/>
      <c r="C371" s="3695"/>
      <c r="D371" s="1045"/>
      <c r="E371" s="1045"/>
      <c r="F371" s="1045"/>
      <c r="G371" s="1045"/>
      <c r="H371" s="1045"/>
      <c r="I371" s="1045"/>
      <c r="J371" s="1045"/>
      <c r="K371" s="1045"/>
      <c r="L371" s="1045"/>
      <c r="M371" s="1045"/>
      <c r="N371" s="1046"/>
      <c r="O371" s="1814"/>
      <c r="P371" s="1814"/>
      <c r="Q371" s="1815"/>
      <c r="R371" s="1816"/>
      <c r="S371" s="1816"/>
      <c r="T371" s="1816"/>
      <c r="U371" s="1816"/>
      <c r="V371" s="1817"/>
      <c r="W371" s="5797"/>
      <c r="X371" s="599"/>
    </row>
    <row r="372" spans="1:24" ht="18" customHeight="1">
      <c r="A372" s="4169"/>
      <c r="B372" s="990"/>
      <c r="C372" s="3695"/>
      <c r="D372" s="1045"/>
      <c r="E372" s="1045"/>
      <c r="F372" s="1045"/>
      <c r="G372" s="1045"/>
      <c r="H372" s="1045"/>
      <c r="I372" s="1045"/>
      <c r="J372" s="1045"/>
      <c r="K372" s="1045"/>
      <c r="L372" s="1045"/>
      <c r="M372" s="1045"/>
      <c r="N372" s="1046"/>
      <c r="O372" s="1814"/>
      <c r="P372" s="1814"/>
      <c r="Q372" s="1815"/>
      <c r="R372" s="1816"/>
      <c r="S372" s="1816"/>
      <c r="T372" s="1816"/>
      <c r="U372" s="1816"/>
      <c r="V372" s="1817"/>
      <c r="W372" s="5797"/>
      <c r="X372" s="599"/>
    </row>
    <row r="373" spans="1:24" ht="18" customHeight="1">
      <c r="A373" s="4169"/>
      <c r="B373" s="990"/>
      <c r="C373" s="3695"/>
      <c r="D373" s="1045"/>
      <c r="E373" s="1045"/>
      <c r="F373" s="1045"/>
      <c r="G373" s="1045"/>
      <c r="H373" s="1045"/>
      <c r="I373" s="1045"/>
      <c r="J373" s="1045"/>
      <c r="K373" s="1045"/>
      <c r="L373" s="1045"/>
      <c r="M373" s="1045"/>
      <c r="N373" s="1046"/>
      <c r="O373" s="1814"/>
      <c r="P373" s="1814"/>
      <c r="Q373" s="1815"/>
      <c r="R373" s="1816"/>
      <c r="S373" s="1816"/>
      <c r="T373" s="1816"/>
      <c r="U373" s="1816"/>
      <c r="V373" s="1817"/>
      <c r="W373" s="5797"/>
      <c r="X373" s="599"/>
    </row>
    <row r="374" spans="1:24" ht="18" customHeight="1">
      <c r="A374" s="4169"/>
      <c r="B374" s="990"/>
      <c r="C374" s="3695"/>
      <c r="D374" s="1045"/>
      <c r="E374" s="1045"/>
      <c r="F374" s="1045"/>
      <c r="G374" s="1045"/>
      <c r="H374" s="1045"/>
      <c r="I374" s="1045"/>
      <c r="J374" s="1045"/>
      <c r="K374" s="1045"/>
      <c r="L374" s="1045"/>
      <c r="M374" s="1045"/>
      <c r="N374" s="1046"/>
      <c r="O374" s="1814"/>
      <c r="P374" s="1814"/>
      <c r="Q374" s="1815"/>
      <c r="R374" s="1816"/>
      <c r="S374" s="1816"/>
      <c r="T374" s="1816"/>
      <c r="U374" s="1816"/>
      <c r="V374" s="1817"/>
      <c r="W374" s="5797"/>
      <c r="X374" s="599"/>
    </row>
    <row r="375" spans="1:24" ht="18" customHeight="1">
      <c r="A375" s="4169"/>
      <c r="B375" s="1047"/>
      <c r="C375" s="3697"/>
      <c r="D375" s="9"/>
      <c r="E375" s="9"/>
      <c r="F375" s="9"/>
      <c r="G375" s="9"/>
      <c r="H375" s="9"/>
      <c r="I375" s="45"/>
      <c r="J375" s="45"/>
      <c r="K375" s="45"/>
      <c r="L375" s="45"/>
      <c r="M375" s="45"/>
      <c r="N375" s="46"/>
      <c r="O375" s="1814"/>
      <c r="P375" s="1814"/>
      <c r="Q375" s="1815"/>
      <c r="R375" s="1816"/>
      <c r="S375" s="1816"/>
      <c r="T375" s="1816"/>
      <c r="U375" s="1816"/>
      <c r="V375" s="1817"/>
      <c r="W375" s="5797"/>
      <c r="X375" s="599"/>
    </row>
    <row r="376" spans="1:24" ht="18" customHeight="1">
      <c r="A376" s="4169"/>
      <c r="B376" s="5731"/>
      <c r="C376" s="5732"/>
      <c r="D376" s="5732"/>
      <c r="E376" s="5732"/>
      <c r="F376" s="5732"/>
      <c r="G376" s="5732"/>
      <c r="H376" s="5732"/>
      <c r="I376" s="5732"/>
      <c r="J376" s="5732"/>
      <c r="K376" s="5732"/>
      <c r="L376" s="5732"/>
      <c r="M376" s="5732"/>
      <c r="N376" s="5733"/>
      <c r="O376" s="1814"/>
      <c r="P376" s="1814"/>
      <c r="Q376" s="1815"/>
      <c r="R376" s="1816"/>
      <c r="S376" s="1816"/>
      <c r="T376" s="1816"/>
      <c r="U376" s="1816"/>
      <c r="V376" s="1817"/>
      <c r="W376" s="5797"/>
      <c r="X376" s="599"/>
    </row>
    <row r="377" spans="1:24" ht="18" customHeight="1">
      <c r="A377" s="4169"/>
      <c r="B377" s="1114" t="s">
        <v>264</v>
      </c>
      <c r="C377" s="2923" t="s">
        <v>281</v>
      </c>
      <c r="D377" s="5734" t="s">
        <v>1612</v>
      </c>
      <c r="E377" s="5735"/>
      <c r="F377" s="5735"/>
      <c r="G377" s="5735"/>
      <c r="H377" s="5735"/>
      <c r="I377" s="5735"/>
      <c r="J377" s="5735"/>
      <c r="K377" s="5735"/>
      <c r="L377" s="5735"/>
      <c r="M377" s="5735"/>
      <c r="N377" s="5736"/>
      <c r="O377" s="1814"/>
      <c r="P377" s="1814"/>
      <c r="Q377" s="1815"/>
      <c r="R377" s="1816"/>
      <c r="S377" s="1816"/>
      <c r="T377" s="1816"/>
      <c r="U377" s="1816"/>
      <c r="V377" s="1817"/>
      <c r="W377" s="5797"/>
      <c r="X377" s="599"/>
    </row>
    <row r="378" spans="1:24" ht="18" customHeight="1">
      <c r="A378" s="4169"/>
      <c r="B378" s="5769"/>
      <c r="C378" s="5770"/>
      <c r="D378" s="5770"/>
      <c r="E378" s="5770"/>
      <c r="F378" s="5770"/>
      <c r="G378" s="5770"/>
      <c r="H378" s="5770"/>
      <c r="I378" s="5770"/>
      <c r="J378" s="5770"/>
      <c r="K378" s="5770"/>
      <c r="L378" s="5770"/>
      <c r="M378" s="5770"/>
      <c r="N378" s="5771"/>
      <c r="O378" s="1814"/>
      <c r="P378" s="1814"/>
      <c r="Q378" s="1815"/>
      <c r="R378" s="1816"/>
      <c r="S378" s="1816"/>
      <c r="T378" s="1816"/>
      <c r="U378" s="1816"/>
      <c r="V378" s="1817"/>
      <c r="W378" s="5797"/>
      <c r="X378" s="599"/>
    </row>
    <row r="379" spans="1:24" ht="18" customHeight="1">
      <c r="A379" s="4169"/>
      <c r="B379" s="5766" t="s">
        <v>480</v>
      </c>
      <c r="C379" s="5767"/>
      <c r="D379" s="5767"/>
      <c r="E379" s="5767"/>
      <c r="F379" s="5767"/>
      <c r="G379" s="5767"/>
      <c r="H379" s="5767"/>
      <c r="I379" s="5767"/>
      <c r="J379" s="5767"/>
      <c r="K379" s="5767"/>
      <c r="L379" s="5767"/>
      <c r="M379" s="5767"/>
      <c r="N379" s="5768"/>
      <c r="O379" s="1814"/>
      <c r="P379" s="1814"/>
      <c r="Q379" s="1815"/>
      <c r="R379" s="1816"/>
      <c r="S379" s="1816"/>
      <c r="T379" s="1816"/>
      <c r="U379" s="1816"/>
      <c r="V379" s="1817"/>
      <c r="W379" s="5797"/>
      <c r="X379" s="599"/>
    </row>
    <row r="380" spans="1:24" ht="18" customHeight="1">
      <c r="A380" s="4169"/>
      <c r="B380" s="140" t="s">
        <v>12</v>
      </c>
      <c r="C380" s="2918" t="s">
        <v>20</v>
      </c>
      <c r="D380" s="1054"/>
      <c r="E380" s="1054"/>
      <c r="F380" s="1054"/>
      <c r="G380" s="1054"/>
      <c r="H380" s="1054"/>
      <c r="I380" s="1055"/>
      <c r="J380" s="1055"/>
      <c r="K380" s="1055"/>
      <c r="L380" s="1055"/>
      <c r="M380" s="1055"/>
      <c r="N380" s="139"/>
      <c r="O380" s="1814"/>
      <c r="P380" s="1814"/>
      <c r="Q380" s="1815"/>
      <c r="R380" s="1816"/>
      <c r="S380" s="1816"/>
      <c r="T380" s="1816"/>
      <c r="U380" s="1816"/>
      <c r="V380" s="1817"/>
      <c r="W380" s="5797"/>
      <c r="X380" s="599"/>
    </row>
    <row r="381" spans="1:24" ht="18" customHeight="1">
      <c r="A381" s="4169"/>
      <c r="B381" s="989"/>
      <c r="C381" s="2919" t="s">
        <v>1275</v>
      </c>
      <c r="D381" s="1054"/>
      <c r="E381" s="1054"/>
      <c r="F381" s="1054"/>
      <c r="G381" s="1054"/>
      <c r="H381" s="1054"/>
      <c r="I381" s="1055"/>
      <c r="J381" s="1055"/>
      <c r="K381" s="1055"/>
      <c r="L381" s="1055"/>
      <c r="M381" s="1055"/>
      <c r="N381" s="139"/>
      <c r="O381" s="1814"/>
      <c r="P381" s="1814"/>
      <c r="Q381" s="1815"/>
      <c r="R381" s="1816"/>
      <c r="S381" s="1816"/>
      <c r="T381" s="1816"/>
      <c r="U381" s="1816"/>
      <c r="V381" s="1817"/>
      <c r="W381" s="5797"/>
      <c r="X381" s="599"/>
    </row>
    <row r="382" spans="1:24" ht="18" customHeight="1">
      <c r="A382" s="4169"/>
      <c r="B382" s="989" t="s">
        <v>14</v>
      </c>
      <c r="C382" s="2920" t="s">
        <v>1613</v>
      </c>
      <c r="D382" s="1054"/>
      <c r="E382" s="1054"/>
      <c r="F382" s="1054"/>
      <c r="G382" s="1054"/>
      <c r="H382" s="1054"/>
      <c r="I382" s="1055"/>
      <c r="J382" s="1055"/>
      <c r="K382" s="1055"/>
      <c r="L382" s="1055"/>
      <c r="M382" s="1055"/>
      <c r="N382" s="139"/>
      <c r="O382" s="1814"/>
      <c r="P382" s="1814"/>
      <c r="Q382" s="1815"/>
      <c r="R382" s="1816"/>
      <c r="S382" s="1816"/>
      <c r="T382" s="1816"/>
      <c r="U382" s="1816"/>
      <c r="V382" s="1817"/>
      <c r="W382" s="5797"/>
      <c r="X382" s="599"/>
    </row>
    <row r="383" spans="1:24" ht="18" customHeight="1">
      <c r="A383" s="4169"/>
      <c r="B383" s="2922"/>
      <c r="C383" s="2752" t="s">
        <v>1586</v>
      </c>
      <c r="D383" s="3698" t="s">
        <v>1614</v>
      </c>
      <c r="E383" s="3664"/>
      <c r="F383" s="3664"/>
      <c r="G383" s="3664"/>
      <c r="H383" s="3664"/>
      <c r="I383" s="2739"/>
      <c r="J383" s="2921"/>
      <c r="K383" s="3699" t="s">
        <v>1615</v>
      </c>
      <c r="L383" s="1055"/>
      <c r="M383" s="1055"/>
      <c r="N383" s="139"/>
      <c r="O383" s="1814"/>
      <c r="P383" s="1814"/>
      <c r="Q383" s="1815"/>
      <c r="R383" s="1816"/>
      <c r="S383" s="1816"/>
      <c r="T383" s="1816"/>
      <c r="U383" s="1816"/>
      <c r="V383" s="1817"/>
      <c r="W383" s="5797"/>
      <c r="X383" s="599"/>
    </row>
    <row r="384" spans="1:24" ht="18" customHeight="1">
      <c r="A384" s="4169"/>
      <c r="B384" s="27" t="s">
        <v>266</v>
      </c>
      <c r="C384" s="4121" t="str">
        <f ca="1">CELL("nomfichier")</f>
        <v>E:\0-UPRT\1-UPRT.FR-SITE-WEB\ff-fiches-fabrications\ff-fiches-fabrication-maj-08-2020\[ff-14.A-restauration-13.postits-au-poids.xlsx]Epurer un texte (2)</v>
      </c>
      <c r="D384" s="4121"/>
      <c r="E384" s="4121"/>
      <c r="F384" s="4121"/>
      <c r="G384" s="4121"/>
      <c r="H384" s="4121"/>
      <c r="I384" s="4121"/>
      <c r="J384" s="4121"/>
      <c r="K384" s="4121"/>
      <c r="L384" s="4121"/>
      <c r="M384" s="4121"/>
      <c r="N384" s="4122"/>
      <c r="O384" s="1814"/>
      <c r="P384" s="1814"/>
      <c r="Q384" s="1815"/>
      <c r="R384" s="1816"/>
      <c r="S384" s="1816"/>
      <c r="T384" s="1816"/>
      <c r="U384" s="1816"/>
      <c r="V384" s="1817"/>
      <c r="W384" s="5797"/>
      <c r="X384" s="599"/>
    </row>
    <row r="385" spans="1:24" ht="18" customHeight="1">
      <c r="A385" s="4169"/>
      <c r="B385" s="444" t="s">
        <v>268</v>
      </c>
      <c r="C385" s="4123" t="s">
        <v>1616</v>
      </c>
      <c r="D385" s="4123"/>
      <c r="E385" s="4123"/>
      <c r="F385" s="4123"/>
      <c r="G385" s="4123"/>
      <c r="H385" s="4123"/>
      <c r="I385" s="4123"/>
      <c r="J385" s="4123"/>
      <c r="K385" s="4123"/>
      <c r="L385" s="4123"/>
      <c r="M385" s="4123"/>
      <c r="N385" s="4124"/>
      <c r="O385" s="1814"/>
      <c r="P385" s="1814"/>
      <c r="Q385" s="1815"/>
      <c r="R385" s="1816"/>
      <c r="S385" s="1816"/>
      <c r="T385" s="1816"/>
      <c r="U385" s="1816"/>
      <c r="V385" s="1817"/>
      <c r="W385" s="5797"/>
      <c r="X385" s="599"/>
    </row>
    <row r="386" spans="1:24" ht="18" customHeight="1" thickBot="1">
      <c r="A386" s="4169"/>
      <c r="B386" s="4112" t="s">
        <v>271</v>
      </c>
      <c r="C386" s="4113"/>
      <c r="D386" s="4113"/>
      <c r="E386" s="4113"/>
      <c r="F386" s="4113"/>
      <c r="G386" s="4113"/>
      <c r="H386" s="4113"/>
      <c r="I386" s="4113"/>
      <c r="J386" s="4113"/>
      <c r="K386" s="4113"/>
      <c r="L386" s="4113"/>
      <c r="M386" s="4113"/>
      <c r="N386" s="4114"/>
      <c r="O386" s="1814"/>
      <c r="P386" s="1814"/>
      <c r="Q386" s="1815"/>
      <c r="R386" s="1816"/>
      <c r="S386" s="1816"/>
      <c r="T386" s="1816"/>
      <c r="U386" s="1816"/>
      <c r="V386" s="1817"/>
      <c r="W386" s="5797"/>
      <c r="X386" s="599"/>
    </row>
    <row r="387" spans="1:24" ht="18" customHeight="1" thickBot="1">
      <c r="A387" s="1822"/>
      <c r="B387" s="1823"/>
      <c r="C387" s="1823"/>
      <c r="D387" s="1824"/>
      <c r="E387" s="1825"/>
      <c r="F387" s="1826"/>
      <c r="G387" s="1827"/>
      <c r="H387" s="1827"/>
      <c r="I387" s="1827"/>
      <c r="J387" s="1827"/>
      <c r="K387" s="1828"/>
      <c r="L387" s="1828"/>
      <c r="M387" s="1828"/>
      <c r="N387" s="1828"/>
      <c r="O387" s="1829"/>
      <c r="P387" s="1829"/>
      <c r="Q387" s="1829"/>
      <c r="R387" s="1829"/>
      <c r="S387" s="1829"/>
      <c r="T387" s="1829"/>
      <c r="U387" s="1829"/>
      <c r="V387" s="1829"/>
      <c r="W387" s="5797"/>
      <c r="X387" s="599"/>
    </row>
    <row r="388" spans="1:24" ht="18" customHeight="1">
      <c r="A388" s="4188" t="s">
        <v>260</v>
      </c>
      <c r="B388" s="4190" t="s">
        <v>1580</v>
      </c>
      <c r="C388" s="4191"/>
      <c r="D388" s="4191"/>
      <c r="E388" s="4191"/>
      <c r="F388" s="4191"/>
      <c r="G388" s="4191"/>
      <c r="H388" s="4191"/>
      <c r="I388" s="4191"/>
      <c r="J388" s="4191"/>
      <c r="K388" s="4191"/>
      <c r="L388" s="4191"/>
      <c r="M388" s="4191"/>
      <c r="N388" s="4194">
        <v>8</v>
      </c>
      <c r="O388" s="5791" t="str">
        <f>B388</f>
        <v>POUDRE À CRACKERS</v>
      </c>
      <c r="P388" s="5792"/>
      <c r="Q388" s="5792"/>
      <c r="R388" s="5792"/>
      <c r="S388" s="5792"/>
      <c r="T388" s="5792"/>
      <c r="U388" s="5792"/>
      <c r="V388" s="5793"/>
      <c r="W388" s="5797"/>
      <c r="X388" s="599"/>
    </row>
    <row r="389" spans="1:24" ht="18" customHeight="1">
      <c r="A389" s="4189"/>
      <c r="B389" s="4192"/>
      <c r="C389" s="4193"/>
      <c r="D389" s="4193"/>
      <c r="E389" s="4193"/>
      <c r="F389" s="4193"/>
      <c r="G389" s="4193"/>
      <c r="H389" s="4193"/>
      <c r="I389" s="4193"/>
      <c r="J389" s="4193"/>
      <c r="K389" s="4193"/>
      <c r="L389" s="4193"/>
      <c r="M389" s="4193"/>
      <c r="N389" s="4195"/>
      <c r="O389" s="5791"/>
      <c r="P389" s="5792"/>
      <c r="Q389" s="5792"/>
      <c r="R389" s="5792"/>
      <c r="S389" s="5792"/>
      <c r="T389" s="5792"/>
      <c r="U389" s="5792"/>
      <c r="V389" s="5793"/>
      <c r="W389" s="5797"/>
      <c r="X389" s="599"/>
    </row>
    <row r="390" spans="1:24" ht="18" customHeight="1">
      <c r="A390" s="4189"/>
      <c r="B390" s="4192"/>
      <c r="C390" s="4193"/>
      <c r="D390" s="4193"/>
      <c r="E390" s="4193"/>
      <c r="F390" s="4193"/>
      <c r="G390" s="4193"/>
      <c r="H390" s="4193"/>
      <c r="I390" s="4193"/>
      <c r="J390" s="4193"/>
      <c r="K390" s="4193"/>
      <c r="L390" s="4193"/>
      <c r="M390" s="4193"/>
      <c r="N390" s="4195"/>
      <c r="O390" s="5791"/>
      <c r="P390" s="5792"/>
      <c r="Q390" s="5792"/>
      <c r="R390" s="5792"/>
      <c r="S390" s="5792"/>
      <c r="T390" s="5792"/>
      <c r="U390" s="5792"/>
      <c r="V390" s="5793"/>
      <c r="W390" s="5797"/>
      <c r="X390" s="599"/>
    </row>
    <row r="391" spans="1:24" ht="18" customHeight="1">
      <c r="A391" s="1097"/>
      <c r="B391" s="5746" t="s">
        <v>287</v>
      </c>
      <c r="C391" s="4824"/>
      <c r="D391" s="4825" t="s">
        <v>1566</v>
      </c>
      <c r="E391" s="4825"/>
      <c r="F391" s="4825"/>
      <c r="G391" s="4825"/>
      <c r="H391" s="4825"/>
      <c r="I391" s="4825"/>
      <c r="J391" s="4825"/>
      <c r="K391" s="4825"/>
      <c r="L391" s="4825"/>
      <c r="M391" s="4825"/>
      <c r="N391" s="5747"/>
      <c r="O391" s="5791" t="str">
        <f>D391</f>
        <v>COUSSIN COEUR DE LA SAINT VALENTIN 2014</v>
      </c>
      <c r="P391" s="5792"/>
      <c r="Q391" s="5792"/>
      <c r="R391" s="5792"/>
      <c r="S391" s="5792"/>
      <c r="T391" s="5792"/>
      <c r="U391" s="5792"/>
      <c r="V391" s="5793"/>
      <c r="W391" s="5797"/>
      <c r="X391" s="599"/>
    </row>
    <row r="392" spans="1:24" ht="18" customHeight="1">
      <c r="A392" s="1097"/>
      <c r="B392" s="5746"/>
      <c r="C392" s="4824"/>
      <c r="D392" s="4825"/>
      <c r="E392" s="4825"/>
      <c r="F392" s="4825"/>
      <c r="G392" s="4825"/>
      <c r="H392" s="4825"/>
      <c r="I392" s="4825"/>
      <c r="J392" s="4825"/>
      <c r="K392" s="4825"/>
      <c r="L392" s="4825"/>
      <c r="M392" s="4825"/>
      <c r="N392" s="5747"/>
      <c r="O392" s="5791"/>
      <c r="P392" s="5792"/>
      <c r="Q392" s="5792"/>
      <c r="R392" s="5792"/>
      <c r="S392" s="5792"/>
      <c r="T392" s="5792"/>
      <c r="U392" s="5792"/>
      <c r="V392" s="5793"/>
      <c r="W392" s="5797"/>
      <c r="X392" s="599"/>
    </row>
    <row r="393" spans="1:24" ht="18" customHeight="1">
      <c r="A393" s="4169"/>
      <c r="B393" s="5748" t="s">
        <v>1585</v>
      </c>
      <c r="C393" s="5749"/>
      <c r="D393" s="5749"/>
      <c r="E393" s="5749"/>
      <c r="F393" s="5749"/>
      <c r="G393" s="5749"/>
      <c r="H393" s="5749"/>
      <c r="I393" s="5749"/>
      <c r="J393" s="5749"/>
      <c r="K393" s="5749"/>
      <c r="L393" s="5749"/>
      <c r="M393" s="5749"/>
      <c r="N393" s="5750"/>
      <c r="O393" s="5791" t="str">
        <f>B393</f>
        <v>AUTEUR : FRANÇOIS PERRET Hôtel Shangri La, Paris - JOURNAL DU PATISSIER -  Numéro 392 • Janvier - Février 2014</v>
      </c>
      <c r="P393" s="5792"/>
      <c r="Q393" s="5792"/>
      <c r="R393" s="5792"/>
      <c r="S393" s="5792"/>
      <c r="T393" s="5792"/>
      <c r="U393" s="5792"/>
      <c r="V393" s="5793"/>
      <c r="W393" s="5797"/>
      <c r="X393" s="599"/>
    </row>
    <row r="394" spans="1:24" ht="18" customHeight="1">
      <c r="A394" s="4169"/>
      <c r="B394" s="5748"/>
      <c r="C394" s="5749"/>
      <c r="D394" s="5749"/>
      <c r="E394" s="5749"/>
      <c r="F394" s="5749"/>
      <c r="G394" s="5749"/>
      <c r="H394" s="5749"/>
      <c r="I394" s="5749"/>
      <c r="J394" s="5749"/>
      <c r="K394" s="5749"/>
      <c r="L394" s="5749"/>
      <c r="M394" s="5749"/>
      <c r="N394" s="5750"/>
      <c r="O394" s="5791"/>
      <c r="P394" s="5792"/>
      <c r="Q394" s="5792"/>
      <c r="R394" s="5792"/>
      <c r="S394" s="5792"/>
      <c r="T394" s="5792"/>
      <c r="U394" s="5792"/>
      <c r="V394" s="5793"/>
      <c r="W394" s="5797"/>
      <c r="X394" s="599"/>
    </row>
    <row r="395" spans="1:24" ht="18" customHeight="1">
      <c r="A395" s="4169"/>
      <c r="B395" s="4128"/>
      <c r="C395" s="4129"/>
      <c r="D395" s="4129"/>
      <c r="E395" s="4129"/>
      <c r="F395" s="4129"/>
      <c r="G395" s="4129"/>
      <c r="H395" s="4129"/>
      <c r="I395" s="4129"/>
      <c r="J395" s="4129"/>
      <c r="K395" s="4129"/>
      <c r="L395" s="4129"/>
      <c r="M395" s="4129"/>
      <c r="N395" s="4130"/>
      <c r="O395" s="5809"/>
      <c r="P395" s="4814"/>
      <c r="Q395" s="4814"/>
      <c r="R395" s="4814"/>
      <c r="S395" s="4814"/>
      <c r="T395" s="4814"/>
      <c r="U395" s="4814"/>
      <c r="V395" s="5810"/>
      <c r="W395" s="5797"/>
      <c r="X395" s="599"/>
    </row>
    <row r="396" spans="1:24" ht="18" customHeight="1">
      <c r="A396" s="4169"/>
      <c r="B396" s="2740" t="s">
        <v>25</v>
      </c>
      <c r="C396" s="2934"/>
      <c r="D396" s="2752" t="s">
        <v>1586</v>
      </c>
      <c r="E396" s="2935"/>
      <c r="F396" s="2921" t="s">
        <v>1587</v>
      </c>
      <c r="G396" s="1783">
        <v>1</v>
      </c>
      <c r="H396" s="2940" t="s">
        <v>464</v>
      </c>
      <c r="I396" s="2941" t="str">
        <f>B388</f>
        <v>POUDRE À CRACKERS</v>
      </c>
      <c r="J396" s="133"/>
      <c r="K396" s="133"/>
      <c r="L396" s="2934"/>
      <c r="M396" s="5751" t="s">
        <v>14</v>
      </c>
      <c r="N396" s="5752"/>
      <c r="O396" s="5811" t="s">
        <v>1588</v>
      </c>
      <c r="P396" s="5812"/>
      <c r="Q396" s="5812"/>
      <c r="R396" s="5812"/>
      <c r="S396" s="5812"/>
      <c r="T396" s="5812"/>
      <c r="U396" s="5813">
        <f>H21</f>
        <v>2</v>
      </c>
      <c r="V396" s="5814"/>
      <c r="W396" s="5797"/>
      <c r="X396" s="599"/>
    </row>
    <row r="397" spans="1:24" ht="18" customHeight="1">
      <c r="A397" s="4169"/>
      <c r="B397" s="2741" t="s">
        <v>12</v>
      </c>
      <c r="C397" s="2934"/>
      <c r="D397" s="2921" t="s">
        <v>1589</v>
      </c>
      <c r="E397" s="2936" t="str">
        <f>C398</f>
        <v>Coussin</v>
      </c>
      <c r="F397" s="2921" t="s">
        <v>1590</v>
      </c>
      <c r="G397" s="2939">
        <f>(M398/K398)*G396</f>
        <v>3.2679738562091498</v>
      </c>
      <c r="H397" s="2934"/>
      <c r="I397" s="2934"/>
      <c r="J397" s="2934"/>
      <c r="K397" s="2934"/>
      <c r="L397" s="2934"/>
      <c r="M397" s="5753" t="s">
        <v>1591</v>
      </c>
      <c r="N397" s="5754"/>
      <c r="O397" s="5811"/>
      <c r="P397" s="5812"/>
      <c r="Q397" s="5812"/>
      <c r="R397" s="5812"/>
      <c r="S397" s="5812"/>
      <c r="T397" s="5812"/>
      <c r="U397" s="5813"/>
      <c r="V397" s="5814"/>
      <c r="W397" s="5797"/>
      <c r="X397" s="599"/>
    </row>
    <row r="398" spans="1:24" ht="18" customHeight="1">
      <c r="A398" s="4169"/>
      <c r="B398" s="5760">
        <v>1</v>
      </c>
      <c r="C398" s="5761" t="s">
        <v>1592</v>
      </c>
      <c r="D398" s="3439"/>
      <c r="E398" s="3439"/>
      <c r="F398" s="2937" t="s">
        <v>1593</v>
      </c>
      <c r="G398" s="2938">
        <f>B398</f>
        <v>1</v>
      </c>
      <c r="H398" s="2937" t="str">
        <f>C398</f>
        <v>Coussin</v>
      </c>
      <c r="I398" s="3439"/>
      <c r="J398" s="5762" t="s">
        <v>1594</v>
      </c>
      <c r="K398" s="5763">
        <f>N412</f>
        <v>0.30600000000000005</v>
      </c>
      <c r="L398" s="3691"/>
      <c r="M398" s="5764">
        <v>1</v>
      </c>
      <c r="N398" s="5765"/>
      <c r="O398" s="5817" t="s">
        <v>1595</v>
      </c>
      <c r="P398" s="5818"/>
      <c r="Q398" s="5818"/>
      <c r="R398" s="5818"/>
      <c r="S398" s="5818"/>
      <c r="T398" s="5818"/>
      <c r="U398" s="5807" t="str">
        <f>Q21</f>
        <v>Coussin (s)</v>
      </c>
      <c r="V398" s="5808"/>
      <c r="W398" s="5797"/>
      <c r="X398" s="599"/>
    </row>
    <row r="399" spans="1:24" ht="18" customHeight="1">
      <c r="A399" s="4169"/>
      <c r="B399" s="5760"/>
      <c r="C399" s="5761"/>
      <c r="D399" s="3439"/>
      <c r="E399" s="3439"/>
      <c r="F399" s="3439"/>
      <c r="G399" s="5773">
        <f>K398/M398</f>
        <v>0.30600000000000005</v>
      </c>
      <c r="H399" s="5773"/>
      <c r="I399" s="3439"/>
      <c r="J399" s="5762"/>
      <c r="K399" s="5763"/>
      <c r="L399" s="3691"/>
      <c r="M399" s="5764"/>
      <c r="N399" s="5765"/>
      <c r="O399" s="5817"/>
      <c r="P399" s="5818"/>
      <c r="Q399" s="5818"/>
      <c r="R399" s="5818"/>
      <c r="S399" s="5818"/>
      <c r="T399" s="5818"/>
      <c r="U399" s="5807"/>
      <c r="V399" s="5808"/>
      <c r="W399" s="5797"/>
      <c r="X399" s="599"/>
    </row>
    <row r="400" spans="1:24" ht="18" customHeight="1">
      <c r="A400" s="4169"/>
      <c r="B400" s="4128"/>
      <c r="C400" s="4129"/>
      <c r="D400" s="4129"/>
      <c r="E400" s="4129"/>
      <c r="F400" s="4129"/>
      <c r="G400" s="4129"/>
      <c r="H400" s="4129"/>
      <c r="I400" s="4129"/>
      <c r="J400" s="4129"/>
      <c r="K400" s="4129"/>
      <c r="L400" s="4129"/>
      <c r="M400" s="4129"/>
      <c r="N400" s="4130"/>
      <c r="O400" s="1784"/>
      <c r="P400" s="1785"/>
      <c r="Q400" s="1785"/>
      <c r="R400" s="1785"/>
      <c r="S400" s="1786"/>
      <c r="T400" s="1786"/>
      <c r="U400" s="1786"/>
      <c r="V400" s="1787"/>
      <c r="W400" s="5797"/>
      <c r="X400" s="599"/>
    </row>
    <row r="401" spans="1:24" ht="18" customHeight="1">
      <c r="A401" s="4169"/>
      <c r="B401" s="5755" t="s">
        <v>27</v>
      </c>
      <c r="C401" s="5756"/>
      <c r="D401" s="5756"/>
      <c r="E401" s="5757" t="s">
        <v>1286</v>
      </c>
      <c r="F401" s="5757"/>
      <c r="G401" s="5757"/>
      <c r="H401" s="5757"/>
      <c r="I401" s="5757"/>
      <c r="J401" s="5757"/>
      <c r="K401" s="5757"/>
      <c r="L401" s="2742"/>
      <c r="M401" s="2743"/>
      <c r="N401" s="2744"/>
      <c r="O401" s="1788"/>
      <c r="P401" s="1789"/>
      <c r="Q401" s="1789"/>
      <c r="R401" s="1789"/>
      <c r="S401" s="1790"/>
      <c r="T401" s="1790"/>
      <c r="U401" s="1790"/>
      <c r="V401" s="1791"/>
      <c r="W401" s="5797"/>
      <c r="X401" s="599"/>
    </row>
    <row r="402" spans="1:24" ht="18" customHeight="1">
      <c r="A402" s="4169"/>
      <c r="B402" s="5758" t="s">
        <v>300</v>
      </c>
      <c r="C402" s="4859" t="s">
        <v>331</v>
      </c>
      <c r="D402" s="4859" t="s">
        <v>366</v>
      </c>
      <c r="E402" s="5757"/>
      <c r="F402" s="5757"/>
      <c r="G402" s="5757"/>
      <c r="H402" s="5757"/>
      <c r="I402" s="5757"/>
      <c r="J402" s="5757"/>
      <c r="K402" s="5757"/>
      <c r="L402" s="2742"/>
      <c r="M402" s="2742"/>
      <c r="N402" s="2745"/>
      <c r="O402" s="1788"/>
      <c r="P402" s="1789"/>
      <c r="Q402" s="1789"/>
      <c r="R402" s="1789"/>
      <c r="S402" s="1790"/>
      <c r="T402" s="1790"/>
      <c r="U402" s="1790"/>
      <c r="V402" s="1791"/>
      <c r="W402" s="5797"/>
      <c r="X402" s="599"/>
    </row>
    <row r="403" spans="1:24" ht="18" customHeight="1">
      <c r="A403" s="4169"/>
      <c r="B403" s="5758"/>
      <c r="C403" s="4859"/>
      <c r="D403" s="4859"/>
      <c r="E403" s="2746" t="s">
        <v>24</v>
      </c>
      <c r="F403" s="2747"/>
      <c r="G403" s="2747"/>
      <c r="H403" s="2748"/>
      <c r="I403" s="2749"/>
      <c r="J403" s="2750"/>
      <c r="K403" s="2750"/>
      <c r="L403" s="2751"/>
      <c r="M403" s="2751"/>
      <c r="N403" s="3438"/>
      <c r="O403" s="1788"/>
      <c r="P403" s="1789"/>
      <c r="Q403" s="1789"/>
      <c r="R403" s="1789"/>
      <c r="S403" s="1790"/>
      <c r="T403" s="1790"/>
      <c r="U403" s="1790"/>
      <c r="V403" s="1791"/>
      <c r="W403" s="5797"/>
      <c r="X403" s="599"/>
    </row>
    <row r="404" spans="1:24" ht="18" customHeight="1">
      <c r="A404" s="4169"/>
      <c r="B404" s="5758"/>
      <c r="C404" s="4859"/>
      <c r="D404" s="5759"/>
      <c r="E404" s="1051" t="str">
        <f>SUBSTITUTE(ADDRESS(1,COLUMN(),4),"1","")</f>
        <v>E</v>
      </c>
      <c r="F404" s="1125"/>
      <c r="G404" s="1126"/>
      <c r="H404" s="1133"/>
      <c r="I404" s="1133"/>
      <c r="J404" s="1133"/>
      <c r="K404" s="1133"/>
      <c r="L404" s="1792"/>
      <c r="M404" s="1792"/>
      <c r="N404" s="1793"/>
      <c r="O404" s="1027"/>
      <c r="P404" s="1016"/>
      <c r="Q404" s="1016"/>
      <c r="R404" s="1016"/>
      <c r="S404" s="1011"/>
      <c r="T404" s="1061" t="s">
        <v>300</v>
      </c>
      <c r="U404" s="1011" t="s">
        <v>331</v>
      </c>
      <c r="V404" s="1794" t="s">
        <v>307</v>
      </c>
      <c r="W404" s="5797"/>
      <c r="X404" s="599"/>
    </row>
    <row r="405" spans="1:24" ht="18" customHeight="1">
      <c r="A405" s="4169"/>
      <c r="B405" s="1795"/>
      <c r="C405" s="1796"/>
      <c r="D405" s="1797"/>
      <c r="E405" s="3692"/>
      <c r="F405" s="2931"/>
      <c r="G405" s="2931"/>
      <c r="H405" s="2931"/>
      <c r="I405" s="2931"/>
      <c r="J405" s="2932">
        <f t="shared" ref="J405:J410" si="15">E405</f>
        <v>0</v>
      </c>
      <c r="K405" s="1052">
        <f t="shared" ref="K405:K410" si="16">IF(ISBLANK(B405),D405,(D405*B405))</f>
        <v>0</v>
      </c>
      <c r="L405" s="1798">
        <f>IF(ISTEXT(B405),B405,IF(ISBLANK(B405),0,(B405/B398)*M398))</f>
        <v>0</v>
      </c>
      <c r="M405" s="1799">
        <f t="shared" ref="M405:M410" si="17">C405</f>
        <v>0</v>
      </c>
      <c r="N405" s="145">
        <f>(K405/B398)*M398</f>
        <v>0</v>
      </c>
      <c r="O405" s="1014"/>
      <c r="P405" s="1014"/>
      <c r="Q405" s="1014"/>
      <c r="R405" s="1014"/>
      <c r="S405" s="1800">
        <f t="shared" ref="S405:S410" si="18">J405</f>
        <v>0</v>
      </c>
      <c r="T405" s="1801">
        <f>(L405/M398)*U396</f>
        <v>0</v>
      </c>
      <c r="U405" s="1831">
        <f t="shared" ref="U405:U410" si="19">M405</f>
        <v>0</v>
      </c>
      <c r="V405" s="1803">
        <f>(N405/M398)*U396</f>
        <v>0</v>
      </c>
      <c r="W405" s="5797"/>
      <c r="X405" s="599"/>
    </row>
    <row r="406" spans="1:24" ht="18" customHeight="1">
      <c r="A406" s="4169"/>
      <c r="B406" s="1804"/>
      <c r="C406" s="1805"/>
      <c r="D406" s="35">
        <v>0.2</v>
      </c>
      <c r="E406" s="3693" t="s">
        <v>1657</v>
      </c>
      <c r="F406" s="2933"/>
      <c r="G406" s="2933"/>
      <c r="H406" s="2933"/>
      <c r="I406" s="2933"/>
      <c r="J406" s="2932" t="str">
        <f t="shared" si="15"/>
        <v>Feuillantine</v>
      </c>
      <c r="K406" s="1052">
        <f t="shared" si="16"/>
        <v>0.2</v>
      </c>
      <c r="L406" s="1798">
        <f>IF(ISTEXT(B406),B406,IF(ISBLANK(B406),0,(B406/B398)*M398))</f>
        <v>0</v>
      </c>
      <c r="M406" s="1799">
        <f t="shared" si="17"/>
        <v>0</v>
      </c>
      <c r="N406" s="145">
        <f>(K406/B398)*M398</f>
        <v>0.2</v>
      </c>
      <c r="O406" s="1014"/>
      <c r="P406" s="1014"/>
      <c r="Q406" s="1014"/>
      <c r="R406" s="1014"/>
      <c r="S406" s="1800" t="str">
        <f t="shared" si="18"/>
        <v>Feuillantine</v>
      </c>
      <c r="T406" s="1801">
        <f>(L406/M398)*U396</f>
        <v>0</v>
      </c>
      <c r="U406" s="1831">
        <f t="shared" si="19"/>
        <v>0</v>
      </c>
      <c r="V406" s="1803">
        <f>(N406/M398)*U396</f>
        <v>0.4</v>
      </c>
      <c r="W406" s="5797"/>
      <c r="X406" s="599"/>
    </row>
    <row r="407" spans="1:24" ht="18" customHeight="1">
      <c r="A407" s="4169"/>
      <c r="B407" s="1804"/>
      <c r="C407" s="1805"/>
      <c r="D407" s="35">
        <v>6.0000000000000001E-3</v>
      </c>
      <c r="E407" s="3693" t="s">
        <v>1658</v>
      </c>
      <c r="F407" s="2933"/>
      <c r="G407" s="2933"/>
      <c r="H407" s="2933"/>
      <c r="I407" s="2933"/>
      <c r="J407" s="2932" t="str">
        <f t="shared" si="15"/>
        <v>Scintillant vert</v>
      </c>
      <c r="K407" s="1052">
        <f t="shared" si="16"/>
        <v>6.0000000000000001E-3</v>
      </c>
      <c r="L407" s="1798">
        <f>IF(ISTEXT(B407),B407,IF(ISBLANK(B407),0,(B407/B398)*M398))</f>
        <v>0</v>
      </c>
      <c r="M407" s="1799">
        <f t="shared" si="17"/>
        <v>0</v>
      </c>
      <c r="N407" s="145">
        <f>(K407/B398)*M398</f>
        <v>6.0000000000000001E-3</v>
      </c>
      <c r="O407" s="1014"/>
      <c r="P407" s="1014"/>
      <c r="Q407" s="1014"/>
      <c r="R407" s="1014"/>
      <c r="S407" s="1800" t="str">
        <f t="shared" si="18"/>
        <v>Scintillant vert</v>
      </c>
      <c r="T407" s="1801">
        <f>(L407/M398)*U396</f>
        <v>0</v>
      </c>
      <c r="U407" s="1831">
        <f t="shared" si="19"/>
        <v>0</v>
      </c>
      <c r="V407" s="1803">
        <f>(N407/M398)*U396</f>
        <v>1.2E-2</v>
      </c>
      <c r="W407" s="5797"/>
      <c r="X407" s="599"/>
    </row>
    <row r="408" spans="1:24" ht="18" customHeight="1">
      <c r="A408" s="4169"/>
      <c r="B408" s="1804"/>
      <c r="C408" s="1805"/>
      <c r="D408" s="35">
        <v>0.1</v>
      </c>
      <c r="E408" s="3693" t="s">
        <v>401</v>
      </c>
      <c r="F408" s="2933"/>
      <c r="G408" s="2933"/>
      <c r="H408" s="2933"/>
      <c r="I408" s="2933"/>
      <c r="J408" s="2932" t="str">
        <f t="shared" si="15"/>
        <v>Chocolat blanc</v>
      </c>
      <c r="K408" s="1052">
        <f t="shared" si="16"/>
        <v>0.1</v>
      </c>
      <c r="L408" s="1798">
        <f>IF(ISTEXT(B408),B408,IF(ISBLANK(B408),0,(B408/B398)*M398))</f>
        <v>0</v>
      </c>
      <c r="M408" s="1799">
        <f t="shared" si="17"/>
        <v>0</v>
      </c>
      <c r="N408" s="145">
        <f>(K408/B398)*M398</f>
        <v>0.1</v>
      </c>
      <c r="O408" s="1014"/>
      <c r="P408" s="1014"/>
      <c r="Q408" s="1014"/>
      <c r="R408" s="1014"/>
      <c r="S408" s="1800" t="str">
        <f t="shared" si="18"/>
        <v>Chocolat blanc</v>
      </c>
      <c r="T408" s="1801">
        <f>(L408/M398)*U396</f>
        <v>0</v>
      </c>
      <c r="U408" s="1831">
        <f t="shared" si="19"/>
        <v>0</v>
      </c>
      <c r="V408" s="1803">
        <f>(N408/M398)*U396</f>
        <v>0.2</v>
      </c>
      <c r="W408" s="5797"/>
      <c r="X408" s="599"/>
    </row>
    <row r="409" spans="1:24" ht="18" customHeight="1">
      <c r="A409" s="4169"/>
      <c r="B409" s="1804"/>
      <c r="C409" s="1805"/>
      <c r="D409" s="35"/>
      <c r="E409" s="3693"/>
      <c r="F409" s="2933"/>
      <c r="G409" s="2933"/>
      <c r="H409" s="2933"/>
      <c r="I409" s="2933"/>
      <c r="J409" s="2932">
        <f t="shared" si="15"/>
        <v>0</v>
      </c>
      <c r="K409" s="1052">
        <f t="shared" si="16"/>
        <v>0</v>
      </c>
      <c r="L409" s="1798">
        <f>IF(ISTEXT(B409),B409,IF(ISBLANK(B409),0,(B409/B398)*M398))</f>
        <v>0</v>
      </c>
      <c r="M409" s="1799">
        <f t="shared" si="17"/>
        <v>0</v>
      </c>
      <c r="N409" s="145">
        <f>(K409/B398)*M398</f>
        <v>0</v>
      </c>
      <c r="O409" s="1014"/>
      <c r="P409" s="1014"/>
      <c r="Q409" s="1014"/>
      <c r="R409" s="1014"/>
      <c r="S409" s="1800">
        <f t="shared" si="18"/>
        <v>0</v>
      </c>
      <c r="T409" s="1801">
        <f>(L409/M398)*U396</f>
        <v>0</v>
      </c>
      <c r="U409" s="1831">
        <f t="shared" si="19"/>
        <v>0</v>
      </c>
      <c r="V409" s="1803">
        <f>(N409/M398)*U396</f>
        <v>0</v>
      </c>
      <c r="W409" s="5797"/>
      <c r="X409" s="599"/>
    </row>
    <row r="410" spans="1:24" ht="18" customHeight="1">
      <c r="A410" s="4169"/>
      <c r="B410" s="1806"/>
      <c r="C410" s="1807"/>
      <c r="D410" s="1808"/>
      <c r="E410" s="3693"/>
      <c r="F410" s="2933"/>
      <c r="G410" s="2933"/>
      <c r="H410" s="2933"/>
      <c r="I410" s="2933"/>
      <c r="J410" s="2932">
        <f t="shared" si="15"/>
        <v>0</v>
      </c>
      <c r="K410" s="1052">
        <f t="shared" si="16"/>
        <v>0</v>
      </c>
      <c r="L410" s="1798">
        <f>IF(ISTEXT(B410),B410,IF(ISBLANK(B410),0,(B410/B398)*M398))</f>
        <v>0</v>
      </c>
      <c r="M410" s="1799">
        <f t="shared" si="17"/>
        <v>0</v>
      </c>
      <c r="N410" s="145">
        <f>(K410/B398)*M398</f>
        <v>0</v>
      </c>
      <c r="O410" s="1014"/>
      <c r="P410" s="1014"/>
      <c r="Q410" s="1014"/>
      <c r="R410" s="1014"/>
      <c r="S410" s="1800">
        <f t="shared" si="18"/>
        <v>0</v>
      </c>
      <c r="T410" s="1801">
        <f>(L410/M398)*U396</f>
        <v>0</v>
      </c>
      <c r="U410" s="1831">
        <f t="shared" si="19"/>
        <v>0</v>
      </c>
      <c r="V410" s="1803">
        <f>(N410/M398)*U396</f>
        <v>0</v>
      </c>
      <c r="W410" s="5797"/>
      <c r="X410" s="599"/>
    </row>
    <row r="411" spans="1:24" ht="18" customHeight="1">
      <c r="A411" s="4169"/>
      <c r="B411" s="5740"/>
      <c r="C411" s="5741"/>
      <c r="D411" s="5741"/>
      <c r="E411" s="5741"/>
      <c r="F411" s="5741"/>
      <c r="G411" s="5741"/>
      <c r="H411" s="5741"/>
      <c r="I411" s="5741"/>
      <c r="J411" s="5741"/>
      <c r="K411" s="5741"/>
      <c r="L411" s="5741"/>
      <c r="M411" s="5741"/>
      <c r="N411" s="5742"/>
      <c r="O411" s="1027"/>
      <c r="P411" s="1016"/>
      <c r="Q411" s="1016"/>
      <c r="R411" s="1016"/>
      <c r="S411" s="1011"/>
      <c r="T411" s="1011"/>
      <c r="U411" s="1011"/>
      <c r="V411" s="1794"/>
      <c r="W411" s="5797"/>
      <c r="X411" s="599"/>
    </row>
    <row r="412" spans="1:24" ht="18" customHeight="1">
      <c r="A412" s="4169"/>
      <c r="B412" s="1809"/>
      <c r="C412" s="1810"/>
      <c r="D412" s="1127">
        <f>SUM(D404:D411)</f>
        <v>0.30600000000000005</v>
      </c>
      <c r="E412" s="1127"/>
      <c r="F412" s="1811"/>
      <c r="G412" s="1811"/>
      <c r="H412" s="1811"/>
      <c r="I412" s="1811"/>
      <c r="J412" s="1812"/>
      <c r="K412" s="1812"/>
      <c r="L412" s="1813"/>
      <c r="M412" s="1813"/>
      <c r="N412" s="447">
        <f>SUM(N404:N411)</f>
        <v>0.30600000000000005</v>
      </c>
      <c r="O412" s="1027"/>
      <c r="P412" s="1016"/>
      <c r="Q412" s="1016"/>
      <c r="R412" s="1016"/>
      <c r="S412" s="1011"/>
      <c r="T412" s="1011"/>
      <c r="U412" s="1011"/>
      <c r="V412" s="1794"/>
      <c r="W412" s="5797"/>
      <c r="X412" s="599"/>
    </row>
    <row r="413" spans="1:24" ht="18" customHeight="1">
      <c r="A413" s="4169"/>
      <c r="B413" s="5743" t="s">
        <v>1600</v>
      </c>
      <c r="C413" s="5744"/>
      <c r="D413" s="5744"/>
      <c r="E413" s="5744"/>
      <c r="F413" s="5744"/>
      <c r="G413" s="5744"/>
      <c r="H413" s="5744"/>
      <c r="I413" s="5744"/>
      <c r="J413" s="5744"/>
      <c r="K413" s="5744"/>
      <c r="L413" s="5744"/>
      <c r="M413" s="5744"/>
      <c r="N413" s="5745"/>
      <c r="O413" s="1814"/>
      <c r="P413" s="1814"/>
      <c r="Q413" s="1815"/>
      <c r="R413" s="1816"/>
      <c r="S413" s="1816"/>
      <c r="T413" s="1816"/>
      <c r="U413" s="1816"/>
      <c r="V413" s="1817"/>
      <c r="W413" s="5797"/>
      <c r="X413" s="599"/>
    </row>
    <row r="414" spans="1:24" ht="18" customHeight="1">
      <c r="A414" s="4169"/>
      <c r="B414" s="1028"/>
      <c r="C414" s="1029" t="s">
        <v>314</v>
      </c>
      <c r="D414" s="1030"/>
      <c r="E414" s="1030"/>
      <c r="F414" s="1030"/>
      <c r="G414" s="4142" t="s">
        <v>263</v>
      </c>
      <c r="H414" s="4142"/>
      <c r="I414" s="4142"/>
      <c r="J414" s="4142"/>
      <c r="K414" s="4142"/>
      <c r="L414" s="4142"/>
      <c r="M414" s="4142"/>
      <c r="N414" s="4143"/>
      <c r="O414" s="1814"/>
      <c r="P414" s="1814"/>
      <c r="Q414" s="1815"/>
      <c r="R414" s="1816"/>
      <c r="S414" s="1816"/>
      <c r="T414" s="1816"/>
      <c r="U414" s="1816"/>
      <c r="V414" s="1817"/>
      <c r="W414" s="5797"/>
      <c r="X414" s="599"/>
    </row>
    <row r="415" spans="1:24" ht="18" customHeight="1">
      <c r="A415" s="4169"/>
      <c r="B415" s="1031"/>
      <c r="C415" s="2917" t="s">
        <v>334</v>
      </c>
      <c r="D415" s="1033" t="s">
        <v>374</v>
      </c>
      <c r="E415" s="1238"/>
      <c r="F415" s="1238"/>
      <c r="G415" s="4142"/>
      <c r="H415" s="4142"/>
      <c r="I415" s="4142"/>
      <c r="J415" s="4142"/>
      <c r="K415" s="4142"/>
      <c r="L415" s="4142"/>
      <c r="M415" s="4142"/>
      <c r="N415" s="4143"/>
      <c r="O415" s="1814"/>
      <c r="P415" s="1814"/>
      <c r="Q415" s="1815"/>
      <c r="R415" s="1816"/>
      <c r="S415" s="1816"/>
      <c r="T415" s="1816"/>
      <c r="U415" s="1816"/>
      <c r="V415" s="1817"/>
      <c r="W415" s="5797"/>
      <c r="X415" s="599"/>
    </row>
    <row r="416" spans="1:24" ht="18" customHeight="1">
      <c r="A416" s="4169"/>
      <c r="B416" s="1031"/>
      <c r="C416" s="1035" t="s">
        <v>316</v>
      </c>
      <c r="D416" s="1029" t="s">
        <v>317</v>
      </c>
      <c r="E416" s="1238"/>
      <c r="F416" s="1238"/>
      <c r="G416" s="1029"/>
      <c r="H416" s="1036"/>
      <c r="I416" s="1036"/>
      <c r="J416" s="1036"/>
      <c r="K416" s="1036"/>
      <c r="L416" s="1036"/>
      <c r="M416" s="1036"/>
      <c r="N416" s="1037"/>
      <c r="O416" s="1814"/>
      <c r="P416" s="1814"/>
      <c r="Q416" s="1815"/>
      <c r="R416" s="1816"/>
      <c r="S416" s="1816"/>
      <c r="T416" s="1816"/>
      <c r="U416" s="1816"/>
      <c r="V416" s="1817"/>
      <c r="W416" s="5797"/>
      <c r="X416" s="599"/>
    </row>
    <row r="417" spans="1:24" ht="18" customHeight="1">
      <c r="A417" s="4169"/>
      <c r="B417" s="135"/>
      <c r="C417" s="3694"/>
      <c r="D417" s="1039"/>
      <c r="E417" s="1040"/>
      <c r="F417" s="1040"/>
      <c r="G417" s="1041"/>
      <c r="H417" s="1042"/>
      <c r="I417" s="1042"/>
      <c r="J417" s="1042"/>
      <c r="K417" s="1818" t="s">
        <v>318</v>
      </c>
      <c r="L417" s="1042"/>
      <c r="M417" s="1042"/>
      <c r="N417" s="1043"/>
      <c r="O417" s="1814"/>
      <c r="P417" s="1814"/>
      <c r="Q417" s="1815"/>
      <c r="R417" s="1816"/>
      <c r="S417" s="1816"/>
      <c r="T417" s="1816"/>
      <c r="U417" s="1816"/>
      <c r="V417" s="1817"/>
      <c r="W417" s="5797"/>
      <c r="X417" s="599"/>
    </row>
    <row r="418" spans="1:24" ht="18" customHeight="1">
      <c r="A418" s="4169"/>
      <c r="B418" s="990">
        <v>1</v>
      </c>
      <c r="C418" s="3695" t="s">
        <v>1659</v>
      </c>
      <c r="D418" s="1045"/>
      <c r="E418" s="1045"/>
      <c r="F418" s="1045"/>
      <c r="G418" s="1045"/>
      <c r="H418" s="1045"/>
      <c r="I418" s="1045"/>
      <c r="J418" s="1045"/>
      <c r="K418" s="1818" t="s">
        <v>319</v>
      </c>
      <c r="L418" s="1045"/>
      <c r="M418" s="1045"/>
      <c r="N418" s="1046"/>
      <c r="O418" s="1814"/>
      <c r="P418" s="1814"/>
      <c r="Q418" s="1815"/>
      <c r="R418" s="1816"/>
      <c r="S418" s="1816"/>
      <c r="T418" s="1816"/>
      <c r="U418" s="1816"/>
      <c r="V418" s="1817"/>
      <c r="W418" s="5797"/>
      <c r="X418" s="599"/>
    </row>
    <row r="419" spans="1:24" ht="18" customHeight="1">
      <c r="A419" s="4169"/>
      <c r="B419" s="5772">
        <v>2</v>
      </c>
      <c r="C419" s="3696" t="s">
        <v>1660</v>
      </c>
      <c r="D419" s="1045"/>
      <c r="E419" s="1045"/>
      <c r="F419" s="1045"/>
      <c r="G419" s="1045"/>
      <c r="H419" s="1045"/>
      <c r="I419" s="1045"/>
      <c r="J419" s="1045"/>
      <c r="K419" s="1818" t="s">
        <v>321</v>
      </c>
      <c r="L419" s="1045"/>
      <c r="M419" s="1045"/>
      <c r="N419" s="1046"/>
      <c r="O419" s="1814"/>
      <c r="P419" s="1814"/>
      <c r="Q419" s="1815"/>
      <c r="R419" s="1816"/>
      <c r="S419" s="1816"/>
      <c r="T419" s="1816"/>
      <c r="U419" s="1816"/>
      <c r="V419" s="1817"/>
      <c r="W419" s="5797"/>
      <c r="X419" s="599"/>
    </row>
    <row r="420" spans="1:24" ht="18" customHeight="1">
      <c r="A420" s="4169"/>
      <c r="B420" s="5772"/>
      <c r="C420" s="3695" t="s">
        <v>1661</v>
      </c>
      <c r="D420" s="1045"/>
      <c r="E420" s="1045"/>
      <c r="F420" s="1045"/>
      <c r="G420" s="1045"/>
      <c r="H420" s="1045"/>
      <c r="I420" s="1045"/>
      <c r="J420" s="1045"/>
      <c r="K420" s="1045"/>
      <c r="L420" s="1045"/>
      <c r="M420" s="1045"/>
      <c r="N420" s="1046"/>
      <c r="O420" s="1814"/>
      <c r="P420" s="1814"/>
      <c r="Q420" s="1815"/>
      <c r="R420" s="1816"/>
      <c r="S420" s="1816"/>
      <c r="T420" s="1816"/>
      <c r="U420" s="1816"/>
      <c r="V420" s="1817"/>
      <c r="W420" s="5797"/>
      <c r="X420" s="599"/>
    </row>
    <row r="421" spans="1:24" ht="18" customHeight="1">
      <c r="A421" s="4169"/>
      <c r="B421" s="5772"/>
      <c r="C421" s="3695" t="s">
        <v>1662</v>
      </c>
      <c r="D421" s="1045"/>
      <c r="E421" s="1045"/>
      <c r="F421" s="1045"/>
      <c r="G421" s="1045"/>
      <c r="H421" s="1045"/>
      <c r="I421" s="1045"/>
      <c r="J421" s="1045"/>
      <c r="K421" s="1045"/>
      <c r="L421" s="1045"/>
      <c r="M421" s="1045"/>
      <c r="N421" s="1046"/>
      <c r="O421" s="1814"/>
      <c r="P421" s="1814"/>
      <c r="Q421" s="1815"/>
      <c r="R421" s="1816"/>
      <c r="S421" s="1816"/>
      <c r="T421" s="1816"/>
      <c r="U421" s="1816"/>
      <c r="V421" s="1817"/>
      <c r="W421" s="5797"/>
      <c r="X421" s="599"/>
    </row>
    <row r="422" spans="1:24" ht="18" customHeight="1">
      <c r="A422" s="4169"/>
      <c r="B422" s="990">
        <v>3</v>
      </c>
      <c r="C422" s="3695" t="s">
        <v>1663</v>
      </c>
      <c r="D422" s="1045"/>
      <c r="E422" s="1045"/>
      <c r="F422" s="1045"/>
      <c r="G422" s="1045"/>
      <c r="H422" s="1045"/>
      <c r="I422" s="1045"/>
      <c r="J422" s="1045"/>
      <c r="K422" s="1045"/>
      <c r="L422" s="1045"/>
      <c r="M422" s="1045"/>
      <c r="N422" s="1046"/>
      <c r="O422" s="1814"/>
      <c r="P422" s="1814"/>
      <c r="Q422" s="1815"/>
      <c r="R422" s="1816"/>
      <c r="S422" s="1816"/>
      <c r="T422" s="1816"/>
      <c r="U422" s="1816"/>
      <c r="V422" s="1817"/>
      <c r="W422" s="5797"/>
      <c r="X422" s="599"/>
    </row>
    <row r="423" spans="1:24" ht="18" customHeight="1">
      <c r="A423" s="4169"/>
      <c r="B423" s="990">
        <v>4</v>
      </c>
      <c r="C423" s="3695" t="s">
        <v>1664</v>
      </c>
      <c r="D423" s="1045"/>
      <c r="E423" s="1045"/>
      <c r="F423" s="1045"/>
      <c r="G423" s="1045"/>
      <c r="H423" s="1045"/>
      <c r="I423" s="1045"/>
      <c r="J423" s="1045"/>
      <c r="K423" s="1045"/>
      <c r="L423" s="1045"/>
      <c r="M423" s="1045"/>
      <c r="N423" s="1046"/>
      <c r="O423" s="1814"/>
      <c r="P423" s="1814"/>
      <c r="Q423" s="1815"/>
      <c r="R423" s="1816"/>
      <c r="S423" s="1816"/>
      <c r="T423" s="1816"/>
      <c r="U423" s="1816"/>
      <c r="V423" s="1817"/>
      <c r="W423" s="5797"/>
      <c r="X423" s="599"/>
    </row>
    <row r="424" spans="1:24" ht="18" customHeight="1">
      <c r="A424" s="4169"/>
      <c r="B424" s="990">
        <v>5</v>
      </c>
      <c r="C424" s="3695" t="s">
        <v>1665</v>
      </c>
      <c r="D424" s="1045"/>
      <c r="E424" s="1045"/>
      <c r="F424" s="1045"/>
      <c r="G424" s="1045"/>
      <c r="H424" s="1045"/>
      <c r="I424" s="1045"/>
      <c r="J424" s="1045"/>
      <c r="K424" s="1045"/>
      <c r="L424" s="1045"/>
      <c r="M424" s="1045"/>
      <c r="N424" s="1046"/>
      <c r="O424" s="1814"/>
      <c r="P424" s="1814"/>
      <c r="Q424" s="1815"/>
      <c r="R424" s="1816"/>
      <c r="S424" s="1816"/>
      <c r="T424" s="1816"/>
      <c r="U424" s="1816"/>
      <c r="V424" s="1817"/>
      <c r="W424" s="5797"/>
      <c r="X424" s="599"/>
    </row>
    <row r="425" spans="1:24" ht="18" customHeight="1">
      <c r="A425" s="4169"/>
      <c r="B425" s="990"/>
      <c r="C425" s="3695"/>
      <c r="D425" s="1045"/>
      <c r="E425" s="1045"/>
      <c r="F425" s="1045"/>
      <c r="G425" s="1045"/>
      <c r="H425" s="1045"/>
      <c r="I425" s="1045"/>
      <c r="J425" s="1045"/>
      <c r="K425" s="1045"/>
      <c r="L425" s="1045"/>
      <c r="M425" s="1045"/>
      <c r="N425" s="1046"/>
      <c r="O425" s="1814"/>
      <c r="P425" s="1814"/>
      <c r="Q425" s="1815"/>
      <c r="R425" s="1816"/>
      <c r="S425" s="1816"/>
      <c r="T425" s="1816"/>
      <c r="U425" s="1816"/>
      <c r="V425" s="1817"/>
      <c r="W425" s="5797"/>
      <c r="X425" s="599"/>
    </row>
    <row r="426" spans="1:24" ht="18" customHeight="1">
      <c r="A426" s="4169"/>
      <c r="B426" s="990"/>
      <c r="C426" s="3695"/>
      <c r="D426" s="1045"/>
      <c r="E426" s="1045"/>
      <c r="F426" s="1045"/>
      <c r="G426" s="1045"/>
      <c r="H426" s="1045"/>
      <c r="I426" s="1045"/>
      <c r="J426" s="1045"/>
      <c r="K426" s="1045"/>
      <c r="L426" s="1045"/>
      <c r="M426" s="1045"/>
      <c r="N426" s="1046"/>
      <c r="O426" s="1814"/>
      <c r="P426" s="1814"/>
      <c r="Q426" s="1815"/>
      <c r="R426" s="1816"/>
      <c r="S426" s="1816"/>
      <c r="T426" s="1816"/>
      <c r="U426" s="1816"/>
      <c r="V426" s="1817"/>
      <c r="W426" s="5797"/>
      <c r="X426" s="599"/>
    </row>
    <row r="427" spans="1:24" ht="18" customHeight="1">
      <c r="A427" s="4169"/>
      <c r="B427" s="990"/>
      <c r="C427" s="3695"/>
      <c r="D427" s="1045"/>
      <c r="E427" s="1045"/>
      <c r="F427" s="1045"/>
      <c r="G427" s="1045"/>
      <c r="H427" s="1045"/>
      <c r="I427" s="1045"/>
      <c r="J427" s="1045"/>
      <c r="K427" s="1045"/>
      <c r="L427" s="1045"/>
      <c r="M427" s="1045"/>
      <c r="N427" s="1046"/>
      <c r="O427" s="1814"/>
      <c r="P427" s="1814"/>
      <c r="Q427" s="1815"/>
      <c r="R427" s="1816"/>
      <c r="S427" s="1816"/>
      <c r="T427" s="1816"/>
      <c r="U427" s="1816"/>
      <c r="V427" s="1817"/>
      <c r="W427" s="5797"/>
      <c r="X427" s="599"/>
    </row>
    <row r="428" spans="1:24" ht="18" customHeight="1">
      <c r="A428" s="4169"/>
      <c r="B428" s="990"/>
      <c r="C428" s="3695"/>
      <c r="D428" s="1045"/>
      <c r="E428" s="1045"/>
      <c r="F428" s="1045"/>
      <c r="G428" s="1045"/>
      <c r="H428" s="1045"/>
      <c r="I428" s="1045"/>
      <c r="J428" s="1045"/>
      <c r="K428" s="1045"/>
      <c r="L428" s="1045"/>
      <c r="M428" s="1045"/>
      <c r="N428" s="1046"/>
      <c r="O428" s="1814"/>
      <c r="P428" s="1814"/>
      <c r="Q428" s="1815"/>
      <c r="R428" s="1816"/>
      <c r="S428" s="1816"/>
      <c r="T428" s="1816"/>
      <c r="U428" s="1816"/>
      <c r="V428" s="1817"/>
      <c r="W428" s="5797"/>
      <c r="X428" s="599"/>
    </row>
    <row r="429" spans="1:24" ht="18" customHeight="1">
      <c r="A429" s="4169"/>
      <c r="B429" s="990"/>
      <c r="C429" s="3695"/>
      <c r="D429" s="1045"/>
      <c r="E429" s="1045"/>
      <c r="F429" s="1045"/>
      <c r="G429" s="1045"/>
      <c r="H429" s="1045"/>
      <c r="I429" s="1045"/>
      <c r="J429" s="1045"/>
      <c r="K429" s="1045"/>
      <c r="L429" s="1045"/>
      <c r="M429" s="1045"/>
      <c r="N429" s="1046"/>
      <c r="O429" s="1814"/>
      <c r="P429" s="1814"/>
      <c r="Q429" s="1815"/>
      <c r="R429" s="1816"/>
      <c r="S429" s="1816"/>
      <c r="T429" s="1816"/>
      <c r="U429" s="1816"/>
      <c r="V429" s="1817"/>
      <c r="W429" s="5797"/>
      <c r="X429" s="599"/>
    </row>
    <row r="430" spans="1:24" ht="18" customHeight="1">
      <c r="A430" s="4169"/>
      <c r="B430" s="990"/>
      <c r="C430" s="3695"/>
      <c r="D430" s="1045"/>
      <c r="E430" s="1045"/>
      <c r="F430" s="1045"/>
      <c r="G430" s="1045"/>
      <c r="H430" s="1045"/>
      <c r="I430" s="1045"/>
      <c r="J430" s="1045"/>
      <c r="K430" s="1045"/>
      <c r="L430" s="1045"/>
      <c r="M430" s="1045"/>
      <c r="N430" s="1046"/>
      <c r="O430" s="1814"/>
      <c r="P430" s="1814"/>
      <c r="Q430" s="1815"/>
      <c r="R430" s="1816"/>
      <c r="S430" s="1816"/>
      <c r="T430" s="1816"/>
      <c r="U430" s="1816"/>
      <c r="V430" s="1817"/>
      <c r="W430" s="5797"/>
      <c r="X430" s="599"/>
    </row>
    <row r="431" spans="1:24" ht="18" customHeight="1">
      <c r="A431" s="4169"/>
      <c r="B431" s="990"/>
      <c r="C431" s="3695"/>
      <c r="D431" s="1045"/>
      <c r="E431" s="1045"/>
      <c r="F431" s="1045"/>
      <c r="G431" s="1045"/>
      <c r="H431" s="1045"/>
      <c r="I431" s="1045"/>
      <c r="J431" s="1045"/>
      <c r="K431" s="1045"/>
      <c r="L431" s="1045"/>
      <c r="M431" s="1045"/>
      <c r="N431" s="1046"/>
      <c r="O431" s="1814"/>
      <c r="P431" s="1814"/>
      <c r="Q431" s="1815"/>
      <c r="R431" s="1816"/>
      <c r="S431" s="1816"/>
      <c r="T431" s="1816"/>
      <c r="U431" s="1816"/>
      <c r="V431" s="1817"/>
      <c r="W431" s="5797"/>
      <c r="X431" s="599"/>
    </row>
    <row r="432" spans="1:24" ht="18" customHeight="1">
      <c r="A432" s="4169"/>
      <c r="B432" s="1047"/>
      <c r="C432" s="3697"/>
      <c r="D432" s="9"/>
      <c r="E432" s="9"/>
      <c r="F432" s="9"/>
      <c r="G432" s="9"/>
      <c r="H432" s="9"/>
      <c r="I432" s="45"/>
      <c r="J432" s="45"/>
      <c r="K432" s="45"/>
      <c r="L432" s="45"/>
      <c r="M432" s="45"/>
      <c r="N432" s="46"/>
      <c r="O432" s="1814"/>
      <c r="P432" s="1814"/>
      <c r="Q432" s="1815"/>
      <c r="R432" s="1816"/>
      <c r="S432" s="1816"/>
      <c r="T432" s="1816"/>
      <c r="U432" s="1816"/>
      <c r="V432" s="1817"/>
      <c r="W432" s="5797"/>
      <c r="X432" s="599"/>
    </row>
    <row r="433" spans="1:24" ht="18" customHeight="1">
      <c r="A433" s="4169"/>
      <c r="B433" s="5731"/>
      <c r="C433" s="5732"/>
      <c r="D433" s="5732"/>
      <c r="E433" s="5732"/>
      <c r="F433" s="5732"/>
      <c r="G433" s="5732"/>
      <c r="H433" s="5732"/>
      <c r="I433" s="5732"/>
      <c r="J433" s="5732"/>
      <c r="K433" s="5732"/>
      <c r="L433" s="5732"/>
      <c r="M433" s="5732"/>
      <c r="N433" s="5733"/>
      <c r="O433" s="1814"/>
      <c r="P433" s="1814"/>
      <c r="Q433" s="1815"/>
      <c r="R433" s="1816"/>
      <c r="S433" s="1816"/>
      <c r="T433" s="1816"/>
      <c r="U433" s="1816"/>
      <c r="V433" s="1817"/>
      <c r="W433" s="5797"/>
      <c r="X433" s="599"/>
    </row>
    <row r="434" spans="1:24" ht="18" customHeight="1">
      <c r="A434" s="4169"/>
      <c r="B434" s="1114" t="s">
        <v>264</v>
      </c>
      <c r="C434" s="2923" t="s">
        <v>281</v>
      </c>
      <c r="D434" s="5734" t="s">
        <v>1612</v>
      </c>
      <c r="E434" s="5735"/>
      <c r="F434" s="5735"/>
      <c r="G434" s="5735"/>
      <c r="H434" s="5735"/>
      <c r="I434" s="5735"/>
      <c r="J434" s="5735"/>
      <c r="K434" s="5735"/>
      <c r="L434" s="5735"/>
      <c r="M434" s="5735"/>
      <c r="N434" s="5736"/>
      <c r="O434" s="1814"/>
      <c r="P434" s="1814"/>
      <c r="Q434" s="1815"/>
      <c r="R434" s="1816"/>
      <c r="S434" s="1816"/>
      <c r="T434" s="1816"/>
      <c r="U434" s="1816"/>
      <c r="V434" s="1817"/>
      <c r="W434" s="5797"/>
      <c r="X434" s="599"/>
    </row>
    <row r="435" spans="1:24" ht="18" customHeight="1">
      <c r="A435" s="4169"/>
      <c r="B435" s="5769"/>
      <c r="C435" s="5770"/>
      <c r="D435" s="5770"/>
      <c r="E435" s="5770"/>
      <c r="F435" s="5770"/>
      <c r="G435" s="5770"/>
      <c r="H435" s="5770"/>
      <c r="I435" s="5770"/>
      <c r="J435" s="5770"/>
      <c r="K435" s="5770"/>
      <c r="L435" s="5770"/>
      <c r="M435" s="5770"/>
      <c r="N435" s="5771"/>
      <c r="O435" s="1814"/>
      <c r="P435" s="1814"/>
      <c r="Q435" s="1815"/>
      <c r="R435" s="1816"/>
      <c r="S435" s="1816"/>
      <c r="T435" s="1816"/>
      <c r="U435" s="1816"/>
      <c r="V435" s="1817"/>
      <c r="W435" s="5797"/>
      <c r="X435" s="599"/>
    </row>
    <row r="436" spans="1:24" ht="18" customHeight="1">
      <c r="A436" s="4169"/>
      <c r="B436" s="5766" t="s">
        <v>480</v>
      </c>
      <c r="C436" s="5767"/>
      <c r="D436" s="5767"/>
      <c r="E436" s="5767"/>
      <c r="F436" s="5767"/>
      <c r="G436" s="5767"/>
      <c r="H436" s="5767"/>
      <c r="I436" s="5767"/>
      <c r="J436" s="5767"/>
      <c r="K436" s="5767"/>
      <c r="L436" s="5767"/>
      <c r="M436" s="5767"/>
      <c r="N436" s="5768"/>
      <c r="O436" s="1814"/>
      <c r="P436" s="1814"/>
      <c r="Q436" s="1815"/>
      <c r="R436" s="1816"/>
      <c r="S436" s="1816"/>
      <c r="T436" s="1816"/>
      <c r="U436" s="1816"/>
      <c r="V436" s="1817"/>
      <c r="W436" s="5797"/>
      <c r="X436" s="599"/>
    </row>
    <row r="437" spans="1:24" ht="18" customHeight="1">
      <c r="A437" s="4169"/>
      <c r="B437" s="140" t="s">
        <v>12</v>
      </c>
      <c r="C437" s="2918" t="s">
        <v>20</v>
      </c>
      <c r="D437" s="1054"/>
      <c r="E437" s="1054"/>
      <c r="F437" s="1054"/>
      <c r="G437" s="1054"/>
      <c r="H437" s="1054"/>
      <c r="I437" s="1055"/>
      <c r="J437" s="1055"/>
      <c r="K437" s="1055"/>
      <c r="L437" s="1055"/>
      <c r="M437" s="1055"/>
      <c r="N437" s="139"/>
      <c r="O437" s="1814"/>
      <c r="P437" s="1814"/>
      <c r="Q437" s="1815"/>
      <c r="R437" s="1816"/>
      <c r="S437" s="1816"/>
      <c r="T437" s="1816"/>
      <c r="U437" s="1816"/>
      <c r="V437" s="1817"/>
      <c r="W437" s="5797"/>
      <c r="X437" s="599"/>
    </row>
    <row r="438" spans="1:24" ht="18" customHeight="1">
      <c r="A438" s="4169"/>
      <c r="B438" s="989"/>
      <c r="C438" s="2919" t="s">
        <v>1275</v>
      </c>
      <c r="D438" s="1054"/>
      <c r="E438" s="1054"/>
      <c r="F438" s="1054"/>
      <c r="G438" s="1054"/>
      <c r="H438" s="1054"/>
      <c r="I438" s="1055"/>
      <c r="J438" s="1055"/>
      <c r="K438" s="1055"/>
      <c r="L438" s="1055"/>
      <c r="M438" s="1055"/>
      <c r="N438" s="139"/>
      <c r="O438" s="1814"/>
      <c r="P438" s="1814"/>
      <c r="Q438" s="1815"/>
      <c r="R438" s="1816"/>
      <c r="S438" s="1816"/>
      <c r="T438" s="1816"/>
      <c r="U438" s="1816"/>
      <c r="V438" s="1817"/>
      <c r="W438" s="5797"/>
      <c r="X438" s="599"/>
    </row>
    <row r="439" spans="1:24" ht="18" customHeight="1">
      <c r="A439" s="4169"/>
      <c r="B439" s="989" t="s">
        <v>14</v>
      </c>
      <c r="C439" s="2920" t="s">
        <v>1613</v>
      </c>
      <c r="D439" s="1054"/>
      <c r="E439" s="1054"/>
      <c r="F439" s="1054"/>
      <c r="G439" s="1054"/>
      <c r="H439" s="1054"/>
      <c r="I439" s="1055"/>
      <c r="J439" s="1055"/>
      <c r="K439" s="1055"/>
      <c r="L439" s="1055"/>
      <c r="M439" s="1055"/>
      <c r="N439" s="139"/>
      <c r="O439" s="1814"/>
      <c r="P439" s="1814"/>
      <c r="Q439" s="1815"/>
      <c r="R439" s="1816"/>
      <c r="S439" s="1816"/>
      <c r="T439" s="1816"/>
      <c r="U439" s="1816"/>
      <c r="V439" s="1817"/>
      <c r="W439" s="5797"/>
      <c r="X439" s="599"/>
    </row>
    <row r="440" spans="1:24" ht="18" customHeight="1">
      <c r="A440" s="4169"/>
      <c r="B440" s="2922"/>
      <c r="C440" s="2752" t="s">
        <v>1586</v>
      </c>
      <c r="D440" s="1531" t="s">
        <v>1614</v>
      </c>
      <c r="E440" s="1054"/>
      <c r="F440" s="1054"/>
      <c r="G440" s="1054"/>
      <c r="H440" s="1054"/>
      <c r="I440" s="1055"/>
      <c r="J440" s="2921"/>
      <c r="K440" s="1821" t="s">
        <v>1615</v>
      </c>
      <c r="L440" s="1055"/>
      <c r="M440" s="1055"/>
      <c r="N440" s="139"/>
      <c r="O440" s="1814"/>
      <c r="P440" s="1814"/>
      <c r="Q440" s="1815"/>
      <c r="R440" s="1816"/>
      <c r="S440" s="1816"/>
      <c r="T440" s="1816"/>
      <c r="U440" s="1816"/>
      <c r="V440" s="1817"/>
      <c r="W440" s="5797"/>
      <c r="X440" s="599"/>
    </row>
    <row r="441" spans="1:24" ht="18" customHeight="1">
      <c r="A441" s="4169"/>
      <c r="B441" s="27" t="s">
        <v>266</v>
      </c>
      <c r="C441" s="4121" t="str">
        <f ca="1">CELL("nomfichier")</f>
        <v>E:\0-UPRT\1-UPRT.FR-SITE-WEB\ff-fiches-fabrications\ff-fiches-fabrication-maj-08-2020\[ff-14.A-restauration-13.postits-au-poids.xlsx]Epurer un texte (2)</v>
      </c>
      <c r="D441" s="4121"/>
      <c r="E441" s="4121"/>
      <c r="F441" s="4121"/>
      <c r="G441" s="4121"/>
      <c r="H441" s="4121"/>
      <c r="I441" s="4121"/>
      <c r="J441" s="4121"/>
      <c r="K441" s="4121"/>
      <c r="L441" s="4121"/>
      <c r="M441" s="4121"/>
      <c r="N441" s="4122"/>
      <c r="O441" s="1814"/>
      <c r="P441" s="1814"/>
      <c r="Q441" s="1815"/>
      <c r="R441" s="1816"/>
      <c r="S441" s="1816"/>
      <c r="T441" s="1816"/>
      <c r="U441" s="1816"/>
      <c r="V441" s="1817"/>
      <c r="W441" s="5797"/>
      <c r="X441" s="599"/>
    </row>
    <row r="442" spans="1:24" ht="18" customHeight="1">
      <c r="A442" s="4169"/>
      <c r="B442" s="444" t="s">
        <v>268</v>
      </c>
      <c r="C442" s="4123" t="s">
        <v>1616</v>
      </c>
      <c r="D442" s="4123"/>
      <c r="E442" s="4123"/>
      <c r="F442" s="4123"/>
      <c r="G442" s="4123"/>
      <c r="H442" s="4123"/>
      <c r="I442" s="4123"/>
      <c r="J442" s="4123"/>
      <c r="K442" s="4123"/>
      <c r="L442" s="4123"/>
      <c r="M442" s="4123"/>
      <c r="N442" s="4124"/>
      <c r="O442" s="1814"/>
      <c r="P442" s="1814"/>
      <c r="Q442" s="1815"/>
      <c r="R442" s="1816"/>
      <c r="S442" s="1816"/>
      <c r="T442" s="1816"/>
      <c r="U442" s="1816"/>
      <c r="V442" s="1817"/>
      <c r="W442" s="5797"/>
      <c r="X442" s="599"/>
    </row>
    <row r="443" spans="1:24" ht="18" customHeight="1" thickBot="1">
      <c r="A443" s="4169"/>
      <c r="B443" s="4112" t="s">
        <v>271</v>
      </c>
      <c r="C443" s="4113"/>
      <c r="D443" s="4113"/>
      <c r="E443" s="4113"/>
      <c r="F443" s="4113"/>
      <c r="G443" s="4113"/>
      <c r="H443" s="4113"/>
      <c r="I443" s="4113"/>
      <c r="J443" s="4113"/>
      <c r="K443" s="4113"/>
      <c r="L443" s="4113"/>
      <c r="M443" s="4113"/>
      <c r="N443" s="4114"/>
      <c r="O443" s="1814"/>
      <c r="P443" s="1814"/>
      <c r="Q443" s="1815"/>
      <c r="R443" s="1816"/>
      <c r="S443" s="1816"/>
      <c r="T443" s="1816"/>
      <c r="U443" s="1816"/>
      <c r="V443" s="1817"/>
      <c r="W443" s="5797"/>
      <c r="X443" s="599"/>
    </row>
    <row r="444" spans="1:24" ht="18" customHeight="1" thickBot="1">
      <c r="A444" s="1822"/>
      <c r="B444" s="1823"/>
      <c r="C444" s="1823"/>
      <c r="D444" s="1824"/>
      <c r="E444" s="1825"/>
      <c r="F444" s="1826"/>
      <c r="G444" s="1827"/>
      <c r="H444" s="1827"/>
      <c r="I444" s="1827"/>
      <c r="J444" s="1827"/>
      <c r="K444" s="1828"/>
      <c r="L444" s="1828"/>
      <c r="M444" s="1828"/>
      <c r="N444" s="1828"/>
      <c r="O444" s="1829"/>
      <c r="P444" s="1829"/>
      <c r="Q444" s="1829"/>
      <c r="R444" s="1829"/>
      <c r="S444" s="1829"/>
      <c r="T444" s="1829"/>
      <c r="U444" s="1829"/>
      <c r="V444" s="1829"/>
      <c r="W444" s="5797"/>
      <c r="X444" s="599"/>
    </row>
    <row r="445" spans="1:24" ht="18" customHeight="1">
      <c r="A445" s="4188" t="s">
        <v>260</v>
      </c>
      <c r="B445" s="4190" t="s">
        <v>1572</v>
      </c>
      <c r="C445" s="4191"/>
      <c r="D445" s="4191"/>
      <c r="E445" s="4191"/>
      <c r="F445" s="4191"/>
      <c r="G445" s="4191"/>
      <c r="H445" s="4191"/>
      <c r="I445" s="4191"/>
      <c r="J445" s="4191"/>
      <c r="K445" s="4191"/>
      <c r="L445" s="4191"/>
      <c r="M445" s="4191"/>
      <c r="N445" s="4194">
        <v>9</v>
      </c>
      <c r="O445" s="5791" t="str">
        <f>B445</f>
        <v>PRÉPARATION KAPPA</v>
      </c>
      <c r="P445" s="5792"/>
      <c r="Q445" s="5792"/>
      <c r="R445" s="5792"/>
      <c r="S445" s="5792"/>
      <c r="T445" s="5792"/>
      <c r="U445" s="5792"/>
      <c r="V445" s="5793"/>
      <c r="W445" s="5797"/>
      <c r="X445" s="599"/>
    </row>
    <row r="446" spans="1:24" ht="18" customHeight="1">
      <c r="A446" s="4189"/>
      <c r="B446" s="4192"/>
      <c r="C446" s="4193"/>
      <c r="D446" s="4193"/>
      <c r="E446" s="4193"/>
      <c r="F446" s="4193"/>
      <c r="G446" s="4193"/>
      <c r="H446" s="4193"/>
      <c r="I446" s="4193"/>
      <c r="J446" s="4193"/>
      <c r="K446" s="4193"/>
      <c r="L446" s="4193"/>
      <c r="M446" s="4193"/>
      <c r="N446" s="4195"/>
      <c r="O446" s="5791"/>
      <c r="P446" s="5792"/>
      <c r="Q446" s="5792"/>
      <c r="R446" s="5792"/>
      <c r="S446" s="5792"/>
      <c r="T446" s="5792"/>
      <c r="U446" s="5792"/>
      <c r="V446" s="5793"/>
      <c r="W446" s="5797"/>
      <c r="X446" s="599"/>
    </row>
    <row r="447" spans="1:24" ht="18" customHeight="1">
      <c r="A447" s="4189"/>
      <c r="B447" s="4192"/>
      <c r="C447" s="4193"/>
      <c r="D447" s="4193"/>
      <c r="E447" s="4193"/>
      <c r="F447" s="4193"/>
      <c r="G447" s="4193"/>
      <c r="H447" s="4193"/>
      <c r="I447" s="4193"/>
      <c r="J447" s="4193"/>
      <c r="K447" s="4193"/>
      <c r="L447" s="4193"/>
      <c r="M447" s="4193"/>
      <c r="N447" s="4195"/>
      <c r="O447" s="5791"/>
      <c r="P447" s="5792"/>
      <c r="Q447" s="5792"/>
      <c r="R447" s="5792"/>
      <c r="S447" s="5792"/>
      <c r="T447" s="5792"/>
      <c r="U447" s="5792"/>
      <c r="V447" s="5793"/>
      <c r="W447" s="5797"/>
      <c r="X447" s="599"/>
    </row>
    <row r="448" spans="1:24" ht="18" customHeight="1">
      <c r="A448" s="1097"/>
      <c r="B448" s="5746" t="s">
        <v>287</v>
      </c>
      <c r="C448" s="4824"/>
      <c r="D448" s="4825" t="s">
        <v>1566</v>
      </c>
      <c r="E448" s="4825"/>
      <c r="F448" s="4825"/>
      <c r="G448" s="4825"/>
      <c r="H448" s="4825"/>
      <c r="I448" s="4825"/>
      <c r="J448" s="4825"/>
      <c r="K448" s="4825"/>
      <c r="L448" s="4825"/>
      <c r="M448" s="4825"/>
      <c r="N448" s="5747"/>
      <c r="O448" s="5791" t="str">
        <f>D448</f>
        <v>COUSSIN COEUR DE LA SAINT VALENTIN 2014</v>
      </c>
      <c r="P448" s="5792"/>
      <c r="Q448" s="5792"/>
      <c r="R448" s="5792"/>
      <c r="S448" s="5792"/>
      <c r="T448" s="5792"/>
      <c r="U448" s="5792"/>
      <c r="V448" s="5793"/>
      <c r="W448" s="5797"/>
      <c r="X448" s="599"/>
    </row>
    <row r="449" spans="1:24" ht="18" customHeight="1">
      <c r="A449" s="1097"/>
      <c r="B449" s="5746"/>
      <c r="C449" s="4824"/>
      <c r="D449" s="4825"/>
      <c r="E449" s="4825"/>
      <c r="F449" s="4825"/>
      <c r="G449" s="4825"/>
      <c r="H449" s="4825"/>
      <c r="I449" s="4825"/>
      <c r="J449" s="4825"/>
      <c r="K449" s="4825"/>
      <c r="L449" s="4825"/>
      <c r="M449" s="4825"/>
      <c r="N449" s="5747"/>
      <c r="O449" s="5791"/>
      <c r="P449" s="5792"/>
      <c r="Q449" s="5792"/>
      <c r="R449" s="5792"/>
      <c r="S449" s="5792"/>
      <c r="T449" s="5792"/>
      <c r="U449" s="5792"/>
      <c r="V449" s="5793"/>
      <c r="W449" s="5797"/>
      <c r="X449" s="599"/>
    </row>
    <row r="450" spans="1:24" ht="18" customHeight="1">
      <c r="A450" s="4169"/>
      <c r="B450" s="5748" t="s">
        <v>1585</v>
      </c>
      <c r="C450" s="5749"/>
      <c r="D450" s="5749"/>
      <c r="E450" s="5749"/>
      <c r="F450" s="5749"/>
      <c r="G450" s="5749"/>
      <c r="H450" s="5749"/>
      <c r="I450" s="5749"/>
      <c r="J450" s="5749"/>
      <c r="K450" s="5749"/>
      <c r="L450" s="5749"/>
      <c r="M450" s="5749"/>
      <c r="N450" s="5750"/>
      <c r="O450" s="5791" t="str">
        <f>B450</f>
        <v>AUTEUR : FRANÇOIS PERRET Hôtel Shangri La, Paris - JOURNAL DU PATISSIER -  Numéro 392 • Janvier - Février 2014</v>
      </c>
      <c r="P450" s="5792"/>
      <c r="Q450" s="5792"/>
      <c r="R450" s="5792"/>
      <c r="S450" s="5792"/>
      <c r="T450" s="5792"/>
      <c r="U450" s="5792"/>
      <c r="V450" s="5793"/>
      <c r="W450" s="5797"/>
      <c r="X450" s="599"/>
    </row>
    <row r="451" spans="1:24" ht="18" customHeight="1">
      <c r="A451" s="4169"/>
      <c r="B451" s="5748"/>
      <c r="C451" s="5749"/>
      <c r="D451" s="5749"/>
      <c r="E451" s="5749"/>
      <c r="F451" s="5749"/>
      <c r="G451" s="5749"/>
      <c r="H451" s="5749"/>
      <c r="I451" s="5749"/>
      <c r="J451" s="5749"/>
      <c r="K451" s="5749"/>
      <c r="L451" s="5749"/>
      <c r="M451" s="5749"/>
      <c r="N451" s="5750"/>
      <c r="O451" s="5791"/>
      <c r="P451" s="5792"/>
      <c r="Q451" s="5792"/>
      <c r="R451" s="5792"/>
      <c r="S451" s="5792"/>
      <c r="T451" s="5792"/>
      <c r="U451" s="5792"/>
      <c r="V451" s="5793"/>
      <c r="W451" s="5797"/>
      <c r="X451" s="599"/>
    </row>
    <row r="452" spans="1:24" ht="18" customHeight="1">
      <c r="A452" s="4169"/>
      <c r="B452" s="4128"/>
      <c r="C452" s="4129"/>
      <c r="D452" s="4129"/>
      <c r="E452" s="4129"/>
      <c r="F452" s="4129"/>
      <c r="G452" s="4129"/>
      <c r="H452" s="4129"/>
      <c r="I452" s="4129"/>
      <c r="J452" s="4129"/>
      <c r="K452" s="4129"/>
      <c r="L452" s="4129"/>
      <c r="M452" s="4129"/>
      <c r="N452" s="4130"/>
      <c r="O452" s="5809"/>
      <c r="P452" s="4814"/>
      <c r="Q452" s="4814"/>
      <c r="R452" s="4814"/>
      <c r="S452" s="4814"/>
      <c r="T452" s="4814"/>
      <c r="U452" s="4814"/>
      <c r="V452" s="5810"/>
      <c r="W452" s="5797"/>
      <c r="X452" s="599"/>
    </row>
    <row r="453" spans="1:24" ht="18" customHeight="1">
      <c r="A453" s="4169"/>
      <c r="B453" s="2740" t="s">
        <v>25</v>
      </c>
      <c r="C453" s="2934"/>
      <c r="D453" s="2752" t="s">
        <v>1586</v>
      </c>
      <c r="E453" s="2935"/>
      <c r="F453" s="2921" t="s">
        <v>1587</v>
      </c>
      <c r="G453" s="1783">
        <v>1</v>
      </c>
      <c r="H453" s="2940" t="s">
        <v>464</v>
      </c>
      <c r="I453" s="2941" t="str">
        <f>B445</f>
        <v>PRÉPARATION KAPPA</v>
      </c>
      <c r="J453" s="133"/>
      <c r="K453" s="133"/>
      <c r="L453" s="2934"/>
      <c r="M453" s="5751" t="s">
        <v>14</v>
      </c>
      <c r="N453" s="5752"/>
      <c r="O453" s="5811" t="s">
        <v>1588</v>
      </c>
      <c r="P453" s="5812"/>
      <c r="Q453" s="5812"/>
      <c r="R453" s="5812"/>
      <c r="S453" s="5812"/>
      <c r="T453" s="5812"/>
      <c r="U453" s="5813">
        <f>H21</f>
        <v>2</v>
      </c>
      <c r="V453" s="5814"/>
      <c r="W453" s="5797"/>
      <c r="X453" s="599"/>
    </row>
    <row r="454" spans="1:24" ht="18" customHeight="1">
      <c r="A454" s="4169"/>
      <c r="B454" s="2741" t="s">
        <v>12</v>
      </c>
      <c r="C454" s="2934"/>
      <c r="D454" s="2921" t="s">
        <v>1589</v>
      </c>
      <c r="E454" s="2936" t="str">
        <f>C455</f>
        <v>Coussin</v>
      </c>
      <c r="F454" s="2921" t="s">
        <v>1590</v>
      </c>
      <c r="G454" s="2939">
        <f>(M455/K455)*G453</f>
        <v>3.1847133757961785</v>
      </c>
      <c r="H454" s="2934"/>
      <c r="I454" s="2934"/>
      <c r="J454" s="2934"/>
      <c r="K454" s="2934"/>
      <c r="L454" s="2934"/>
      <c r="M454" s="5753" t="s">
        <v>1591</v>
      </c>
      <c r="N454" s="5754"/>
      <c r="O454" s="5811"/>
      <c r="P454" s="5812"/>
      <c r="Q454" s="5812"/>
      <c r="R454" s="5812"/>
      <c r="S454" s="5812"/>
      <c r="T454" s="5812"/>
      <c r="U454" s="5813"/>
      <c r="V454" s="5814"/>
      <c r="W454" s="5797"/>
      <c r="X454" s="599"/>
    </row>
    <row r="455" spans="1:24" ht="18" customHeight="1">
      <c r="A455" s="4169"/>
      <c r="B455" s="5760">
        <v>1</v>
      </c>
      <c r="C455" s="5761" t="s">
        <v>1592</v>
      </c>
      <c r="D455" s="3439"/>
      <c r="E455" s="3439"/>
      <c r="F455" s="2937" t="s">
        <v>1593</v>
      </c>
      <c r="G455" s="2938">
        <f>B455</f>
        <v>1</v>
      </c>
      <c r="H455" s="2937" t="str">
        <f>C455</f>
        <v>Coussin</v>
      </c>
      <c r="I455" s="3439"/>
      <c r="J455" s="5762" t="s">
        <v>1594</v>
      </c>
      <c r="K455" s="5763">
        <f>N470</f>
        <v>1.256</v>
      </c>
      <c r="L455" s="3691"/>
      <c r="M455" s="5764">
        <v>4</v>
      </c>
      <c r="N455" s="5765"/>
      <c r="O455" s="5817" t="s">
        <v>1595</v>
      </c>
      <c r="P455" s="5818"/>
      <c r="Q455" s="5818"/>
      <c r="R455" s="5818"/>
      <c r="S455" s="5818"/>
      <c r="T455" s="5818"/>
      <c r="U455" s="5807" t="str">
        <f>Q21</f>
        <v>Coussin (s)</v>
      </c>
      <c r="V455" s="5808"/>
      <c r="W455" s="5797"/>
      <c r="X455" s="599"/>
    </row>
    <row r="456" spans="1:24" ht="18" customHeight="1">
      <c r="A456" s="4169"/>
      <c r="B456" s="5760"/>
      <c r="C456" s="5761"/>
      <c r="D456" s="3439"/>
      <c r="E456" s="3439"/>
      <c r="F456" s="3439"/>
      <c r="G456" s="5773">
        <f>K455/M455</f>
        <v>0.314</v>
      </c>
      <c r="H456" s="5773"/>
      <c r="I456" s="3439"/>
      <c r="J456" s="5762"/>
      <c r="K456" s="5763"/>
      <c r="L456" s="3691"/>
      <c r="M456" s="5764"/>
      <c r="N456" s="5765"/>
      <c r="O456" s="5817"/>
      <c r="P456" s="5818"/>
      <c r="Q456" s="5818"/>
      <c r="R456" s="5818"/>
      <c r="S456" s="5818"/>
      <c r="T456" s="5818"/>
      <c r="U456" s="5807"/>
      <c r="V456" s="5808"/>
      <c r="W456" s="5797"/>
      <c r="X456" s="599"/>
    </row>
    <row r="457" spans="1:24" ht="18" customHeight="1">
      <c r="A457" s="4169"/>
      <c r="B457" s="4128"/>
      <c r="C457" s="4129"/>
      <c r="D457" s="4129"/>
      <c r="E457" s="4129"/>
      <c r="F457" s="4129"/>
      <c r="G457" s="4129"/>
      <c r="H457" s="4129"/>
      <c r="I457" s="4129"/>
      <c r="J457" s="4129"/>
      <c r="K457" s="4129"/>
      <c r="L457" s="4129"/>
      <c r="M457" s="4129"/>
      <c r="N457" s="4130"/>
      <c r="O457" s="1784"/>
      <c r="P457" s="1785"/>
      <c r="Q457" s="1785"/>
      <c r="R457" s="1785"/>
      <c r="S457" s="1786"/>
      <c r="T457" s="1786"/>
      <c r="U457" s="1786"/>
      <c r="V457" s="1787"/>
      <c r="W457" s="5797"/>
      <c r="X457" s="599"/>
    </row>
    <row r="458" spans="1:24" ht="18" customHeight="1">
      <c r="A458" s="4169"/>
      <c r="B458" s="5755" t="s">
        <v>27</v>
      </c>
      <c r="C458" s="5756"/>
      <c r="D458" s="5756"/>
      <c r="E458" s="5757" t="s">
        <v>1286</v>
      </c>
      <c r="F458" s="5757"/>
      <c r="G458" s="5757"/>
      <c r="H458" s="5757"/>
      <c r="I458" s="5757"/>
      <c r="J458" s="5757"/>
      <c r="K458" s="5757"/>
      <c r="L458" s="2742"/>
      <c r="M458" s="2743"/>
      <c r="N458" s="2744"/>
      <c r="O458" s="1788"/>
      <c r="P458" s="1789"/>
      <c r="Q458" s="1789"/>
      <c r="R458" s="1789"/>
      <c r="S458" s="1790"/>
      <c r="T458" s="1790"/>
      <c r="U458" s="1790"/>
      <c r="V458" s="1791"/>
      <c r="W458" s="5797"/>
      <c r="X458" s="599"/>
    </row>
    <row r="459" spans="1:24" ht="18" customHeight="1">
      <c r="A459" s="4169"/>
      <c r="B459" s="5758" t="s">
        <v>300</v>
      </c>
      <c r="C459" s="4859" t="s">
        <v>331</v>
      </c>
      <c r="D459" s="4859" t="s">
        <v>366</v>
      </c>
      <c r="E459" s="5757"/>
      <c r="F459" s="5757"/>
      <c r="G459" s="5757"/>
      <c r="H459" s="5757"/>
      <c r="I459" s="5757"/>
      <c r="J459" s="5757"/>
      <c r="K459" s="5757"/>
      <c r="L459" s="2742"/>
      <c r="M459" s="2742"/>
      <c r="N459" s="2745"/>
      <c r="O459" s="1788"/>
      <c r="P459" s="1789"/>
      <c r="Q459" s="1789"/>
      <c r="R459" s="1789"/>
      <c r="S459" s="1790"/>
      <c r="T459" s="1790"/>
      <c r="U459" s="1790"/>
      <c r="V459" s="1791"/>
      <c r="W459" s="5797"/>
      <c r="X459" s="599"/>
    </row>
    <row r="460" spans="1:24" ht="18" customHeight="1">
      <c r="A460" s="4169"/>
      <c r="B460" s="5758"/>
      <c r="C460" s="4859"/>
      <c r="D460" s="4859"/>
      <c r="E460" s="2746" t="s">
        <v>24</v>
      </c>
      <c r="F460" s="2747"/>
      <c r="G460" s="2747"/>
      <c r="H460" s="2748"/>
      <c r="I460" s="2749"/>
      <c r="J460" s="2750"/>
      <c r="K460" s="2750"/>
      <c r="L460" s="2751"/>
      <c r="M460" s="2751"/>
      <c r="N460" s="3438"/>
      <c r="O460" s="1788"/>
      <c r="P460" s="1789"/>
      <c r="Q460" s="1789"/>
      <c r="R460" s="1789"/>
      <c r="S460" s="1790"/>
      <c r="T460" s="1790"/>
      <c r="U460" s="1790"/>
      <c r="V460" s="1791"/>
      <c r="W460" s="5797"/>
      <c r="X460" s="599"/>
    </row>
    <row r="461" spans="1:24" ht="18" customHeight="1">
      <c r="A461" s="4169"/>
      <c r="B461" s="5758"/>
      <c r="C461" s="4859"/>
      <c r="D461" s="5759"/>
      <c r="E461" s="1051" t="str">
        <f>SUBSTITUTE(ADDRESS(1,COLUMN(),4),"1","")</f>
        <v>E</v>
      </c>
      <c r="F461" s="1125"/>
      <c r="G461" s="1126"/>
      <c r="H461" s="1133"/>
      <c r="I461" s="1133"/>
      <c r="J461" s="1133"/>
      <c r="K461" s="1133"/>
      <c r="L461" s="1792"/>
      <c r="M461" s="1792"/>
      <c r="N461" s="1793"/>
      <c r="O461" s="1027"/>
      <c r="P461" s="1016"/>
      <c r="Q461" s="1016"/>
      <c r="R461" s="1016"/>
      <c r="S461" s="1011"/>
      <c r="T461" s="1061" t="s">
        <v>300</v>
      </c>
      <c r="U461" s="1011" t="s">
        <v>331</v>
      </c>
      <c r="V461" s="1794" t="s">
        <v>307</v>
      </c>
      <c r="W461" s="5797"/>
      <c r="X461" s="599"/>
    </row>
    <row r="462" spans="1:24" ht="18" customHeight="1">
      <c r="A462" s="4169"/>
      <c r="B462" s="1795"/>
      <c r="C462" s="1796"/>
      <c r="D462" s="1797"/>
      <c r="E462" s="3692"/>
      <c r="F462" s="2931"/>
      <c r="G462" s="2931"/>
      <c r="H462" s="2931"/>
      <c r="I462" s="2931"/>
      <c r="J462" s="2932">
        <f t="shared" ref="J462:J468" si="20">E462</f>
        <v>0</v>
      </c>
      <c r="K462" s="1052">
        <f t="shared" ref="K462:K468" si="21">IF(ISBLANK(B462),D462,(D462*B462))</f>
        <v>0</v>
      </c>
      <c r="L462" s="1798">
        <f>IF(ISTEXT(B462),B462,IF(ISBLANK(B462),0,(B462/B455)*M455))</f>
        <v>0</v>
      </c>
      <c r="M462" s="1799">
        <f t="shared" ref="M462:M467" si="22">C462</f>
        <v>0</v>
      </c>
      <c r="N462" s="145">
        <f>(K462/B455)*M455</f>
        <v>0</v>
      </c>
      <c r="O462" s="1014"/>
      <c r="P462" s="1014"/>
      <c r="Q462" s="1014"/>
      <c r="R462" s="1014"/>
      <c r="S462" s="1800">
        <f t="shared" ref="S462:S468" si="23">J462</f>
        <v>0</v>
      </c>
      <c r="T462" s="1801">
        <f>(L462/M455)*U453</f>
        <v>0</v>
      </c>
      <c r="U462" s="1831">
        <f t="shared" ref="U462:U468" si="24">M462</f>
        <v>0</v>
      </c>
      <c r="V462" s="1803">
        <f>(N462/M455)*U453</f>
        <v>0</v>
      </c>
      <c r="W462" s="5797"/>
      <c r="X462" s="599"/>
    </row>
    <row r="463" spans="1:24" ht="18" customHeight="1">
      <c r="A463" s="4169"/>
      <c r="B463" s="1804"/>
      <c r="C463" s="1805"/>
      <c r="D463" s="35">
        <v>0.25</v>
      </c>
      <c r="E463" s="3693" t="s">
        <v>738</v>
      </c>
      <c r="F463" s="2933"/>
      <c r="G463" s="2933"/>
      <c r="H463" s="2933"/>
      <c r="I463" s="2933"/>
      <c r="J463" s="2932" t="str">
        <f t="shared" si="20"/>
        <v>Jus de fraise</v>
      </c>
      <c r="K463" s="1052">
        <f t="shared" si="21"/>
        <v>0.25</v>
      </c>
      <c r="L463" s="1798">
        <f>IF(ISTEXT(B463),B463,IF(ISBLANK(B463),0,(B463/B455)*M455))</f>
        <v>0</v>
      </c>
      <c r="M463" s="1799">
        <f t="shared" si="22"/>
        <v>0</v>
      </c>
      <c r="N463" s="145">
        <f>(K463/B455)*M455</f>
        <v>1</v>
      </c>
      <c r="O463" s="1014"/>
      <c r="P463" s="1014"/>
      <c r="Q463" s="1014"/>
      <c r="R463" s="1014"/>
      <c r="S463" s="1800" t="str">
        <f t="shared" si="23"/>
        <v>Jus de fraise</v>
      </c>
      <c r="T463" s="1801">
        <f>(L463/M455)*U453</f>
        <v>0</v>
      </c>
      <c r="U463" s="1831">
        <f t="shared" si="24"/>
        <v>0</v>
      </c>
      <c r="V463" s="1803">
        <f>(N463/M455)*U453</f>
        <v>0.5</v>
      </c>
      <c r="W463" s="5797"/>
      <c r="X463" s="599"/>
    </row>
    <row r="464" spans="1:24" ht="18" customHeight="1">
      <c r="A464" s="4169"/>
      <c r="B464" s="1804"/>
      <c r="C464" s="1805"/>
      <c r="D464" s="35">
        <v>6.0000000000000001E-3</v>
      </c>
      <c r="E464" s="3693" t="s">
        <v>1666</v>
      </c>
      <c r="F464" s="2933"/>
      <c r="G464" s="2933"/>
      <c r="H464" s="2933"/>
      <c r="I464" s="2933"/>
      <c r="J464" s="2932" t="str">
        <f t="shared" si="20"/>
        <v>Kappa</v>
      </c>
      <c r="K464" s="1052">
        <f t="shared" si="21"/>
        <v>6.0000000000000001E-3</v>
      </c>
      <c r="L464" s="1798">
        <f>IF(ISTEXT(B464),B464,IF(ISBLANK(B464),0,(B464/B455)*M455))</f>
        <v>0</v>
      </c>
      <c r="M464" s="1799">
        <f t="shared" si="22"/>
        <v>0</v>
      </c>
      <c r="N464" s="145">
        <f>(K464/B455)*M455</f>
        <v>2.4E-2</v>
      </c>
      <c r="O464" s="1014"/>
      <c r="P464" s="1014"/>
      <c r="Q464" s="1014"/>
      <c r="R464" s="1014"/>
      <c r="S464" s="1800" t="str">
        <f t="shared" si="23"/>
        <v>Kappa</v>
      </c>
      <c r="T464" s="1801">
        <f>(L464/M455)*U453</f>
        <v>0</v>
      </c>
      <c r="U464" s="1831">
        <f t="shared" si="24"/>
        <v>0</v>
      </c>
      <c r="V464" s="1803">
        <f>(N464/M455)*U453</f>
        <v>1.2E-2</v>
      </c>
      <c r="W464" s="5797"/>
      <c r="X464" s="599"/>
    </row>
    <row r="465" spans="1:24" ht="18" customHeight="1">
      <c r="A465" s="4169"/>
      <c r="B465" s="1804"/>
      <c r="C465" s="1805"/>
      <c r="D465" s="35">
        <v>0.05</v>
      </c>
      <c r="E465" s="3693" t="s">
        <v>683</v>
      </c>
      <c r="F465" s="2933"/>
      <c r="G465" s="2933"/>
      <c r="H465" s="2933"/>
      <c r="I465" s="2933"/>
      <c r="J465" s="2932" t="str">
        <f t="shared" si="20"/>
        <v>Eau</v>
      </c>
      <c r="K465" s="1052">
        <f t="shared" si="21"/>
        <v>0.05</v>
      </c>
      <c r="L465" s="1798">
        <f>IF(ISTEXT(B465),B465,IF(ISBLANK(B465),0,(B465/B455)*M455))</f>
        <v>0</v>
      </c>
      <c r="M465" s="1799">
        <f t="shared" si="22"/>
        <v>0</v>
      </c>
      <c r="N465" s="145">
        <f>(K465/B455)*M455</f>
        <v>0.2</v>
      </c>
      <c r="O465" s="1014"/>
      <c r="P465" s="1014"/>
      <c r="Q465" s="1014"/>
      <c r="R465" s="1014"/>
      <c r="S465" s="1800" t="str">
        <f t="shared" si="23"/>
        <v>Eau</v>
      </c>
      <c r="T465" s="1801">
        <f>(L465/M455)*U453</f>
        <v>0</v>
      </c>
      <c r="U465" s="1831">
        <f t="shared" si="24"/>
        <v>0</v>
      </c>
      <c r="V465" s="1803">
        <f>(N465/M455)*U453</f>
        <v>0.1</v>
      </c>
      <c r="W465" s="5797"/>
      <c r="X465" s="599"/>
    </row>
    <row r="466" spans="1:24" ht="18" customHeight="1">
      <c r="A466" s="4169"/>
      <c r="B466" s="1804"/>
      <c r="C466" s="1805"/>
      <c r="D466" s="35">
        <v>8.0000000000000002E-3</v>
      </c>
      <c r="E466" s="3693" t="s">
        <v>1667</v>
      </c>
      <c r="F466" s="2933"/>
      <c r="G466" s="2933"/>
      <c r="H466" s="2933"/>
      <c r="I466" s="2933"/>
      <c r="J466" s="2932" t="str">
        <f t="shared" si="20"/>
        <v>Scintillant rouge</v>
      </c>
      <c r="K466" s="1052">
        <f t="shared" si="21"/>
        <v>8.0000000000000002E-3</v>
      </c>
      <c r="L466" s="1798">
        <f>IF(ISTEXT(B466),B466,IF(ISBLANK(B466),0,(B466/B455)*M455))</f>
        <v>0</v>
      </c>
      <c r="M466" s="1799">
        <f t="shared" si="22"/>
        <v>0</v>
      </c>
      <c r="N466" s="145">
        <f>(K466/B455)*M455</f>
        <v>3.2000000000000001E-2</v>
      </c>
      <c r="O466" s="1014"/>
      <c r="P466" s="1014"/>
      <c r="Q466" s="1014"/>
      <c r="R466" s="1014"/>
      <c r="S466" s="1800" t="str">
        <f t="shared" si="23"/>
        <v>Scintillant rouge</v>
      </c>
      <c r="T466" s="1801">
        <f>(L466/M455)*U453</f>
        <v>0</v>
      </c>
      <c r="U466" s="1831">
        <f t="shared" si="24"/>
        <v>0</v>
      </c>
      <c r="V466" s="1803">
        <f>(N466/M455)*U453</f>
        <v>1.6E-2</v>
      </c>
      <c r="W466" s="5797"/>
      <c r="X466" s="599"/>
    </row>
    <row r="467" spans="1:24" ht="18" customHeight="1">
      <c r="A467" s="4169"/>
      <c r="B467" s="1804"/>
      <c r="C467" s="1805"/>
      <c r="D467" s="35"/>
      <c r="E467" s="3693"/>
      <c r="F467" s="2933"/>
      <c r="G467" s="2933"/>
      <c r="H467" s="2933"/>
      <c r="I467" s="2933"/>
      <c r="J467" s="2932">
        <f t="shared" si="20"/>
        <v>0</v>
      </c>
      <c r="K467" s="1052">
        <f t="shared" si="21"/>
        <v>0</v>
      </c>
      <c r="L467" s="1798">
        <f>IF(ISTEXT(B467),B467,IF(ISBLANK(B467),0,(B467/B455)*M455))</f>
        <v>0</v>
      </c>
      <c r="M467" s="1799">
        <f t="shared" si="22"/>
        <v>0</v>
      </c>
      <c r="N467" s="145">
        <f>(K467/B455)*M455</f>
        <v>0</v>
      </c>
      <c r="O467" s="1014"/>
      <c r="P467" s="1014"/>
      <c r="Q467" s="1014"/>
      <c r="R467" s="1014"/>
      <c r="S467" s="1800">
        <f t="shared" si="23"/>
        <v>0</v>
      </c>
      <c r="T467" s="1801">
        <f>(L467/M455)*U453</f>
        <v>0</v>
      </c>
      <c r="U467" s="1831">
        <f t="shared" si="24"/>
        <v>0</v>
      </c>
      <c r="V467" s="1803">
        <f>(N467/M455)*U453</f>
        <v>0</v>
      </c>
      <c r="W467" s="5797"/>
      <c r="X467" s="599"/>
    </row>
    <row r="468" spans="1:24" ht="18" customHeight="1">
      <c r="A468" s="4169"/>
      <c r="B468" s="1806"/>
      <c r="C468" s="1807"/>
      <c r="D468" s="1808"/>
      <c r="E468" s="3693"/>
      <c r="F468" s="2933"/>
      <c r="G468" s="2933"/>
      <c r="H468" s="2933"/>
      <c r="I468" s="2933"/>
      <c r="J468" s="2932">
        <f t="shared" si="20"/>
        <v>0</v>
      </c>
      <c r="K468" s="1052">
        <f t="shared" si="21"/>
        <v>0</v>
      </c>
      <c r="L468" s="1798">
        <f>IF(ISTEXT(B468),B468,IF(ISBLANK(B468),0,(B468/B455)*M455))</f>
        <v>0</v>
      </c>
      <c r="M468" s="1799">
        <f>C468</f>
        <v>0</v>
      </c>
      <c r="N468" s="145">
        <f>(K468/B455)*M455</f>
        <v>0</v>
      </c>
      <c r="O468" s="1014"/>
      <c r="P468" s="1014"/>
      <c r="Q468" s="1014"/>
      <c r="R468" s="1014"/>
      <c r="S468" s="1800">
        <f t="shared" si="23"/>
        <v>0</v>
      </c>
      <c r="T468" s="1801">
        <f>(L468/M455)*U453</f>
        <v>0</v>
      </c>
      <c r="U468" s="1831">
        <f t="shared" si="24"/>
        <v>0</v>
      </c>
      <c r="V468" s="1803">
        <f>(N468/M455)*U453</f>
        <v>0</v>
      </c>
      <c r="W468" s="5797"/>
      <c r="X468" s="599"/>
    </row>
    <row r="469" spans="1:24" ht="18" customHeight="1">
      <c r="A469" s="4169"/>
      <c r="B469" s="5740"/>
      <c r="C469" s="5741"/>
      <c r="D469" s="5741"/>
      <c r="E469" s="5741"/>
      <c r="F469" s="5741"/>
      <c r="G469" s="5741"/>
      <c r="H469" s="5741"/>
      <c r="I469" s="5741"/>
      <c r="J469" s="5741"/>
      <c r="K469" s="5741"/>
      <c r="L469" s="5741"/>
      <c r="M469" s="5741"/>
      <c r="N469" s="5742"/>
      <c r="O469" s="1027"/>
      <c r="P469" s="1016"/>
      <c r="Q469" s="1016"/>
      <c r="R469" s="1016"/>
      <c r="S469" s="1011"/>
      <c r="T469" s="1011"/>
      <c r="U469" s="1011"/>
      <c r="V469" s="1794"/>
      <c r="W469" s="5797"/>
      <c r="X469" s="599"/>
    </row>
    <row r="470" spans="1:24" ht="18" customHeight="1">
      <c r="A470" s="4169"/>
      <c r="B470" s="1809"/>
      <c r="C470" s="1810"/>
      <c r="D470" s="1127">
        <f>SUM(D461:D469)</f>
        <v>0.314</v>
      </c>
      <c r="E470" s="1127"/>
      <c r="F470" s="1811"/>
      <c r="G470" s="1811"/>
      <c r="H470" s="1811"/>
      <c r="I470" s="1811"/>
      <c r="J470" s="1812"/>
      <c r="K470" s="1812"/>
      <c r="L470" s="1813"/>
      <c r="M470" s="1813"/>
      <c r="N470" s="447">
        <f>SUM(N461:N469)</f>
        <v>1.256</v>
      </c>
      <c r="O470" s="1027"/>
      <c r="P470" s="1016"/>
      <c r="Q470" s="1016"/>
      <c r="R470" s="1016"/>
      <c r="S470" s="1011"/>
      <c r="T470" s="1011"/>
      <c r="U470" s="1011"/>
      <c r="V470" s="1794"/>
      <c r="W470" s="5797"/>
      <c r="X470" s="599"/>
    </row>
    <row r="471" spans="1:24" ht="18" customHeight="1">
      <c r="A471" s="4169"/>
      <c r="B471" s="5743" t="s">
        <v>1600</v>
      </c>
      <c r="C471" s="5744"/>
      <c r="D471" s="5744"/>
      <c r="E471" s="5744"/>
      <c r="F471" s="5744"/>
      <c r="G471" s="5744"/>
      <c r="H471" s="5744"/>
      <c r="I471" s="5744"/>
      <c r="J471" s="5744"/>
      <c r="K471" s="5744"/>
      <c r="L471" s="5744"/>
      <c r="M471" s="5744"/>
      <c r="N471" s="5745"/>
      <c r="O471" s="1814"/>
      <c r="P471" s="1814"/>
      <c r="Q471" s="1815"/>
      <c r="R471" s="1816"/>
      <c r="S471" s="1816"/>
      <c r="T471" s="1816"/>
      <c r="U471" s="1816"/>
      <c r="V471" s="1817"/>
      <c r="W471" s="5797"/>
      <c r="X471" s="599"/>
    </row>
    <row r="472" spans="1:24" ht="18" customHeight="1">
      <c r="A472" s="4169"/>
      <c r="B472" s="1028"/>
      <c r="C472" s="1029" t="s">
        <v>314</v>
      </c>
      <c r="D472" s="1030"/>
      <c r="E472" s="1030"/>
      <c r="F472" s="1030"/>
      <c r="G472" s="4142" t="s">
        <v>263</v>
      </c>
      <c r="H472" s="4142"/>
      <c r="I472" s="4142"/>
      <c r="J472" s="4142"/>
      <c r="K472" s="4142"/>
      <c r="L472" s="4142"/>
      <c r="M472" s="4142"/>
      <c r="N472" s="4143"/>
      <c r="O472" s="1814"/>
      <c r="P472" s="1814"/>
      <c r="Q472" s="1815"/>
      <c r="R472" s="1816"/>
      <c r="S472" s="1816"/>
      <c r="T472" s="1816"/>
      <c r="U472" s="1816"/>
      <c r="V472" s="1817"/>
      <c r="W472" s="5797"/>
      <c r="X472" s="599"/>
    </row>
    <row r="473" spans="1:24" ht="18" customHeight="1">
      <c r="A473" s="4169"/>
      <c r="B473" s="1031"/>
      <c r="C473" s="2917" t="s">
        <v>334</v>
      </c>
      <c r="D473" s="1033" t="s">
        <v>374</v>
      </c>
      <c r="E473" s="1238"/>
      <c r="F473" s="1238"/>
      <c r="G473" s="4142"/>
      <c r="H473" s="4142"/>
      <c r="I473" s="4142"/>
      <c r="J473" s="4142"/>
      <c r="K473" s="4142"/>
      <c r="L473" s="4142"/>
      <c r="M473" s="4142"/>
      <c r="N473" s="4143"/>
      <c r="O473" s="1814"/>
      <c r="P473" s="1814"/>
      <c r="Q473" s="1815"/>
      <c r="R473" s="1816"/>
      <c r="S473" s="1816"/>
      <c r="T473" s="1816"/>
      <c r="U473" s="1816"/>
      <c r="V473" s="1817"/>
      <c r="W473" s="5797"/>
      <c r="X473" s="599"/>
    </row>
    <row r="474" spans="1:24" ht="18" customHeight="1">
      <c r="A474" s="4169"/>
      <c r="B474" s="1031"/>
      <c r="C474" s="1035" t="s">
        <v>316</v>
      </c>
      <c r="D474" s="1029" t="s">
        <v>317</v>
      </c>
      <c r="E474" s="1238"/>
      <c r="F474" s="1238"/>
      <c r="G474" s="1029"/>
      <c r="H474" s="1036"/>
      <c r="I474" s="1036"/>
      <c r="J474" s="1036"/>
      <c r="K474" s="1036"/>
      <c r="L474" s="1036"/>
      <c r="M474" s="1036"/>
      <c r="N474" s="1037"/>
      <c r="O474" s="1814"/>
      <c r="P474" s="1814"/>
      <c r="Q474" s="1815"/>
      <c r="R474" s="1816"/>
      <c r="S474" s="1816"/>
      <c r="T474" s="1816"/>
      <c r="U474" s="1816"/>
      <c r="V474" s="1817"/>
      <c r="W474" s="5797"/>
      <c r="X474" s="599"/>
    </row>
    <row r="475" spans="1:24" ht="18" customHeight="1">
      <c r="A475" s="4169"/>
      <c r="B475" s="135"/>
      <c r="C475" s="3694"/>
      <c r="D475" s="1039"/>
      <c r="E475" s="1040"/>
      <c r="F475" s="1040"/>
      <c r="G475" s="1041"/>
      <c r="H475" s="1042"/>
      <c r="I475" s="1042"/>
      <c r="J475" s="1042"/>
      <c r="K475" s="1818" t="s">
        <v>318</v>
      </c>
      <c r="L475" s="1042"/>
      <c r="M475" s="1042"/>
      <c r="N475" s="1043"/>
      <c r="O475" s="1814"/>
      <c r="P475" s="1814"/>
      <c r="Q475" s="1815"/>
      <c r="R475" s="1816"/>
      <c r="S475" s="1816"/>
      <c r="T475" s="1816"/>
      <c r="U475" s="1816"/>
      <c r="V475" s="1817"/>
      <c r="W475" s="5797"/>
      <c r="X475" s="599"/>
    </row>
    <row r="476" spans="1:24" ht="18" customHeight="1">
      <c r="A476" s="4169"/>
      <c r="B476" s="990">
        <v>1</v>
      </c>
      <c r="C476" s="3695" t="s">
        <v>1668</v>
      </c>
      <c r="D476" s="1045"/>
      <c r="E476" s="1045"/>
      <c r="F476" s="1045"/>
      <c r="G476" s="1045"/>
      <c r="H476" s="1045"/>
      <c r="I476" s="1045"/>
      <c r="J476" s="1045"/>
      <c r="K476" s="1818" t="s">
        <v>319</v>
      </c>
      <c r="L476" s="1045"/>
      <c r="M476" s="1045"/>
      <c r="N476" s="1046"/>
      <c r="O476" s="1814"/>
      <c r="P476" s="1814"/>
      <c r="Q476" s="1815"/>
      <c r="R476" s="1816"/>
      <c r="S476" s="1816"/>
      <c r="T476" s="1816"/>
      <c r="U476" s="1816"/>
      <c r="V476" s="1817"/>
      <c r="W476" s="5797"/>
      <c r="X476" s="599"/>
    </row>
    <row r="477" spans="1:24" ht="18" customHeight="1">
      <c r="A477" s="4169"/>
      <c r="B477" s="990">
        <v>2</v>
      </c>
      <c r="C477" s="3696" t="s">
        <v>1669</v>
      </c>
      <c r="D477" s="1045"/>
      <c r="E477" s="1045"/>
      <c r="F477" s="1045"/>
      <c r="G477" s="1045"/>
      <c r="H477" s="1045"/>
      <c r="I477" s="1045"/>
      <c r="J477" s="1045"/>
      <c r="K477" s="1818" t="s">
        <v>321</v>
      </c>
      <c r="L477" s="1045"/>
      <c r="M477" s="1045"/>
      <c r="N477" s="1046"/>
      <c r="O477" s="1814"/>
      <c r="P477" s="1814"/>
      <c r="Q477" s="1815"/>
      <c r="R477" s="1816"/>
      <c r="S477" s="1816"/>
      <c r="T477" s="1816"/>
      <c r="U477" s="1816"/>
      <c r="V477" s="1817"/>
      <c r="W477" s="5797"/>
      <c r="X477" s="599"/>
    </row>
    <row r="478" spans="1:24" ht="18" customHeight="1">
      <c r="A478" s="4169"/>
      <c r="B478" s="990"/>
      <c r="C478" s="3695"/>
      <c r="D478" s="1045"/>
      <c r="E478" s="1045"/>
      <c r="F478" s="1045"/>
      <c r="G478" s="1045"/>
      <c r="H478" s="1045"/>
      <c r="I478" s="1045"/>
      <c r="J478" s="1045"/>
      <c r="K478" s="1045"/>
      <c r="L478" s="1045"/>
      <c r="M478" s="1045"/>
      <c r="N478" s="1046"/>
      <c r="O478" s="1814"/>
      <c r="P478" s="1814"/>
      <c r="Q478" s="1815"/>
      <c r="R478" s="1816"/>
      <c r="S478" s="1816"/>
      <c r="T478" s="1816"/>
      <c r="U478" s="1816"/>
      <c r="V478" s="1817"/>
      <c r="W478" s="5797"/>
      <c r="X478" s="599"/>
    </row>
    <row r="479" spans="1:24" ht="18" customHeight="1">
      <c r="A479" s="4169"/>
      <c r="B479" s="990"/>
      <c r="C479" s="3695"/>
      <c r="D479" s="1045"/>
      <c r="E479" s="1045"/>
      <c r="F479" s="1045"/>
      <c r="G479" s="1045"/>
      <c r="H479" s="1045"/>
      <c r="I479" s="1045"/>
      <c r="J479" s="1045"/>
      <c r="K479" s="1045"/>
      <c r="L479" s="1045"/>
      <c r="M479" s="1045"/>
      <c r="N479" s="1046"/>
      <c r="O479" s="1814"/>
      <c r="P479" s="1814"/>
      <c r="Q479" s="1815"/>
      <c r="R479" s="1816"/>
      <c r="S479" s="1816"/>
      <c r="T479" s="1816"/>
      <c r="U479" s="1816"/>
      <c r="V479" s="1817"/>
      <c r="W479" s="5797"/>
      <c r="X479" s="599"/>
    </row>
    <row r="480" spans="1:24" ht="18" customHeight="1">
      <c r="A480" s="4169"/>
      <c r="B480" s="990"/>
      <c r="C480" s="3695"/>
      <c r="D480" s="1045"/>
      <c r="E480" s="1045"/>
      <c r="F480" s="1045"/>
      <c r="G480" s="1045"/>
      <c r="H480" s="1045"/>
      <c r="I480" s="1045"/>
      <c r="J480" s="1045"/>
      <c r="K480" s="1045"/>
      <c r="L480" s="1045"/>
      <c r="M480" s="1045"/>
      <c r="N480" s="1046"/>
      <c r="O480" s="1814"/>
      <c r="P480" s="1814"/>
      <c r="Q480" s="1815"/>
      <c r="R480" s="1816"/>
      <c r="S480" s="1816"/>
      <c r="T480" s="1816"/>
      <c r="U480" s="1816"/>
      <c r="V480" s="1817"/>
      <c r="W480" s="5797"/>
      <c r="X480" s="599"/>
    </row>
    <row r="481" spans="1:24" ht="18" customHeight="1">
      <c r="A481" s="4169"/>
      <c r="B481" s="1047"/>
      <c r="C481" s="3697"/>
      <c r="D481" s="9"/>
      <c r="E481" s="9"/>
      <c r="F481" s="9"/>
      <c r="G481" s="9"/>
      <c r="H481" s="9"/>
      <c r="I481" s="45"/>
      <c r="J481" s="45"/>
      <c r="K481" s="45"/>
      <c r="L481" s="45"/>
      <c r="M481" s="45"/>
      <c r="N481" s="46"/>
      <c r="O481" s="1814"/>
      <c r="P481" s="1814"/>
      <c r="Q481" s="1815"/>
      <c r="R481" s="1816"/>
      <c r="S481" s="1816"/>
      <c r="T481" s="1816"/>
      <c r="U481" s="1816"/>
      <c r="V481" s="1817"/>
      <c r="W481" s="5797"/>
      <c r="X481" s="599"/>
    </row>
    <row r="482" spans="1:24" ht="18" customHeight="1">
      <c r="A482" s="4169"/>
      <c r="B482" s="5731"/>
      <c r="C482" s="5732"/>
      <c r="D482" s="5732"/>
      <c r="E482" s="5732"/>
      <c r="F482" s="5732"/>
      <c r="G482" s="5732"/>
      <c r="H482" s="5732"/>
      <c r="I482" s="5732"/>
      <c r="J482" s="5732"/>
      <c r="K482" s="5732"/>
      <c r="L482" s="5732"/>
      <c r="M482" s="5732"/>
      <c r="N482" s="5733"/>
      <c r="O482" s="1814"/>
      <c r="P482" s="1814"/>
      <c r="Q482" s="1815"/>
      <c r="R482" s="1816"/>
      <c r="S482" s="1816"/>
      <c r="T482" s="1816"/>
      <c r="U482" s="1816"/>
      <c r="V482" s="1817"/>
      <c r="W482" s="5797"/>
      <c r="X482" s="599"/>
    </row>
    <row r="483" spans="1:24" ht="18" customHeight="1">
      <c r="A483" s="4169"/>
      <c r="B483" s="1114" t="s">
        <v>264</v>
      </c>
      <c r="C483" s="2923" t="s">
        <v>281</v>
      </c>
      <c r="D483" s="5734" t="s">
        <v>1612</v>
      </c>
      <c r="E483" s="5735"/>
      <c r="F483" s="5735"/>
      <c r="G483" s="5735"/>
      <c r="H483" s="5735"/>
      <c r="I483" s="5735"/>
      <c r="J483" s="5735"/>
      <c r="K483" s="5735"/>
      <c r="L483" s="5735"/>
      <c r="M483" s="5735"/>
      <c r="N483" s="5736"/>
      <c r="O483" s="1814"/>
      <c r="P483" s="1814"/>
      <c r="Q483" s="1815"/>
      <c r="R483" s="1816"/>
      <c r="S483" s="1816"/>
      <c r="T483" s="1816"/>
      <c r="U483" s="1816"/>
      <c r="V483" s="1817"/>
      <c r="W483" s="5797"/>
      <c r="X483" s="599"/>
    </row>
    <row r="484" spans="1:24" ht="18" customHeight="1">
      <c r="A484" s="4169"/>
      <c r="B484" s="5769"/>
      <c r="C484" s="5770"/>
      <c r="D484" s="5770"/>
      <c r="E484" s="5770"/>
      <c r="F484" s="5770"/>
      <c r="G484" s="5770"/>
      <c r="H484" s="5770"/>
      <c r="I484" s="5770"/>
      <c r="J484" s="5770"/>
      <c r="K484" s="5770"/>
      <c r="L484" s="5770"/>
      <c r="M484" s="5770"/>
      <c r="N484" s="5771"/>
      <c r="O484" s="1814"/>
      <c r="P484" s="1814"/>
      <c r="Q484" s="1815"/>
      <c r="R484" s="1816"/>
      <c r="S484" s="1816"/>
      <c r="T484" s="1816"/>
      <c r="U484" s="1816"/>
      <c r="V484" s="1817"/>
      <c r="W484" s="5797"/>
      <c r="X484" s="599"/>
    </row>
    <row r="485" spans="1:24" ht="18" customHeight="1">
      <c r="A485" s="4169"/>
      <c r="B485" s="5766" t="s">
        <v>480</v>
      </c>
      <c r="C485" s="5767"/>
      <c r="D485" s="5767"/>
      <c r="E485" s="5767"/>
      <c r="F485" s="5767"/>
      <c r="G485" s="5767"/>
      <c r="H485" s="5767"/>
      <c r="I485" s="5767"/>
      <c r="J485" s="5767"/>
      <c r="K485" s="5767"/>
      <c r="L485" s="5767"/>
      <c r="M485" s="5767"/>
      <c r="N485" s="5768"/>
      <c r="O485" s="1814"/>
      <c r="P485" s="1814"/>
      <c r="Q485" s="1815"/>
      <c r="R485" s="1816"/>
      <c r="S485" s="1816"/>
      <c r="T485" s="1816"/>
      <c r="U485" s="1816"/>
      <c r="V485" s="1817"/>
      <c r="W485" s="5797"/>
      <c r="X485" s="599"/>
    </row>
    <row r="486" spans="1:24" ht="18" customHeight="1">
      <c r="A486" s="4169"/>
      <c r="B486" s="140" t="s">
        <v>12</v>
      </c>
      <c r="C486" s="2918" t="s">
        <v>20</v>
      </c>
      <c r="D486" s="1054"/>
      <c r="E486" s="1054"/>
      <c r="F486" s="1054"/>
      <c r="G486" s="1054"/>
      <c r="H486" s="1054"/>
      <c r="I486" s="1055"/>
      <c r="J486" s="1055"/>
      <c r="K486" s="1055"/>
      <c r="L486" s="1055"/>
      <c r="M486" s="1055"/>
      <c r="N486" s="139"/>
      <c r="O486" s="1814"/>
      <c r="P486" s="1814"/>
      <c r="Q486" s="1815"/>
      <c r="R486" s="1816"/>
      <c r="S486" s="1816"/>
      <c r="T486" s="1816"/>
      <c r="U486" s="1816"/>
      <c r="V486" s="1817"/>
      <c r="W486" s="5797"/>
      <c r="X486" s="599"/>
    </row>
    <row r="487" spans="1:24" ht="18" customHeight="1">
      <c r="A487" s="4169"/>
      <c r="B487" s="989"/>
      <c r="C487" s="2919" t="s">
        <v>1275</v>
      </c>
      <c r="D487" s="1054"/>
      <c r="E487" s="1054"/>
      <c r="F487" s="1054"/>
      <c r="G487" s="1054"/>
      <c r="H487" s="1054"/>
      <c r="I487" s="1055"/>
      <c r="J487" s="1055"/>
      <c r="K487" s="1055"/>
      <c r="L487" s="1055"/>
      <c r="M487" s="1055"/>
      <c r="N487" s="139"/>
      <c r="O487" s="1814"/>
      <c r="P487" s="1814"/>
      <c r="Q487" s="1815"/>
      <c r="R487" s="1816"/>
      <c r="S487" s="1816"/>
      <c r="T487" s="1816"/>
      <c r="U487" s="1816"/>
      <c r="V487" s="1817"/>
      <c r="W487" s="5797"/>
      <c r="X487" s="599"/>
    </row>
    <row r="488" spans="1:24" ht="18" customHeight="1">
      <c r="A488" s="4169"/>
      <c r="B488" s="989" t="s">
        <v>14</v>
      </c>
      <c r="C488" s="2920" t="s">
        <v>1613</v>
      </c>
      <c r="D488" s="1054"/>
      <c r="E488" s="1054"/>
      <c r="F488" s="1054"/>
      <c r="G488" s="1054"/>
      <c r="H488" s="1054"/>
      <c r="I488" s="1055"/>
      <c r="J488" s="1055"/>
      <c r="K488" s="1055"/>
      <c r="L488" s="1055"/>
      <c r="M488" s="1055"/>
      <c r="N488" s="139"/>
      <c r="O488" s="1814"/>
      <c r="P488" s="1814"/>
      <c r="Q488" s="1815"/>
      <c r="R488" s="1816"/>
      <c r="S488" s="1816"/>
      <c r="T488" s="1816"/>
      <c r="U488" s="1816"/>
      <c r="V488" s="1817"/>
      <c r="W488" s="5797"/>
      <c r="X488" s="599"/>
    </row>
    <row r="489" spans="1:24" ht="18" customHeight="1">
      <c r="A489" s="4169"/>
      <c r="B489" s="2922"/>
      <c r="C489" s="2752" t="s">
        <v>1586</v>
      </c>
      <c r="D489" s="3698" t="s">
        <v>1614</v>
      </c>
      <c r="E489" s="3664"/>
      <c r="F489" s="3664"/>
      <c r="G489" s="3664"/>
      <c r="H489" s="3664"/>
      <c r="I489" s="2739"/>
      <c r="J489" s="2921"/>
      <c r="K489" s="1821" t="s">
        <v>1615</v>
      </c>
      <c r="L489" s="1055"/>
      <c r="M489" s="1055"/>
      <c r="N489" s="139"/>
      <c r="O489" s="1814"/>
      <c r="P489" s="1814"/>
      <c r="Q489" s="1815"/>
      <c r="R489" s="1816"/>
      <c r="S489" s="1816"/>
      <c r="T489" s="1816"/>
      <c r="U489" s="1816"/>
      <c r="V489" s="1817"/>
      <c r="W489" s="5797"/>
      <c r="X489" s="599"/>
    </row>
    <row r="490" spans="1:24" ht="18" customHeight="1">
      <c r="A490" s="4169"/>
      <c r="B490" s="27" t="s">
        <v>266</v>
      </c>
      <c r="C490" s="4121" t="str">
        <f ca="1">CELL("nomfichier")</f>
        <v>E:\0-UPRT\1-UPRT.FR-SITE-WEB\ff-fiches-fabrications\ff-fiches-fabrication-maj-08-2020\[ff-14.A-restauration-13.postits-au-poids.xlsx]Epurer un texte (2)</v>
      </c>
      <c r="D490" s="4121"/>
      <c r="E490" s="4121"/>
      <c r="F490" s="4121"/>
      <c r="G490" s="4121"/>
      <c r="H490" s="4121"/>
      <c r="I490" s="4121"/>
      <c r="J490" s="4121"/>
      <c r="K490" s="4121"/>
      <c r="L490" s="4121"/>
      <c r="M490" s="4121"/>
      <c r="N490" s="4122"/>
      <c r="O490" s="1814"/>
      <c r="P490" s="1814"/>
      <c r="Q490" s="1815"/>
      <c r="R490" s="1816"/>
      <c r="S490" s="1816"/>
      <c r="T490" s="1816"/>
      <c r="U490" s="1816"/>
      <c r="V490" s="1817"/>
      <c r="W490" s="5797"/>
      <c r="X490" s="599"/>
    </row>
    <row r="491" spans="1:24" ht="18" customHeight="1">
      <c r="A491" s="4169"/>
      <c r="B491" s="444" t="s">
        <v>268</v>
      </c>
      <c r="C491" s="4123" t="s">
        <v>1616</v>
      </c>
      <c r="D491" s="4123"/>
      <c r="E491" s="4123"/>
      <c r="F491" s="4123"/>
      <c r="G491" s="4123"/>
      <c r="H491" s="4123"/>
      <c r="I491" s="4123"/>
      <c r="J491" s="4123"/>
      <c r="K491" s="4123"/>
      <c r="L491" s="4123"/>
      <c r="M491" s="4123"/>
      <c r="N491" s="4124"/>
      <c r="O491" s="1814"/>
      <c r="P491" s="1814"/>
      <c r="Q491" s="1815"/>
      <c r="R491" s="1816"/>
      <c r="S491" s="1816"/>
      <c r="T491" s="1816"/>
      <c r="U491" s="1816"/>
      <c r="V491" s="1817"/>
      <c r="W491" s="5797"/>
      <c r="X491" s="599"/>
    </row>
    <row r="492" spans="1:24" ht="18" customHeight="1" thickBot="1">
      <c r="A492" s="4169"/>
      <c r="B492" s="4112" t="s">
        <v>271</v>
      </c>
      <c r="C492" s="4113"/>
      <c r="D492" s="4113"/>
      <c r="E492" s="4113"/>
      <c r="F492" s="4113"/>
      <c r="G492" s="4113"/>
      <c r="H492" s="4113"/>
      <c r="I492" s="4113"/>
      <c r="J492" s="4113"/>
      <c r="K492" s="4113"/>
      <c r="L492" s="4113"/>
      <c r="M492" s="4113"/>
      <c r="N492" s="4114"/>
      <c r="O492" s="1814"/>
      <c r="P492" s="1814"/>
      <c r="Q492" s="1815"/>
      <c r="R492" s="1816"/>
      <c r="S492" s="1816"/>
      <c r="T492" s="1816"/>
      <c r="U492" s="1816"/>
      <c r="V492" s="1817"/>
      <c r="W492" s="5797"/>
      <c r="X492" s="599"/>
    </row>
    <row r="493" spans="1:24" ht="18" customHeight="1" thickBot="1">
      <c r="A493" s="1822"/>
      <c r="B493" s="1823"/>
      <c r="C493" s="1823"/>
      <c r="D493" s="1824"/>
      <c r="E493" s="1825"/>
      <c r="F493" s="1826"/>
      <c r="G493" s="1827"/>
      <c r="H493" s="1827"/>
      <c r="I493" s="1827"/>
      <c r="J493" s="1827"/>
      <c r="K493" s="1828"/>
      <c r="L493" s="1828"/>
      <c r="M493" s="1828"/>
      <c r="N493" s="1828"/>
      <c r="O493" s="1829"/>
      <c r="P493" s="1829"/>
      <c r="Q493" s="1829"/>
      <c r="R493" s="1829"/>
      <c r="S493" s="1829"/>
      <c r="T493" s="1829"/>
      <c r="U493" s="1829"/>
      <c r="V493" s="1829"/>
      <c r="W493" s="5797"/>
      <c r="X493" s="599"/>
    </row>
    <row r="494" spans="1:24" ht="18" customHeight="1">
      <c r="A494" s="4188" t="s">
        <v>260</v>
      </c>
      <c r="B494" s="4190" t="s">
        <v>1575</v>
      </c>
      <c r="C494" s="4191"/>
      <c r="D494" s="4191"/>
      <c r="E494" s="4191"/>
      <c r="F494" s="4191"/>
      <c r="G494" s="4191"/>
      <c r="H494" s="4191"/>
      <c r="I494" s="4191"/>
      <c r="J494" s="4191"/>
      <c r="K494" s="4191"/>
      <c r="L494" s="4191"/>
      <c r="M494" s="4191"/>
      <c r="N494" s="4194">
        <v>10</v>
      </c>
      <c r="O494" s="5791" t="str">
        <f>B494</f>
        <v>INSERT KAPPA</v>
      </c>
      <c r="P494" s="5792"/>
      <c r="Q494" s="5792"/>
      <c r="R494" s="5792"/>
      <c r="S494" s="5792"/>
      <c r="T494" s="5792"/>
      <c r="U494" s="5792"/>
      <c r="V494" s="5793"/>
      <c r="W494" s="5797"/>
      <c r="X494" s="599"/>
    </row>
    <row r="495" spans="1:24" ht="18" customHeight="1">
      <c r="A495" s="4189"/>
      <c r="B495" s="4192"/>
      <c r="C495" s="4193"/>
      <c r="D495" s="4193"/>
      <c r="E495" s="4193"/>
      <c r="F495" s="4193"/>
      <c r="G495" s="4193"/>
      <c r="H495" s="4193"/>
      <c r="I495" s="4193"/>
      <c r="J495" s="4193"/>
      <c r="K495" s="4193"/>
      <c r="L495" s="4193"/>
      <c r="M495" s="4193"/>
      <c r="N495" s="4195"/>
      <c r="O495" s="5791"/>
      <c r="P495" s="5792"/>
      <c r="Q495" s="5792"/>
      <c r="R495" s="5792"/>
      <c r="S495" s="5792"/>
      <c r="T495" s="5792"/>
      <c r="U495" s="5792"/>
      <c r="V495" s="5793"/>
      <c r="W495" s="5797"/>
      <c r="X495" s="599"/>
    </row>
    <row r="496" spans="1:24" ht="18" customHeight="1">
      <c r="A496" s="4189"/>
      <c r="B496" s="4192"/>
      <c r="C496" s="4193"/>
      <c r="D496" s="4193"/>
      <c r="E496" s="4193"/>
      <c r="F496" s="4193"/>
      <c r="G496" s="4193"/>
      <c r="H496" s="4193"/>
      <c r="I496" s="4193"/>
      <c r="J496" s="4193"/>
      <c r="K496" s="4193"/>
      <c r="L496" s="4193"/>
      <c r="M496" s="4193"/>
      <c r="N496" s="4195"/>
      <c r="O496" s="5791"/>
      <c r="P496" s="5792"/>
      <c r="Q496" s="5792"/>
      <c r="R496" s="5792"/>
      <c r="S496" s="5792"/>
      <c r="T496" s="5792"/>
      <c r="U496" s="5792"/>
      <c r="V496" s="5793"/>
      <c r="W496" s="5797"/>
      <c r="X496" s="599"/>
    </row>
    <row r="497" spans="1:24" ht="18" customHeight="1">
      <c r="A497" s="1097"/>
      <c r="B497" s="5746" t="s">
        <v>287</v>
      </c>
      <c r="C497" s="4824"/>
      <c r="D497" s="4825" t="s">
        <v>1566</v>
      </c>
      <c r="E497" s="4825"/>
      <c r="F497" s="4825"/>
      <c r="G497" s="4825"/>
      <c r="H497" s="4825"/>
      <c r="I497" s="4825"/>
      <c r="J497" s="4825"/>
      <c r="K497" s="4825"/>
      <c r="L497" s="4825"/>
      <c r="M497" s="4825"/>
      <c r="N497" s="5747"/>
      <c r="O497" s="5791" t="str">
        <f>D497</f>
        <v>COUSSIN COEUR DE LA SAINT VALENTIN 2014</v>
      </c>
      <c r="P497" s="5792"/>
      <c r="Q497" s="5792"/>
      <c r="R497" s="5792"/>
      <c r="S497" s="5792"/>
      <c r="T497" s="5792"/>
      <c r="U497" s="5792"/>
      <c r="V497" s="5793"/>
      <c r="W497" s="5797"/>
      <c r="X497" s="599"/>
    </row>
    <row r="498" spans="1:24" ht="18" customHeight="1">
      <c r="A498" s="1097"/>
      <c r="B498" s="5746"/>
      <c r="C498" s="4824"/>
      <c r="D498" s="4825"/>
      <c r="E498" s="4825"/>
      <c r="F498" s="4825"/>
      <c r="G498" s="4825"/>
      <c r="H498" s="4825"/>
      <c r="I498" s="4825"/>
      <c r="J498" s="4825"/>
      <c r="K498" s="4825"/>
      <c r="L498" s="4825"/>
      <c r="M498" s="4825"/>
      <c r="N498" s="5747"/>
      <c r="O498" s="5791"/>
      <c r="P498" s="5792"/>
      <c r="Q498" s="5792"/>
      <c r="R498" s="5792"/>
      <c r="S498" s="5792"/>
      <c r="T498" s="5792"/>
      <c r="U498" s="5792"/>
      <c r="V498" s="5793"/>
      <c r="W498" s="5797"/>
      <c r="X498" s="599"/>
    </row>
    <row r="499" spans="1:24" ht="18" customHeight="1">
      <c r="A499" s="4169"/>
      <c r="B499" s="5748" t="s">
        <v>1585</v>
      </c>
      <c r="C499" s="5749"/>
      <c r="D499" s="5749"/>
      <c r="E499" s="5749"/>
      <c r="F499" s="5749"/>
      <c r="G499" s="5749"/>
      <c r="H499" s="5749"/>
      <c r="I499" s="5749"/>
      <c r="J499" s="5749"/>
      <c r="K499" s="5749"/>
      <c r="L499" s="5749"/>
      <c r="M499" s="5749"/>
      <c r="N499" s="5750"/>
      <c r="O499" s="5791" t="str">
        <f>B499</f>
        <v>AUTEUR : FRANÇOIS PERRET Hôtel Shangri La, Paris - JOURNAL DU PATISSIER -  Numéro 392 • Janvier - Février 2014</v>
      </c>
      <c r="P499" s="5792"/>
      <c r="Q499" s="5792"/>
      <c r="R499" s="5792"/>
      <c r="S499" s="5792"/>
      <c r="T499" s="5792"/>
      <c r="U499" s="5792"/>
      <c r="V499" s="5793"/>
      <c r="W499" s="5797"/>
      <c r="X499" s="599"/>
    </row>
    <row r="500" spans="1:24" ht="18" customHeight="1">
      <c r="A500" s="4169"/>
      <c r="B500" s="5748"/>
      <c r="C500" s="5749"/>
      <c r="D500" s="5749"/>
      <c r="E500" s="5749"/>
      <c r="F500" s="5749"/>
      <c r="G500" s="5749"/>
      <c r="H500" s="5749"/>
      <c r="I500" s="5749"/>
      <c r="J500" s="5749"/>
      <c r="K500" s="5749"/>
      <c r="L500" s="5749"/>
      <c r="M500" s="5749"/>
      <c r="N500" s="5750"/>
      <c r="O500" s="5791"/>
      <c r="P500" s="5792"/>
      <c r="Q500" s="5792"/>
      <c r="R500" s="5792"/>
      <c r="S500" s="5792"/>
      <c r="T500" s="5792"/>
      <c r="U500" s="5792"/>
      <c r="V500" s="5793"/>
      <c r="W500" s="5797"/>
      <c r="X500" s="599"/>
    </row>
    <row r="501" spans="1:24" ht="18" customHeight="1">
      <c r="A501" s="4169"/>
      <c r="B501" s="4128"/>
      <c r="C501" s="4129"/>
      <c r="D501" s="4129"/>
      <c r="E501" s="4129"/>
      <c r="F501" s="4129"/>
      <c r="G501" s="4129"/>
      <c r="H501" s="4129"/>
      <c r="I501" s="4129"/>
      <c r="J501" s="4129"/>
      <c r="K501" s="4129"/>
      <c r="L501" s="4129"/>
      <c r="M501" s="4129"/>
      <c r="N501" s="4130"/>
      <c r="O501" s="5809"/>
      <c r="P501" s="4814"/>
      <c r="Q501" s="4814"/>
      <c r="R501" s="4814"/>
      <c r="S501" s="4814"/>
      <c r="T501" s="4814"/>
      <c r="U501" s="4814"/>
      <c r="V501" s="5810"/>
      <c r="W501" s="5797"/>
      <c r="X501" s="599"/>
    </row>
    <row r="502" spans="1:24" ht="18" customHeight="1">
      <c r="A502" s="4169"/>
      <c r="B502" s="2740" t="s">
        <v>25</v>
      </c>
      <c r="C502" s="2934"/>
      <c r="D502" s="2752" t="s">
        <v>1586</v>
      </c>
      <c r="E502" s="2935"/>
      <c r="F502" s="2921" t="s">
        <v>1587</v>
      </c>
      <c r="G502" s="1783">
        <v>1</v>
      </c>
      <c r="H502" s="2940" t="s">
        <v>464</v>
      </c>
      <c r="I502" s="2941" t="str">
        <f>B494</f>
        <v>INSERT KAPPA</v>
      </c>
      <c r="J502" s="133"/>
      <c r="K502" s="133"/>
      <c r="L502" s="2934"/>
      <c r="M502" s="5751" t="s">
        <v>14</v>
      </c>
      <c r="N502" s="5752"/>
      <c r="O502" s="5811" t="s">
        <v>1588</v>
      </c>
      <c r="P502" s="5812"/>
      <c r="Q502" s="5812"/>
      <c r="R502" s="5812"/>
      <c r="S502" s="5812"/>
      <c r="T502" s="5812"/>
      <c r="U502" s="5813">
        <f>H21</f>
        <v>2</v>
      </c>
      <c r="V502" s="5814"/>
      <c r="W502" s="5797"/>
      <c r="X502" s="599"/>
    </row>
    <row r="503" spans="1:24" ht="18" customHeight="1">
      <c r="A503" s="4169"/>
      <c r="B503" s="2741" t="s">
        <v>12</v>
      </c>
      <c r="C503" s="2934"/>
      <c r="D503" s="2921" t="s">
        <v>1589</v>
      </c>
      <c r="E503" s="2936" t="str">
        <f>C504</f>
        <v>Coussin</v>
      </c>
      <c r="F503" s="2921" t="s">
        <v>1590</v>
      </c>
      <c r="G503" s="2939">
        <f>(M504/K504)*G502</f>
        <v>2.4509803921568629</v>
      </c>
      <c r="H503" s="2934"/>
      <c r="I503" s="2934"/>
      <c r="J503" s="2934"/>
      <c r="K503" s="2934"/>
      <c r="L503" s="2934"/>
      <c r="M503" s="5753" t="s">
        <v>1591</v>
      </c>
      <c r="N503" s="5754"/>
      <c r="O503" s="5811"/>
      <c r="P503" s="5812"/>
      <c r="Q503" s="5812"/>
      <c r="R503" s="5812"/>
      <c r="S503" s="5812"/>
      <c r="T503" s="5812"/>
      <c r="U503" s="5813"/>
      <c r="V503" s="5814"/>
      <c r="W503" s="5797"/>
      <c r="X503" s="599"/>
    </row>
    <row r="504" spans="1:24" ht="18" customHeight="1">
      <c r="A504" s="4169"/>
      <c r="B504" s="5760">
        <v>1</v>
      </c>
      <c r="C504" s="5761" t="s">
        <v>1592</v>
      </c>
      <c r="D504" s="3439"/>
      <c r="E504" s="3439"/>
      <c r="F504" s="2937" t="s">
        <v>1593</v>
      </c>
      <c r="G504" s="2938">
        <f>B504</f>
        <v>1</v>
      </c>
      <c r="H504" s="2937" t="str">
        <f>C504</f>
        <v>Coussin</v>
      </c>
      <c r="I504" s="3439"/>
      <c r="J504" s="5762" t="s">
        <v>1594</v>
      </c>
      <c r="K504" s="5763">
        <f>N518</f>
        <v>1.224</v>
      </c>
      <c r="L504" s="3691"/>
      <c r="M504" s="5764">
        <v>3</v>
      </c>
      <c r="N504" s="5765"/>
      <c r="O504" s="5817" t="s">
        <v>1595</v>
      </c>
      <c r="P504" s="5818"/>
      <c r="Q504" s="5818"/>
      <c r="R504" s="5818"/>
      <c r="S504" s="5818"/>
      <c r="T504" s="5818"/>
      <c r="U504" s="5807" t="str">
        <f>Q21</f>
        <v>Coussin (s)</v>
      </c>
      <c r="V504" s="5808"/>
      <c r="W504" s="5797"/>
      <c r="X504" s="599"/>
    </row>
    <row r="505" spans="1:24" ht="18" customHeight="1">
      <c r="A505" s="4169"/>
      <c r="B505" s="5760"/>
      <c r="C505" s="5761"/>
      <c r="D505" s="3439"/>
      <c r="E505" s="3439"/>
      <c r="F505" s="3439"/>
      <c r="G505" s="5773">
        <f>K504/M504</f>
        <v>0.40799999999999997</v>
      </c>
      <c r="H505" s="5773"/>
      <c r="I505" s="3439"/>
      <c r="J505" s="5762"/>
      <c r="K505" s="5763"/>
      <c r="L505" s="3691"/>
      <c r="M505" s="5764"/>
      <c r="N505" s="5765"/>
      <c r="O505" s="5817"/>
      <c r="P505" s="5818"/>
      <c r="Q505" s="5818"/>
      <c r="R505" s="5818"/>
      <c r="S505" s="5818"/>
      <c r="T505" s="5818"/>
      <c r="U505" s="5807"/>
      <c r="V505" s="5808"/>
      <c r="W505" s="5797"/>
      <c r="X505" s="599"/>
    </row>
    <row r="506" spans="1:24" ht="18" customHeight="1">
      <c r="A506" s="4169"/>
      <c r="B506" s="4128"/>
      <c r="C506" s="4129"/>
      <c r="D506" s="4129"/>
      <c r="E506" s="4129"/>
      <c r="F506" s="4129"/>
      <c r="G506" s="4129"/>
      <c r="H506" s="4129"/>
      <c r="I506" s="4129"/>
      <c r="J506" s="4129"/>
      <c r="K506" s="4129"/>
      <c r="L506" s="4129"/>
      <c r="M506" s="4129"/>
      <c r="N506" s="4130"/>
      <c r="O506" s="1784"/>
      <c r="P506" s="1785"/>
      <c r="Q506" s="1785"/>
      <c r="R506" s="1785"/>
      <c r="S506" s="1786"/>
      <c r="T506" s="1786"/>
      <c r="U506" s="1786"/>
      <c r="V506" s="1787"/>
      <c r="W506" s="5797"/>
      <c r="X506" s="599"/>
    </row>
    <row r="507" spans="1:24" ht="18" customHeight="1">
      <c r="A507" s="4169"/>
      <c r="B507" s="5823" t="s">
        <v>27</v>
      </c>
      <c r="C507" s="5824"/>
      <c r="D507" s="5824"/>
      <c r="E507" s="5757" t="s">
        <v>1286</v>
      </c>
      <c r="F507" s="5757"/>
      <c r="G507" s="5757"/>
      <c r="H507" s="5757"/>
      <c r="I507" s="5757"/>
      <c r="J507" s="5757"/>
      <c r="K507" s="5757"/>
      <c r="L507" s="2742"/>
      <c r="M507" s="2743"/>
      <c r="N507" s="2744"/>
      <c r="O507" s="1788"/>
      <c r="P507" s="1789"/>
      <c r="Q507" s="1789"/>
      <c r="R507" s="1789"/>
      <c r="S507" s="1790"/>
      <c r="T507" s="1790"/>
      <c r="U507" s="1790"/>
      <c r="V507" s="1791"/>
      <c r="W507" s="5797"/>
      <c r="X507" s="599"/>
    </row>
    <row r="508" spans="1:24" ht="18" customHeight="1">
      <c r="A508" s="4169"/>
      <c r="B508" s="5758" t="s">
        <v>300</v>
      </c>
      <c r="C508" s="4859" t="s">
        <v>331</v>
      </c>
      <c r="D508" s="4859" t="s">
        <v>366</v>
      </c>
      <c r="E508" s="5757"/>
      <c r="F508" s="5757"/>
      <c r="G508" s="5757"/>
      <c r="H508" s="5757"/>
      <c r="I508" s="5757"/>
      <c r="J508" s="5757"/>
      <c r="K508" s="5757"/>
      <c r="L508" s="2742"/>
      <c r="M508" s="2742"/>
      <c r="N508" s="2745"/>
      <c r="O508" s="1788"/>
      <c r="P508" s="1789"/>
      <c r="Q508" s="1789"/>
      <c r="R508" s="1789"/>
      <c r="S508" s="1790"/>
      <c r="T508" s="1790"/>
      <c r="U508" s="1790"/>
      <c r="V508" s="1791"/>
      <c r="W508" s="5797"/>
      <c r="X508" s="599"/>
    </row>
    <row r="509" spans="1:24" ht="18" customHeight="1">
      <c r="A509" s="4169"/>
      <c r="B509" s="5758"/>
      <c r="C509" s="4859"/>
      <c r="D509" s="4859"/>
      <c r="E509" s="2746" t="s">
        <v>24</v>
      </c>
      <c r="F509" s="2747"/>
      <c r="G509" s="2747"/>
      <c r="H509" s="2748"/>
      <c r="I509" s="2749"/>
      <c r="J509" s="2750"/>
      <c r="K509" s="2750"/>
      <c r="L509" s="2751"/>
      <c r="M509" s="2751"/>
      <c r="N509" s="3438"/>
      <c r="O509" s="1788"/>
      <c r="P509" s="1789"/>
      <c r="Q509" s="1789"/>
      <c r="R509" s="1789"/>
      <c r="S509" s="1790"/>
      <c r="T509" s="1790"/>
      <c r="U509" s="1790"/>
      <c r="V509" s="1791"/>
      <c r="W509" s="5797"/>
      <c r="X509" s="599"/>
    </row>
    <row r="510" spans="1:24" ht="18" customHeight="1">
      <c r="A510" s="4169"/>
      <c r="B510" s="5758"/>
      <c r="C510" s="4859"/>
      <c r="D510" s="5759"/>
      <c r="E510" s="1051" t="str">
        <f>SUBSTITUTE(ADDRESS(1,COLUMN(),4),"1","")</f>
        <v>E</v>
      </c>
      <c r="F510" s="1125"/>
      <c r="G510" s="1126"/>
      <c r="H510" s="1133"/>
      <c r="I510" s="1133"/>
      <c r="J510" s="1133"/>
      <c r="K510" s="1133"/>
      <c r="L510" s="1792"/>
      <c r="M510" s="1792"/>
      <c r="N510" s="1793"/>
      <c r="O510" s="1027"/>
      <c r="P510" s="1016"/>
      <c r="Q510" s="1016"/>
      <c r="R510" s="1016"/>
      <c r="S510" s="1011"/>
      <c r="T510" s="1061" t="s">
        <v>300</v>
      </c>
      <c r="U510" s="1011" t="s">
        <v>331</v>
      </c>
      <c r="V510" s="1794" t="s">
        <v>307</v>
      </c>
      <c r="W510" s="5797"/>
      <c r="X510" s="599"/>
    </row>
    <row r="511" spans="1:24" ht="18" customHeight="1">
      <c r="A511" s="4169"/>
      <c r="B511" s="1795"/>
      <c r="C511" s="1796"/>
      <c r="D511" s="1797"/>
      <c r="E511" s="3692"/>
      <c r="F511" s="2931"/>
      <c r="G511" s="2931"/>
      <c r="H511" s="2931"/>
      <c r="I511" s="2931"/>
      <c r="J511" s="2932">
        <f t="shared" ref="J511:J516" si="25">E511</f>
        <v>0</v>
      </c>
      <c r="K511" s="1052">
        <f t="shared" ref="K511:K516" si="26">IF(ISBLANK(B511),D511,(D511*B511))</f>
        <v>0</v>
      </c>
      <c r="L511" s="1798">
        <f>IF(ISTEXT(B511),B511,IF(ISBLANK(B511),0,(B511/B504)*M504))</f>
        <v>0</v>
      </c>
      <c r="M511" s="1799">
        <f t="shared" ref="M511:M516" si="27">C511</f>
        <v>0</v>
      </c>
      <c r="N511" s="145">
        <f>(K511/B504)*M504</f>
        <v>0</v>
      </c>
      <c r="O511" s="1014"/>
      <c r="P511" s="1014"/>
      <c r="Q511" s="1014"/>
      <c r="R511" s="1014"/>
      <c r="S511" s="1800">
        <f t="shared" ref="S511:S516" si="28">J511</f>
        <v>0</v>
      </c>
      <c r="T511" s="1801">
        <f>(L511/M504)*U502</f>
        <v>0</v>
      </c>
      <c r="U511" s="1831">
        <f t="shared" ref="U511:U516" si="29">M511</f>
        <v>0</v>
      </c>
      <c r="V511" s="1803">
        <f>(N511/M504)*U502</f>
        <v>0</v>
      </c>
      <c r="W511" s="5797"/>
      <c r="X511" s="599"/>
    </row>
    <row r="512" spans="1:24" ht="18" customHeight="1">
      <c r="A512" s="4169"/>
      <c r="B512" s="1804"/>
      <c r="C512" s="1805"/>
      <c r="D512" s="35">
        <v>0.4</v>
      </c>
      <c r="E512" s="3693" t="s">
        <v>738</v>
      </c>
      <c r="F512" s="2933"/>
      <c r="G512" s="2933"/>
      <c r="H512" s="2933"/>
      <c r="I512" s="2933"/>
      <c r="J512" s="2932" t="str">
        <f t="shared" si="25"/>
        <v>Jus de fraise</v>
      </c>
      <c r="K512" s="1052">
        <f t="shared" si="26"/>
        <v>0.4</v>
      </c>
      <c r="L512" s="1798">
        <f>IF(ISTEXT(B512),B512,IF(ISBLANK(B512),0,(B512/B504)*M504))</f>
        <v>0</v>
      </c>
      <c r="M512" s="1799">
        <f t="shared" si="27"/>
        <v>0</v>
      </c>
      <c r="N512" s="145">
        <f>(K512/B504)*M504</f>
        <v>1.2000000000000002</v>
      </c>
      <c r="O512" s="1014"/>
      <c r="P512" s="1014"/>
      <c r="Q512" s="1014"/>
      <c r="R512" s="1014"/>
      <c r="S512" s="1800" t="str">
        <f t="shared" si="28"/>
        <v>Jus de fraise</v>
      </c>
      <c r="T512" s="1801">
        <f>(L512/M504)*U502</f>
        <v>0</v>
      </c>
      <c r="U512" s="1831">
        <f t="shared" si="29"/>
        <v>0</v>
      </c>
      <c r="V512" s="1803">
        <f>(N512/M504)*U502</f>
        <v>0.80000000000000016</v>
      </c>
      <c r="W512" s="5797"/>
      <c r="X512" s="599"/>
    </row>
    <row r="513" spans="1:24" ht="18" customHeight="1">
      <c r="A513" s="4169"/>
      <c r="B513" s="1804"/>
      <c r="C513" s="1805"/>
      <c r="D513" s="35">
        <v>3.0000000000000001E-3</v>
      </c>
      <c r="E513" s="3693" t="s">
        <v>1670</v>
      </c>
      <c r="F513" s="2933"/>
      <c r="G513" s="2933"/>
      <c r="H513" s="2933"/>
      <c r="I513" s="2933"/>
      <c r="J513" s="2932" t="str">
        <f t="shared" si="25"/>
        <v>Fécule de pomme de terre</v>
      </c>
      <c r="K513" s="1052">
        <f t="shared" si="26"/>
        <v>3.0000000000000001E-3</v>
      </c>
      <c r="L513" s="1798">
        <f>IF(ISTEXT(B513),B513,IF(ISBLANK(B513),0,(B513/B504)*M504))</f>
        <v>0</v>
      </c>
      <c r="M513" s="1799">
        <f t="shared" si="27"/>
        <v>0</v>
      </c>
      <c r="N513" s="145">
        <f>(K513/B504)*M504</f>
        <v>9.0000000000000011E-3</v>
      </c>
      <c r="O513" s="1014"/>
      <c r="P513" s="1014"/>
      <c r="Q513" s="1014"/>
      <c r="R513" s="1014"/>
      <c r="S513" s="1800" t="str">
        <f t="shared" si="28"/>
        <v>Fécule de pomme de terre</v>
      </c>
      <c r="T513" s="1801">
        <f>(L513/M504)*U502</f>
        <v>0</v>
      </c>
      <c r="U513" s="1831">
        <f t="shared" si="29"/>
        <v>0</v>
      </c>
      <c r="V513" s="1803">
        <f>(N513/M504)*U502</f>
        <v>6.000000000000001E-3</v>
      </c>
      <c r="W513" s="5797"/>
      <c r="X513" s="599"/>
    </row>
    <row r="514" spans="1:24" ht="18" customHeight="1">
      <c r="A514" s="4169"/>
      <c r="B514" s="1804"/>
      <c r="C514" s="1805"/>
      <c r="D514" s="35">
        <v>5.0000000000000001E-3</v>
      </c>
      <c r="E514" s="3693" t="s">
        <v>1622</v>
      </c>
      <c r="F514" s="2933"/>
      <c r="G514" s="2933"/>
      <c r="H514" s="2933"/>
      <c r="I514" s="2933"/>
      <c r="J514" s="2932" t="str">
        <f t="shared" si="25"/>
        <v>Jus de citron</v>
      </c>
      <c r="K514" s="1052">
        <f t="shared" si="26"/>
        <v>5.0000000000000001E-3</v>
      </c>
      <c r="L514" s="1798">
        <f>IF(ISTEXT(B514),B514,IF(ISBLANK(B514),0,(B514/B504)*M504))</f>
        <v>0</v>
      </c>
      <c r="M514" s="1799">
        <f t="shared" si="27"/>
        <v>0</v>
      </c>
      <c r="N514" s="145">
        <f>(K514/B504)*M504</f>
        <v>1.4999999999999999E-2</v>
      </c>
      <c r="O514" s="1014"/>
      <c r="P514" s="1014"/>
      <c r="Q514" s="1014"/>
      <c r="R514" s="1014"/>
      <c r="S514" s="1800" t="str">
        <f t="shared" si="28"/>
        <v>Jus de citron</v>
      </c>
      <c r="T514" s="1801">
        <f>(L514/M504)*U502</f>
        <v>0</v>
      </c>
      <c r="U514" s="1831">
        <f t="shared" si="29"/>
        <v>0</v>
      </c>
      <c r="V514" s="1803">
        <f>(N514/M504)*U502</f>
        <v>0.01</v>
      </c>
      <c r="W514" s="5797"/>
      <c r="X514" s="599"/>
    </row>
    <row r="515" spans="1:24" ht="18" customHeight="1">
      <c r="A515" s="4169"/>
      <c r="B515" s="1804"/>
      <c r="C515" s="1805"/>
      <c r="D515" s="35"/>
      <c r="E515" s="3693"/>
      <c r="F515" s="2933"/>
      <c r="G515" s="2933"/>
      <c r="H515" s="2933"/>
      <c r="I515" s="2933"/>
      <c r="J515" s="2932">
        <f t="shared" si="25"/>
        <v>0</v>
      </c>
      <c r="K515" s="1052">
        <f t="shared" si="26"/>
        <v>0</v>
      </c>
      <c r="L515" s="1798">
        <f>IF(ISTEXT(B515),B515,IF(ISBLANK(B515),0,(B515/B504)*M504))</f>
        <v>0</v>
      </c>
      <c r="M515" s="1799">
        <f t="shared" si="27"/>
        <v>0</v>
      </c>
      <c r="N515" s="145">
        <f>(K515/B504)*M504</f>
        <v>0</v>
      </c>
      <c r="O515" s="1014"/>
      <c r="P515" s="1014"/>
      <c r="Q515" s="1014"/>
      <c r="R515" s="1014"/>
      <c r="S515" s="1800">
        <f t="shared" si="28"/>
        <v>0</v>
      </c>
      <c r="T515" s="1801">
        <f>(L515/M504)*U502</f>
        <v>0</v>
      </c>
      <c r="U515" s="1831">
        <f t="shared" si="29"/>
        <v>0</v>
      </c>
      <c r="V515" s="1803">
        <f>(N515/M504)*U502</f>
        <v>0</v>
      </c>
      <c r="W515" s="5797"/>
      <c r="X515" s="599"/>
    </row>
    <row r="516" spans="1:24" ht="18" customHeight="1">
      <c r="A516" s="4169"/>
      <c r="B516" s="1806"/>
      <c r="C516" s="1807"/>
      <c r="D516" s="1808"/>
      <c r="E516" s="3693"/>
      <c r="F516" s="2933"/>
      <c r="G516" s="2933"/>
      <c r="H516" s="2933"/>
      <c r="I516" s="2933"/>
      <c r="J516" s="2932">
        <f t="shared" si="25"/>
        <v>0</v>
      </c>
      <c r="K516" s="1052">
        <f t="shared" si="26"/>
        <v>0</v>
      </c>
      <c r="L516" s="1798">
        <f>IF(ISTEXT(B516),B516,IF(ISBLANK(B516),0,(B516/B504)*M504))</f>
        <v>0</v>
      </c>
      <c r="M516" s="1799">
        <f t="shared" si="27"/>
        <v>0</v>
      </c>
      <c r="N516" s="145">
        <f>(K516/B504)*M504</f>
        <v>0</v>
      </c>
      <c r="O516" s="1014"/>
      <c r="P516" s="1014"/>
      <c r="Q516" s="1014"/>
      <c r="R516" s="1014"/>
      <c r="S516" s="1800">
        <f t="shared" si="28"/>
        <v>0</v>
      </c>
      <c r="T516" s="1801">
        <f>(L516/M504)*U502</f>
        <v>0</v>
      </c>
      <c r="U516" s="1831">
        <f t="shared" si="29"/>
        <v>0</v>
      </c>
      <c r="V516" s="1803">
        <f>(N516/M504)*U502</f>
        <v>0</v>
      </c>
      <c r="W516" s="5797"/>
      <c r="X516" s="599"/>
    </row>
    <row r="517" spans="1:24" ht="18" customHeight="1">
      <c r="A517" s="4169"/>
      <c r="B517" s="5740"/>
      <c r="C517" s="5741"/>
      <c r="D517" s="5741"/>
      <c r="E517" s="5741"/>
      <c r="F517" s="5741"/>
      <c r="G517" s="5741"/>
      <c r="H517" s="5741"/>
      <c r="I517" s="5741"/>
      <c r="J517" s="5741"/>
      <c r="K517" s="5741"/>
      <c r="L517" s="5741"/>
      <c r="M517" s="5741"/>
      <c r="N517" s="5742"/>
      <c r="O517" s="1027"/>
      <c r="P517" s="1016"/>
      <c r="Q517" s="1016"/>
      <c r="R517" s="1016"/>
      <c r="S517" s="1011"/>
      <c r="T517" s="1011"/>
      <c r="U517" s="1011"/>
      <c r="V517" s="1794"/>
      <c r="W517" s="5797"/>
      <c r="X517" s="599"/>
    </row>
    <row r="518" spans="1:24" ht="18" customHeight="1">
      <c r="A518" s="4169"/>
      <c r="B518" s="1809"/>
      <c r="C518" s="1810"/>
      <c r="D518" s="1127">
        <f>SUM(D510:D517)</f>
        <v>0.40800000000000003</v>
      </c>
      <c r="E518" s="1127"/>
      <c r="F518" s="1811"/>
      <c r="G518" s="1811"/>
      <c r="H518" s="1811"/>
      <c r="I518" s="1811"/>
      <c r="J518" s="1812"/>
      <c r="K518" s="1812"/>
      <c r="L518" s="1813"/>
      <c r="M518" s="1813"/>
      <c r="N518" s="447">
        <f>SUM(N510:N517)</f>
        <v>1.224</v>
      </c>
      <c r="O518" s="1027"/>
      <c r="P518" s="1016"/>
      <c r="Q518" s="1016"/>
      <c r="R518" s="1016"/>
      <c r="S518" s="1011"/>
      <c r="T518" s="1011"/>
      <c r="U518" s="1011"/>
      <c r="V518" s="1794"/>
      <c r="W518" s="5797"/>
      <c r="X518" s="599"/>
    </row>
    <row r="519" spans="1:24" ht="18" customHeight="1">
      <c r="A519" s="4169"/>
      <c r="B519" s="5743" t="s">
        <v>1600</v>
      </c>
      <c r="C519" s="5744"/>
      <c r="D519" s="5744"/>
      <c r="E519" s="5744"/>
      <c r="F519" s="5744"/>
      <c r="G519" s="5744"/>
      <c r="H519" s="5744"/>
      <c r="I519" s="5744"/>
      <c r="J519" s="5744"/>
      <c r="K519" s="5744"/>
      <c r="L519" s="5744"/>
      <c r="M519" s="5744"/>
      <c r="N519" s="5745"/>
      <c r="O519" s="1814"/>
      <c r="P519" s="1814"/>
      <c r="Q519" s="1815"/>
      <c r="R519" s="1816"/>
      <c r="S519" s="1816"/>
      <c r="T519" s="1816"/>
      <c r="U519" s="1816"/>
      <c r="V519" s="1817"/>
      <c r="W519" s="5797"/>
      <c r="X519" s="599"/>
    </row>
    <row r="520" spans="1:24" ht="18" customHeight="1">
      <c r="A520" s="4169"/>
      <c r="B520" s="1028"/>
      <c r="C520" s="1029" t="s">
        <v>314</v>
      </c>
      <c r="D520" s="1030"/>
      <c r="E520" s="1030"/>
      <c r="F520" s="1030"/>
      <c r="G520" s="4142" t="s">
        <v>263</v>
      </c>
      <c r="H520" s="4142"/>
      <c r="I520" s="4142"/>
      <c r="J520" s="4142"/>
      <c r="K520" s="4142"/>
      <c r="L520" s="4142"/>
      <c r="M520" s="4142"/>
      <c r="N520" s="4143"/>
      <c r="O520" s="1814"/>
      <c r="P520" s="1814"/>
      <c r="Q520" s="1815"/>
      <c r="R520" s="1816"/>
      <c r="S520" s="1816"/>
      <c r="T520" s="1816"/>
      <c r="U520" s="1816"/>
      <c r="V520" s="1817"/>
      <c r="W520" s="5797"/>
      <c r="X520" s="599"/>
    </row>
    <row r="521" spans="1:24" ht="18" customHeight="1">
      <c r="A521" s="4169"/>
      <c r="B521" s="1031"/>
      <c r="C521" s="2917" t="s">
        <v>334</v>
      </c>
      <c r="D521" s="1033" t="s">
        <v>374</v>
      </c>
      <c r="E521" s="1238"/>
      <c r="F521" s="1238"/>
      <c r="G521" s="4142"/>
      <c r="H521" s="4142"/>
      <c r="I521" s="4142"/>
      <c r="J521" s="4142"/>
      <c r="K521" s="4142"/>
      <c r="L521" s="4142"/>
      <c r="M521" s="4142"/>
      <c r="N521" s="4143"/>
      <c r="O521" s="1814"/>
      <c r="P521" s="1814"/>
      <c r="Q521" s="1815"/>
      <c r="R521" s="1816"/>
      <c r="S521" s="1816"/>
      <c r="T521" s="1816"/>
      <c r="U521" s="1816"/>
      <c r="V521" s="1817"/>
      <c r="W521" s="5797"/>
      <c r="X521" s="599"/>
    </row>
    <row r="522" spans="1:24" ht="18" customHeight="1">
      <c r="A522" s="4169"/>
      <c r="B522" s="1031"/>
      <c r="C522" s="1035" t="s">
        <v>316</v>
      </c>
      <c r="D522" s="1029" t="s">
        <v>317</v>
      </c>
      <c r="E522" s="1238"/>
      <c r="F522" s="1238"/>
      <c r="G522" s="1029"/>
      <c r="H522" s="1036"/>
      <c r="I522" s="1036"/>
      <c r="J522" s="1036"/>
      <c r="K522" s="1036"/>
      <c r="L522" s="1036"/>
      <c r="M522" s="1036"/>
      <c r="N522" s="1037"/>
      <c r="O522" s="1814"/>
      <c r="P522" s="1814"/>
      <c r="Q522" s="1815"/>
      <c r="R522" s="1816"/>
      <c r="S522" s="1816"/>
      <c r="T522" s="1816"/>
      <c r="U522" s="1816"/>
      <c r="V522" s="1817"/>
      <c r="W522" s="5797"/>
      <c r="X522" s="599"/>
    </row>
    <row r="523" spans="1:24" ht="18" customHeight="1">
      <c r="A523" s="4169"/>
      <c r="B523" s="135"/>
      <c r="C523" s="3694"/>
      <c r="D523" s="1039"/>
      <c r="E523" s="1040"/>
      <c r="F523" s="1040"/>
      <c r="G523" s="1041"/>
      <c r="H523" s="1042"/>
      <c r="I523" s="1042"/>
      <c r="J523" s="1042"/>
      <c r="K523" s="1818" t="s">
        <v>318</v>
      </c>
      <c r="L523" s="1042"/>
      <c r="M523" s="1042"/>
      <c r="N523" s="1043"/>
      <c r="O523" s="1814"/>
      <c r="P523" s="1814"/>
      <c r="Q523" s="1815"/>
      <c r="R523" s="1816"/>
      <c r="S523" s="1816"/>
      <c r="T523" s="1816"/>
      <c r="U523" s="1816"/>
      <c r="V523" s="1817"/>
      <c r="W523" s="5797"/>
      <c r="X523" s="599"/>
    </row>
    <row r="524" spans="1:24" ht="18" customHeight="1">
      <c r="A524" s="4169"/>
      <c r="B524" s="990">
        <v>1</v>
      </c>
      <c r="C524" s="3695" t="s">
        <v>1671</v>
      </c>
      <c r="D524" s="1045"/>
      <c r="E524" s="1045"/>
      <c r="F524" s="1045"/>
      <c r="G524" s="1045"/>
      <c r="H524" s="1045"/>
      <c r="I524" s="1045"/>
      <c r="J524" s="1045"/>
      <c r="K524" s="1818" t="s">
        <v>319</v>
      </c>
      <c r="L524" s="1045"/>
      <c r="M524" s="1045"/>
      <c r="N524" s="1046"/>
      <c r="O524" s="1814"/>
      <c r="P524" s="1814"/>
      <c r="Q524" s="1815"/>
      <c r="R524" s="1816"/>
      <c r="S524" s="1816"/>
      <c r="T524" s="1816"/>
      <c r="U524" s="1816"/>
      <c r="V524" s="1817"/>
      <c r="W524" s="5797"/>
      <c r="X524" s="599"/>
    </row>
    <row r="525" spans="1:24" ht="18" customHeight="1">
      <c r="A525" s="4169"/>
      <c r="B525" s="990">
        <v>2</v>
      </c>
      <c r="C525" s="3696" t="s">
        <v>1672</v>
      </c>
      <c r="D525" s="1045"/>
      <c r="E525" s="1045"/>
      <c r="F525" s="1045"/>
      <c r="G525" s="1045"/>
      <c r="H525" s="1045"/>
      <c r="I525" s="1045"/>
      <c r="J525" s="1045"/>
      <c r="K525" s="1818" t="s">
        <v>321</v>
      </c>
      <c r="L525" s="1045"/>
      <c r="M525" s="1045"/>
      <c r="N525" s="1046"/>
      <c r="O525" s="1814"/>
      <c r="P525" s="1814"/>
      <c r="Q525" s="1815"/>
      <c r="R525" s="1816"/>
      <c r="S525" s="1816"/>
      <c r="T525" s="1816"/>
      <c r="U525" s="1816"/>
      <c r="V525" s="1817"/>
      <c r="W525" s="5797"/>
      <c r="X525" s="599"/>
    </row>
    <row r="526" spans="1:24" ht="18" customHeight="1">
      <c r="A526" s="4169"/>
      <c r="B526" s="990"/>
      <c r="C526" s="3695"/>
      <c r="D526" s="1045"/>
      <c r="E526" s="1045"/>
      <c r="F526" s="1045"/>
      <c r="G526" s="1045"/>
      <c r="H526" s="1045"/>
      <c r="I526" s="1045"/>
      <c r="J526" s="1045"/>
      <c r="K526" s="1045"/>
      <c r="L526" s="1045"/>
      <c r="M526" s="1045"/>
      <c r="N526" s="1046"/>
      <c r="O526" s="1814"/>
      <c r="P526" s="1814"/>
      <c r="Q526" s="1815"/>
      <c r="R526" s="1816"/>
      <c r="S526" s="1816"/>
      <c r="T526" s="1816"/>
      <c r="U526" s="1816"/>
      <c r="V526" s="1817"/>
      <c r="W526" s="5797"/>
      <c r="X526" s="599"/>
    </row>
    <row r="527" spans="1:24" ht="18" customHeight="1">
      <c r="A527" s="4169"/>
      <c r="B527" s="990"/>
      <c r="C527" s="3695"/>
      <c r="D527" s="1045"/>
      <c r="E527" s="1045"/>
      <c r="F527" s="1045"/>
      <c r="G527" s="1045"/>
      <c r="H527" s="1045"/>
      <c r="I527" s="1045"/>
      <c r="J527" s="1045"/>
      <c r="K527" s="1045"/>
      <c r="L527" s="1045"/>
      <c r="M527" s="1045"/>
      <c r="N527" s="1046"/>
      <c r="O527" s="1814"/>
      <c r="P527" s="1814"/>
      <c r="Q527" s="1815"/>
      <c r="R527" s="1816"/>
      <c r="S527" s="1816"/>
      <c r="T527" s="1816"/>
      <c r="U527" s="1816"/>
      <c r="V527" s="1817"/>
      <c r="W527" s="5797"/>
      <c r="X527" s="599"/>
    </row>
    <row r="528" spans="1:24" ht="18" customHeight="1">
      <c r="A528" s="4169"/>
      <c r="B528" s="990"/>
      <c r="C528" s="3695"/>
      <c r="D528" s="1045"/>
      <c r="E528" s="1045"/>
      <c r="F528" s="1045"/>
      <c r="G528" s="1045"/>
      <c r="H528" s="1045"/>
      <c r="I528" s="1045"/>
      <c r="J528" s="1045"/>
      <c r="K528" s="1045"/>
      <c r="L528" s="1045"/>
      <c r="M528" s="1045"/>
      <c r="N528" s="1046"/>
      <c r="O528" s="1814"/>
      <c r="P528" s="1814"/>
      <c r="Q528" s="1815"/>
      <c r="R528" s="1816"/>
      <c r="S528" s="1816"/>
      <c r="T528" s="1816"/>
      <c r="U528" s="1816"/>
      <c r="V528" s="1817"/>
      <c r="W528" s="5797"/>
      <c r="X528" s="599"/>
    </row>
    <row r="529" spans="1:24" ht="18" customHeight="1">
      <c r="A529" s="4169"/>
      <c r="B529" s="1047"/>
      <c r="C529" s="3697"/>
      <c r="D529" s="9"/>
      <c r="E529" s="9"/>
      <c r="F529" s="9"/>
      <c r="G529" s="9"/>
      <c r="H529" s="9"/>
      <c r="I529" s="45"/>
      <c r="J529" s="45"/>
      <c r="K529" s="45"/>
      <c r="L529" s="45"/>
      <c r="M529" s="45"/>
      <c r="N529" s="46"/>
      <c r="O529" s="1814"/>
      <c r="P529" s="1814"/>
      <c r="Q529" s="1815"/>
      <c r="R529" s="1816"/>
      <c r="S529" s="1816"/>
      <c r="T529" s="1816"/>
      <c r="U529" s="1816"/>
      <c r="V529" s="1817"/>
      <c r="W529" s="5797"/>
      <c r="X529" s="599"/>
    </row>
    <row r="530" spans="1:24" ht="18" customHeight="1">
      <c r="A530" s="4169"/>
      <c r="B530" s="5731"/>
      <c r="C530" s="5732"/>
      <c r="D530" s="5732"/>
      <c r="E530" s="5732"/>
      <c r="F530" s="5732"/>
      <c r="G530" s="5732"/>
      <c r="H530" s="5732"/>
      <c r="I530" s="5732"/>
      <c r="J530" s="5732"/>
      <c r="K530" s="5732"/>
      <c r="L530" s="5732"/>
      <c r="M530" s="5732"/>
      <c r="N530" s="5733"/>
      <c r="O530" s="1814"/>
      <c r="P530" s="1814"/>
      <c r="Q530" s="1815"/>
      <c r="R530" s="1816"/>
      <c r="S530" s="1816"/>
      <c r="T530" s="1816"/>
      <c r="U530" s="1816"/>
      <c r="V530" s="1817"/>
      <c r="W530" s="5797"/>
      <c r="X530" s="599"/>
    </row>
    <row r="531" spans="1:24" ht="18" customHeight="1">
      <c r="A531" s="4169"/>
      <c r="B531" s="1114" t="s">
        <v>264</v>
      </c>
      <c r="C531" s="2923" t="s">
        <v>281</v>
      </c>
      <c r="D531" s="5734" t="s">
        <v>1612</v>
      </c>
      <c r="E531" s="5735"/>
      <c r="F531" s="5735"/>
      <c r="G531" s="5735"/>
      <c r="H531" s="5735"/>
      <c r="I531" s="5735"/>
      <c r="J531" s="5735"/>
      <c r="K531" s="5735"/>
      <c r="L531" s="5735"/>
      <c r="M531" s="5735"/>
      <c r="N531" s="5736"/>
      <c r="O531" s="1814"/>
      <c r="P531" s="1814"/>
      <c r="Q531" s="1815"/>
      <c r="R531" s="1816"/>
      <c r="S531" s="1816"/>
      <c r="T531" s="1816"/>
      <c r="U531" s="1816"/>
      <c r="V531" s="1817"/>
      <c r="W531" s="5797"/>
      <c r="X531" s="599"/>
    </row>
    <row r="532" spans="1:24" ht="18" customHeight="1">
      <c r="A532" s="4169"/>
      <c r="B532" s="5769"/>
      <c r="C532" s="5770"/>
      <c r="D532" s="5770"/>
      <c r="E532" s="5770"/>
      <c r="F532" s="5770"/>
      <c r="G532" s="5770"/>
      <c r="H532" s="5770"/>
      <c r="I532" s="5770"/>
      <c r="J532" s="5770"/>
      <c r="K532" s="5770"/>
      <c r="L532" s="5770"/>
      <c r="M532" s="5770"/>
      <c r="N532" s="5771"/>
      <c r="O532" s="1814"/>
      <c r="P532" s="1814"/>
      <c r="Q532" s="1815"/>
      <c r="R532" s="1816"/>
      <c r="S532" s="1816"/>
      <c r="T532" s="1816"/>
      <c r="U532" s="1816"/>
      <c r="V532" s="1817"/>
      <c r="W532" s="5797"/>
      <c r="X532" s="599"/>
    </row>
    <row r="533" spans="1:24" ht="18" customHeight="1">
      <c r="A533" s="4169"/>
      <c r="B533" s="5766" t="s">
        <v>480</v>
      </c>
      <c r="C533" s="5767"/>
      <c r="D533" s="5767"/>
      <c r="E533" s="5767"/>
      <c r="F533" s="5767"/>
      <c r="G533" s="5767"/>
      <c r="H533" s="5767"/>
      <c r="I533" s="5767"/>
      <c r="J533" s="5767"/>
      <c r="K533" s="5767"/>
      <c r="L533" s="5767"/>
      <c r="M533" s="5767"/>
      <c r="N533" s="5768"/>
      <c r="O533" s="1814"/>
      <c r="P533" s="1814"/>
      <c r="Q533" s="1815"/>
      <c r="R533" s="1816"/>
      <c r="S533" s="1816"/>
      <c r="T533" s="1816"/>
      <c r="U533" s="1816"/>
      <c r="V533" s="1817"/>
      <c r="W533" s="5797"/>
      <c r="X533" s="599"/>
    </row>
    <row r="534" spans="1:24" ht="18" customHeight="1">
      <c r="A534" s="4169"/>
      <c r="B534" s="140" t="s">
        <v>12</v>
      </c>
      <c r="C534" s="2918" t="s">
        <v>20</v>
      </c>
      <c r="D534" s="1054"/>
      <c r="E534" s="1054"/>
      <c r="F534" s="1054"/>
      <c r="G534" s="1054"/>
      <c r="H534" s="1054"/>
      <c r="I534" s="1055"/>
      <c r="J534" s="1055"/>
      <c r="K534" s="1055"/>
      <c r="L534" s="1055"/>
      <c r="M534" s="1055"/>
      <c r="N534" s="139"/>
      <c r="O534" s="1814"/>
      <c r="P534" s="1814"/>
      <c r="Q534" s="1815"/>
      <c r="R534" s="1816"/>
      <c r="S534" s="1816"/>
      <c r="T534" s="1816"/>
      <c r="U534" s="1816"/>
      <c r="V534" s="1817"/>
      <c r="W534" s="5797"/>
      <c r="X534" s="599"/>
    </row>
    <row r="535" spans="1:24" ht="18" customHeight="1">
      <c r="A535" s="4169"/>
      <c r="B535" s="989"/>
      <c r="C535" s="2919" t="s">
        <v>1275</v>
      </c>
      <c r="D535" s="1054"/>
      <c r="E535" s="1054"/>
      <c r="F535" s="1054"/>
      <c r="G535" s="1054"/>
      <c r="H535" s="1054"/>
      <c r="I535" s="1055"/>
      <c r="J535" s="1055"/>
      <c r="K535" s="1055"/>
      <c r="L535" s="1055"/>
      <c r="M535" s="1055"/>
      <c r="N535" s="139"/>
      <c r="O535" s="1814"/>
      <c r="P535" s="1814"/>
      <c r="Q535" s="1815"/>
      <c r="R535" s="1816"/>
      <c r="S535" s="1816"/>
      <c r="T535" s="1816"/>
      <c r="U535" s="1816"/>
      <c r="V535" s="1817"/>
      <c r="W535" s="5797"/>
      <c r="X535" s="599"/>
    </row>
    <row r="536" spans="1:24" ht="18" customHeight="1">
      <c r="A536" s="4169"/>
      <c r="B536" s="989" t="s">
        <v>14</v>
      </c>
      <c r="C536" s="2920" t="s">
        <v>1613</v>
      </c>
      <c r="D536" s="1054"/>
      <c r="E536" s="1054"/>
      <c r="F536" s="1054"/>
      <c r="G536" s="1054"/>
      <c r="H536" s="1054"/>
      <c r="I536" s="1055"/>
      <c r="J536" s="1055"/>
      <c r="K536" s="1055"/>
      <c r="L536" s="1055"/>
      <c r="M536" s="1055"/>
      <c r="N536" s="139"/>
      <c r="O536" s="1814"/>
      <c r="P536" s="1814"/>
      <c r="Q536" s="1815"/>
      <c r="R536" s="1816"/>
      <c r="S536" s="1816"/>
      <c r="T536" s="1816"/>
      <c r="U536" s="1816"/>
      <c r="V536" s="1817"/>
      <c r="W536" s="5797"/>
      <c r="X536" s="599"/>
    </row>
    <row r="537" spans="1:24" ht="18" customHeight="1">
      <c r="A537" s="4169"/>
      <c r="B537" s="2922"/>
      <c r="C537" s="2752" t="s">
        <v>1586</v>
      </c>
      <c r="D537" s="1531" t="s">
        <v>1614</v>
      </c>
      <c r="E537" s="1054"/>
      <c r="F537" s="1054"/>
      <c r="G537" s="1054"/>
      <c r="H537" s="1054"/>
      <c r="I537" s="1055"/>
      <c r="J537" s="2921"/>
      <c r="K537" s="1821" t="s">
        <v>1615</v>
      </c>
      <c r="L537" s="1055"/>
      <c r="M537" s="1055"/>
      <c r="N537" s="139"/>
      <c r="O537" s="1814"/>
      <c r="P537" s="1814"/>
      <c r="Q537" s="1815"/>
      <c r="R537" s="1816"/>
      <c r="S537" s="1816"/>
      <c r="T537" s="1816"/>
      <c r="U537" s="1816"/>
      <c r="V537" s="1817"/>
      <c r="W537" s="5797"/>
      <c r="X537" s="599"/>
    </row>
    <row r="538" spans="1:24" ht="18" customHeight="1">
      <c r="A538" s="4169"/>
      <c r="B538" s="27" t="s">
        <v>266</v>
      </c>
      <c r="C538" s="4121" t="str">
        <f ca="1">CELL("nomfichier")</f>
        <v>E:\0-UPRT\1-UPRT.FR-SITE-WEB\ff-fiches-fabrications\ff-fiches-fabrication-maj-08-2020\[ff-14.A-restauration-13.postits-au-poids.xlsx]Epurer un texte (2)</v>
      </c>
      <c r="D538" s="4121"/>
      <c r="E538" s="4121"/>
      <c r="F538" s="4121"/>
      <c r="G538" s="4121"/>
      <c r="H538" s="4121"/>
      <c r="I538" s="4121"/>
      <c r="J538" s="4121"/>
      <c r="K538" s="4121"/>
      <c r="L538" s="4121"/>
      <c r="M538" s="4121"/>
      <c r="N538" s="4122"/>
      <c r="O538" s="1814"/>
      <c r="P538" s="1814"/>
      <c r="Q538" s="1815"/>
      <c r="R538" s="1816"/>
      <c r="S538" s="1816"/>
      <c r="T538" s="1816"/>
      <c r="U538" s="1816"/>
      <c r="V538" s="1817"/>
      <c r="W538" s="5797"/>
      <c r="X538" s="599"/>
    </row>
    <row r="539" spans="1:24" ht="18" customHeight="1">
      <c r="A539" s="4169"/>
      <c r="B539" s="444" t="s">
        <v>268</v>
      </c>
      <c r="C539" s="4123" t="s">
        <v>1616</v>
      </c>
      <c r="D539" s="4123"/>
      <c r="E539" s="4123"/>
      <c r="F539" s="4123"/>
      <c r="G539" s="4123"/>
      <c r="H539" s="4123"/>
      <c r="I539" s="4123"/>
      <c r="J539" s="4123"/>
      <c r="K539" s="4123"/>
      <c r="L539" s="4123"/>
      <c r="M539" s="4123"/>
      <c r="N539" s="4124"/>
      <c r="O539" s="1814"/>
      <c r="P539" s="1814"/>
      <c r="Q539" s="1815"/>
      <c r="R539" s="1816"/>
      <c r="S539" s="1816"/>
      <c r="T539" s="1816"/>
      <c r="U539" s="1816"/>
      <c r="V539" s="1817"/>
      <c r="W539" s="5797"/>
      <c r="X539" s="599"/>
    </row>
    <row r="540" spans="1:24" ht="18" customHeight="1" thickBot="1">
      <c r="A540" s="4169"/>
      <c r="B540" s="4112" t="s">
        <v>271</v>
      </c>
      <c r="C540" s="4113"/>
      <c r="D540" s="4113"/>
      <c r="E540" s="4113"/>
      <c r="F540" s="4113"/>
      <c r="G540" s="4113"/>
      <c r="H540" s="4113"/>
      <c r="I540" s="4113"/>
      <c r="J540" s="4113"/>
      <c r="K540" s="4113"/>
      <c r="L540" s="4113"/>
      <c r="M540" s="4113"/>
      <c r="N540" s="4114"/>
      <c r="O540" s="1814"/>
      <c r="P540" s="1814"/>
      <c r="Q540" s="1815"/>
      <c r="R540" s="1816"/>
      <c r="S540" s="1816"/>
      <c r="T540" s="1816"/>
      <c r="U540" s="1816"/>
      <c r="V540" s="1817"/>
      <c r="W540" s="5797"/>
      <c r="X540" s="599"/>
    </row>
    <row r="541" spans="1:24" ht="18" customHeight="1" thickBot="1">
      <c r="A541" s="1822"/>
      <c r="B541" s="1823"/>
      <c r="C541" s="1823"/>
      <c r="D541" s="1824"/>
      <c r="E541" s="1825"/>
      <c r="F541" s="1826"/>
      <c r="G541" s="1827"/>
      <c r="H541" s="1827"/>
      <c r="I541" s="1827"/>
      <c r="J541" s="1827"/>
      <c r="K541" s="1828"/>
      <c r="L541" s="1828"/>
      <c r="M541" s="1828"/>
      <c r="N541" s="1828"/>
      <c r="O541" s="1829"/>
      <c r="P541" s="1829"/>
      <c r="Q541" s="1829"/>
      <c r="R541" s="1829"/>
      <c r="S541" s="1829"/>
      <c r="T541" s="1829"/>
      <c r="U541" s="1829"/>
      <c r="V541" s="1829"/>
      <c r="W541" s="5797"/>
      <c r="X541" s="599"/>
    </row>
    <row r="542" spans="1:24" ht="18" customHeight="1">
      <c r="A542" s="4188" t="s">
        <v>260</v>
      </c>
      <c r="B542" s="4190" t="s">
        <v>1578</v>
      </c>
      <c r="C542" s="4191"/>
      <c r="D542" s="4191"/>
      <c r="E542" s="4191"/>
      <c r="F542" s="4191"/>
      <c r="G542" s="4191"/>
      <c r="H542" s="4191"/>
      <c r="I542" s="4191"/>
      <c r="J542" s="4191"/>
      <c r="K542" s="4191"/>
      <c r="L542" s="4191"/>
      <c r="M542" s="4191"/>
      <c r="N542" s="4194">
        <v>11</v>
      </c>
      <c r="O542" s="5791" t="str">
        <f>B542</f>
        <v>CRÈME SEMI-MONTÉE</v>
      </c>
      <c r="P542" s="5792"/>
      <c r="Q542" s="5792"/>
      <c r="R542" s="5792"/>
      <c r="S542" s="5792"/>
      <c r="T542" s="5792"/>
      <c r="U542" s="5792"/>
      <c r="V542" s="5793"/>
      <c r="W542" s="5797"/>
      <c r="X542" s="599"/>
    </row>
    <row r="543" spans="1:24" ht="18" customHeight="1">
      <c r="A543" s="4189"/>
      <c r="B543" s="4192"/>
      <c r="C543" s="4193"/>
      <c r="D543" s="4193"/>
      <c r="E543" s="4193"/>
      <c r="F543" s="4193"/>
      <c r="G543" s="4193"/>
      <c r="H543" s="4193"/>
      <c r="I543" s="4193"/>
      <c r="J543" s="4193"/>
      <c r="K543" s="4193"/>
      <c r="L543" s="4193"/>
      <c r="M543" s="4193"/>
      <c r="N543" s="4195"/>
      <c r="O543" s="5791"/>
      <c r="P543" s="5792"/>
      <c r="Q543" s="5792"/>
      <c r="R543" s="5792"/>
      <c r="S543" s="5792"/>
      <c r="T543" s="5792"/>
      <c r="U543" s="5792"/>
      <c r="V543" s="5793"/>
      <c r="W543" s="5797"/>
      <c r="X543" s="599"/>
    </row>
    <row r="544" spans="1:24" ht="18" customHeight="1">
      <c r="A544" s="4189"/>
      <c r="B544" s="4192"/>
      <c r="C544" s="4193"/>
      <c r="D544" s="4193"/>
      <c r="E544" s="4193"/>
      <c r="F544" s="4193"/>
      <c r="G544" s="4193"/>
      <c r="H544" s="4193"/>
      <c r="I544" s="4193"/>
      <c r="J544" s="4193"/>
      <c r="K544" s="4193"/>
      <c r="L544" s="4193"/>
      <c r="M544" s="4193"/>
      <c r="N544" s="4195"/>
      <c r="O544" s="5791"/>
      <c r="P544" s="5792"/>
      <c r="Q544" s="5792"/>
      <c r="R544" s="5792"/>
      <c r="S544" s="5792"/>
      <c r="T544" s="5792"/>
      <c r="U544" s="5792"/>
      <c r="V544" s="5793"/>
      <c r="W544" s="5797"/>
      <c r="X544" s="599"/>
    </row>
    <row r="545" spans="1:24" ht="18" customHeight="1">
      <c r="A545" s="1097"/>
      <c r="B545" s="5746" t="s">
        <v>287</v>
      </c>
      <c r="C545" s="4824"/>
      <c r="D545" s="4825" t="s">
        <v>1566</v>
      </c>
      <c r="E545" s="4825"/>
      <c r="F545" s="4825"/>
      <c r="G545" s="4825"/>
      <c r="H545" s="4825"/>
      <c r="I545" s="4825"/>
      <c r="J545" s="4825"/>
      <c r="K545" s="4825"/>
      <c r="L545" s="4825"/>
      <c r="M545" s="4825"/>
      <c r="N545" s="5747"/>
      <c r="O545" s="5791" t="str">
        <f>D545</f>
        <v>COUSSIN COEUR DE LA SAINT VALENTIN 2014</v>
      </c>
      <c r="P545" s="5792"/>
      <c r="Q545" s="5792"/>
      <c r="R545" s="5792"/>
      <c r="S545" s="5792"/>
      <c r="T545" s="5792"/>
      <c r="U545" s="5792"/>
      <c r="V545" s="5793"/>
      <c r="W545" s="5797"/>
      <c r="X545" s="599"/>
    </row>
    <row r="546" spans="1:24" ht="18" customHeight="1">
      <c r="A546" s="1097"/>
      <c r="B546" s="5746"/>
      <c r="C546" s="4824"/>
      <c r="D546" s="4825"/>
      <c r="E546" s="4825"/>
      <c r="F546" s="4825"/>
      <c r="G546" s="4825"/>
      <c r="H546" s="4825"/>
      <c r="I546" s="4825"/>
      <c r="J546" s="4825"/>
      <c r="K546" s="4825"/>
      <c r="L546" s="4825"/>
      <c r="M546" s="4825"/>
      <c r="N546" s="5747"/>
      <c r="O546" s="5791"/>
      <c r="P546" s="5792"/>
      <c r="Q546" s="5792"/>
      <c r="R546" s="5792"/>
      <c r="S546" s="5792"/>
      <c r="T546" s="5792"/>
      <c r="U546" s="5792"/>
      <c r="V546" s="5793"/>
      <c r="W546" s="5797"/>
      <c r="X546" s="599"/>
    </row>
    <row r="547" spans="1:24" ht="18" customHeight="1">
      <c r="A547" s="4169"/>
      <c r="B547" s="5748" t="s">
        <v>1585</v>
      </c>
      <c r="C547" s="5749"/>
      <c r="D547" s="5749"/>
      <c r="E547" s="5749"/>
      <c r="F547" s="5749"/>
      <c r="G547" s="5749"/>
      <c r="H547" s="5749"/>
      <c r="I547" s="5749"/>
      <c r="J547" s="5749"/>
      <c r="K547" s="5749"/>
      <c r="L547" s="5749"/>
      <c r="M547" s="5749"/>
      <c r="N547" s="5750"/>
      <c r="O547" s="5791" t="str">
        <f>B547</f>
        <v>AUTEUR : FRANÇOIS PERRET Hôtel Shangri La, Paris - JOURNAL DU PATISSIER -  Numéro 392 • Janvier - Février 2014</v>
      </c>
      <c r="P547" s="5792"/>
      <c r="Q547" s="5792"/>
      <c r="R547" s="5792"/>
      <c r="S547" s="5792"/>
      <c r="T547" s="5792"/>
      <c r="U547" s="5792"/>
      <c r="V547" s="5793"/>
      <c r="W547" s="5797"/>
      <c r="X547" s="599"/>
    </row>
    <row r="548" spans="1:24" ht="18" customHeight="1">
      <c r="A548" s="4169"/>
      <c r="B548" s="5748"/>
      <c r="C548" s="5749"/>
      <c r="D548" s="5749"/>
      <c r="E548" s="5749"/>
      <c r="F548" s="5749"/>
      <c r="G548" s="5749"/>
      <c r="H548" s="5749"/>
      <c r="I548" s="5749"/>
      <c r="J548" s="5749"/>
      <c r="K548" s="5749"/>
      <c r="L548" s="5749"/>
      <c r="M548" s="5749"/>
      <c r="N548" s="5750"/>
      <c r="O548" s="5791"/>
      <c r="P548" s="5792"/>
      <c r="Q548" s="5792"/>
      <c r="R548" s="5792"/>
      <c r="S548" s="5792"/>
      <c r="T548" s="5792"/>
      <c r="U548" s="5792"/>
      <c r="V548" s="5793"/>
      <c r="W548" s="5797"/>
      <c r="X548" s="599"/>
    </row>
    <row r="549" spans="1:24" ht="18" customHeight="1">
      <c r="A549" s="4169"/>
      <c r="B549" s="4128"/>
      <c r="C549" s="4129"/>
      <c r="D549" s="4129"/>
      <c r="E549" s="4129"/>
      <c r="F549" s="4129"/>
      <c r="G549" s="4129"/>
      <c r="H549" s="4129"/>
      <c r="I549" s="4129"/>
      <c r="J549" s="4129"/>
      <c r="K549" s="4129"/>
      <c r="L549" s="4129"/>
      <c r="M549" s="4129"/>
      <c r="N549" s="4130"/>
      <c r="O549" s="5809"/>
      <c r="P549" s="4814"/>
      <c r="Q549" s="4814"/>
      <c r="R549" s="4814"/>
      <c r="S549" s="4814"/>
      <c r="T549" s="4814"/>
      <c r="U549" s="4814"/>
      <c r="V549" s="5810"/>
      <c r="W549" s="5797"/>
      <c r="X549" s="599"/>
    </row>
    <row r="550" spans="1:24" ht="18" customHeight="1">
      <c r="A550" s="4169"/>
      <c r="B550" s="2740" t="s">
        <v>25</v>
      </c>
      <c r="C550" s="2934"/>
      <c r="D550" s="2752" t="s">
        <v>1586</v>
      </c>
      <c r="E550" s="2935"/>
      <c r="F550" s="2921" t="s">
        <v>1587</v>
      </c>
      <c r="G550" s="1783">
        <v>1</v>
      </c>
      <c r="H550" s="2940" t="s">
        <v>464</v>
      </c>
      <c r="I550" s="2941" t="str">
        <f>B542</f>
        <v>CRÈME SEMI-MONTÉE</v>
      </c>
      <c r="J550" s="133"/>
      <c r="K550" s="133"/>
      <c r="L550" s="2934"/>
      <c r="M550" s="5751" t="s">
        <v>14</v>
      </c>
      <c r="N550" s="5752"/>
      <c r="O550" s="5811" t="s">
        <v>1588</v>
      </c>
      <c r="P550" s="5812"/>
      <c r="Q550" s="5812"/>
      <c r="R550" s="5812"/>
      <c r="S550" s="5812"/>
      <c r="T550" s="5812"/>
      <c r="U550" s="5813">
        <f>H21</f>
        <v>2</v>
      </c>
      <c r="V550" s="5814"/>
      <c r="W550" s="5797"/>
      <c r="X550" s="599"/>
    </row>
    <row r="551" spans="1:24" ht="18" customHeight="1">
      <c r="A551" s="4169"/>
      <c r="B551" s="2741" t="s">
        <v>12</v>
      </c>
      <c r="C551" s="2934"/>
      <c r="D551" s="2921" t="s">
        <v>1589</v>
      </c>
      <c r="E551" s="2936" t="str">
        <f>C552</f>
        <v>Coussin</v>
      </c>
      <c r="F551" s="2921" t="s">
        <v>1590</v>
      </c>
      <c r="G551" s="2939">
        <f>(M552/K552)*G550</f>
        <v>5</v>
      </c>
      <c r="H551" s="2934"/>
      <c r="I551" s="2934"/>
      <c r="J551" s="2934"/>
      <c r="K551" s="2934"/>
      <c r="L551" s="2934"/>
      <c r="M551" s="5753" t="s">
        <v>1591</v>
      </c>
      <c r="N551" s="5754"/>
      <c r="O551" s="5811"/>
      <c r="P551" s="5812"/>
      <c r="Q551" s="5812"/>
      <c r="R551" s="5812"/>
      <c r="S551" s="5812"/>
      <c r="T551" s="5812"/>
      <c r="U551" s="5813"/>
      <c r="V551" s="5814"/>
      <c r="W551" s="5797"/>
      <c r="X551" s="599"/>
    </row>
    <row r="552" spans="1:24" ht="18" customHeight="1">
      <c r="A552" s="4169"/>
      <c r="B552" s="5760">
        <v>1</v>
      </c>
      <c r="C552" s="5761" t="s">
        <v>1592</v>
      </c>
      <c r="D552" s="3439"/>
      <c r="E552" s="3439"/>
      <c r="F552" s="2937" t="s">
        <v>1593</v>
      </c>
      <c r="G552" s="2938">
        <f>B552</f>
        <v>1</v>
      </c>
      <c r="H552" s="2937" t="str">
        <f>C552</f>
        <v>Coussin</v>
      </c>
      <c r="I552" s="3439"/>
      <c r="J552" s="5762" t="s">
        <v>1594</v>
      </c>
      <c r="K552" s="5763">
        <f>N564</f>
        <v>1.6</v>
      </c>
      <c r="L552" s="3691"/>
      <c r="M552" s="5764">
        <v>8</v>
      </c>
      <c r="N552" s="5765"/>
      <c r="O552" s="5817" t="s">
        <v>1595</v>
      </c>
      <c r="P552" s="5818"/>
      <c r="Q552" s="5818"/>
      <c r="R552" s="5818"/>
      <c r="S552" s="5818"/>
      <c r="T552" s="5818"/>
      <c r="U552" s="5807" t="str">
        <f>Q21</f>
        <v>Coussin (s)</v>
      </c>
      <c r="V552" s="5808"/>
      <c r="W552" s="5797"/>
      <c r="X552" s="599"/>
    </row>
    <row r="553" spans="1:24" ht="18" customHeight="1">
      <c r="A553" s="4169"/>
      <c r="B553" s="5760"/>
      <c r="C553" s="5761"/>
      <c r="D553" s="3439"/>
      <c r="E553" s="3439"/>
      <c r="F553" s="3439"/>
      <c r="G553" s="5773">
        <f>K552/M552</f>
        <v>0.2</v>
      </c>
      <c r="H553" s="5773"/>
      <c r="I553" s="3439"/>
      <c r="J553" s="5762"/>
      <c r="K553" s="5763"/>
      <c r="L553" s="3691"/>
      <c r="M553" s="5764"/>
      <c r="N553" s="5765"/>
      <c r="O553" s="5817"/>
      <c r="P553" s="5818"/>
      <c r="Q553" s="5818"/>
      <c r="R553" s="5818"/>
      <c r="S553" s="5818"/>
      <c r="T553" s="5818"/>
      <c r="U553" s="5807"/>
      <c r="V553" s="5808"/>
      <c r="W553" s="5797"/>
      <c r="X553" s="599"/>
    </row>
    <row r="554" spans="1:24" ht="18" customHeight="1">
      <c r="A554" s="4169"/>
      <c r="B554" s="4128"/>
      <c r="C554" s="4129"/>
      <c r="D554" s="4129"/>
      <c r="E554" s="4129"/>
      <c r="F554" s="4129"/>
      <c r="G554" s="4129"/>
      <c r="H554" s="4129"/>
      <c r="I554" s="4129"/>
      <c r="J554" s="4129"/>
      <c r="K554" s="4129"/>
      <c r="L554" s="4129"/>
      <c r="M554" s="4129"/>
      <c r="N554" s="4130"/>
      <c r="O554" s="1784"/>
      <c r="P554" s="1785"/>
      <c r="Q554" s="1785"/>
      <c r="R554" s="1785"/>
      <c r="S554" s="1786"/>
      <c r="T554" s="1786"/>
      <c r="U554" s="1786"/>
      <c r="V554" s="1787"/>
      <c r="W554" s="5797"/>
      <c r="X554" s="599"/>
    </row>
    <row r="555" spans="1:24" ht="18" customHeight="1">
      <c r="A555" s="4169"/>
      <c r="B555" s="5755" t="s">
        <v>27</v>
      </c>
      <c r="C555" s="5756"/>
      <c r="D555" s="5756"/>
      <c r="E555" s="5757" t="s">
        <v>1286</v>
      </c>
      <c r="F555" s="5757"/>
      <c r="G555" s="5757"/>
      <c r="H555" s="5757"/>
      <c r="I555" s="5757"/>
      <c r="J555" s="5757"/>
      <c r="K555" s="5757"/>
      <c r="L555" s="2742"/>
      <c r="M555" s="2743"/>
      <c r="N555" s="2744"/>
      <c r="O555" s="1788"/>
      <c r="P555" s="1789"/>
      <c r="Q555" s="1789"/>
      <c r="R555" s="1789"/>
      <c r="S555" s="1790"/>
      <c r="T555" s="1790"/>
      <c r="U555" s="1790"/>
      <c r="V555" s="1791"/>
      <c r="W555" s="5797"/>
      <c r="X555" s="599"/>
    </row>
    <row r="556" spans="1:24" ht="18" customHeight="1">
      <c r="A556" s="4169"/>
      <c r="B556" s="5758" t="s">
        <v>300</v>
      </c>
      <c r="C556" s="4859" t="s">
        <v>331</v>
      </c>
      <c r="D556" s="4859" t="s">
        <v>366</v>
      </c>
      <c r="E556" s="5757"/>
      <c r="F556" s="5757"/>
      <c r="G556" s="5757"/>
      <c r="H556" s="5757"/>
      <c r="I556" s="5757"/>
      <c r="J556" s="5757"/>
      <c r="K556" s="5757"/>
      <c r="L556" s="2742"/>
      <c r="M556" s="2742"/>
      <c r="N556" s="2745"/>
      <c r="O556" s="1788"/>
      <c r="P556" s="1789"/>
      <c r="Q556" s="1789"/>
      <c r="R556" s="1789"/>
      <c r="S556" s="1790"/>
      <c r="T556" s="1790"/>
      <c r="U556" s="1790"/>
      <c r="V556" s="1791"/>
      <c r="W556" s="5797"/>
      <c r="X556" s="599"/>
    </row>
    <row r="557" spans="1:24" ht="18" customHeight="1">
      <c r="A557" s="4169"/>
      <c r="B557" s="5758"/>
      <c r="C557" s="4859"/>
      <c r="D557" s="4859"/>
      <c r="E557" s="2746" t="s">
        <v>24</v>
      </c>
      <c r="F557" s="2747"/>
      <c r="G557" s="2747"/>
      <c r="H557" s="2748"/>
      <c r="I557" s="2749"/>
      <c r="J557" s="2750"/>
      <c r="K557" s="2750"/>
      <c r="L557" s="2751"/>
      <c r="M557" s="2751"/>
      <c r="N557" s="3438"/>
      <c r="O557" s="1788"/>
      <c r="P557" s="1789"/>
      <c r="Q557" s="1789"/>
      <c r="R557" s="1789"/>
      <c r="S557" s="1790"/>
      <c r="T557" s="1790"/>
      <c r="U557" s="1790"/>
      <c r="V557" s="1791"/>
      <c r="W557" s="5797"/>
      <c r="X557" s="599"/>
    </row>
    <row r="558" spans="1:24" ht="18" customHeight="1">
      <c r="A558" s="4169"/>
      <c r="B558" s="5758"/>
      <c r="C558" s="4859"/>
      <c r="D558" s="5759"/>
      <c r="E558" s="1051" t="str">
        <f>SUBSTITUTE(ADDRESS(1,COLUMN(),4),"1","")</f>
        <v>E</v>
      </c>
      <c r="F558" s="1125"/>
      <c r="G558" s="1126"/>
      <c r="H558" s="1133"/>
      <c r="I558" s="1133"/>
      <c r="J558" s="1133"/>
      <c r="K558" s="1133"/>
      <c r="L558" s="1792"/>
      <c r="M558" s="1792"/>
      <c r="N558" s="1793"/>
      <c r="O558" s="1027"/>
      <c r="P558" s="1016"/>
      <c r="Q558" s="1016"/>
      <c r="R558" s="1016"/>
      <c r="S558" s="1011"/>
      <c r="T558" s="1061" t="s">
        <v>300</v>
      </c>
      <c r="U558" s="1011" t="s">
        <v>331</v>
      </c>
      <c r="V558" s="1794" t="s">
        <v>307</v>
      </c>
      <c r="W558" s="5797"/>
      <c r="X558" s="599"/>
    </row>
    <row r="559" spans="1:24" ht="18" customHeight="1">
      <c r="A559" s="4169"/>
      <c r="B559" s="1795"/>
      <c r="C559" s="1796"/>
      <c r="D559" s="1797"/>
      <c r="E559" s="3692"/>
      <c r="F559" s="2931"/>
      <c r="G559" s="2931"/>
      <c r="H559" s="2931"/>
      <c r="I559" s="2931"/>
      <c r="J559" s="2932">
        <f>E559</f>
        <v>0</v>
      </c>
      <c r="K559" s="1052">
        <f>IF(ISBLANK(B559),D559,(D559*B559))</f>
        <v>0</v>
      </c>
      <c r="L559" s="1798">
        <f>IF(ISTEXT(B559),B559,IF(ISBLANK(B559),0,(B559/B552)*M552))</f>
        <v>0</v>
      </c>
      <c r="M559" s="1799">
        <f>C559</f>
        <v>0</v>
      </c>
      <c r="N559" s="145">
        <f>(K559/B552)*M552</f>
        <v>0</v>
      </c>
      <c r="O559" s="1014"/>
      <c r="P559" s="1014"/>
      <c r="Q559" s="1014"/>
      <c r="R559" s="1014"/>
      <c r="S559" s="1800">
        <f>J559</f>
        <v>0</v>
      </c>
      <c r="T559" s="1801">
        <f>(L559/M552)*U550</f>
        <v>0</v>
      </c>
      <c r="U559" s="1831">
        <f>M559</f>
        <v>0</v>
      </c>
      <c r="V559" s="1803">
        <f>(N559/M552)*U550</f>
        <v>0</v>
      </c>
      <c r="W559" s="5797"/>
      <c r="X559" s="599"/>
    </row>
    <row r="560" spans="1:24" ht="18" customHeight="1">
      <c r="A560" s="4169"/>
      <c r="B560" s="1804"/>
      <c r="C560" s="1805"/>
      <c r="D560" s="35">
        <v>0.2</v>
      </c>
      <c r="E560" s="3693" t="s">
        <v>1673</v>
      </c>
      <c r="F560" s="2933"/>
      <c r="G560" s="2933"/>
      <c r="H560" s="2933"/>
      <c r="I560" s="2933"/>
      <c r="J560" s="2932" t="str">
        <f>E560</f>
        <v>Crème fleurette</v>
      </c>
      <c r="K560" s="1052">
        <f>IF(ISBLANK(B560),D560,(D560*B560))</f>
        <v>0.2</v>
      </c>
      <c r="L560" s="1798">
        <f>IF(ISTEXT(B560),B560,IF(ISBLANK(B560),0,(B560/B552)*M552))</f>
        <v>0</v>
      </c>
      <c r="M560" s="1799">
        <f>C560</f>
        <v>0</v>
      </c>
      <c r="N560" s="145">
        <f>(K560/B552)*M552</f>
        <v>1.6</v>
      </c>
      <c r="O560" s="1014"/>
      <c r="P560" s="1014"/>
      <c r="Q560" s="1014"/>
      <c r="R560" s="1014"/>
      <c r="S560" s="1800" t="str">
        <f>J560</f>
        <v>Crème fleurette</v>
      </c>
      <c r="T560" s="1801">
        <f>(L560/M552)*U550</f>
        <v>0</v>
      </c>
      <c r="U560" s="1831">
        <f>M560</f>
        <v>0</v>
      </c>
      <c r="V560" s="1803">
        <f>(N560/M552)*U550</f>
        <v>0.4</v>
      </c>
      <c r="W560" s="5797"/>
      <c r="X560" s="599"/>
    </row>
    <row r="561" spans="1:24" ht="18" customHeight="1">
      <c r="A561" s="4169"/>
      <c r="B561" s="1804"/>
      <c r="C561" s="1805"/>
      <c r="D561" s="35"/>
      <c r="E561" s="3693"/>
      <c r="F561" s="2933"/>
      <c r="G561" s="2933"/>
      <c r="H561" s="2933"/>
      <c r="I561" s="2933"/>
      <c r="J561" s="2932">
        <f>E561</f>
        <v>0</v>
      </c>
      <c r="K561" s="1052">
        <f>IF(ISBLANK(B561),D561,(D561*B561))</f>
        <v>0</v>
      </c>
      <c r="L561" s="1798">
        <f>IF(ISTEXT(B561),B561,IF(ISBLANK(B561),0,(B561/B552)*M552))</f>
        <v>0</v>
      </c>
      <c r="M561" s="1799">
        <f>C561</f>
        <v>0</v>
      </c>
      <c r="N561" s="145">
        <f>(K561/B552)*M552</f>
        <v>0</v>
      </c>
      <c r="O561" s="1014"/>
      <c r="P561" s="1014"/>
      <c r="Q561" s="1014"/>
      <c r="R561" s="1014"/>
      <c r="S561" s="1800">
        <f>J561</f>
        <v>0</v>
      </c>
      <c r="T561" s="1801">
        <f>(L561/M552)*U550</f>
        <v>0</v>
      </c>
      <c r="U561" s="1831">
        <f>M561</f>
        <v>0</v>
      </c>
      <c r="V561" s="1803">
        <f>(N561/M552)*U550</f>
        <v>0</v>
      </c>
      <c r="W561" s="5797"/>
      <c r="X561" s="599"/>
    </row>
    <row r="562" spans="1:24" ht="18" customHeight="1">
      <c r="A562" s="4169"/>
      <c r="B562" s="1806"/>
      <c r="C562" s="1807"/>
      <c r="D562" s="1808"/>
      <c r="E562" s="3693"/>
      <c r="F562" s="2933"/>
      <c r="G562" s="2933"/>
      <c r="H562" s="2933"/>
      <c r="I562" s="2933"/>
      <c r="J562" s="2932">
        <f>E562</f>
        <v>0</v>
      </c>
      <c r="K562" s="1052">
        <f>IF(ISBLANK(B562),D562,(D562*B562))</f>
        <v>0</v>
      </c>
      <c r="L562" s="1798">
        <f>IF(ISTEXT(B562),B562,IF(ISBLANK(B562),0,(B562/B552)*M552))</f>
        <v>0</v>
      </c>
      <c r="M562" s="1799">
        <f>C562</f>
        <v>0</v>
      </c>
      <c r="N562" s="145">
        <f>(K562/B552)*M552</f>
        <v>0</v>
      </c>
      <c r="O562" s="1014"/>
      <c r="P562" s="1014"/>
      <c r="Q562" s="1014"/>
      <c r="R562" s="1014"/>
      <c r="S562" s="1800">
        <f>J562</f>
        <v>0</v>
      </c>
      <c r="T562" s="1801">
        <f>(L562/M552)*U550</f>
        <v>0</v>
      </c>
      <c r="U562" s="1831">
        <f>M562</f>
        <v>0</v>
      </c>
      <c r="V562" s="1803">
        <f>(N562/M552)*U550</f>
        <v>0</v>
      </c>
      <c r="W562" s="5797"/>
      <c r="X562" s="599"/>
    </row>
    <row r="563" spans="1:24" ht="18" customHeight="1">
      <c r="A563" s="4169"/>
      <c r="B563" s="5740"/>
      <c r="C563" s="5741"/>
      <c r="D563" s="5741"/>
      <c r="E563" s="5741"/>
      <c r="F563" s="5741"/>
      <c r="G563" s="5741"/>
      <c r="H563" s="5741"/>
      <c r="I563" s="5741"/>
      <c r="J563" s="5741"/>
      <c r="K563" s="5741"/>
      <c r="L563" s="5741"/>
      <c r="M563" s="5741"/>
      <c r="N563" s="5742"/>
      <c r="O563" s="1027"/>
      <c r="P563" s="1016"/>
      <c r="Q563" s="1016"/>
      <c r="R563" s="1016"/>
      <c r="S563" s="1011"/>
      <c r="T563" s="1011"/>
      <c r="U563" s="1011"/>
      <c r="V563" s="1794"/>
      <c r="W563" s="5797"/>
      <c r="X563" s="599"/>
    </row>
    <row r="564" spans="1:24" ht="18" customHeight="1">
      <c r="A564" s="4169"/>
      <c r="B564" s="1809"/>
      <c r="C564" s="1810"/>
      <c r="D564" s="1127">
        <f>SUM(D558:D563)</f>
        <v>0.2</v>
      </c>
      <c r="E564" s="1127"/>
      <c r="F564" s="1811"/>
      <c r="G564" s="1811"/>
      <c r="H564" s="1811"/>
      <c r="I564" s="1811"/>
      <c r="J564" s="1812"/>
      <c r="K564" s="1812"/>
      <c r="L564" s="1813"/>
      <c r="M564" s="1813"/>
      <c r="N564" s="447">
        <f>SUM(N558:N563)</f>
        <v>1.6</v>
      </c>
      <c r="O564" s="1027"/>
      <c r="P564" s="1016"/>
      <c r="Q564" s="1016"/>
      <c r="R564" s="1016"/>
      <c r="S564" s="1011"/>
      <c r="T564" s="1011"/>
      <c r="U564" s="1011"/>
      <c r="V564" s="1794"/>
      <c r="W564" s="5797"/>
      <c r="X564" s="599"/>
    </row>
    <row r="565" spans="1:24" ht="18" customHeight="1">
      <c r="A565" s="4169"/>
      <c r="B565" s="5743" t="s">
        <v>1600</v>
      </c>
      <c r="C565" s="5744"/>
      <c r="D565" s="5744"/>
      <c r="E565" s="5744"/>
      <c r="F565" s="5744"/>
      <c r="G565" s="5744"/>
      <c r="H565" s="5744"/>
      <c r="I565" s="5744"/>
      <c r="J565" s="5744"/>
      <c r="K565" s="5744"/>
      <c r="L565" s="5744"/>
      <c r="M565" s="5744"/>
      <c r="N565" s="5745"/>
      <c r="O565" s="1814"/>
      <c r="P565" s="1814"/>
      <c r="Q565" s="1815"/>
      <c r="R565" s="1816"/>
      <c r="S565" s="1816"/>
      <c r="T565" s="1816"/>
      <c r="U565" s="1816"/>
      <c r="V565" s="1817"/>
      <c r="W565" s="5797"/>
      <c r="X565" s="599"/>
    </row>
    <row r="566" spans="1:24" ht="18" customHeight="1">
      <c r="A566" s="4169"/>
      <c r="B566" s="1028"/>
      <c r="C566" s="1029" t="s">
        <v>314</v>
      </c>
      <c r="D566" s="1030"/>
      <c r="E566" s="1030"/>
      <c r="F566" s="1030"/>
      <c r="G566" s="4142" t="s">
        <v>263</v>
      </c>
      <c r="H566" s="4142"/>
      <c r="I566" s="4142"/>
      <c r="J566" s="4142"/>
      <c r="K566" s="4142"/>
      <c r="L566" s="4142"/>
      <c r="M566" s="4142"/>
      <c r="N566" s="4143"/>
      <c r="O566" s="1814"/>
      <c r="P566" s="1814"/>
      <c r="Q566" s="1815"/>
      <c r="R566" s="1816"/>
      <c r="S566" s="1816"/>
      <c r="T566" s="1816"/>
      <c r="U566" s="1816"/>
      <c r="V566" s="1817"/>
      <c r="W566" s="5797"/>
      <c r="X566" s="599"/>
    </row>
    <row r="567" spans="1:24" ht="18" customHeight="1">
      <c r="A567" s="4169"/>
      <c r="B567" s="1031"/>
      <c r="C567" s="2917" t="s">
        <v>334</v>
      </c>
      <c r="D567" s="1033" t="s">
        <v>374</v>
      </c>
      <c r="E567" s="1238"/>
      <c r="F567" s="1238"/>
      <c r="G567" s="4142"/>
      <c r="H567" s="4142"/>
      <c r="I567" s="4142"/>
      <c r="J567" s="4142"/>
      <c r="K567" s="4142"/>
      <c r="L567" s="4142"/>
      <c r="M567" s="4142"/>
      <c r="N567" s="4143"/>
      <c r="O567" s="1814"/>
      <c r="P567" s="1814"/>
      <c r="Q567" s="1815"/>
      <c r="R567" s="1816"/>
      <c r="S567" s="1816"/>
      <c r="T567" s="1816"/>
      <c r="U567" s="1816"/>
      <c r="V567" s="1817"/>
      <c r="W567" s="5797"/>
      <c r="X567" s="599"/>
    </row>
    <row r="568" spans="1:24" ht="18" customHeight="1">
      <c r="A568" s="4169"/>
      <c r="B568" s="1031"/>
      <c r="C568" s="1035" t="s">
        <v>316</v>
      </c>
      <c r="D568" s="1029" t="s">
        <v>317</v>
      </c>
      <c r="E568" s="1238"/>
      <c r="F568" s="1238"/>
      <c r="G568" s="1029"/>
      <c r="H568" s="1036"/>
      <c r="I568" s="1036"/>
      <c r="J568" s="1036"/>
      <c r="K568" s="1036"/>
      <c r="L568" s="1036"/>
      <c r="M568" s="1036"/>
      <c r="N568" s="1037"/>
      <c r="O568" s="1814"/>
      <c r="P568" s="1814"/>
      <c r="Q568" s="1815"/>
      <c r="R568" s="1816"/>
      <c r="S568" s="1816"/>
      <c r="T568" s="1816"/>
      <c r="U568" s="1816"/>
      <c r="V568" s="1817"/>
      <c r="W568" s="5797"/>
      <c r="X568" s="599"/>
    </row>
    <row r="569" spans="1:24" ht="18" customHeight="1">
      <c r="A569" s="4169"/>
      <c r="B569" s="135"/>
      <c r="C569" s="3694"/>
      <c r="D569" s="1039"/>
      <c r="E569" s="1040"/>
      <c r="F569" s="1040"/>
      <c r="G569" s="1041"/>
      <c r="H569" s="1042"/>
      <c r="I569" s="1042"/>
      <c r="J569" s="1042"/>
      <c r="K569" s="1818" t="s">
        <v>318</v>
      </c>
      <c r="L569" s="1042"/>
      <c r="M569" s="1042"/>
      <c r="N569" s="1043"/>
      <c r="O569" s="1814"/>
      <c r="P569" s="1814"/>
      <c r="Q569" s="1815"/>
      <c r="R569" s="1816"/>
      <c r="S569" s="1816"/>
      <c r="T569" s="1816"/>
      <c r="U569" s="1816"/>
      <c r="V569" s="1817"/>
      <c r="W569" s="5797"/>
      <c r="X569" s="599"/>
    </row>
    <row r="570" spans="1:24" ht="18" customHeight="1">
      <c r="A570" s="4169"/>
      <c r="B570" s="990">
        <v>1</v>
      </c>
      <c r="C570" s="3695" t="s">
        <v>1674</v>
      </c>
      <c r="D570" s="1045"/>
      <c r="E570" s="1045"/>
      <c r="F570" s="1045"/>
      <c r="G570" s="1045"/>
      <c r="H570" s="1045"/>
      <c r="I570" s="1045"/>
      <c r="J570" s="1045"/>
      <c r="K570" s="1818" t="s">
        <v>319</v>
      </c>
      <c r="L570" s="1045"/>
      <c r="M570" s="1045"/>
      <c r="N570" s="1046"/>
      <c r="O570" s="1814"/>
      <c r="P570" s="1814"/>
      <c r="Q570" s="1815"/>
      <c r="R570" s="1816"/>
      <c r="S570" s="1816"/>
      <c r="T570" s="1816"/>
      <c r="U570" s="1816"/>
      <c r="V570" s="1817"/>
      <c r="W570" s="5797"/>
      <c r="X570" s="599"/>
    </row>
    <row r="571" spans="1:24" ht="18" customHeight="1">
      <c r="A571" s="4169"/>
      <c r="B571" s="990"/>
      <c r="C571" s="3696"/>
      <c r="D571" s="1045"/>
      <c r="E571" s="1045"/>
      <c r="F571" s="1045"/>
      <c r="G571" s="1045"/>
      <c r="H571" s="1045"/>
      <c r="I571" s="1045"/>
      <c r="J571" s="1045"/>
      <c r="K571" s="1818" t="s">
        <v>321</v>
      </c>
      <c r="L571" s="1045"/>
      <c r="M571" s="1045"/>
      <c r="N571" s="1046"/>
      <c r="O571" s="1814"/>
      <c r="P571" s="1814"/>
      <c r="Q571" s="1815"/>
      <c r="R571" s="1816"/>
      <c r="S571" s="1816"/>
      <c r="T571" s="1816"/>
      <c r="U571" s="1816"/>
      <c r="V571" s="1817"/>
      <c r="W571" s="5797"/>
      <c r="X571" s="599"/>
    </row>
    <row r="572" spans="1:24" ht="18" customHeight="1">
      <c r="A572" s="4169"/>
      <c r="B572" s="990"/>
      <c r="C572" s="3695"/>
      <c r="D572" s="1045"/>
      <c r="E572" s="1045"/>
      <c r="F572" s="1045"/>
      <c r="G572" s="1045"/>
      <c r="H572" s="1045"/>
      <c r="I572" s="1045"/>
      <c r="J572" s="1045"/>
      <c r="K572" s="1045"/>
      <c r="L572" s="1045"/>
      <c r="M572" s="1045"/>
      <c r="N572" s="1046"/>
      <c r="O572" s="1814"/>
      <c r="P572" s="1814"/>
      <c r="Q572" s="1815"/>
      <c r="R572" s="1816"/>
      <c r="S572" s="1816"/>
      <c r="T572" s="1816"/>
      <c r="U572" s="1816"/>
      <c r="V572" s="1817"/>
      <c r="W572" s="5797"/>
      <c r="X572" s="599"/>
    </row>
    <row r="573" spans="1:24" ht="18" customHeight="1">
      <c r="A573" s="4169"/>
      <c r="B573" s="990"/>
      <c r="C573" s="3695"/>
      <c r="D573" s="1045"/>
      <c r="E573" s="1045"/>
      <c r="F573" s="1045"/>
      <c r="G573" s="1045"/>
      <c r="H573" s="1045"/>
      <c r="I573" s="1045"/>
      <c r="J573" s="1045"/>
      <c r="K573" s="1045"/>
      <c r="L573" s="1045"/>
      <c r="M573" s="1045"/>
      <c r="N573" s="1046"/>
      <c r="O573" s="1814"/>
      <c r="P573" s="1814"/>
      <c r="Q573" s="1815"/>
      <c r="R573" s="1816"/>
      <c r="S573" s="1816"/>
      <c r="T573" s="1816"/>
      <c r="U573" s="1816"/>
      <c r="V573" s="1817"/>
      <c r="W573" s="5797"/>
      <c r="X573" s="599"/>
    </row>
    <row r="574" spans="1:24" ht="18" customHeight="1">
      <c r="A574" s="4169"/>
      <c r="B574" s="990"/>
      <c r="C574" s="3695"/>
      <c r="D574" s="1045"/>
      <c r="E574" s="1045"/>
      <c r="F574" s="1045"/>
      <c r="G574" s="1045"/>
      <c r="H574" s="1045"/>
      <c r="I574" s="1045"/>
      <c r="J574" s="1045"/>
      <c r="K574" s="1045"/>
      <c r="L574" s="1045"/>
      <c r="M574" s="1045"/>
      <c r="N574" s="1046"/>
      <c r="O574" s="1814"/>
      <c r="P574" s="1814"/>
      <c r="Q574" s="1815"/>
      <c r="R574" s="1816"/>
      <c r="S574" s="1816"/>
      <c r="T574" s="1816"/>
      <c r="U574" s="1816"/>
      <c r="V574" s="1817"/>
      <c r="W574" s="5797"/>
      <c r="X574" s="599"/>
    </row>
    <row r="575" spans="1:24" ht="18" customHeight="1">
      <c r="A575" s="4169"/>
      <c r="B575" s="990"/>
      <c r="C575" s="3695"/>
      <c r="D575" s="1045"/>
      <c r="E575" s="1045"/>
      <c r="F575" s="1045"/>
      <c r="G575" s="1045"/>
      <c r="H575" s="1045"/>
      <c r="I575" s="1045"/>
      <c r="J575" s="1045"/>
      <c r="K575" s="1045"/>
      <c r="L575" s="1045"/>
      <c r="M575" s="1045"/>
      <c r="N575" s="1046"/>
      <c r="O575" s="1814"/>
      <c r="P575" s="1814"/>
      <c r="Q575" s="1815"/>
      <c r="R575" s="1816"/>
      <c r="S575" s="1816"/>
      <c r="T575" s="1816"/>
      <c r="U575" s="1816"/>
      <c r="V575" s="1817"/>
      <c r="W575" s="5797"/>
      <c r="X575" s="599"/>
    </row>
    <row r="576" spans="1:24" ht="18" customHeight="1">
      <c r="A576" s="4169"/>
      <c r="B576" s="1047"/>
      <c r="C576" s="3697"/>
      <c r="D576" s="9"/>
      <c r="E576" s="9"/>
      <c r="F576" s="9"/>
      <c r="G576" s="9"/>
      <c r="H576" s="9"/>
      <c r="I576" s="45"/>
      <c r="J576" s="45"/>
      <c r="K576" s="45"/>
      <c r="L576" s="45"/>
      <c r="M576" s="45"/>
      <c r="N576" s="46"/>
      <c r="O576" s="1814"/>
      <c r="P576" s="1814"/>
      <c r="Q576" s="1815"/>
      <c r="R576" s="1816"/>
      <c r="S576" s="1816"/>
      <c r="T576" s="1816"/>
      <c r="U576" s="1816"/>
      <c r="V576" s="1817"/>
      <c r="W576" s="5797"/>
      <c r="X576" s="599"/>
    </row>
    <row r="577" spans="1:24" ht="18" customHeight="1">
      <c r="A577" s="4169"/>
      <c r="B577" s="5731"/>
      <c r="C577" s="5732"/>
      <c r="D577" s="5732"/>
      <c r="E577" s="5732"/>
      <c r="F577" s="5732"/>
      <c r="G577" s="5732"/>
      <c r="H577" s="5732"/>
      <c r="I577" s="5732"/>
      <c r="J577" s="5732"/>
      <c r="K577" s="5732"/>
      <c r="L577" s="5732"/>
      <c r="M577" s="5732"/>
      <c r="N577" s="5733"/>
      <c r="O577" s="1814"/>
      <c r="P577" s="1814"/>
      <c r="Q577" s="1815"/>
      <c r="R577" s="1816"/>
      <c r="S577" s="1816"/>
      <c r="T577" s="1816"/>
      <c r="U577" s="1816"/>
      <c r="V577" s="1817"/>
      <c r="W577" s="5797"/>
      <c r="X577" s="599"/>
    </row>
    <row r="578" spans="1:24" ht="18" customHeight="1">
      <c r="A578" s="4169"/>
      <c r="B578" s="1114" t="s">
        <v>264</v>
      </c>
      <c r="C578" s="2923" t="s">
        <v>281</v>
      </c>
      <c r="D578" s="5825" t="s">
        <v>1612</v>
      </c>
      <c r="E578" s="5735"/>
      <c r="F578" s="5735"/>
      <c r="G578" s="5735"/>
      <c r="H578" s="5735"/>
      <c r="I578" s="5735"/>
      <c r="J578" s="5735"/>
      <c r="K578" s="5735"/>
      <c r="L578" s="5735"/>
      <c r="M578" s="5735"/>
      <c r="N578" s="5736"/>
      <c r="O578" s="1814"/>
      <c r="P578" s="1814"/>
      <c r="Q578" s="1815"/>
      <c r="R578" s="1816"/>
      <c r="S578" s="1816"/>
      <c r="T578" s="1816"/>
      <c r="U578" s="1816"/>
      <c r="V578" s="1817"/>
      <c r="W578" s="5797"/>
      <c r="X578" s="599"/>
    </row>
    <row r="579" spans="1:24" ht="18" customHeight="1">
      <c r="A579" s="4169"/>
      <c r="B579" s="5769"/>
      <c r="C579" s="5770"/>
      <c r="D579" s="5770"/>
      <c r="E579" s="5770"/>
      <c r="F579" s="5770"/>
      <c r="G579" s="5770"/>
      <c r="H579" s="5770"/>
      <c r="I579" s="5770"/>
      <c r="J579" s="5770"/>
      <c r="K579" s="5770"/>
      <c r="L579" s="5770"/>
      <c r="M579" s="5770"/>
      <c r="N579" s="5771"/>
      <c r="O579" s="1814"/>
      <c r="P579" s="1814"/>
      <c r="Q579" s="1815"/>
      <c r="R579" s="1816"/>
      <c r="S579" s="1816"/>
      <c r="T579" s="1816"/>
      <c r="U579" s="1816"/>
      <c r="V579" s="1817"/>
      <c r="W579" s="5797"/>
      <c r="X579" s="599"/>
    </row>
    <row r="580" spans="1:24" ht="18" customHeight="1">
      <c r="A580" s="4169"/>
      <c r="B580" s="5766" t="s">
        <v>480</v>
      </c>
      <c r="C580" s="5767"/>
      <c r="D580" s="5767"/>
      <c r="E580" s="5767"/>
      <c r="F580" s="5767"/>
      <c r="G580" s="5767"/>
      <c r="H580" s="5767"/>
      <c r="I580" s="5767"/>
      <c r="J580" s="5767"/>
      <c r="K580" s="5767"/>
      <c r="L580" s="5767"/>
      <c r="M580" s="5767"/>
      <c r="N580" s="5768"/>
      <c r="O580" s="1814"/>
      <c r="P580" s="1814"/>
      <c r="Q580" s="1815"/>
      <c r="R580" s="1816"/>
      <c r="S580" s="1816"/>
      <c r="T580" s="1816"/>
      <c r="U580" s="1816"/>
      <c r="V580" s="1817"/>
      <c r="W580" s="5797"/>
      <c r="X580" s="599"/>
    </row>
    <row r="581" spans="1:24" ht="18" customHeight="1">
      <c r="A581" s="4169"/>
      <c r="B581" s="140" t="s">
        <v>12</v>
      </c>
      <c r="C581" s="1057" t="s">
        <v>20</v>
      </c>
      <c r="D581" s="1054"/>
      <c r="E581" s="1054"/>
      <c r="F581" s="1054"/>
      <c r="G581" s="1054"/>
      <c r="H581" s="1054"/>
      <c r="I581" s="1055"/>
      <c r="J581" s="1055"/>
      <c r="K581" s="1055"/>
      <c r="L581" s="1055"/>
      <c r="M581" s="1055"/>
      <c r="N581" s="139"/>
      <c r="O581" s="1814"/>
      <c r="P581" s="1814"/>
      <c r="Q581" s="1815"/>
      <c r="R581" s="1816"/>
      <c r="S581" s="1816"/>
      <c r="T581" s="1816"/>
      <c r="U581" s="1816"/>
      <c r="V581" s="1817"/>
      <c r="W581" s="5797"/>
      <c r="X581" s="599"/>
    </row>
    <row r="582" spans="1:24" ht="18" customHeight="1">
      <c r="A582" s="4169"/>
      <c r="B582" s="989"/>
      <c r="C582" s="2919" t="s">
        <v>1275</v>
      </c>
      <c r="D582" s="1054"/>
      <c r="E582" s="1054"/>
      <c r="F582" s="1054"/>
      <c r="G582" s="1054"/>
      <c r="H582" s="1054"/>
      <c r="I582" s="1055"/>
      <c r="J582" s="1055"/>
      <c r="K582" s="1055"/>
      <c r="L582" s="1055"/>
      <c r="M582" s="1055"/>
      <c r="N582" s="139"/>
      <c r="O582" s="1814"/>
      <c r="P582" s="1814"/>
      <c r="Q582" s="1815"/>
      <c r="R582" s="1816"/>
      <c r="S582" s="1816"/>
      <c r="T582" s="1816"/>
      <c r="U582" s="1816"/>
      <c r="V582" s="1817"/>
      <c r="W582" s="5797"/>
      <c r="X582" s="599"/>
    </row>
    <row r="583" spans="1:24" ht="18" customHeight="1">
      <c r="A583" s="4169"/>
      <c r="B583" s="989" t="s">
        <v>14</v>
      </c>
      <c r="C583" s="2920" t="s">
        <v>1613</v>
      </c>
      <c r="D583" s="1054"/>
      <c r="E583" s="1054"/>
      <c r="F583" s="1054"/>
      <c r="G583" s="1054"/>
      <c r="H583" s="1054"/>
      <c r="I583" s="1055"/>
      <c r="J583" s="1055"/>
      <c r="K583" s="1055"/>
      <c r="L583" s="1055"/>
      <c r="M583" s="1055"/>
      <c r="N583" s="139"/>
      <c r="O583" s="1814"/>
      <c r="P583" s="1814"/>
      <c r="Q583" s="1815"/>
      <c r="R583" s="1816"/>
      <c r="S583" s="1816"/>
      <c r="T583" s="1816"/>
      <c r="U583" s="1816"/>
      <c r="V583" s="1817"/>
      <c r="W583" s="5797"/>
      <c r="X583" s="599"/>
    </row>
    <row r="584" spans="1:24" ht="18" customHeight="1">
      <c r="A584" s="4169"/>
      <c r="B584" s="2922"/>
      <c r="C584" s="2752" t="s">
        <v>1586</v>
      </c>
      <c r="D584" s="3698" t="s">
        <v>1614</v>
      </c>
      <c r="E584" s="3664"/>
      <c r="F584" s="3664"/>
      <c r="G584" s="3664"/>
      <c r="H584" s="3664"/>
      <c r="I584" s="2739"/>
      <c r="J584" s="2921"/>
      <c r="K584" s="1821" t="s">
        <v>1615</v>
      </c>
      <c r="L584" s="1055"/>
      <c r="M584" s="1055"/>
      <c r="N584" s="139"/>
      <c r="O584" s="1814"/>
      <c r="P584" s="1814"/>
      <c r="Q584" s="1815"/>
      <c r="R584" s="1816"/>
      <c r="S584" s="1816"/>
      <c r="T584" s="1816"/>
      <c r="U584" s="1816"/>
      <c r="V584" s="1817"/>
      <c r="W584" s="5797"/>
      <c r="X584" s="599"/>
    </row>
    <row r="585" spans="1:24" ht="18" customHeight="1">
      <c r="A585" s="4169"/>
      <c r="B585" s="27" t="s">
        <v>266</v>
      </c>
      <c r="C585" s="4121" t="str">
        <f ca="1">CELL("nomfichier")</f>
        <v>E:\0-UPRT\1-UPRT.FR-SITE-WEB\ff-fiches-fabrications\ff-fiches-fabrication-maj-08-2020\[ff-14.A-restauration-13.postits-au-poids.xlsx]Epurer un texte (2)</v>
      </c>
      <c r="D585" s="4121"/>
      <c r="E585" s="4121"/>
      <c r="F585" s="4121"/>
      <c r="G585" s="4121"/>
      <c r="H585" s="4121"/>
      <c r="I585" s="4121"/>
      <c r="J585" s="4121"/>
      <c r="K585" s="4121"/>
      <c r="L585" s="4121"/>
      <c r="M585" s="4121"/>
      <c r="N585" s="4122"/>
      <c r="O585" s="1814"/>
      <c r="P585" s="1814"/>
      <c r="Q585" s="1815"/>
      <c r="R585" s="1816"/>
      <c r="S585" s="1816"/>
      <c r="T585" s="1816"/>
      <c r="U585" s="1816"/>
      <c r="V585" s="1817"/>
      <c r="W585" s="5797"/>
      <c r="X585" s="599"/>
    </row>
    <row r="586" spans="1:24" ht="18" customHeight="1">
      <c r="A586" s="4169"/>
      <c r="B586" s="444" t="s">
        <v>268</v>
      </c>
      <c r="C586" s="4123" t="s">
        <v>1616</v>
      </c>
      <c r="D586" s="4123"/>
      <c r="E586" s="4123"/>
      <c r="F586" s="4123"/>
      <c r="G586" s="4123"/>
      <c r="H586" s="4123"/>
      <c r="I586" s="4123"/>
      <c r="J586" s="4123"/>
      <c r="K586" s="4123"/>
      <c r="L586" s="4123"/>
      <c r="M586" s="4123"/>
      <c r="N586" s="4124"/>
      <c r="O586" s="1814"/>
      <c r="P586" s="1814"/>
      <c r="Q586" s="1815"/>
      <c r="R586" s="1816"/>
      <c r="S586" s="1816"/>
      <c r="T586" s="1816"/>
      <c r="U586" s="1816"/>
      <c r="V586" s="1817"/>
      <c r="W586" s="5797"/>
      <c r="X586" s="599"/>
    </row>
    <row r="587" spans="1:24" ht="18" customHeight="1" thickBot="1">
      <c r="A587" s="4169"/>
      <c r="B587" s="4112" t="s">
        <v>271</v>
      </c>
      <c r="C587" s="4113"/>
      <c r="D587" s="4113"/>
      <c r="E587" s="4113"/>
      <c r="F587" s="4113"/>
      <c r="G587" s="4113"/>
      <c r="H587" s="4113"/>
      <c r="I587" s="4113"/>
      <c r="J587" s="4113"/>
      <c r="K587" s="4113"/>
      <c r="L587" s="4113"/>
      <c r="M587" s="4113"/>
      <c r="N587" s="4114"/>
      <c r="O587" s="1814"/>
      <c r="P587" s="1814"/>
      <c r="Q587" s="1815"/>
      <c r="R587" s="1816"/>
      <c r="S587" s="1816"/>
      <c r="T587" s="1816"/>
      <c r="U587" s="1816"/>
      <c r="V587" s="1817"/>
      <c r="W587" s="5797"/>
      <c r="X587" s="599"/>
    </row>
    <row r="588" spans="1:24" s="599" customFormat="1" ht="18" customHeight="1" thickBot="1">
      <c r="A588" s="1836"/>
      <c r="B588" s="1021"/>
      <c r="C588" s="1021"/>
      <c r="D588" s="1021"/>
      <c r="E588" s="1021"/>
      <c r="F588" s="1021"/>
      <c r="G588" s="1021"/>
      <c r="H588" s="1021"/>
      <c r="I588" s="1021"/>
      <c r="J588" s="1021"/>
      <c r="K588" s="1021"/>
      <c r="L588" s="1021"/>
      <c r="M588" s="1021"/>
      <c r="N588" s="1021"/>
      <c r="O588" s="1837"/>
      <c r="P588" s="1837"/>
      <c r="Q588" s="1837"/>
      <c r="R588" s="1837"/>
      <c r="S588" s="1837"/>
      <c r="T588" s="1837"/>
      <c r="U588" s="1837"/>
      <c r="V588" s="1837"/>
      <c r="W588" s="5797"/>
      <c r="X588" s="994"/>
    </row>
    <row r="589" spans="1:24" s="599" customFormat="1" ht="18" customHeight="1">
      <c r="A589" s="1838" t="s">
        <v>260</v>
      </c>
      <c r="B589" s="5719" t="s">
        <v>1567</v>
      </c>
      <c r="C589" s="5721" t="s">
        <v>1675</v>
      </c>
      <c r="D589" s="5721"/>
      <c r="E589" s="5721"/>
      <c r="F589" s="5721"/>
      <c r="G589" s="5721"/>
      <c r="H589" s="5721"/>
      <c r="I589" s="5721"/>
      <c r="J589" s="5721"/>
      <c r="K589" s="5721"/>
      <c r="L589" s="5721"/>
      <c r="M589" s="5721"/>
      <c r="N589" s="5721"/>
      <c r="O589" s="5829" t="str">
        <f>B3</f>
        <v>COUSSIN COEUR DE LA SAINT VALENTIN 2014</v>
      </c>
      <c r="P589" s="5829"/>
      <c r="Q589" s="5829"/>
      <c r="R589" s="5829"/>
      <c r="S589" s="5829"/>
      <c r="T589" s="5829"/>
      <c r="U589" s="5829"/>
      <c r="V589" s="5829"/>
      <c r="W589" s="5797"/>
      <c r="X589" s="994"/>
    </row>
    <row r="590" spans="1:24" s="599" customFormat="1" ht="18" customHeight="1">
      <c r="A590" s="5826" t="str">
        <f>O589</f>
        <v>COUSSIN COEUR DE LA SAINT VALENTIN 2014</v>
      </c>
      <c r="B590" s="5720"/>
      <c r="C590" s="5723"/>
      <c r="D590" s="5723"/>
      <c r="E590" s="5723"/>
      <c r="F590" s="5723"/>
      <c r="G590" s="5723"/>
      <c r="H590" s="5723"/>
      <c r="I590" s="5723"/>
      <c r="J590" s="5723"/>
      <c r="K590" s="5723"/>
      <c r="L590" s="5723"/>
      <c r="M590" s="5723"/>
      <c r="N590" s="5723"/>
      <c r="O590" s="5830"/>
      <c r="P590" s="5830"/>
      <c r="Q590" s="5830"/>
      <c r="R590" s="5830"/>
      <c r="S590" s="5830"/>
      <c r="T590" s="5830"/>
      <c r="U590" s="5830"/>
      <c r="V590" s="5830"/>
      <c r="W590" s="5797"/>
      <c r="X590" s="994"/>
    </row>
    <row r="591" spans="1:24" s="599" customFormat="1" ht="18" customHeight="1">
      <c r="A591" s="5827"/>
      <c r="B591" s="5726">
        <f>S8</f>
        <v>4</v>
      </c>
      <c r="C591" s="5727">
        <f>B8</f>
        <v>0</v>
      </c>
      <c r="D591" s="5727"/>
      <c r="E591" s="5727"/>
      <c r="F591" s="5727"/>
      <c r="G591" s="5727"/>
      <c r="H591" s="5727"/>
      <c r="I591" s="5727"/>
      <c r="J591" s="5727"/>
      <c r="K591" s="5727"/>
      <c r="L591" s="5727"/>
      <c r="M591" s="5727"/>
      <c r="N591" s="5727"/>
      <c r="O591" s="5830"/>
      <c r="P591" s="5830"/>
      <c r="Q591" s="5830"/>
      <c r="R591" s="5830"/>
      <c r="S591" s="5830"/>
      <c r="T591" s="5830"/>
      <c r="U591" s="5830"/>
      <c r="V591" s="5830"/>
      <c r="W591" s="5797"/>
      <c r="X591" s="994"/>
    </row>
    <row r="592" spans="1:24" s="599" customFormat="1" ht="18" customHeight="1">
      <c r="A592" s="5827"/>
      <c r="B592" s="5726"/>
      <c r="C592" s="5727"/>
      <c r="D592" s="5727"/>
      <c r="E592" s="5727"/>
      <c r="F592" s="5727"/>
      <c r="G592" s="5727"/>
      <c r="H592" s="5727"/>
      <c r="I592" s="5727"/>
      <c r="J592" s="5727"/>
      <c r="K592" s="5727"/>
      <c r="L592" s="5727"/>
      <c r="M592" s="5727"/>
      <c r="N592" s="5727"/>
      <c r="O592" s="5830"/>
      <c r="P592" s="5830"/>
      <c r="Q592" s="5830"/>
      <c r="R592" s="5830"/>
      <c r="S592" s="5830"/>
      <c r="T592" s="5830"/>
      <c r="U592" s="5830"/>
      <c r="V592" s="5830"/>
      <c r="W592" s="5797"/>
      <c r="X592" s="994"/>
    </row>
    <row r="593" spans="1:24" s="599" customFormat="1" ht="18" customHeight="1">
      <c r="A593" s="5827"/>
      <c r="B593" s="5726"/>
      <c r="C593" s="5727"/>
      <c r="D593" s="5727"/>
      <c r="E593" s="5727"/>
      <c r="F593" s="5727"/>
      <c r="G593" s="5727"/>
      <c r="H593" s="5727"/>
      <c r="I593" s="5727"/>
      <c r="J593" s="5727"/>
      <c r="K593" s="5727"/>
      <c r="L593" s="5727"/>
      <c r="M593" s="5727"/>
      <c r="N593" s="5727"/>
      <c r="O593" s="5830"/>
      <c r="P593" s="5830"/>
      <c r="Q593" s="5830"/>
      <c r="R593" s="5830"/>
      <c r="S593" s="5830"/>
      <c r="T593" s="5830"/>
      <c r="U593" s="5830"/>
      <c r="V593" s="5830"/>
      <c r="W593" s="5797"/>
      <c r="X593" s="994"/>
    </row>
    <row r="594" spans="1:24" s="599" customFormat="1" ht="18" customHeight="1">
      <c r="A594" s="5827"/>
      <c r="B594" s="1839"/>
      <c r="C594" s="1010"/>
      <c r="D594" s="1010"/>
      <c r="E594" s="1010"/>
      <c r="F594" s="1010"/>
      <c r="G594" s="1010"/>
      <c r="H594" s="1010"/>
      <c r="I594" s="1010"/>
      <c r="J594" s="1010"/>
      <c r="K594" s="1010"/>
      <c r="L594" s="1010"/>
      <c r="M594" s="1010"/>
      <c r="N594" s="1010"/>
      <c r="O594" s="1840"/>
      <c r="P594" s="1840"/>
      <c r="Q594" s="1840"/>
      <c r="R594" s="1840"/>
      <c r="S594" s="1840"/>
      <c r="T594" s="1840"/>
      <c r="U594" s="1840"/>
      <c r="V594" s="1840"/>
      <c r="W594" s="5797"/>
      <c r="X594" s="994"/>
    </row>
    <row r="595" spans="1:24" s="599" customFormat="1" ht="18" customHeight="1">
      <c r="A595" s="5827"/>
      <c r="B595" s="5717" t="s">
        <v>24</v>
      </c>
      <c r="C595" s="5694" t="s">
        <v>1676</v>
      </c>
      <c r="D595" s="5694"/>
      <c r="E595" s="5694"/>
      <c r="F595" s="5694"/>
      <c r="G595" s="5694"/>
      <c r="H595" s="5694"/>
      <c r="I595" s="5694"/>
      <c r="J595" s="5694"/>
      <c r="K595" s="5694"/>
      <c r="L595" s="1841"/>
      <c r="M595" s="5694"/>
      <c r="N595" s="5694"/>
      <c r="O595" s="5694"/>
      <c r="P595" s="5694"/>
      <c r="Q595" s="5694"/>
      <c r="R595" s="5694"/>
      <c r="S595" s="5694"/>
      <c r="T595" s="5694"/>
      <c r="U595" s="5694"/>
      <c r="V595" s="5828"/>
      <c r="W595" s="5797"/>
      <c r="X595" s="994"/>
    </row>
    <row r="596" spans="1:24" s="599" customFormat="1" ht="18" customHeight="1">
      <c r="A596" s="5827"/>
      <c r="B596" s="5717"/>
      <c r="C596" s="5694"/>
      <c r="D596" s="5694"/>
      <c r="E596" s="5694"/>
      <c r="F596" s="5694"/>
      <c r="G596" s="5694"/>
      <c r="H596" s="5694"/>
      <c r="I596" s="5694"/>
      <c r="J596" s="5694"/>
      <c r="K596" s="5694"/>
      <c r="L596" s="1841"/>
      <c r="M596" s="5694"/>
      <c r="N596" s="5694"/>
      <c r="O596" s="5694"/>
      <c r="P596" s="5694"/>
      <c r="Q596" s="5694"/>
      <c r="R596" s="5694"/>
      <c r="S596" s="5694"/>
      <c r="T596" s="5694"/>
      <c r="U596" s="5694"/>
      <c r="V596" s="5828"/>
      <c r="W596" s="5797"/>
      <c r="X596" s="994"/>
    </row>
    <row r="597" spans="1:24" s="599" customFormat="1" ht="18" customHeight="1">
      <c r="A597" s="5827"/>
      <c r="B597" s="1001"/>
      <c r="C597" s="5694"/>
      <c r="D597" s="5694"/>
      <c r="E597" s="5694"/>
      <c r="F597" s="5694"/>
      <c r="G597" s="5694"/>
      <c r="H597" s="5694"/>
      <c r="I597" s="5694"/>
      <c r="J597" s="5694"/>
      <c r="K597" s="5694"/>
      <c r="L597" s="1841"/>
      <c r="M597" s="5694"/>
      <c r="N597" s="5694"/>
      <c r="O597" s="5694"/>
      <c r="P597" s="5694"/>
      <c r="Q597" s="5694"/>
      <c r="R597" s="5694"/>
      <c r="S597" s="5694"/>
      <c r="T597" s="5694"/>
      <c r="U597" s="5694"/>
      <c r="V597" s="5828"/>
      <c r="W597" s="5797"/>
      <c r="X597" s="994"/>
    </row>
    <row r="598" spans="1:24" s="599" customFormat="1" ht="18" customHeight="1">
      <c r="A598" s="5827"/>
      <c r="B598" s="1001" t="s">
        <v>27</v>
      </c>
      <c r="C598" s="5694" t="s">
        <v>1677</v>
      </c>
      <c r="D598" s="5694"/>
      <c r="E598" s="5694"/>
      <c r="F598" s="5694"/>
      <c r="G598" s="5694"/>
      <c r="H598" s="5694"/>
      <c r="I598" s="5694"/>
      <c r="J598" s="5694"/>
      <c r="K598" s="5694"/>
      <c r="L598" s="1841"/>
      <c r="M598" s="5694"/>
      <c r="N598" s="5694"/>
      <c r="O598" s="5694"/>
      <c r="P598" s="5694"/>
      <c r="Q598" s="5694"/>
      <c r="R598" s="5694"/>
      <c r="S598" s="5694"/>
      <c r="T598" s="5694"/>
      <c r="U598" s="5694"/>
      <c r="V598" s="5828"/>
      <c r="W598" s="5797"/>
      <c r="X598" s="994"/>
    </row>
    <row r="599" spans="1:24" s="599" customFormat="1" ht="18" customHeight="1">
      <c r="A599" s="5827"/>
      <c r="B599" s="1001"/>
      <c r="C599" s="5694"/>
      <c r="D599" s="5694"/>
      <c r="E599" s="5694"/>
      <c r="F599" s="5694"/>
      <c r="G599" s="5694"/>
      <c r="H599" s="5694"/>
      <c r="I599" s="5694"/>
      <c r="J599" s="5694"/>
      <c r="K599" s="5694"/>
      <c r="L599" s="1841"/>
      <c r="M599" s="5694"/>
      <c r="N599" s="5694"/>
      <c r="O599" s="5694"/>
      <c r="P599" s="5694"/>
      <c r="Q599" s="5694"/>
      <c r="R599" s="5694"/>
      <c r="S599" s="5694"/>
      <c r="T599" s="5694"/>
      <c r="U599" s="5694"/>
      <c r="V599" s="5828"/>
      <c r="W599" s="5797"/>
      <c r="X599" s="994"/>
    </row>
    <row r="600" spans="1:24" s="599" customFormat="1" ht="18" customHeight="1">
      <c r="A600" s="5827"/>
      <c r="B600" s="5717" t="s">
        <v>264</v>
      </c>
      <c r="C600" s="5694" t="s">
        <v>1678</v>
      </c>
      <c r="D600" s="5694"/>
      <c r="E600" s="5694"/>
      <c r="F600" s="5694"/>
      <c r="G600" s="5694"/>
      <c r="H600" s="5694"/>
      <c r="I600" s="5694"/>
      <c r="J600" s="5694"/>
      <c r="K600" s="5694"/>
      <c r="L600" s="1841"/>
      <c r="M600" s="5694"/>
      <c r="N600" s="5694"/>
      <c r="O600" s="5694"/>
      <c r="P600" s="5694"/>
      <c r="Q600" s="5694"/>
      <c r="R600" s="5694"/>
      <c r="S600" s="5694"/>
      <c r="T600" s="5694"/>
      <c r="U600" s="5694"/>
      <c r="V600" s="5828"/>
      <c r="W600" s="5797"/>
      <c r="X600" s="994"/>
    </row>
    <row r="601" spans="1:24" s="599" customFormat="1" ht="18" customHeight="1">
      <c r="A601" s="5827"/>
      <c r="B601" s="5717"/>
      <c r="C601" s="5694"/>
      <c r="D601" s="5694"/>
      <c r="E601" s="5694"/>
      <c r="F601" s="5694"/>
      <c r="G601" s="5694"/>
      <c r="H601" s="5694"/>
      <c r="I601" s="5694"/>
      <c r="J601" s="5694"/>
      <c r="K601" s="5694"/>
      <c r="L601" s="1841"/>
      <c r="M601" s="5694"/>
      <c r="N601" s="5694"/>
      <c r="O601" s="5694"/>
      <c r="P601" s="5694"/>
      <c r="Q601" s="5694"/>
      <c r="R601" s="5694"/>
      <c r="S601" s="5694"/>
      <c r="T601" s="5694"/>
      <c r="U601" s="5694"/>
      <c r="V601" s="5828"/>
      <c r="W601" s="5797"/>
      <c r="X601" s="994"/>
    </row>
    <row r="602" spans="1:24" s="599" customFormat="1" ht="18" customHeight="1">
      <c r="A602" s="5827"/>
      <c r="B602" s="1001"/>
      <c r="C602" s="5694"/>
      <c r="D602" s="5694"/>
      <c r="E602" s="5694"/>
      <c r="F602" s="5694"/>
      <c r="G602" s="5694"/>
      <c r="H602" s="5694"/>
      <c r="I602" s="5694"/>
      <c r="J602" s="5694"/>
      <c r="K602" s="5694"/>
      <c r="L602" s="1841"/>
      <c r="M602" s="5694"/>
      <c r="N602" s="5694"/>
      <c r="O602" s="5694"/>
      <c r="P602" s="5694"/>
      <c r="Q602" s="5694"/>
      <c r="R602" s="5694"/>
      <c r="S602" s="5694"/>
      <c r="T602" s="5694"/>
      <c r="U602" s="5694"/>
      <c r="V602" s="5828"/>
      <c r="W602" s="5797"/>
      <c r="X602" s="994"/>
    </row>
    <row r="603" spans="1:24" s="599" customFormat="1" ht="18" customHeight="1">
      <c r="A603" s="5827"/>
      <c r="B603" s="1001" t="s">
        <v>12</v>
      </c>
      <c r="C603" s="5694" t="s">
        <v>1679</v>
      </c>
      <c r="D603" s="5694"/>
      <c r="E603" s="5694"/>
      <c r="F603" s="5694"/>
      <c r="G603" s="5694"/>
      <c r="H603" s="5694"/>
      <c r="I603" s="5694"/>
      <c r="J603" s="5694"/>
      <c r="K603" s="5694"/>
      <c r="L603" s="1841"/>
      <c r="M603" s="5694"/>
      <c r="N603" s="5694"/>
      <c r="O603" s="5694"/>
      <c r="P603" s="5694"/>
      <c r="Q603" s="5694"/>
      <c r="R603" s="5694"/>
      <c r="S603" s="5694"/>
      <c r="T603" s="5694"/>
      <c r="U603" s="5694"/>
      <c r="V603" s="5828"/>
      <c r="W603" s="5797"/>
      <c r="X603" s="994"/>
    </row>
    <row r="604" spans="1:24" s="599" customFormat="1" ht="18" customHeight="1">
      <c r="A604" s="5827"/>
      <c r="B604" s="1001"/>
      <c r="C604" s="5694"/>
      <c r="D604" s="5694"/>
      <c r="E604" s="5694"/>
      <c r="F604" s="5694"/>
      <c r="G604" s="5694"/>
      <c r="H604" s="5694"/>
      <c r="I604" s="5694"/>
      <c r="J604" s="5694"/>
      <c r="K604" s="5694"/>
      <c r="L604" s="1841"/>
      <c r="M604" s="5694"/>
      <c r="N604" s="5694"/>
      <c r="O604" s="5694"/>
      <c r="P604" s="5694"/>
      <c r="Q604" s="5694"/>
      <c r="R604" s="5694"/>
      <c r="S604" s="5694"/>
      <c r="T604" s="5694"/>
      <c r="U604" s="5694"/>
      <c r="V604" s="5828"/>
      <c r="W604" s="5797"/>
      <c r="X604" s="994"/>
    </row>
    <row r="605" spans="1:24" s="599" customFormat="1" ht="18" customHeight="1" thickBot="1">
      <c r="A605" s="5827"/>
      <c r="B605" s="1001"/>
      <c r="C605" s="5694"/>
      <c r="D605" s="5694"/>
      <c r="E605" s="5694"/>
      <c r="F605" s="5694"/>
      <c r="G605" s="5694"/>
      <c r="H605" s="5694"/>
      <c r="I605" s="5694"/>
      <c r="J605" s="5694"/>
      <c r="K605" s="5694"/>
      <c r="L605" s="1010"/>
      <c r="M605" s="5694"/>
      <c r="N605" s="5694"/>
      <c r="O605" s="5694"/>
      <c r="P605" s="5694"/>
      <c r="Q605" s="5694"/>
      <c r="R605" s="5694"/>
      <c r="S605" s="5694"/>
      <c r="T605" s="5694"/>
      <c r="U605" s="5694"/>
      <c r="V605" s="5828"/>
      <c r="W605" s="5797"/>
      <c r="X605" s="994"/>
    </row>
    <row r="606" spans="1:24" s="599" customFormat="1" ht="18" customHeight="1">
      <c r="A606" s="5827"/>
      <c r="B606" s="5719" t="s">
        <v>1567</v>
      </c>
      <c r="C606" s="5721" t="s">
        <v>485</v>
      </c>
      <c r="D606" s="5721"/>
      <c r="E606" s="5721"/>
      <c r="F606" s="5721"/>
      <c r="G606" s="5721"/>
      <c r="H606" s="5721"/>
      <c r="I606" s="5721"/>
      <c r="J606" s="5721"/>
      <c r="K606" s="5721"/>
      <c r="L606" s="5721"/>
      <c r="M606" s="5721"/>
      <c r="N606" s="5721"/>
      <c r="O606" s="5829" t="str">
        <f>B3</f>
        <v>COUSSIN COEUR DE LA SAINT VALENTIN 2014</v>
      </c>
      <c r="P606" s="5829"/>
      <c r="Q606" s="5829"/>
      <c r="R606" s="5829"/>
      <c r="S606" s="5829"/>
      <c r="T606" s="5829"/>
      <c r="U606" s="5829"/>
      <c r="V606" s="5829"/>
      <c r="W606" s="5797"/>
      <c r="X606" s="994"/>
    </row>
    <row r="607" spans="1:24" s="599" customFormat="1" ht="18" customHeight="1">
      <c r="A607" s="5827"/>
      <c r="B607" s="5720"/>
      <c r="C607" s="5723"/>
      <c r="D607" s="5723"/>
      <c r="E607" s="5723"/>
      <c r="F607" s="5723"/>
      <c r="G607" s="5723"/>
      <c r="H607" s="5723"/>
      <c r="I607" s="5723"/>
      <c r="J607" s="5723"/>
      <c r="K607" s="5723"/>
      <c r="L607" s="5723"/>
      <c r="M607" s="5723"/>
      <c r="N607" s="5723"/>
      <c r="O607" s="5830"/>
      <c r="P607" s="5830"/>
      <c r="Q607" s="5830"/>
      <c r="R607" s="5830"/>
      <c r="S607" s="5830"/>
      <c r="T607" s="5830"/>
      <c r="U607" s="5830"/>
      <c r="V607" s="5830"/>
      <c r="W607" s="5797"/>
      <c r="X607" s="994"/>
    </row>
    <row r="608" spans="1:24" s="599" customFormat="1" ht="18" customHeight="1">
      <c r="A608" s="5827"/>
      <c r="B608" s="5726">
        <f>S8</f>
        <v>4</v>
      </c>
      <c r="C608" s="5831">
        <f>B8</f>
        <v>0</v>
      </c>
      <c r="D608" s="5831"/>
      <c r="E608" s="5831"/>
      <c r="F608" s="5831"/>
      <c r="G608" s="5831"/>
      <c r="H608" s="5831"/>
      <c r="I608" s="5831"/>
      <c r="J608" s="5831"/>
      <c r="K608" s="5831"/>
      <c r="L608" s="5831"/>
      <c r="M608" s="5831"/>
      <c r="N608" s="5831"/>
      <c r="O608" s="5830"/>
      <c r="P608" s="5830"/>
      <c r="Q608" s="5830"/>
      <c r="R608" s="5830"/>
      <c r="S608" s="5830"/>
      <c r="T608" s="5830"/>
      <c r="U608" s="5830"/>
      <c r="V608" s="5830"/>
      <c r="W608" s="5797"/>
      <c r="X608" s="994"/>
    </row>
    <row r="609" spans="1:24" s="599" customFormat="1" ht="18" customHeight="1">
      <c r="A609" s="5827"/>
      <c r="B609" s="5726"/>
      <c r="C609" s="5831"/>
      <c r="D609" s="5831"/>
      <c r="E609" s="5831"/>
      <c r="F609" s="5831"/>
      <c r="G609" s="5831"/>
      <c r="H609" s="5831"/>
      <c r="I609" s="5831"/>
      <c r="J609" s="5831"/>
      <c r="K609" s="5831"/>
      <c r="L609" s="5831"/>
      <c r="M609" s="5831"/>
      <c r="N609" s="5831"/>
      <c r="O609" s="5830"/>
      <c r="P609" s="5830"/>
      <c r="Q609" s="5830"/>
      <c r="R609" s="5830"/>
      <c r="S609" s="5830"/>
      <c r="T609" s="5830"/>
      <c r="U609" s="5830"/>
      <c r="V609" s="5830"/>
      <c r="W609" s="5797"/>
      <c r="X609" s="994"/>
    </row>
    <row r="610" spans="1:24" s="599" customFormat="1" ht="18" customHeight="1">
      <c r="A610" s="5827"/>
      <c r="B610" s="1001"/>
      <c r="C610" s="1010"/>
      <c r="D610" s="1010"/>
      <c r="E610" s="1010"/>
      <c r="F610" s="1010"/>
      <c r="G610" s="1010"/>
      <c r="H610" s="1010"/>
      <c r="I610" s="1010"/>
      <c r="J610" s="1010"/>
      <c r="K610" s="1010"/>
      <c r="L610" s="1010"/>
      <c r="M610" s="1010"/>
      <c r="N610" s="1010"/>
      <c r="O610" s="1840"/>
      <c r="P610" s="1840"/>
      <c r="Q610" s="1840"/>
      <c r="R610" s="1840"/>
      <c r="S610" s="1840"/>
      <c r="T610" s="1840"/>
      <c r="U610" s="1840"/>
      <c r="V610" s="1840"/>
      <c r="W610" s="5797"/>
      <c r="X610" s="994"/>
    </row>
    <row r="611" spans="1:24" s="599" customFormat="1" ht="18" customHeight="1">
      <c r="A611" s="5827"/>
      <c r="B611" s="1001" t="s">
        <v>24</v>
      </c>
      <c r="C611" s="5694" t="s">
        <v>1680</v>
      </c>
      <c r="D611" s="5694"/>
      <c r="E611" s="5694"/>
      <c r="F611" s="5694"/>
      <c r="G611" s="5694"/>
      <c r="H611" s="5694"/>
      <c r="I611" s="5694"/>
      <c r="J611" s="5694"/>
      <c r="K611" s="5694"/>
      <c r="L611" s="1841" t="s">
        <v>27</v>
      </c>
      <c r="M611" s="5694" t="s">
        <v>1681</v>
      </c>
      <c r="N611" s="5694"/>
      <c r="O611" s="5694"/>
      <c r="P611" s="5694"/>
      <c r="Q611" s="5694"/>
      <c r="R611" s="5694"/>
      <c r="S611" s="5694"/>
      <c r="T611" s="5694"/>
      <c r="U611" s="5694"/>
      <c r="V611" s="5828"/>
      <c r="W611" s="5797"/>
      <c r="X611" s="994"/>
    </row>
    <row r="612" spans="1:24" s="599" customFormat="1" ht="18" customHeight="1">
      <c r="A612" s="5827"/>
      <c r="B612" s="1001"/>
      <c r="C612" s="5694"/>
      <c r="D612" s="5694"/>
      <c r="E612" s="5694"/>
      <c r="F612" s="5694"/>
      <c r="G612" s="5694"/>
      <c r="H612" s="5694"/>
      <c r="I612" s="5694"/>
      <c r="J612" s="5694"/>
      <c r="K612" s="5694"/>
      <c r="L612" s="1841"/>
      <c r="M612" s="5694"/>
      <c r="N612" s="5694"/>
      <c r="O612" s="5694"/>
      <c r="P612" s="5694"/>
      <c r="Q612" s="5694"/>
      <c r="R612" s="5694"/>
      <c r="S612" s="5694"/>
      <c r="T612" s="5694"/>
      <c r="U612" s="5694"/>
      <c r="V612" s="5828"/>
      <c r="W612" s="5797"/>
      <c r="X612" s="994"/>
    </row>
    <row r="613" spans="1:24" s="599" customFormat="1" ht="18" customHeight="1">
      <c r="A613" s="5827"/>
      <c r="B613" s="1001"/>
      <c r="C613" s="5694"/>
      <c r="D613" s="5694"/>
      <c r="E613" s="5694"/>
      <c r="F613" s="5694"/>
      <c r="G613" s="5694"/>
      <c r="H613" s="5694"/>
      <c r="I613" s="5694"/>
      <c r="J613" s="5694"/>
      <c r="K613" s="5694"/>
      <c r="L613" s="1841"/>
      <c r="M613" s="5694"/>
      <c r="N613" s="5694"/>
      <c r="O613" s="5694"/>
      <c r="P613" s="5694"/>
      <c r="Q613" s="5694"/>
      <c r="R613" s="5694"/>
      <c r="S613" s="5694"/>
      <c r="T613" s="5694"/>
      <c r="U613" s="5694"/>
      <c r="V613" s="5828"/>
      <c r="W613" s="5797"/>
      <c r="X613" s="994"/>
    </row>
    <row r="614" spans="1:24" ht="18" customHeight="1" thickBot="1">
      <c r="A614" s="5827"/>
      <c r="B614" s="1001"/>
      <c r="C614" s="5694"/>
      <c r="D614" s="5694"/>
      <c r="E614" s="5694"/>
      <c r="F614" s="5694"/>
      <c r="G614" s="5694"/>
      <c r="H614" s="5694"/>
      <c r="I614" s="5694"/>
      <c r="J614" s="5694"/>
      <c r="K614" s="5694"/>
      <c r="L614" s="1010"/>
      <c r="M614" s="5694"/>
      <c r="N614" s="5694"/>
      <c r="O614" s="5694"/>
      <c r="P614" s="5694"/>
      <c r="Q614" s="5694"/>
      <c r="R614" s="5694"/>
      <c r="S614" s="5694"/>
      <c r="T614" s="5694"/>
      <c r="U614" s="5694"/>
      <c r="V614" s="5828"/>
      <c r="W614" s="5797"/>
    </row>
    <row r="615" spans="1:24" ht="18" customHeight="1">
      <c r="A615" s="5827"/>
      <c r="B615" s="1842"/>
      <c r="C615" s="1843"/>
      <c r="D615" s="1843"/>
      <c r="E615" s="1843"/>
      <c r="F615" s="1843"/>
      <c r="G615" s="1843"/>
      <c r="H615" s="1843"/>
      <c r="I615" s="1843"/>
      <c r="J615" s="1843"/>
      <c r="K615" s="1843"/>
      <c r="L615" s="1843"/>
      <c r="M615" s="1843"/>
      <c r="N615" s="1843"/>
      <c r="O615" s="1843"/>
      <c r="P615" s="1843"/>
      <c r="Q615" s="1843"/>
      <c r="R615" s="1843"/>
      <c r="S615" s="1843"/>
      <c r="T615" s="1843"/>
      <c r="U615" s="1843"/>
      <c r="V615" s="1843"/>
      <c r="W615" s="5797"/>
    </row>
    <row r="616" spans="1:24" ht="18" customHeight="1">
      <c r="A616" s="5827"/>
      <c r="B616" s="5832" t="s">
        <v>1682</v>
      </c>
      <c r="C616" s="5833"/>
      <c r="D616" s="5833"/>
      <c r="E616" s="5833"/>
      <c r="F616" s="5833"/>
      <c r="G616" s="5833"/>
      <c r="H616" s="5833"/>
      <c r="I616" s="5833"/>
      <c r="J616" s="5833"/>
      <c r="K616" s="5833"/>
      <c r="L616" s="5833"/>
      <c r="M616" s="5833"/>
      <c r="N616" s="5833"/>
      <c r="O616" s="5833"/>
      <c r="P616" s="5833"/>
      <c r="Q616" s="5833"/>
      <c r="R616" s="5833"/>
      <c r="S616" s="5833"/>
      <c r="T616" s="5833"/>
      <c r="U616" s="5833"/>
      <c r="V616" s="5833"/>
      <c r="W616" s="5797"/>
    </row>
    <row r="617" spans="1:24" ht="18" customHeight="1">
      <c r="A617" s="5827"/>
      <c r="B617" s="5832"/>
      <c r="C617" s="5833"/>
      <c r="D617" s="5833"/>
      <c r="E617" s="5833"/>
      <c r="F617" s="5833"/>
      <c r="G617" s="5833"/>
      <c r="H617" s="5833"/>
      <c r="I617" s="5833"/>
      <c r="J617" s="5833"/>
      <c r="K617" s="5833"/>
      <c r="L617" s="5833"/>
      <c r="M617" s="5833"/>
      <c r="N617" s="5833"/>
      <c r="O617" s="5833"/>
      <c r="P617" s="5833"/>
      <c r="Q617" s="5833"/>
      <c r="R617" s="5833"/>
      <c r="S617" s="5833"/>
      <c r="T617" s="5833"/>
      <c r="U617" s="5833"/>
      <c r="V617" s="5833"/>
      <c r="W617" s="5797"/>
    </row>
    <row r="618" spans="1:24" ht="18" customHeight="1">
      <c r="A618" s="5827"/>
      <c r="B618" s="5834" t="s">
        <v>1683</v>
      </c>
      <c r="C618" s="5835"/>
      <c r="D618" s="5835"/>
      <c r="E618" s="5835"/>
      <c r="F618" s="5835"/>
      <c r="G618" s="5835"/>
      <c r="H618" s="5835"/>
      <c r="I618" s="5835"/>
      <c r="J618" s="5835"/>
      <c r="K618" s="5836"/>
      <c r="L618" s="5837" t="s">
        <v>1684</v>
      </c>
      <c r="M618" s="5838"/>
      <c r="N618" s="5838"/>
      <c r="O618" s="5838"/>
      <c r="P618" s="5838"/>
      <c r="Q618" s="5838"/>
      <c r="R618" s="5838"/>
      <c r="S618" s="5838"/>
      <c r="T618" s="5838"/>
      <c r="U618" s="5838"/>
      <c r="V618" s="5839"/>
      <c r="W618" s="5797"/>
    </row>
    <row r="619" spans="1:24" ht="18" customHeight="1">
      <c r="A619" s="5827"/>
      <c r="B619" s="1844" t="s">
        <v>342</v>
      </c>
      <c r="C619" s="5840" t="s">
        <v>320</v>
      </c>
      <c r="D619" s="5840"/>
      <c r="E619" s="5840"/>
      <c r="F619" s="5840"/>
      <c r="G619" s="5840"/>
      <c r="H619" s="5840"/>
      <c r="I619" s="5840"/>
      <c r="J619" s="5840"/>
      <c r="K619" s="5841"/>
      <c r="L619" s="1845" t="s">
        <v>342</v>
      </c>
      <c r="M619" s="5842" t="s">
        <v>1685</v>
      </c>
      <c r="N619" s="5842"/>
      <c r="O619" s="5842"/>
      <c r="P619" s="5842"/>
      <c r="Q619" s="5842"/>
      <c r="R619" s="5842"/>
      <c r="S619" s="5842"/>
      <c r="T619" s="5842"/>
      <c r="U619" s="5842"/>
      <c r="V619" s="5843"/>
      <c r="W619" s="5797"/>
    </row>
    <row r="620" spans="1:24" ht="18" customHeight="1">
      <c r="A620" s="5827"/>
      <c r="B620" s="1844" t="s">
        <v>343</v>
      </c>
      <c r="C620" s="5840"/>
      <c r="D620" s="5840"/>
      <c r="E620" s="5840"/>
      <c r="F620" s="5840"/>
      <c r="G620" s="5840"/>
      <c r="H620" s="5840"/>
      <c r="I620" s="5840"/>
      <c r="J620" s="5840"/>
      <c r="K620" s="5841"/>
      <c r="L620" s="1845" t="s">
        <v>343</v>
      </c>
      <c r="M620" s="5842"/>
      <c r="N620" s="5842"/>
      <c r="O620" s="5842"/>
      <c r="P620" s="5842"/>
      <c r="Q620" s="5842"/>
      <c r="R620" s="5842"/>
      <c r="S620" s="5842"/>
      <c r="T620" s="5842"/>
      <c r="U620" s="5842"/>
      <c r="V620" s="5843"/>
      <c r="W620" s="5797"/>
    </row>
    <row r="621" spans="1:24" ht="18" customHeight="1">
      <c r="A621" s="5827"/>
      <c r="B621" s="1844" t="s">
        <v>334</v>
      </c>
      <c r="C621" s="5840"/>
      <c r="D621" s="5840"/>
      <c r="E621" s="5840"/>
      <c r="F621" s="5840"/>
      <c r="G621" s="5840"/>
      <c r="H621" s="5840"/>
      <c r="I621" s="5840"/>
      <c r="J621" s="5840"/>
      <c r="K621" s="5841"/>
      <c r="L621" s="1845" t="s">
        <v>334</v>
      </c>
      <c r="M621" s="5842"/>
      <c r="N621" s="5842"/>
      <c r="O621" s="5842"/>
      <c r="P621" s="5842"/>
      <c r="Q621" s="5842"/>
      <c r="R621" s="5842"/>
      <c r="S621" s="5842"/>
      <c r="T621" s="5842"/>
      <c r="U621" s="5842"/>
      <c r="V621" s="5843"/>
      <c r="W621" s="5797"/>
    </row>
    <row r="622" spans="1:24" ht="18" customHeight="1">
      <c r="A622" s="5827"/>
      <c r="B622" s="1844" t="s">
        <v>346</v>
      </c>
      <c r="C622" s="5840"/>
      <c r="D622" s="5840"/>
      <c r="E622" s="5840"/>
      <c r="F622" s="5840"/>
      <c r="G622" s="5840"/>
      <c r="H622" s="5840"/>
      <c r="I622" s="5840"/>
      <c r="J622" s="5840"/>
      <c r="K622" s="5841"/>
      <c r="L622" s="1845" t="s">
        <v>346</v>
      </c>
      <c r="M622" s="5842"/>
      <c r="N622" s="5842"/>
      <c r="O622" s="5842"/>
      <c r="P622" s="5842"/>
      <c r="Q622" s="5842"/>
      <c r="R622" s="5842"/>
      <c r="S622" s="5842"/>
      <c r="T622" s="5842"/>
      <c r="U622" s="5842"/>
      <c r="V622" s="5843"/>
      <c r="W622" s="5797"/>
    </row>
    <row r="623" spans="1:24" ht="18" customHeight="1">
      <c r="A623" s="5827"/>
      <c r="B623" s="1844" t="s">
        <v>367</v>
      </c>
      <c r="C623" s="5840"/>
      <c r="D623" s="5840"/>
      <c r="E623" s="5840"/>
      <c r="F623" s="5840"/>
      <c r="G623" s="5840"/>
      <c r="H623" s="5840"/>
      <c r="I623" s="5840"/>
      <c r="J623" s="5840"/>
      <c r="K623" s="5841"/>
      <c r="L623" s="1845" t="s">
        <v>367</v>
      </c>
      <c r="M623" s="5842"/>
      <c r="N623" s="5842"/>
      <c r="O623" s="5842"/>
      <c r="P623" s="5842"/>
      <c r="Q623" s="5842"/>
      <c r="R623" s="5842"/>
      <c r="S623" s="5842"/>
      <c r="T623" s="5842"/>
      <c r="U623" s="5842"/>
      <c r="V623" s="5843"/>
      <c r="W623" s="5797"/>
    </row>
    <row r="624" spans="1:24" ht="18" customHeight="1">
      <c r="A624" s="5827"/>
      <c r="B624" s="1844" t="s">
        <v>731</v>
      </c>
      <c r="C624" s="5840"/>
      <c r="D624" s="5840"/>
      <c r="E624" s="5840"/>
      <c r="F624" s="5840"/>
      <c r="G624" s="5840"/>
      <c r="H624" s="5840"/>
      <c r="I624" s="5840"/>
      <c r="J624" s="5840"/>
      <c r="K624" s="5841"/>
      <c r="L624" s="1845" t="s">
        <v>731</v>
      </c>
      <c r="M624" s="5842"/>
      <c r="N624" s="5842"/>
      <c r="O624" s="5842"/>
      <c r="P624" s="5842"/>
      <c r="Q624" s="5842"/>
      <c r="R624" s="5842"/>
      <c r="S624" s="5842"/>
      <c r="T624" s="5842"/>
      <c r="U624" s="5842"/>
      <c r="V624" s="5843"/>
      <c r="W624" s="5797"/>
    </row>
    <row r="625" spans="1:23" ht="18" customHeight="1">
      <c r="A625" s="5827"/>
      <c r="B625" s="1844" t="s">
        <v>285</v>
      </c>
      <c r="C625" s="5840"/>
      <c r="D625" s="5840"/>
      <c r="E625" s="5840"/>
      <c r="F625" s="5840"/>
      <c r="G625" s="5840"/>
      <c r="H625" s="5840"/>
      <c r="I625" s="5840"/>
      <c r="J625" s="5840"/>
      <c r="K625" s="5841"/>
      <c r="L625" s="1845" t="s">
        <v>285</v>
      </c>
      <c r="M625" s="5842"/>
      <c r="N625" s="5842"/>
      <c r="O625" s="5842"/>
      <c r="P625" s="5842"/>
      <c r="Q625" s="5842"/>
      <c r="R625" s="5842"/>
      <c r="S625" s="5842"/>
      <c r="T625" s="5842"/>
      <c r="U625" s="5842"/>
      <c r="V625" s="5843"/>
      <c r="W625" s="5797"/>
    </row>
    <row r="626" spans="1:23" ht="18" customHeight="1">
      <c r="A626" s="5827"/>
      <c r="B626" s="1844" t="s">
        <v>1686</v>
      </c>
      <c r="C626" s="5840"/>
      <c r="D626" s="5840"/>
      <c r="E626" s="5840"/>
      <c r="F626" s="5840"/>
      <c r="G626" s="5840"/>
      <c r="H626" s="5840"/>
      <c r="I626" s="5840"/>
      <c r="J626" s="5840"/>
      <c r="K626" s="5841"/>
      <c r="L626" s="1845" t="s">
        <v>1686</v>
      </c>
      <c r="M626" s="5842"/>
      <c r="N626" s="5842"/>
      <c r="O626" s="5842"/>
      <c r="P626" s="5842"/>
      <c r="Q626" s="5842"/>
      <c r="R626" s="5842"/>
      <c r="S626" s="5842"/>
      <c r="T626" s="5842"/>
      <c r="U626" s="5842"/>
      <c r="V626" s="5843"/>
      <c r="W626" s="5797"/>
    </row>
    <row r="627" spans="1:23" ht="18" customHeight="1">
      <c r="A627" s="5827"/>
      <c r="B627" s="1844" t="s">
        <v>734</v>
      </c>
      <c r="C627" s="5840"/>
      <c r="D627" s="5840"/>
      <c r="E627" s="5840"/>
      <c r="F627" s="5840"/>
      <c r="G627" s="5840"/>
      <c r="H627" s="5840"/>
      <c r="I627" s="5840"/>
      <c r="J627" s="5840"/>
      <c r="K627" s="5841"/>
      <c r="L627" s="1845" t="s">
        <v>734</v>
      </c>
      <c r="M627" s="5842"/>
      <c r="N627" s="5842"/>
      <c r="O627" s="5842"/>
      <c r="P627" s="5842"/>
      <c r="Q627" s="5842"/>
      <c r="R627" s="5842"/>
      <c r="S627" s="5842"/>
      <c r="T627" s="5842"/>
      <c r="U627" s="5842"/>
      <c r="V627" s="5843"/>
      <c r="W627" s="5797"/>
    </row>
    <row r="628" spans="1:23" ht="18" customHeight="1">
      <c r="A628" s="5827"/>
      <c r="B628" s="1844" t="s">
        <v>737</v>
      </c>
      <c r="C628" s="5840"/>
      <c r="D628" s="5840"/>
      <c r="E628" s="5840"/>
      <c r="F628" s="5840"/>
      <c r="G628" s="5840"/>
      <c r="H628" s="5840"/>
      <c r="I628" s="5840"/>
      <c r="J628" s="5840"/>
      <c r="K628" s="5841"/>
      <c r="L628" s="1845" t="s">
        <v>737</v>
      </c>
      <c r="M628" s="5842"/>
      <c r="N628" s="5842"/>
      <c r="O628" s="5842"/>
      <c r="P628" s="5842"/>
      <c r="Q628" s="5842"/>
      <c r="R628" s="5842"/>
      <c r="S628" s="5842"/>
      <c r="T628" s="5842"/>
      <c r="U628" s="5842"/>
      <c r="V628" s="5843"/>
      <c r="W628" s="5797"/>
    </row>
    <row r="629" spans="1:23" ht="18" customHeight="1">
      <c r="A629" s="5827"/>
      <c r="B629" s="1844"/>
      <c r="C629" s="5840"/>
      <c r="D629" s="5840"/>
      <c r="E629" s="5840"/>
      <c r="F629" s="5840"/>
      <c r="G629" s="5840"/>
      <c r="H629" s="5840"/>
      <c r="I629" s="5840"/>
      <c r="J629" s="5840"/>
      <c r="K629" s="5841"/>
      <c r="L629" s="1845"/>
      <c r="M629" s="5842"/>
      <c r="N629" s="5842"/>
      <c r="O629" s="5842"/>
      <c r="P629" s="5842"/>
      <c r="Q629" s="5842"/>
      <c r="R629" s="5842"/>
      <c r="S629" s="5842"/>
      <c r="T629" s="5842"/>
      <c r="U629" s="5842"/>
      <c r="V629" s="5843"/>
      <c r="W629" s="5798"/>
    </row>
    <row r="630" spans="1:23" ht="18" customHeight="1">
      <c r="A630" s="5827"/>
      <c r="B630" s="5844"/>
      <c r="C630" s="5845"/>
      <c r="D630" s="5845"/>
      <c r="E630" s="5845"/>
      <c r="F630" s="5845"/>
      <c r="G630" s="5845"/>
      <c r="H630" s="5845"/>
      <c r="I630" s="5845"/>
      <c r="J630" s="5845"/>
      <c r="K630" s="5845"/>
      <c r="L630" s="5845"/>
      <c r="M630" s="5845"/>
      <c r="N630" s="5845"/>
      <c r="O630" s="5845"/>
      <c r="P630" s="5845"/>
      <c r="Q630" s="5845"/>
      <c r="R630" s="5845"/>
      <c r="S630" s="5845"/>
      <c r="T630" s="5845"/>
      <c r="U630" s="5845"/>
      <c r="V630" s="5846"/>
      <c r="W630" s="5847">
        <f>W3</f>
        <v>4</v>
      </c>
    </row>
    <row r="631" spans="1:23" ht="18" customHeight="1">
      <c r="A631" s="5827"/>
      <c r="B631" s="1846" t="s">
        <v>264</v>
      </c>
      <c r="C631" s="3705"/>
      <c r="D631" s="3705" t="s">
        <v>281</v>
      </c>
      <c r="E631" s="5849" t="s">
        <v>1612</v>
      </c>
      <c r="F631" s="5849"/>
      <c r="G631" s="5849"/>
      <c r="H631" s="5849"/>
      <c r="I631" s="5849"/>
      <c r="J631" s="5849"/>
      <c r="K631" s="5849"/>
      <c r="L631" s="5849"/>
      <c r="M631" s="5849"/>
      <c r="N631" s="5849"/>
      <c r="O631" s="5849"/>
      <c r="P631" s="5849"/>
      <c r="Q631" s="5849"/>
      <c r="R631" s="5849"/>
      <c r="S631" s="5849"/>
      <c r="T631" s="5849"/>
      <c r="U631" s="5849"/>
      <c r="V631" s="5850"/>
      <c r="W631" s="5783"/>
    </row>
    <row r="632" spans="1:23" ht="18" customHeight="1">
      <c r="A632" s="5827"/>
      <c r="B632" s="5851"/>
      <c r="C632" s="5852"/>
      <c r="D632" s="5852"/>
      <c r="E632" s="5852"/>
      <c r="F632" s="5852"/>
      <c r="G632" s="5852"/>
      <c r="H632" s="5852"/>
      <c r="I632" s="5852"/>
      <c r="J632" s="5852"/>
      <c r="K632" s="5852"/>
      <c r="L632" s="5852"/>
      <c r="M632" s="5852"/>
      <c r="N632" s="5852"/>
      <c r="O632" s="5852"/>
      <c r="P632" s="5852"/>
      <c r="Q632" s="5852"/>
      <c r="R632" s="5852"/>
      <c r="S632" s="5852"/>
      <c r="T632" s="5852"/>
      <c r="U632" s="5852"/>
      <c r="V632" s="5853"/>
      <c r="W632" s="5783"/>
    </row>
    <row r="633" spans="1:23" ht="18" customHeight="1">
      <c r="A633" s="5827"/>
      <c r="B633" s="1847" t="s">
        <v>266</v>
      </c>
      <c r="C633" s="4123" t="str">
        <f ca="1">CELL("nomfichier")</f>
        <v>E:\0-UPRT\1-UPRT.FR-SITE-WEB\ff-fiches-fabrications\ff-fiches-fabrication-maj-08-2020\[ff-14.A-restauration-13.postits-au-poids.xlsx]Epurer un texte (2)</v>
      </c>
      <c r="D633" s="4123"/>
      <c r="E633" s="4123"/>
      <c r="F633" s="4123"/>
      <c r="G633" s="4123"/>
      <c r="H633" s="4123"/>
      <c r="I633" s="4123"/>
      <c r="J633" s="4123"/>
      <c r="K633" s="4123"/>
      <c r="L633" s="4123"/>
      <c r="M633" s="4123"/>
      <c r="N633" s="4123"/>
      <c r="O633" s="4123"/>
      <c r="P633" s="4123"/>
      <c r="Q633" s="4123"/>
      <c r="R633" s="4123"/>
      <c r="S633" s="4123"/>
      <c r="T633" s="4123"/>
      <c r="U633" s="4123"/>
      <c r="V633" s="4123"/>
      <c r="W633" s="5783"/>
    </row>
    <row r="634" spans="1:23" ht="18" customHeight="1">
      <c r="A634" s="5827"/>
      <c r="B634" s="1020" t="s">
        <v>268</v>
      </c>
      <c r="C634" s="4123" t="s">
        <v>1687</v>
      </c>
      <c r="D634" s="4123"/>
      <c r="E634" s="4123"/>
      <c r="F634" s="4123"/>
      <c r="G634" s="4123"/>
      <c r="H634" s="4123"/>
      <c r="I634" s="4123"/>
      <c r="J634" s="4123"/>
      <c r="K634" s="4123"/>
      <c r="L634" s="4123"/>
      <c r="M634" s="4123"/>
      <c r="N634" s="4123"/>
      <c r="O634" s="4123"/>
      <c r="P634" s="4123"/>
      <c r="Q634" s="4123"/>
      <c r="R634" s="4123"/>
      <c r="S634" s="4123"/>
      <c r="T634" s="4123"/>
      <c r="U634" s="4123"/>
      <c r="V634" s="4123"/>
      <c r="W634" s="5783"/>
    </row>
    <row r="635" spans="1:23" ht="18" customHeight="1" thickBot="1">
      <c r="A635" s="5827"/>
      <c r="B635" s="5854" t="s">
        <v>271</v>
      </c>
      <c r="C635" s="5855"/>
      <c r="D635" s="5855"/>
      <c r="E635" s="5855"/>
      <c r="F635" s="5855"/>
      <c r="G635" s="5855"/>
      <c r="H635" s="5855"/>
      <c r="I635" s="5855"/>
      <c r="J635" s="5855"/>
      <c r="K635" s="5855"/>
      <c r="L635" s="5855"/>
      <c r="M635" s="5855"/>
      <c r="N635" s="5855"/>
      <c r="O635" s="5855"/>
      <c r="P635" s="5855"/>
      <c r="Q635" s="5855"/>
      <c r="R635" s="5855"/>
      <c r="S635" s="5855"/>
      <c r="T635" s="5855"/>
      <c r="U635" s="5855"/>
      <c r="V635" s="5856"/>
      <c r="W635" s="5848"/>
    </row>
    <row r="636" spans="1:23" ht="15" customHeight="1"/>
    <row r="637" spans="1:23">
      <c r="O637"/>
      <c r="P637"/>
      <c r="Q637"/>
      <c r="R637"/>
      <c r="S637"/>
      <c r="T637"/>
    </row>
  </sheetData>
  <mergeCells count="527">
    <mergeCell ref="B630:V630"/>
    <mergeCell ref="W630:W635"/>
    <mergeCell ref="E631:V631"/>
    <mergeCell ref="B632:V632"/>
    <mergeCell ref="C633:V633"/>
    <mergeCell ref="C634:V634"/>
    <mergeCell ref="B635:V635"/>
    <mergeCell ref="C627:K627"/>
    <mergeCell ref="M627:V627"/>
    <mergeCell ref="C628:K628"/>
    <mergeCell ref="M628:V628"/>
    <mergeCell ref="C629:K629"/>
    <mergeCell ref="M629:V629"/>
    <mergeCell ref="C624:K624"/>
    <mergeCell ref="M624:V624"/>
    <mergeCell ref="C625:K625"/>
    <mergeCell ref="M625:V625"/>
    <mergeCell ref="C626:K626"/>
    <mergeCell ref="M626:V626"/>
    <mergeCell ref="C621:K621"/>
    <mergeCell ref="M621:V621"/>
    <mergeCell ref="C622:K622"/>
    <mergeCell ref="M622:V622"/>
    <mergeCell ref="C623:K623"/>
    <mergeCell ref="M623:V623"/>
    <mergeCell ref="C619:K619"/>
    <mergeCell ref="M619:V619"/>
    <mergeCell ref="C620:K620"/>
    <mergeCell ref="M620:V620"/>
    <mergeCell ref="C611:K612"/>
    <mergeCell ref="M611:V611"/>
    <mergeCell ref="M612:V612"/>
    <mergeCell ref="C613:K613"/>
    <mergeCell ref="M613:V613"/>
    <mergeCell ref="C614:K614"/>
    <mergeCell ref="M614:V614"/>
    <mergeCell ref="C608:N609"/>
    <mergeCell ref="C602:K602"/>
    <mergeCell ref="M602:V602"/>
    <mergeCell ref="C603:K603"/>
    <mergeCell ref="M603:V603"/>
    <mergeCell ref="C604:K604"/>
    <mergeCell ref="M604:V604"/>
    <mergeCell ref="B616:V617"/>
    <mergeCell ref="B618:K618"/>
    <mergeCell ref="L618:V618"/>
    <mergeCell ref="A590:A635"/>
    <mergeCell ref="B591:B593"/>
    <mergeCell ref="C591:N593"/>
    <mergeCell ref="B595:B596"/>
    <mergeCell ref="C595:K596"/>
    <mergeCell ref="M595:V595"/>
    <mergeCell ref="M596:V596"/>
    <mergeCell ref="C597:K597"/>
    <mergeCell ref="M597:V597"/>
    <mergeCell ref="C598:K598"/>
    <mergeCell ref="M598:V598"/>
    <mergeCell ref="C599:K599"/>
    <mergeCell ref="M599:V599"/>
    <mergeCell ref="B600:B601"/>
    <mergeCell ref="C600:K601"/>
    <mergeCell ref="M600:V600"/>
    <mergeCell ref="M601:V601"/>
    <mergeCell ref="O589:V593"/>
    <mergeCell ref="C605:K605"/>
    <mergeCell ref="M605:V605"/>
    <mergeCell ref="B606:B607"/>
    <mergeCell ref="C606:N607"/>
    <mergeCell ref="O606:V609"/>
    <mergeCell ref="B608:B609"/>
    <mergeCell ref="O552:T553"/>
    <mergeCell ref="U552:V553"/>
    <mergeCell ref="B580:N580"/>
    <mergeCell ref="C585:N585"/>
    <mergeCell ref="C586:N586"/>
    <mergeCell ref="B587:N587"/>
    <mergeCell ref="B589:B590"/>
    <mergeCell ref="C589:N590"/>
    <mergeCell ref="B563:N563"/>
    <mergeCell ref="B565:N565"/>
    <mergeCell ref="G566:N567"/>
    <mergeCell ref="B577:N577"/>
    <mergeCell ref="D578:N578"/>
    <mergeCell ref="B579:N579"/>
    <mergeCell ref="B545:C546"/>
    <mergeCell ref="D545:N546"/>
    <mergeCell ref="O545:V546"/>
    <mergeCell ref="A547:A587"/>
    <mergeCell ref="B547:N548"/>
    <mergeCell ref="O547:V548"/>
    <mergeCell ref="B549:N549"/>
    <mergeCell ref="O549:V549"/>
    <mergeCell ref="M550:N550"/>
    <mergeCell ref="G553:H553"/>
    <mergeCell ref="B554:N554"/>
    <mergeCell ref="B555:D555"/>
    <mergeCell ref="E555:K556"/>
    <mergeCell ref="B556:B558"/>
    <mergeCell ref="C556:C558"/>
    <mergeCell ref="D556:D558"/>
    <mergeCell ref="O550:T551"/>
    <mergeCell ref="U550:V551"/>
    <mergeCell ref="M551:N551"/>
    <mergeCell ref="B552:B553"/>
    <mergeCell ref="C552:C553"/>
    <mergeCell ref="J552:J553"/>
    <mergeCell ref="K552:K553"/>
    <mergeCell ref="M552:N553"/>
    <mergeCell ref="O504:T505"/>
    <mergeCell ref="U504:V505"/>
    <mergeCell ref="B533:N533"/>
    <mergeCell ref="C538:N538"/>
    <mergeCell ref="C539:N539"/>
    <mergeCell ref="B540:N540"/>
    <mergeCell ref="A542:A544"/>
    <mergeCell ref="B542:M544"/>
    <mergeCell ref="N542:N544"/>
    <mergeCell ref="B517:N517"/>
    <mergeCell ref="B519:N519"/>
    <mergeCell ref="G520:N521"/>
    <mergeCell ref="B530:N530"/>
    <mergeCell ref="D531:N531"/>
    <mergeCell ref="B532:N532"/>
    <mergeCell ref="O542:V544"/>
    <mergeCell ref="B497:C498"/>
    <mergeCell ref="D497:N498"/>
    <mergeCell ref="O497:V498"/>
    <mergeCell ref="A499:A540"/>
    <mergeCell ref="B499:N500"/>
    <mergeCell ref="O499:V500"/>
    <mergeCell ref="B501:N501"/>
    <mergeCell ref="O501:V501"/>
    <mergeCell ref="M502:N502"/>
    <mergeCell ref="G505:H505"/>
    <mergeCell ref="B506:N506"/>
    <mergeCell ref="B507:D507"/>
    <mergeCell ref="E507:K508"/>
    <mergeCell ref="B508:B510"/>
    <mergeCell ref="C508:C510"/>
    <mergeCell ref="D508:D510"/>
    <mergeCell ref="O502:T503"/>
    <mergeCell ref="U502:V503"/>
    <mergeCell ref="M503:N503"/>
    <mergeCell ref="B504:B505"/>
    <mergeCell ref="C504:C505"/>
    <mergeCell ref="J504:J505"/>
    <mergeCell ref="K504:K505"/>
    <mergeCell ref="M504:N505"/>
    <mergeCell ref="O455:T456"/>
    <mergeCell ref="U455:V456"/>
    <mergeCell ref="B485:N485"/>
    <mergeCell ref="C490:N490"/>
    <mergeCell ref="C491:N491"/>
    <mergeCell ref="B492:N492"/>
    <mergeCell ref="A494:A496"/>
    <mergeCell ref="B494:M496"/>
    <mergeCell ref="N494:N496"/>
    <mergeCell ref="B469:N469"/>
    <mergeCell ref="B471:N471"/>
    <mergeCell ref="G472:N473"/>
    <mergeCell ref="B482:N482"/>
    <mergeCell ref="D483:N483"/>
    <mergeCell ref="B484:N484"/>
    <mergeCell ref="O494:V496"/>
    <mergeCell ref="B448:C449"/>
    <mergeCell ref="D448:N449"/>
    <mergeCell ref="O448:V449"/>
    <mergeCell ref="A450:A492"/>
    <mergeCell ref="B450:N451"/>
    <mergeCell ref="O450:V451"/>
    <mergeCell ref="B452:N452"/>
    <mergeCell ref="O452:V452"/>
    <mergeCell ref="M453:N453"/>
    <mergeCell ref="G456:H456"/>
    <mergeCell ref="B457:N457"/>
    <mergeCell ref="B458:D458"/>
    <mergeCell ref="E458:K459"/>
    <mergeCell ref="B459:B461"/>
    <mergeCell ref="C459:C461"/>
    <mergeCell ref="D459:D461"/>
    <mergeCell ref="O453:T454"/>
    <mergeCell ref="U453:V454"/>
    <mergeCell ref="M454:N454"/>
    <mergeCell ref="B455:B456"/>
    <mergeCell ref="C455:C456"/>
    <mergeCell ref="J455:J456"/>
    <mergeCell ref="K455:K456"/>
    <mergeCell ref="M455:N456"/>
    <mergeCell ref="O398:T399"/>
    <mergeCell ref="U398:V399"/>
    <mergeCell ref="B435:N435"/>
    <mergeCell ref="B436:N436"/>
    <mergeCell ref="C441:N441"/>
    <mergeCell ref="C442:N442"/>
    <mergeCell ref="B443:N443"/>
    <mergeCell ref="A445:A447"/>
    <mergeCell ref="B445:M447"/>
    <mergeCell ref="N445:N447"/>
    <mergeCell ref="B411:N411"/>
    <mergeCell ref="B413:N413"/>
    <mergeCell ref="G414:N415"/>
    <mergeCell ref="B419:B421"/>
    <mergeCell ref="B433:N433"/>
    <mergeCell ref="D434:N434"/>
    <mergeCell ref="O445:V447"/>
    <mergeCell ref="B391:C392"/>
    <mergeCell ref="D391:N392"/>
    <mergeCell ref="O391:V392"/>
    <mergeCell ref="A393:A443"/>
    <mergeCell ref="B393:N394"/>
    <mergeCell ref="O393:V394"/>
    <mergeCell ref="B395:N395"/>
    <mergeCell ref="O395:V395"/>
    <mergeCell ref="M396:N396"/>
    <mergeCell ref="G399:H399"/>
    <mergeCell ref="B400:N400"/>
    <mergeCell ref="B401:D401"/>
    <mergeCell ref="E401:K402"/>
    <mergeCell ref="B402:B404"/>
    <mergeCell ref="C402:C404"/>
    <mergeCell ref="D402:D404"/>
    <mergeCell ref="O396:T397"/>
    <mergeCell ref="U396:V397"/>
    <mergeCell ref="M397:N397"/>
    <mergeCell ref="B398:B399"/>
    <mergeCell ref="C398:C399"/>
    <mergeCell ref="J398:J399"/>
    <mergeCell ref="K398:K399"/>
    <mergeCell ref="M398:N399"/>
    <mergeCell ref="O350:T351"/>
    <mergeCell ref="U350:V351"/>
    <mergeCell ref="B379:N379"/>
    <mergeCell ref="C384:N384"/>
    <mergeCell ref="C385:N385"/>
    <mergeCell ref="B386:N386"/>
    <mergeCell ref="A388:A390"/>
    <mergeCell ref="B388:M390"/>
    <mergeCell ref="N388:N390"/>
    <mergeCell ref="B362:N362"/>
    <mergeCell ref="B364:N364"/>
    <mergeCell ref="G365:N366"/>
    <mergeCell ref="B376:N376"/>
    <mergeCell ref="D377:N377"/>
    <mergeCell ref="B378:N378"/>
    <mergeCell ref="O388:V390"/>
    <mergeCell ref="B343:C344"/>
    <mergeCell ref="D343:N344"/>
    <mergeCell ref="O343:V344"/>
    <mergeCell ref="A345:A386"/>
    <mergeCell ref="B345:N346"/>
    <mergeCell ref="O345:V346"/>
    <mergeCell ref="B347:N347"/>
    <mergeCell ref="O347:V347"/>
    <mergeCell ref="M348:N348"/>
    <mergeCell ref="G351:H351"/>
    <mergeCell ref="B352:N352"/>
    <mergeCell ref="B353:D353"/>
    <mergeCell ref="E353:K354"/>
    <mergeCell ref="B354:B356"/>
    <mergeCell ref="C354:C356"/>
    <mergeCell ref="D354:D356"/>
    <mergeCell ref="O348:T349"/>
    <mergeCell ref="U348:V349"/>
    <mergeCell ref="M349:N349"/>
    <mergeCell ref="B350:B351"/>
    <mergeCell ref="C350:C351"/>
    <mergeCell ref="J350:J351"/>
    <mergeCell ref="K350:K351"/>
    <mergeCell ref="M350:N351"/>
    <mergeCell ref="O302:T303"/>
    <mergeCell ref="U302:V303"/>
    <mergeCell ref="C336:N336"/>
    <mergeCell ref="C337:N337"/>
    <mergeCell ref="B338:N338"/>
    <mergeCell ref="A340:A342"/>
    <mergeCell ref="B340:M342"/>
    <mergeCell ref="N340:N342"/>
    <mergeCell ref="B314:N314"/>
    <mergeCell ref="B316:N316"/>
    <mergeCell ref="G317:N318"/>
    <mergeCell ref="B329:N329"/>
    <mergeCell ref="D330:N330"/>
    <mergeCell ref="B331:N331"/>
    <mergeCell ref="O340:V342"/>
    <mergeCell ref="B295:C296"/>
    <mergeCell ref="D295:N296"/>
    <mergeCell ref="O295:V296"/>
    <mergeCell ref="A297:A338"/>
    <mergeCell ref="B297:N298"/>
    <mergeCell ref="O297:V298"/>
    <mergeCell ref="B299:N299"/>
    <mergeCell ref="O299:V299"/>
    <mergeCell ref="M300:N300"/>
    <mergeCell ref="G303:H303"/>
    <mergeCell ref="B304:N304"/>
    <mergeCell ref="B305:D305"/>
    <mergeCell ref="E305:K306"/>
    <mergeCell ref="B306:B308"/>
    <mergeCell ref="C306:C308"/>
    <mergeCell ref="D306:D308"/>
    <mergeCell ref="O300:T301"/>
    <mergeCell ref="U300:V301"/>
    <mergeCell ref="M301:N301"/>
    <mergeCell ref="B302:B303"/>
    <mergeCell ref="C302:C303"/>
    <mergeCell ref="J302:J303"/>
    <mergeCell ref="K302:K303"/>
    <mergeCell ref="M302:N303"/>
    <mergeCell ref="O253:T254"/>
    <mergeCell ref="U253:V254"/>
    <mergeCell ref="B283:N283"/>
    <mergeCell ref="C288:N288"/>
    <mergeCell ref="C289:N289"/>
    <mergeCell ref="B290:N290"/>
    <mergeCell ref="A292:A294"/>
    <mergeCell ref="B292:M294"/>
    <mergeCell ref="N292:N294"/>
    <mergeCell ref="B265:N265"/>
    <mergeCell ref="B267:N267"/>
    <mergeCell ref="G268:N269"/>
    <mergeCell ref="B280:N280"/>
    <mergeCell ref="D281:N281"/>
    <mergeCell ref="B282:N282"/>
    <mergeCell ref="O292:V294"/>
    <mergeCell ref="B246:C247"/>
    <mergeCell ref="D246:N247"/>
    <mergeCell ref="O246:V247"/>
    <mergeCell ref="A248:A290"/>
    <mergeCell ref="B248:N249"/>
    <mergeCell ref="O248:V249"/>
    <mergeCell ref="B250:N250"/>
    <mergeCell ref="O250:V250"/>
    <mergeCell ref="M251:N251"/>
    <mergeCell ref="G254:H254"/>
    <mergeCell ref="B255:N255"/>
    <mergeCell ref="B256:D256"/>
    <mergeCell ref="E256:K257"/>
    <mergeCell ref="B257:B259"/>
    <mergeCell ref="C257:C259"/>
    <mergeCell ref="D257:D259"/>
    <mergeCell ref="O251:T252"/>
    <mergeCell ref="U251:V252"/>
    <mergeCell ref="M252:N252"/>
    <mergeCell ref="B253:B254"/>
    <mergeCell ref="C253:C254"/>
    <mergeCell ref="J253:J254"/>
    <mergeCell ref="K253:K254"/>
    <mergeCell ref="M253:N254"/>
    <mergeCell ref="O204:T205"/>
    <mergeCell ref="U204:V205"/>
    <mergeCell ref="C239:N239"/>
    <mergeCell ref="C240:N240"/>
    <mergeCell ref="B241:N241"/>
    <mergeCell ref="A243:A245"/>
    <mergeCell ref="B243:M245"/>
    <mergeCell ref="N243:N245"/>
    <mergeCell ref="B216:N216"/>
    <mergeCell ref="B218:N218"/>
    <mergeCell ref="G219:N220"/>
    <mergeCell ref="B232:N232"/>
    <mergeCell ref="D233:N233"/>
    <mergeCell ref="B234:N234"/>
    <mergeCell ref="O243:V245"/>
    <mergeCell ref="B197:C198"/>
    <mergeCell ref="D197:N198"/>
    <mergeCell ref="O197:V198"/>
    <mergeCell ref="A199:A241"/>
    <mergeCell ref="B199:N200"/>
    <mergeCell ref="O199:V200"/>
    <mergeCell ref="B201:N201"/>
    <mergeCell ref="O201:V201"/>
    <mergeCell ref="M202:N202"/>
    <mergeCell ref="G205:H205"/>
    <mergeCell ref="B206:N206"/>
    <mergeCell ref="B207:D207"/>
    <mergeCell ref="E207:K208"/>
    <mergeCell ref="B208:B210"/>
    <mergeCell ref="C208:C210"/>
    <mergeCell ref="D208:D210"/>
    <mergeCell ref="O202:T203"/>
    <mergeCell ref="U202:V203"/>
    <mergeCell ref="M203:N203"/>
    <mergeCell ref="B204:B205"/>
    <mergeCell ref="C204:C205"/>
    <mergeCell ref="J204:J205"/>
    <mergeCell ref="K204:K205"/>
    <mergeCell ref="M204:N205"/>
    <mergeCell ref="O152:T153"/>
    <mergeCell ref="U152:V153"/>
    <mergeCell ref="B185:N185"/>
    <mergeCell ref="C190:N190"/>
    <mergeCell ref="C191:N191"/>
    <mergeCell ref="B192:N192"/>
    <mergeCell ref="A194:A196"/>
    <mergeCell ref="B194:M196"/>
    <mergeCell ref="N194:N196"/>
    <mergeCell ref="B167:N167"/>
    <mergeCell ref="B169:N169"/>
    <mergeCell ref="G170:N171"/>
    <mergeCell ref="B182:N182"/>
    <mergeCell ref="D183:N183"/>
    <mergeCell ref="B184:N184"/>
    <mergeCell ref="O194:V196"/>
    <mergeCell ref="B145:C146"/>
    <mergeCell ref="D145:N146"/>
    <mergeCell ref="O145:V146"/>
    <mergeCell ref="A147:A192"/>
    <mergeCell ref="B147:N148"/>
    <mergeCell ref="O147:V148"/>
    <mergeCell ref="B149:N149"/>
    <mergeCell ref="O149:V149"/>
    <mergeCell ref="M150:N150"/>
    <mergeCell ref="G153:H153"/>
    <mergeCell ref="B154:N154"/>
    <mergeCell ref="B155:D155"/>
    <mergeCell ref="E155:K156"/>
    <mergeCell ref="B156:B158"/>
    <mergeCell ref="C156:C158"/>
    <mergeCell ref="D156:D158"/>
    <mergeCell ref="O150:T151"/>
    <mergeCell ref="U150:V151"/>
    <mergeCell ref="M151:N151"/>
    <mergeCell ref="B152:B153"/>
    <mergeCell ref="C152:C153"/>
    <mergeCell ref="J152:J153"/>
    <mergeCell ref="K152:K153"/>
    <mergeCell ref="M152:N153"/>
    <mergeCell ref="A142:A144"/>
    <mergeCell ref="B142:M144"/>
    <mergeCell ref="N142:N144"/>
    <mergeCell ref="B111:N111"/>
    <mergeCell ref="B113:N113"/>
    <mergeCell ref="G114:N115"/>
    <mergeCell ref="B130:N130"/>
    <mergeCell ref="D131:N131"/>
    <mergeCell ref="B132:N132"/>
    <mergeCell ref="A88:A140"/>
    <mergeCell ref="B88:N89"/>
    <mergeCell ref="B133:N133"/>
    <mergeCell ref="O88:V89"/>
    <mergeCell ref="B90:N90"/>
    <mergeCell ref="O90:V90"/>
    <mergeCell ref="M91:N91"/>
    <mergeCell ref="G94:H94"/>
    <mergeCell ref="B95:N95"/>
    <mergeCell ref="B96:D96"/>
    <mergeCell ref="E96:K97"/>
    <mergeCell ref="B97:B99"/>
    <mergeCell ref="C97:C99"/>
    <mergeCell ref="D97:D98"/>
    <mergeCell ref="O91:T92"/>
    <mergeCell ref="U91:V92"/>
    <mergeCell ref="M92:N92"/>
    <mergeCell ref="B93:B94"/>
    <mergeCell ref="C93:C94"/>
    <mergeCell ref="J93:J94"/>
    <mergeCell ref="K93:K94"/>
    <mergeCell ref="M93:N94"/>
    <mergeCell ref="O93:T94"/>
    <mergeCell ref="U93:V94"/>
    <mergeCell ref="A83:A85"/>
    <mergeCell ref="B83:M85"/>
    <mergeCell ref="N83:N85"/>
    <mergeCell ref="B50:N50"/>
    <mergeCell ref="G51:N52"/>
    <mergeCell ref="B71:N71"/>
    <mergeCell ref="D72:N72"/>
    <mergeCell ref="B73:N73"/>
    <mergeCell ref="B74:N74"/>
    <mergeCell ref="A30:A81"/>
    <mergeCell ref="B30:N31"/>
    <mergeCell ref="B48:N48"/>
    <mergeCell ref="C79:N79"/>
    <mergeCell ref="C80:N80"/>
    <mergeCell ref="B81:N81"/>
    <mergeCell ref="O30:V31"/>
    <mergeCell ref="B32:N32"/>
    <mergeCell ref="O32:V32"/>
    <mergeCell ref="M33:N33"/>
    <mergeCell ref="O33:T34"/>
    <mergeCell ref="U33:V34"/>
    <mergeCell ref="M34:N34"/>
    <mergeCell ref="B35:B36"/>
    <mergeCell ref="B38:D38"/>
    <mergeCell ref="E38:K39"/>
    <mergeCell ref="B39:B41"/>
    <mergeCell ref="C39:C41"/>
    <mergeCell ref="D39:D41"/>
    <mergeCell ref="K35:K36"/>
    <mergeCell ref="M35:N36"/>
    <mergeCell ref="O35:T36"/>
    <mergeCell ref="B28:C29"/>
    <mergeCell ref="D28:N29"/>
    <mergeCell ref="O28:V29"/>
    <mergeCell ref="B10:V12"/>
    <mergeCell ref="W10:W629"/>
    <mergeCell ref="H19:K20"/>
    <mergeCell ref="Q19:T20"/>
    <mergeCell ref="D21:G23"/>
    <mergeCell ref="H21:K23"/>
    <mergeCell ref="M21:P23"/>
    <mergeCell ref="Q21:T23"/>
    <mergeCell ref="C35:C36"/>
    <mergeCell ref="J35:J36"/>
    <mergeCell ref="U35:V36"/>
    <mergeCell ref="G36:H36"/>
    <mergeCell ref="B37:N37"/>
    <mergeCell ref="O83:V85"/>
    <mergeCell ref="B86:C87"/>
    <mergeCell ref="D86:N87"/>
    <mergeCell ref="O86:V87"/>
    <mergeCell ref="C138:N138"/>
    <mergeCell ref="C139:N139"/>
    <mergeCell ref="B140:N140"/>
    <mergeCell ref="O142:V144"/>
    <mergeCell ref="A2:A9"/>
    <mergeCell ref="B2:W2"/>
    <mergeCell ref="B3:R6"/>
    <mergeCell ref="S3:V5"/>
    <mergeCell ref="W3:W9"/>
    <mergeCell ref="S6:V7"/>
    <mergeCell ref="B7:R9"/>
    <mergeCell ref="S8:V9"/>
    <mergeCell ref="A25:A27"/>
    <mergeCell ref="B25:M27"/>
    <mergeCell ref="N25:N27"/>
    <mergeCell ref="O25:V27"/>
  </mergeCells>
  <hyperlinks>
    <hyperlink ref="D72" r:id="rId1" xr:uid="{44FFAD56-F59B-4A89-A8C6-6EF0E7D0D9F7}"/>
    <hyperlink ref="D131" r:id="rId2" xr:uid="{70C2FABD-01D2-4A25-8455-781AE8DC9D95}"/>
    <hyperlink ref="D183" r:id="rId3" xr:uid="{E709B9E6-D3E4-438E-91D8-94E9275717D2}"/>
    <hyperlink ref="D233" r:id="rId4" xr:uid="{239FAE17-9779-4817-9BD3-2F69C3DCE97F}"/>
    <hyperlink ref="D281" r:id="rId5" xr:uid="{7ADFD5C9-A26A-4A23-B56C-1A7F87257CEF}"/>
    <hyperlink ref="D330" r:id="rId6" xr:uid="{FD91BA23-AA50-4B08-BB59-C74C6FBDF5AA}"/>
    <hyperlink ref="D377" r:id="rId7" xr:uid="{1E5073B3-54EC-4C07-930C-5DFDDB4B2386}"/>
    <hyperlink ref="D434" r:id="rId8" xr:uid="{F8866CA6-615F-46F5-B894-2139AE911B18}"/>
    <hyperlink ref="D483" r:id="rId9" xr:uid="{A25F9619-24C3-41FC-ADA1-9D6AE754F624}"/>
    <hyperlink ref="D531" r:id="rId10" xr:uid="{92164137-CD01-44E4-B2CF-B4F80D00F28F}"/>
    <hyperlink ref="D578" r:id="rId11" xr:uid="{EE9AA347-AD4E-4C04-937C-C3E15ECF22E0}"/>
    <hyperlink ref="E631" r:id="rId12" xr:uid="{5782A1A6-02A8-406D-AB79-BAB146905002}"/>
  </hyperlinks>
  <printOptions horizontalCentered="1"/>
  <pageMargins left="0.25" right="0.25" top="0.75" bottom="0.75" header="0.3" footer="0.3"/>
  <pageSetup paperSize="9" scale="10" fitToWidth="0" orientation="portrait" horizontalDpi="300" verticalDpi="300" r:id="rId13"/>
  <headerFooter alignWithMargins="0"/>
  <drawing r:id="rId14"/>
  <legacy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J894"/>
  <sheetViews>
    <sheetView zoomScaleNormal="100" workbookViewId="0">
      <selection activeCell="K27" sqref="K27"/>
    </sheetView>
  </sheetViews>
  <sheetFormatPr baseColWidth="10" defaultRowHeight="15"/>
  <cols>
    <col min="1" max="1" width="3.7109375" customWidth="1"/>
    <col min="2" max="14" width="15.7109375" customWidth="1"/>
    <col min="16" max="16" width="16.5703125" customWidth="1"/>
  </cols>
  <sheetData>
    <row r="1" spans="1:17" ht="15.75" thickBot="1">
      <c r="A1" s="156">
        <f t="shared" ref="A1:Q1" ca="1" si="0">CELL("largeur",A1)</f>
        <v>3</v>
      </c>
      <c r="B1" s="156">
        <f t="shared" ca="1" si="0"/>
        <v>15</v>
      </c>
      <c r="C1" s="156">
        <f t="shared" ca="1" si="0"/>
        <v>15</v>
      </c>
      <c r="D1" s="156">
        <f t="shared" ca="1" si="0"/>
        <v>15</v>
      </c>
      <c r="E1" s="156">
        <f t="shared" ca="1" si="0"/>
        <v>15</v>
      </c>
      <c r="F1" s="156">
        <f t="shared" ca="1" si="0"/>
        <v>15</v>
      </c>
      <c r="G1" s="156">
        <f t="shared" ca="1" si="0"/>
        <v>15</v>
      </c>
      <c r="H1" s="156">
        <f t="shared" ca="1" si="0"/>
        <v>15</v>
      </c>
      <c r="I1" s="156">
        <f t="shared" ca="1" si="0"/>
        <v>15</v>
      </c>
      <c r="J1" s="156">
        <f t="shared" ca="1" si="0"/>
        <v>15</v>
      </c>
      <c r="K1" s="156">
        <f t="shared" ca="1" si="0"/>
        <v>15</v>
      </c>
      <c r="L1" s="156">
        <f t="shared" ca="1" si="0"/>
        <v>15</v>
      </c>
      <c r="M1" s="156">
        <f t="shared" ca="1" si="0"/>
        <v>15</v>
      </c>
      <c r="N1" s="156">
        <f t="shared" ca="1" si="0"/>
        <v>15</v>
      </c>
      <c r="O1" s="156">
        <f t="shared" ca="1" si="0"/>
        <v>11</v>
      </c>
      <c r="P1" s="156">
        <f t="shared" ca="1" si="0"/>
        <v>16</v>
      </c>
      <c r="Q1" s="156">
        <f t="shared" ca="1" si="0"/>
        <v>11</v>
      </c>
    </row>
    <row r="2" spans="1:17" ht="26.25">
      <c r="A2" s="157"/>
      <c r="B2" s="5857" t="s">
        <v>65</v>
      </c>
      <c r="C2" s="5858"/>
      <c r="D2" s="5858"/>
      <c r="E2" s="5858"/>
      <c r="F2" s="5858"/>
      <c r="G2" s="5858"/>
      <c r="H2" s="5858"/>
      <c r="I2" s="5858"/>
      <c r="J2" s="5858"/>
      <c r="K2" s="5858"/>
      <c r="L2" s="5858"/>
      <c r="M2" s="5858"/>
      <c r="N2" s="5858"/>
      <c r="O2" s="5858"/>
      <c r="P2" s="5858"/>
      <c r="Q2" s="5859"/>
    </row>
    <row r="3" spans="1:17" ht="20.100000000000001" customHeight="1">
      <c r="A3" s="157"/>
      <c r="B3" s="5860" t="s">
        <v>66</v>
      </c>
      <c r="C3" s="5861"/>
      <c r="D3" s="5861"/>
      <c r="E3" s="5861"/>
      <c r="F3" s="5861"/>
      <c r="G3" s="5861"/>
      <c r="H3" s="5861"/>
      <c r="I3" s="5861"/>
      <c r="J3" s="5861"/>
      <c r="K3" s="5861"/>
      <c r="L3" s="5861"/>
      <c r="M3" s="5861"/>
      <c r="N3" s="5861"/>
      <c r="O3" s="5861"/>
      <c r="P3" s="5861"/>
      <c r="Q3" s="5862"/>
    </row>
    <row r="4" spans="1:17" ht="20.100000000000001" customHeight="1">
      <c r="A4" s="157"/>
      <c r="B4" s="5860" t="s">
        <v>67</v>
      </c>
      <c r="C4" s="5861"/>
      <c r="D4" s="5861"/>
      <c r="E4" s="5861"/>
      <c r="F4" s="5861"/>
      <c r="G4" s="5861"/>
      <c r="H4" s="5861"/>
      <c r="I4" s="5861"/>
      <c r="J4" s="5861"/>
      <c r="K4" s="5861"/>
      <c r="L4" s="5861"/>
      <c r="M4" s="5861"/>
      <c r="N4" s="5861"/>
      <c r="O4" s="5861"/>
      <c r="P4" s="5861"/>
      <c r="Q4" s="5862"/>
    </row>
    <row r="5" spans="1:17" ht="20.100000000000001" customHeight="1">
      <c r="A5" s="157"/>
      <c r="B5" s="5860" t="s">
        <v>68</v>
      </c>
      <c r="C5" s="5861"/>
      <c r="D5" s="5861"/>
      <c r="E5" s="5861"/>
      <c r="F5" s="5861"/>
      <c r="G5" s="5861"/>
      <c r="H5" s="5861"/>
      <c r="I5" s="5861"/>
      <c r="J5" s="5861"/>
      <c r="K5" s="5861"/>
      <c r="L5" s="5861"/>
      <c r="M5" s="5861"/>
      <c r="N5" s="5861"/>
      <c r="O5" s="5861"/>
      <c r="P5" s="5861"/>
      <c r="Q5" s="5862"/>
    </row>
    <row r="6" spans="1:17" ht="27" thickBot="1">
      <c r="A6" s="157"/>
      <c r="B6" s="488" t="s">
        <v>829</v>
      </c>
      <c r="C6" s="5863" t="s">
        <v>798</v>
      </c>
      <c r="D6" s="5863"/>
      <c r="E6" s="5863"/>
      <c r="F6" s="5863"/>
      <c r="G6" s="5863"/>
      <c r="H6" s="5863"/>
      <c r="I6" s="5863"/>
      <c r="J6" s="5863"/>
      <c r="K6" s="5863"/>
      <c r="L6" s="5863"/>
      <c r="M6" s="5863"/>
      <c r="N6" s="5863"/>
      <c r="O6" s="5863"/>
      <c r="P6" s="5863"/>
      <c r="Q6" s="5864"/>
    </row>
    <row r="7" spans="1:17" ht="15.75">
      <c r="A7" s="132"/>
      <c r="B7" s="157"/>
      <c r="C7" s="158"/>
      <c r="D7" s="157"/>
      <c r="E7" s="157"/>
      <c r="F7" s="157"/>
      <c r="G7" s="157"/>
      <c r="H7" s="157"/>
      <c r="I7" s="157"/>
      <c r="J7" s="157"/>
      <c r="K7" s="157"/>
      <c r="L7" s="157"/>
      <c r="M7" s="132"/>
      <c r="N7" s="132"/>
      <c r="O7" s="132"/>
      <c r="P7" s="132"/>
      <c r="Q7" s="132"/>
    </row>
    <row r="8" spans="1:17" ht="15.75" customHeight="1">
      <c r="A8" s="132"/>
      <c r="B8" s="5865" t="s">
        <v>830</v>
      </c>
      <c r="C8" s="5865"/>
      <c r="D8" s="5865"/>
      <c r="E8" s="5865"/>
      <c r="F8" s="5865"/>
      <c r="G8" s="5865"/>
      <c r="H8" s="5865"/>
      <c r="I8" s="5865"/>
      <c r="J8" s="5865"/>
      <c r="K8" s="5865"/>
      <c r="L8" s="5865"/>
      <c r="M8" s="5865"/>
      <c r="N8" s="5865"/>
      <c r="O8" s="5865"/>
      <c r="P8" s="5865"/>
      <c r="Q8" s="5865"/>
    </row>
    <row r="9" spans="1:17" ht="15.75" customHeight="1">
      <c r="A9" s="132"/>
      <c r="B9" s="5865"/>
      <c r="C9" s="5865"/>
      <c r="D9" s="5865"/>
      <c r="E9" s="5865"/>
      <c r="F9" s="5865"/>
      <c r="G9" s="5865"/>
      <c r="H9" s="5865"/>
      <c r="I9" s="5865"/>
      <c r="J9" s="5865"/>
      <c r="K9" s="5865"/>
      <c r="L9" s="5865"/>
      <c r="M9" s="5865"/>
      <c r="N9" s="5865"/>
      <c r="O9" s="5865"/>
      <c r="P9" s="5865"/>
      <c r="Q9" s="5865"/>
    </row>
    <row r="10" spans="1:17" ht="30.75" customHeight="1">
      <c r="A10" s="132"/>
      <c r="B10" s="5865"/>
      <c r="C10" s="5865"/>
      <c r="D10" s="5865"/>
      <c r="E10" s="5865"/>
      <c r="F10" s="5865"/>
      <c r="G10" s="5865"/>
      <c r="H10" s="5865"/>
      <c r="I10" s="5865"/>
      <c r="J10" s="5865"/>
      <c r="K10" s="5865"/>
      <c r="L10" s="5865"/>
      <c r="M10" s="5865"/>
      <c r="N10" s="5865"/>
      <c r="O10" s="5865"/>
      <c r="P10" s="5865"/>
      <c r="Q10" s="5865"/>
    </row>
    <row r="11" spans="1:17" ht="15.75" thickBot="1">
      <c r="A11" s="132"/>
      <c r="B11" s="157"/>
      <c r="C11" s="159"/>
      <c r="D11" s="157"/>
      <c r="E11" s="157"/>
      <c r="F11" s="157"/>
      <c r="G11" s="157"/>
      <c r="H11" s="157"/>
      <c r="I11" s="157"/>
      <c r="J11" s="157"/>
      <c r="K11" s="157"/>
      <c r="L11" s="157"/>
      <c r="M11" s="132"/>
      <c r="N11" s="132"/>
      <c r="O11" s="132"/>
      <c r="P11" s="132"/>
      <c r="Q11" s="132"/>
    </row>
    <row r="12" spans="1:17" ht="31.5" customHeight="1" thickBot="1">
      <c r="A12" s="132"/>
      <c r="B12" s="5874" t="s">
        <v>831</v>
      </c>
      <c r="C12" s="5875"/>
      <c r="D12" s="5875"/>
      <c r="E12" s="5875"/>
      <c r="F12" s="5875"/>
      <c r="G12" s="5875"/>
      <c r="H12" s="5875"/>
      <c r="I12" s="5875"/>
      <c r="J12" s="5875"/>
      <c r="K12" s="5875"/>
      <c r="L12" s="5875"/>
      <c r="M12" s="5875"/>
      <c r="N12" s="5875"/>
      <c r="O12" s="5875"/>
      <c r="P12" s="5875"/>
      <c r="Q12" s="5876"/>
    </row>
    <row r="13" spans="1:17">
      <c r="A13" s="132"/>
      <c r="B13" s="160"/>
      <c r="C13" s="157"/>
      <c r="D13" s="157"/>
      <c r="E13" s="157"/>
      <c r="F13" s="157"/>
      <c r="G13" s="157"/>
      <c r="H13" s="157"/>
      <c r="I13" s="157"/>
      <c r="J13" s="157"/>
      <c r="K13" s="157"/>
      <c r="L13" s="157"/>
      <c r="M13" s="132"/>
      <c r="N13" s="132"/>
      <c r="O13" s="132"/>
      <c r="P13" s="132"/>
      <c r="Q13" s="132"/>
    </row>
    <row r="14" spans="1:17">
      <c r="A14" s="132"/>
      <c r="B14" s="160"/>
      <c r="C14" s="161" t="s">
        <v>799</v>
      </c>
      <c r="D14" s="157"/>
      <c r="E14" s="157"/>
      <c r="F14" s="157"/>
      <c r="G14" s="157"/>
      <c r="H14" s="157"/>
      <c r="I14" s="157"/>
      <c r="J14" s="157"/>
      <c r="K14" s="157"/>
      <c r="L14" s="157"/>
      <c r="M14" s="132"/>
      <c r="N14" s="132"/>
      <c r="O14" s="132"/>
      <c r="P14" s="132"/>
      <c r="Q14" s="132"/>
    </row>
    <row r="15" spans="1:17">
      <c r="A15" s="132"/>
      <c r="B15" s="160"/>
      <c r="C15" s="157"/>
      <c r="D15" s="157"/>
      <c r="E15" s="157"/>
      <c r="F15" s="157"/>
      <c r="G15" s="157"/>
      <c r="H15" s="157"/>
      <c r="I15" s="157"/>
      <c r="J15" s="157"/>
      <c r="K15" s="157"/>
      <c r="L15" s="157"/>
      <c r="M15" s="132"/>
      <c r="N15" s="132"/>
      <c r="O15" s="132"/>
      <c r="P15" s="132"/>
      <c r="Q15" s="132"/>
    </row>
    <row r="16" spans="1:17">
      <c r="A16" s="132"/>
      <c r="B16" s="160"/>
      <c r="C16" s="448" t="s">
        <v>300</v>
      </c>
      <c r="D16" s="449" t="s">
        <v>331</v>
      </c>
      <c r="E16" s="450" t="s">
        <v>800</v>
      </c>
      <c r="F16" s="450" t="s">
        <v>801</v>
      </c>
      <c r="G16" s="157"/>
      <c r="H16" s="157"/>
      <c r="I16" s="157"/>
      <c r="J16" s="157"/>
      <c r="K16" s="157"/>
      <c r="L16" s="157"/>
      <c r="M16" s="132"/>
      <c r="N16" s="451" t="s">
        <v>802</v>
      </c>
      <c r="O16" s="132"/>
      <c r="P16" s="132"/>
      <c r="Q16" s="132"/>
    </row>
    <row r="17" spans="1:17">
      <c r="A17" s="132"/>
      <c r="B17" s="160"/>
      <c r="C17" s="157"/>
      <c r="D17" s="157"/>
      <c r="E17" s="157"/>
      <c r="F17" s="157"/>
      <c r="G17" s="157"/>
      <c r="H17" s="157"/>
      <c r="I17" s="157"/>
      <c r="J17" s="157"/>
      <c r="K17" s="157"/>
      <c r="L17" s="157"/>
      <c r="M17" s="132"/>
      <c r="N17" s="132"/>
      <c r="O17" s="132"/>
      <c r="P17" s="132"/>
      <c r="Q17" s="132"/>
    </row>
    <row r="18" spans="1:17" ht="15.75">
      <c r="A18" s="132"/>
      <c r="B18" s="157"/>
      <c r="C18" s="452" t="s">
        <v>803</v>
      </c>
      <c r="D18" s="162"/>
      <c r="E18" s="162"/>
      <c r="F18" s="157"/>
      <c r="G18" s="157"/>
      <c r="H18" s="157"/>
      <c r="I18" s="157"/>
      <c r="J18" s="157"/>
      <c r="K18" s="157"/>
      <c r="L18" s="157"/>
      <c r="M18" s="132"/>
      <c r="N18" s="453" t="s">
        <v>24</v>
      </c>
      <c r="O18" s="132"/>
      <c r="P18" s="132"/>
      <c r="Q18" s="132"/>
    </row>
    <row r="19" spans="1:17" ht="15.75">
      <c r="A19" s="132"/>
      <c r="B19" s="157"/>
      <c r="C19" s="454"/>
      <c r="D19" s="455"/>
      <c r="E19" s="446">
        <v>1050</v>
      </c>
      <c r="F19" s="456" t="s">
        <v>804</v>
      </c>
      <c r="G19" s="133"/>
      <c r="H19" s="157"/>
      <c r="I19" s="157"/>
      <c r="J19" s="157"/>
      <c r="K19" s="157"/>
      <c r="L19" s="157"/>
      <c r="M19" s="132"/>
      <c r="N19" s="453" t="s">
        <v>27</v>
      </c>
      <c r="O19" s="489" t="s">
        <v>832</v>
      </c>
      <c r="P19" s="132"/>
      <c r="Q19" s="132"/>
    </row>
    <row r="20" spans="1:17" ht="15.75">
      <c r="A20" s="132"/>
      <c r="B20" s="157"/>
      <c r="C20" s="454"/>
      <c r="D20" s="455"/>
      <c r="E20" s="446">
        <v>400</v>
      </c>
      <c r="F20" s="456" t="s">
        <v>805</v>
      </c>
      <c r="G20" s="133"/>
      <c r="H20" s="157"/>
      <c r="I20" s="157"/>
      <c r="J20" s="157"/>
      <c r="K20" s="157"/>
      <c r="L20" s="157"/>
      <c r="M20" s="132"/>
      <c r="N20" s="453" t="s">
        <v>264</v>
      </c>
      <c r="O20" s="132"/>
      <c r="P20" s="132"/>
      <c r="Q20" s="132"/>
    </row>
    <row r="21" spans="1:17" ht="15.75">
      <c r="A21" s="132"/>
      <c r="B21" s="157"/>
      <c r="C21" s="165"/>
      <c r="D21" s="165"/>
      <c r="E21" s="165"/>
      <c r="F21" s="157"/>
      <c r="G21" s="157"/>
      <c r="H21" s="157"/>
      <c r="I21" s="157"/>
      <c r="J21" s="157"/>
      <c r="K21" s="157"/>
      <c r="L21" s="157"/>
      <c r="M21" s="132"/>
      <c r="N21" s="453" t="s">
        <v>12</v>
      </c>
      <c r="O21" s="132"/>
      <c r="P21" s="132"/>
      <c r="Q21" s="132"/>
    </row>
    <row r="22" spans="1:17" ht="20.25">
      <c r="A22" s="132"/>
      <c r="B22" s="157"/>
      <c r="C22" s="457" t="s">
        <v>806</v>
      </c>
      <c r="D22" s="166"/>
      <c r="E22" s="166"/>
      <c r="F22" s="167"/>
      <c r="G22" s="167"/>
      <c r="H22" s="167"/>
      <c r="I22" s="167"/>
      <c r="J22" s="157"/>
      <c r="K22" s="157"/>
      <c r="L22" s="157"/>
      <c r="M22" s="132"/>
      <c r="N22" s="453" t="s">
        <v>14</v>
      </c>
      <c r="O22" s="132"/>
      <c r="P22" s="132"/>
      <c r="Q22" s="132"/>
    </row>
    <row r="23" spans="1:17" ht="15.75">
      <c r="A23" s="132"/>
      <c r="B23" s="157"/>
      <c r="C23" s="166" t="s">
        <v>807</v>
      </c>
      <c r="D23" s="162"/>
      <c r="E23" s="162"/>
      <c r="F23" s="157"/>
      <c r="G23" s="157"/>
      <c r="H23" s="157"/>
      <c r="I23" s="157"/>
      <c r="J23" s="157"/>
      <c r="K23" s="157"/>
      <c r="L23" s="157"/>
      <c r="M23" s="132"/>
      <c r="N23" s="453" t="s">
        <v>16</v>
      </c>
      <c r="O23" s="132"/>
      <c r="P23" s="132"/>
      <c r="Q23" s="132"/>
    </row>
    <row r="24" spans="1:17" ht="15.75">
      <c r="A24" s="132"/>
      <c r="B24" s="157"/>
      <c r="C24" s="166"/>
      <c r="D24" s="162"/>
      <c r="E24" s="162"/>
      <c r="F24" s="157"/>
      <c r="G24" s="157"/>
      <c r="H24" s="166"/>
      <c r="I24" s="157"/>
      <c r="J24" s="157"/>
      <c r="K24" s="157"/>
      <c r="L24" s="157"/>
      <c r="M24" s="132"/>
      <c r="N24" s="453" t="s">
        <v>295</v>
      </c>
      <c r="O24" s="132"/>
      <c r="P24" s="132"/>
      <c r="Q24" s="132"/>
    </row>
    <row r="25" spans="1:17" ht="15.75">
      <c r="A25" s="132"/>
      <c r="B25" s="157"/>
      <c r="C25" s="448" t="s">
        <v>300</v>
      </c>
      <c r="D25" s="449" t="s">
        <v>331</v>
      </c>
      <c r="E25" s="450" t="s">
        <v>800</v>
      </c>
      <c r="F25" s="450" t="s">
        <v>801</v>
      </c>
      <c r="G25" s="157"/>
      <c r="H25" s="157"/>
      <c r="I25" s="157"/>
      <c r="J25" s="157"/>
      <c r="K25" s="157"/>
      <c r="L25" s="157"/>
      <c r="M25" s="132"/>
      <c r="N25" s="453" t="s">
        <v>297</v>
      </c>
      <c r="O25" s="132"/>
      <c r="P25" s="132"/>
      <c r="Q25" s="132"/>
    </row>
    <row r="26" spans="1:17" ht="15.75">
      <c r="A26" s="132"/>
      <c r="B26" s="157"/>
      <c r="C26" s="454">
        <v>2</v>
      </c>
      <c r="D26" s="458" t="s">
        <v>371</v>
      </c>
      <c r="E26" s="446">
        <v>50</v>
      </c>
      <c r="F26" s="459" t="s">
        <v>73</v>
      </c>
      <c r="G26" s="157"/>
      <c r="H26" s="157"/>
      <c r="I26" s="157"/>
      <c r="J26" s="157"/>
      <c r="K26" s="157"/>
      <c r="L26" s="157"/>
      <c r="M26" s="132"/>
      <c r="N26" s="453" t="s">
        <v>351</v>
      </c>
      <c r="O26" s="132"/>
      <c r="P26" s="132"/>
      <c r="Q26" s="132"/>
    </row>
    <row r="27" spans="1:17" ht="15.75">
      <c r="A27" s="132"/>
      <c r="B27" s="157"/>
      <c r="C27" s="169" t="s">
        <v>808</v>
      </c>
      <c r="D27" s="166"/>
      <c r="E27" s="459"/>
      <c r="F27" s="459"/>
      <c r="G27" s="157"/>
      <c r="H27" s="157"/>
      <c r="I27" s="157"/>
      <c r="J27" s="157"/>
      <c r="K27" s="157"/>
      <c r="L27" s="157"/>
      <c r="M27" s="132"/>
      <c r="N27" s="453" t="s">
        <v>352</v>
      </c>
      <c r="O27" s="132"/>
      <c r="P27" s="132"/>
      <c r="Q27" s="132"/>
    </row>
    <row r="28" spans="1:17" ht="15.75">
      <c r="A28" s="132"/>
      <c r="B28" s="157"/>
      <c r="C28" s="166" t="s">
        <v>809</v>
      </c>
      <c r="D28" s="133"/>
      <c r="E28" s="456"/>
      <c r="F28" s="459"/>
      <c r="G28" s="157"/>
      <c r="H28" s="157"/>
      <c r="I28" s="157"/>
      <c r="J28" s="157"/>
      <c r="K28" s="157"/>
      <c r="L28" s="157"/>
      <c r="M28" s="132"/>
      <c r="N28" s="453" t="s">
        <v>353</v>
      </c>
      <c r="O28" s="132"/>
      <c r="P28" s="132"/>
      <c r="Q28" s="132"/>
    </row>
    <row r="29" spans="1:17" ht="15.75">
      <c r="A29" s="132"/>
      <c r="B29" s="157"/>
      <c r="C29" s="166"/>
      <c r="D29" s="459"/>
      <c r="E29" s="459"/>
      <c r="F29" s="459"/>
      <c r="G29" s="157"/>
      <c r="H29" s="157"/>
      <c r="I29" s="157"/>
      <c r="J29" s="157"/>
      <c r="K29" s="157"/>
      <c r="L29" s="157"/>
      <c r="M29" s="132"/>
      <c r="N29" s="453" t="s">
        <v>354</v>
      </c>
      <c r="O29" s="132"/>
      <c r="P29" s="132"/>
      <c r="Q29" s="132"/>
    </row>
    <row r="30" spans="1:17" ht="20.25">
      <c r="A30" s="132"/>
      <c r="B30" s="157"/>
      <c r="C30" s="457" t="s">
        <v>810</v>
      </c>
      <c r="E30" s="459"/>
      <c r="F30" s="459"/>
      <c r="G30" s="157"/>
      <c r="H30" s="157"/>
      <c r="I30" s="157"/>
      <c r="J30" s="157"/>
      <c r="K30" s="157"/>
      <c r="L30" s="157"/>
      <c r="M30" s="132"/>
      <c r="N30" s="453" t="s">
        <v>355</v>
      </c>
      <c r="O30" s="132"/>
      <c r="P30" s="132"/>
      <c r="Q30" s="132"/>
    </row>
    <row r="31" spans="1:17" ht="15.75">
      <c r="A31" s="132"/>
      <c r="B31" s="157"/>
      <c r="C31" s="166" t="s">
        <v>811</v>
      </c>
      <c r="D31" s="133"/>
      <c r="E31" s="456"/>
      <c r="F31" s="459"/>
      <c r="G31" s="157"/>
      <c r="H31" s="157"/>
      <c r="I31" s="157"/>
      <c r="J31" s="157"/>
      <c r="K31" s="157"/>
      <c r="L31" s="157"/>
      <c r="M31" s="132"/>
      <c r="N31" s="453" t="s">
        <v>356</v>
      </c>
      <c r="O31" s="132"/>
      <c r="P31" s="132"/>
      <c r="Q31" s="132"/>
    </row>
    <row r="32" spans="1:17" ht="15.75">
      <c r="A32" s="132"/>
      <c r="B32" s="157"/>
      <c r="C32" s="166" t="s">
        <v>70</v>
      </c>
      <c r="D32" s="133"/>
      <c r="E32" s="456"/>
      <c r="F32" s="459"/>
      <c r="G32" s="157"/>
      <c r="H32" s="157"/>
      <c r="I32" s="157"/>
      <c r="J32" s="157"/>
      <c r="K32" s="157"/>
      <c r="L32" s="157"/>
      <c r="M32" s="132"/>
      <c r="N32" s="453" t="s">
        <v>357</v>
      </c>
      <c r="O32" s="132"/>
      <c r="P32" s="132"/>
      <c r="Q32" s="132"/>
    </row>
    <row r="33" spans="1:17" ht="15.75">
      <c r="A33" s="132"/>
      <c r="B33" s="157"/>
      <c r="C33" s="162" t="s">
        <v>71</v>
      </c>
      <c r="D33" s="133"/>
      <c r="E33" s="456"/>
      <c r="F33" s="459"/>
      <c r="G33" s="157"/>
      <c r="H33" s="157"/>
      <c r="I33" s="157"/>
      <c r="J33" s="157"/>
      <c r="K33" s="157"/>
      <c r="L33" s="157"/>
      <c r="M33" s="132"/>
      <c r="N33" s="453" t="s">
        <v>358</v>
      </c>
      <c r="O33" s="132"/>
      <c r="P33" s="132"/>
      <c r="Q33" s="132"/>
    </row>
    <row r="34" spans="1:17" ht="15.75">
      <c r="A34" s="132"/>
      <c r="B34" s="157"/>
      <c r="C34" s="162" t="s">
        <v>72</v>
      </c>
      <c r="D34" s="133"/>
      <c r="E34" s="456"/>
      <c r="F34" s="459"/>
      <c r="G34" s="157"/>
      <c r="H34" s="133"/>
      <c r="I34" s="133"/>
      <c r="J34" s="133"/>
      <c r="K34" s="157"/>
      <c r="L34" s="157"/>
      <c r="M34" s="132"/>
      <c r="N34" s="453" t="s">
        <v>359</v>
      </c>
      <c r="O34" s="132"/>
      <c r="P34" s="132"/>
      <c r="Q34" s="132"/>
    </row>
    <row r="35" spans="1:17" ht="15.75">
      <c r="A35" s="132"/>
      <c r="B35" s="157"/>
      <c r="C35" s="166"/>
      <c r="E35" s="459"/>
      <c r="F35" s="459"/>
      <c r="G35" s="157"/>
      <c r="H35" s="157"/>
      <c r="I35" s="157"/>
      <c r="J35" s="157"/>
      <c r="K35" s="157"/>
      <c r="L35" s="157"/>
      <c r="M35" s="132"/>
      <c r="N35" s="453" t="s">
        <v>360</v>
      </c>
      <c r="O35" s="132"/>
      <c r="P35" s="132"/>
      <c r="Q35" s="132"/>
    </row>
    <row r="36" spans="1:17" ht="18.75">
      <c r="A36" s="132"/>
      <c r="B36" s="157"/>
      <c r="C36" s="448" t="s">
        <v>300</v>
      </c>
      <c r="D36" s="449" t="s">
        <v>331</v>
      </c>
      <c r="E36" s="450" t="s">
        <v>800</v>
      </c>
      <c r="F36" s="450" t="s">
        <v>801</v>
      </c>
      <c r="G36" s="157"/>
      <c r="H36" s="490" t="s">
        <v>833</v>
      </c>
      <c r="I36" s="157"/>
      <c r="J36" s="157"/>
      <c r="K36" s="161" t="s">
        <v>69</v>
      </c>
      <c r="L36" s="157"/>
      <c r="M36" s="132"/>
      <c r="N36" s="453" t="s">
        <v>361</v>
      </c>
      <c r="O36" s="132"/>
      <c r="P36" s="132"/>
      <c r="Q36" s="132"/>
    </row>
    <row r="37" spans="1:17" ht="15.75">
      <c r="A37" s="132"/>
      <c r="B37" s="157"/>
      <c r="C37" s="454">
        <v>2</v>
      </c>
      <c r="D37" s="458" t="s">
        <v>371</v>
      </c>
      <c r="E37" s="446"/>
      <c r="F37" s="459" t="s">
        <v>73</v>
      </c>
      <c r="G37" s="491">
        <v>2</v>
      </c>
      <c r="H37" s="492" t="s">
        <v>371</v>
      </c>
      <c r="I37" s="493">
        <v>0.05</v>
      </c>
      <c r="J37" s="163">
        <v>2</v>
      </c>
      <c r="K37" s="494" t="s">
        <v>371</v>
      </c>
      <c r="L37" s="164">
        <v>0.05</v>
      </c>
      <c r="M37" s="168" t="s">
        <v>73</v>
      </c>
      <c r="N37" s="453" t="s">
        <v>362</v>
      </c>
      <c r="O37" s="132"/>
      <c r="P37" s="132"/>
      <c r="Q37" s="132"/>
    </row>
    <row r="38" spans="1:17" ht="15.75">
      <c r="A38" s="132"/>
      <c r="B38" s="157"/>
      <c r="C38" s="454">
        <v>5</v>
      </c>
      <c r="D38" s="455" t="s">
        <v>812</v>
      </c>
      <c r="E38" s="446"/>
      <c r="F38" s="459" t="s">
        <v>813</v>
      </c>
      <c r="G38" s="491">
        <v>5</v>
      </c>
      <c r="H38" s="492" t="s">
        <v>812</v>
      </c>
      <c r="I38" s="493"/>
      <c r="J38" s="163">
        <v>5</v>
      </c>
      <c r="K38" s="494" t="s">
        <v>812</v>
      </c>
      <c r="L38" s="164"/>
      <c r="M38" s="168" t="s">
        <v>813</v>
      </c>
      <c r="N38" s="132"/>
      <c r="O38" s="132"/>
      <c r="P38" s="132"/>
      <c r="Q38" s="132"/>
    </row>
    <row r="39" spans="1:17" ht="18.75">
      <c r="A39" s="132"/>
      <c r="B39" s="157"/>
      <c r="C39" s="460">
        <v>1</v>
      </c>
      <c r="D39" s="461" t="s">
        <v>814</v>
      </c>
      <c r="E39" s="445"/>
      <c r="F39" s="459" t="s">
        <v>815</v>
      </c>
      <c r="G39" s="491">
        <v>1</v>
      </c>
      <c r="H39" s="492" t="s">
        <v>814</v>
      </c>
      <c r="I39" s="493"/>
      <c r="J39" s="163">
        <v>1</v>
      </c>
      <c r="K39" s="494" t="s">
        <v>814</v>
      </c>
      <c r="L39" s="164"/>
      <c r="M39" s="168" t="s">
        <v>815</v>
      </c>
      <c r="N39" s="132"/>
      <c r="O39" s="495" t="s">
        <v>817</v>
      </c>
      <c r="P39" s="132"/>
      <c r="Q39" s="132"/>
    </row>
    <row r="40" spans="1:17" ht="18.75">
      <c r="A40" s="132"/>
      <c r="B40" s="157"/>
      <c r="C40" s="454">
        <v>1</v>
      </c>
      <c r="D40" s="455" t="s">
        <v>816</v>
      </c>
      <c r="E40" s="446"/>
      <c r="F40" s="459" t="s">
        <v>797</v>
      </c>
      <c r="G40" s="491">
        <v>1</v>
      </c>
      <c r="H40" s="492" t="s">
        <v>816</v>
      </c>
      <c r="I40" s="493"/>
      <c r="J40" s="163">
        <v>1</v>
      </c>
      <c r="K40" s="494" t="s">
        <v>816</v>
      </c>
      <c r="L40" s="164"/>
      <c r="M40" s="168" t="s">
        <v>797</v>
      </c>
      <c r="O40" s="462" t="s">
        <v>820</v>
      </c>
      <c r="P40" s="132"/>
      <c r="Q40" s="132"/>
    </row>
    <row r="41" spans="1:17" ht="18.75">
      <c r="A41" s="132"/>
      <c r="B41" s="157"/>
      <c r="C41" s="454">
        <v>1</v>
      </c>
      <c r="D41" s="455" t="s">
        <v>818</v>
      </c>
      <c r="E41" s="446"/>
      <c r="F41" s="459" t="s">
        <v>819</v>
      </c>
      <c r="G41" s="491">
        <v>1</v>
      </c>
      <c r="H41" s="492" t="s">
        <v>818</v>
      </c>
      <c r="I41" s="493"/>
      <c r="J41" s="163">
        <v>1</v>
      </c>
      <c r="K41" s="494" t="s">
        <v>818</v>
      </c>
      <c r="L41" s="164"/>
      <c r="M41" s="168" t="s">
        <v>819</v>
      </c>
      <c r="N41" s="157"/>
      <c r="O41" s="496" t="s">
        <v>834</v>
      </c>
      <c r="P41" s="132"/>
      <c r="Q41" s="132"/>
    </row>
    <row r="42" spans="1:17" ht="18.75">
      <c r="A42" s="132"/>
      <c r="B42" s="157"/>
      <c r="C42" s="162"/>
      <c r="D42" s="459"/>
      <c r="E42" s="459"/>
      <c r="F42" s="459"/>
      <c r="G42" s="157"/>
      <c r="H42" s="157"/>
      <c r="I42" s="157"/>
      <c r="J42" s="157"/>
      <c r="K42" s="157"/>
      <c r="L42" s="157"/>
      <c r="M42" s="132"/>
      <c r="N42" s="497" t="s">
        <v>835</v>
      </c>
      <c r="O42" s="497" t="s">
        <v>836</v>
      </c>
      <c r="P42" s="132"/>
      <c r="Q42" s="132"/>
    </row>
    <row r="43" spans="1:17">
      <c r="A43" s="132"/>
      <c r="B43" s="157"/>
      <c r="C43" s="161" t="s">
        <v>789</v>
      </c>
      <c r="D43" s="459"/>
      <c r="E43" s="459"/>
      <c r="F43" s="459"/>
      <c r="G43" s="157"/>
      <c r="H43" s="157"/>
      <c r="I43" s="157"/>
      <c r="J43" s="157"/>
      <c r="K43" s="157"/>
      <c r="L43" s="157"/>
      <c r="M43" s="157"/>
      <c r="N43" s="157"/>
      <c r="O43" s="132"/>
      <c r="P43" s="132"/>
      <c r="Q43" s="132"/>
    </row>
    <row r="44" spans="1:17">
      <c r="A44" s="132"/>
      <c r="B44" s="157"/>
      <c r="C44" s="162" t="s">
        <v>788</v>
      </c>
      <c r="D44" s="459"/>
      <c r="E44" s="459"/>
      <c r="F44" s="459"/>
      <c r="G44" s="157"/>
      <c r="H44" s="157"/>
      <c r="I44" s="157"/>
      <c r="J44" s="157"/>
      <c r="K44" s="157"/>
      <c r="L44" s="157"/>
      <c r="M44" s="5877" t="s">
        <v>782</v>
      </c>
      <c r="N44" s="5878"/>
      <c r="O44" s="5878"/>
      <c r="P44" s="5879"/>
      <c r="Q44" s="132"/>
    </row>
    <row r="45" spans="1:17" ht="15.75">
      <c r="A45" s="132"/>
      <c r="B45" s="157"/>
      <c r="C45" s="454">
        <v>0.5</v>
      </c>
      <c r="D45" s="455" t="s">
        <v>824</v>
      </c>
      <c r="E45" s="446"/>
      <c r="F45" s="459" t="s">
        <v>825</v>
      </c>
      <c r="G45" s="157"/>
      <c r="H45" s="455" t="s">
        <v>812</v>
      </c>
      <c r="I45" s="459" t="s">
        <v>821</v>
      </c>
      <c r="J45" s="157"/>
      <c r="K45" s="157"/>
      <c r="L45" s="157"/>
      <c r="M45" s="5880"/>
      <c r="N45" s="5881"/>
      <c r="O45" s="5881"/>
      <c r="P45" s="5882"/>
      <c r="Q45" s="132"/>
    </row>
    <row r="46" spans="1:17" ht="15.75">
      <c r="A46" s="132"/>
      <c r="B46" s="157"/>
      <c r="C46" s="454">
        <v>0.25</v>
      </c>
      <c r="D46" s="455" t="s">
        <v>826</v>
      </c>
      <c r="E46" s="446"/>
      <c r="F46" s="459" t="s">
        <v>827</v>
      </c>
      <c r="G46" s="157"/>
      <c r="H46" s="455" t="s">
        <v>822</v>
      </c>
      <c r="I46" s="459" t="s">
        <v>823</v>
      </c>
      <c r="J46" s="157"/>
      <c r="K46" s="157"/>
      <c r="L46" s="157"/>
      <c r="M46" s="5880"/>
      <c r="N46" s="5881"/>
      <c r="O46" s="5881"/>
      <c r="P46" s="5882"/>
      <c r="Q46" s="132"/>
    </row>
    <row r="47" spans="1:17" ht="15" customHeight="1">
      <c r="A47" s="132"/>
      <c r="B47" s="157"/>
      <c r="C47" s="162"/>
      <c r="D47" s="162"/>
      <c r="E47" s="162"/>
      <c r="F47" s="157"/>
      <c r="G47" s="157"/>
      <c r="H47" s="157"/>
      <c r="I47" s="157"/>
      <c r="J47" s="157"/>
      <c r="K47" s="157"/>
      <c r="L47" s="157"/>
      <c r="M47" s="5880"/>
      <c r="N47" s="5881"/>
      <c r="O47" s="5881"/>
      <c r="P47" s="5882"/>
      <c r="Q47" s="132"/>
    </row>
    <row r="48" spans="1:17" ht="15" customHeight="1">
      <c r="A48" s="132"/>
      <c r="B48" s="157"/>
      <c r="C48" s="161" t="s">
        <v>74</v>
      </c>
      <c r="D48" s="162"/>
      <c r="E48" s="162"/>
      <c r="F48" s="157"/>
      <c r="G48" s="157"/>
      <c r="H48" s="157"/>
      <c r="I48" s="157"/>
      <c r="J48" s="157"/>
      <c r="K48" s="157"/>
      <c r="L48" s="157"/>
      <c r="M48" s="5880"/>
      <c r="N48" s="5881"/>
      <c r="O48" s="5881"/>
      <c r="P48" s="5882"/>
      <c r="Q48" s="132"/>
    </row>
    <row r="49" spans="1:17" ht="15" customHeight="1">
      <c r="A49" s="132"/>
      <c r="B49" s="157"/>
      <c r="C49" s="161" t="s">
        <v>828</v>
      </c>
      <c r="D49" s="162"/>
      <c r="E49" s="162"/>
      <c r="F49" s="157"/>
      <c r="G49" s="157"/>
      <c r="H49" s="157"/>
      <c r="I49" s="157"/>
      <c r="J49" s="157"/>
      <c r="K49" s="157"/>
      <c r="L49" s="157"/>
      <c r="M49" s="5883"/>
      <c r="N49" s="5884"/>
      <c r="O49" s="5884"/>
      <c r="P49" s="5885"/>
      <c r="Q49" s="132"/>
    </row>
    <row r="50" spans="1:17" ht="15" customHeight="1">
      <c r="A50" s="132"/>
      <c r="B50" s="157"/>
      <c r="C50" s="166" t="s">
        <v>75</v>
      </c>
      <c r="D50" s="166"/>
      <c r="E50" s="166"/>
      <c r="F50" s="166"/>
      <c r="G50" s="166"/>
      <c r="H50" s="166"/>
      <c r="I50" s="166"/>
      <c r="J50" s="157"/>
      <c r="K50" s="157"/>
      <c r="L50" s="157"/>
      <c r="M50" s="133"/>
      <c r="N50" s="133"/>
      <c r="O50" s="133"/>
      <c r="P50" s="133"/>
      <c r="Q50" s="132"/>
    </row>
    <row r="51" spans="1:17" ht="15" customHeight="1">
      <c r="A51" s="132"/>
      <c r="B51" s="157"/>
      <c r="C51" s="166"/>
      <c r="D51" s="166" t="s">
        <v>837</v>
      </c>
      <c r="E51" s="166"/>
      <c r="F51" s="166"/>
      <c r="G51" s="166"/>
      <c r="H51" s="166"/>
      <c r="I51" s="166"/>
      <c r="J51" s="157"/>
      <c r="K51" s="157"/>
      <c r="L51" s="157"/>
      <c r="M51" s="5886" t="s">
        <v>838</v>
      </c>
      <c r="N51" s="5887"/>
      <c r="O51" s="5887"/>
      <c r="P51" s="5888"/>
      <c r="Q51" s="132"/>
    </row>
    <row r="52" spans="1:17" ht="15" customHeight="1">
      <c r="A52" s="132"/>
      <c r="B52" s="157"/>
      <c r="C52" s="166"/>
      <c r="D52" s="166" t="s">
        <v>839</v>
      </c>
      <c r="E52" s="166"/>
      <c r="F52" s="166"/>
      <c r="G52" s="166"/>
      <c r="H52" s="166"/>
      <c r="I52" s="166"/>
      <c r="J52" s="157"/>
      <c r="K52" s="157"/>
      <c r="L52" s="157"/>
      <c r="M52" s="5889"/>
      <c r="N52" s="5890"/>
      <c r="O52" s="5890"/>
      <c r="P52" s="5891"/>
      <c r="Q52" s="132"/>
    </row>
    <row r="53" spans="1:17" ht="15" customHeight="1">
      <c r="A53" s="132"/>
      <c r="B53" s="157"/>
      <c r="C53" s="166"/>
      <c r="D53" s="166" t="s">
        <v>840</v>
      </c>
      <c r="E53" s="166"/>
      <c r="F53" s="166"/>
      <c r="G53" s="166"/>
      <c r="H53" s="166"/>
      <c r="I53" s="166"/>
      <c r="J53" s="157"/>
      <c r="K53" s="157"/>
      <c r="L53" s="132"/>
      <c r="M53" s="5889"/>
      <c r="N53" s="5890"/>
      <c r="O53" s="5890"/>
      <c r="P53" s="5891"/>
      <c r="Q53" s="132"/>
    </row>
    <row r="54" spans="1:17" ht="15" customHeight="1">
      <c r="A54" s="132"/>
      <c r="B54" s="157"/>
      <c r="C54" s="166"/>
      <c r="D54" s="166" t="s">
        <v>76</v>
      </c>
      <c r="E54" s="166"/>
      <c r="F54" s="166"/>
      <c r="G54" s="166"/>
      <c r="H54" s="166"/>
      <c r="I54" s="166"/>
      <c r="J54" s="157"/>
      <c r="K54" s="157"/>
      <c r="L54" s="132"/>
      <c r="M54" s="5892"/>
      <c r="N54" s="5893"/>
      <c r="O54" s="5893"/>
      <c r="P54" s="5894"/>
      <c r="Q54" s="132"/>
    </row>
    <row r="55" spans="1:17" ht="15" customHeight="1">
      <c r="A55" s="132"/>
      <c r="B55" s="157"/>
      <c r="C55" s="166"/>
      <c r="D55" s="166"/>
      <c r="E55" s="166"/>
      <c r="F55" s="166"/>
      <c r="G55" s="166"/>
      <c r="H55" s="166"/>
      <c r="I55" s="166"/>
      <c r="J55" s="157"/>
      <c r="K55" s="157"/>
      <c r="L55" s="132"/>
      <c r="M55" s="132"/>
      <c r="N55" s="132"/>
      <c r="O55" s="132"/>
      <c r="P55" s="132"/>
      <c r="Q55" s="132"/>
    </row>
    <row r="56" spans="1:17">
      <c r="A56" s="498"/>
      <c r="B56" s="499"/>
      <c r="C56" s="500"/>
      <c r="D56" s="500"/>
      <c r="E56" s="500"/>
      <c r="F56" s="500"/>
      <c r="G56" s="500"/>
      <c r="H56" s="500"/>
      <c r="I56" s="500"/>
      <c r="J56" s="499"/>
      <c r="K56" s="499"/>
      <c r="L56" s="499"/>
      <c r="M56" s="498"/>
      <c r="N56" s="498"/>
      <c r="O56" s="498"/>
      <c r="P56" s="498"/>
      <c r="Q56" s="498"/>
    </row>
    <row r="57" spans="1:17" ht="15" customHeight="1">
      <c r="B57" s="133"/>
      <c r="C57" s="133"/>
      <c r="D57" s="133"/>
      <c r="E57" s="501"/>
      <c r="F57" s="501"/>
      <c r="G57" s="133"/>
      <c r="H57" s="133"/>
      <c r="I57" s="133"/>
      <c r="J57" s="133"/>
      <c r="K57" s="133"/>
      <c r="L57" s="132"/>
      <c r="M57" s="132"/>
      <c r="N57" s="132"/>
      <c r="O57" s="132"/>
      <c r="P57" s="132"/>
      <c r="Q57" s="132"/>
    </row>
    <row r="58" spans="1:17" ht="15" customHeight="1">
      <c r="A58" s="132"/>
      <c r="B58" s="501"/>
      <c r="C58" s="502" t="s">
        <v>81</v>
      </c>
      <c r="D58" s="133"/>
      <c r="E58" s="501"/>
      <c r="F58" s="501"/>
      <c r="G58" s="133"/>
      <c r="H58" s="133"/>
      <c r="I58" s="133"/>
      <c r="J58" s="133"/>
      <c r="K58" s="133"/>
      <c r="L58" s="133"/>
      <c r="M58" s="132"/>
      <c r="N58" s="132"/>
      <c r="O58" s="132"/>
      <c r="P58" s="132"/>
      <c r="Q58" s="132"/>
    </row>
    <row r="59" spans="1:17" ht="15" customHeight="1">
      <c r="A59" s="132"/>
      <c r="B59" s="503" t="s">
        <v>829</v>
      </c>
      <c r="C59" s="504" t="s">
        <v>82</v>
      </c>
      <c r="D59" s="133"/>
      <c r="E59" s="504"/>
      <c r="F59" s="504"/>
      <c r="G59" s="166"/>
      <c r="H59" s="133"/>
      <c r="I59" s="133"/>
      <c r="J59" s="133"/>
      <c r="K59" s="133"/>
      <c r="L59" s="133"/>
      <c r="M59" s="5895" t="s">
        <v>841</v>
      </c>
      <c r="N59" s="5896"/>
      <c r="O59" s="5896"/>
      <c r="P59" s="5897"/>
      <c r="Q59" s="132"/>
    </row>
    <row r="60" spans="1:17" ht="21">
      <c r="A60" s="132"/>
      <c r="B60" s="505"/>
      <c r="C60" s="505"/>
      <c r="D60" s="133"/>
      <c r="E60" s="504"/>
      <c r="F60" s="504"/>
      <c r="G60" s="166"/>
      <c r="H60" s="133"/>
      <c r="I60" s="133"/>
      <c r="J60" s="133"/>
      <c r="K60" s="133"/>
      <c r="L60" s="133"/>
      <c r="M60" s="5898"/>
      <c r="N60" s="5899"/>
      <c r="O60" s="5899"/>
      <c r="P60" s="5900"/>
      <c r="Q60" s="132"/>
    </row>
    <row r="61" spans="1:17" ht="15" customHeight="1">
      <c r="A61" s="132"/>
      <c r="B61" s="503" t="s">
        <v>829</v>
      </c>
      <c r="C61" s="5901" t="s">
        <v>83</v>
      </c>
      <c r="D61" s="5901"/>
      <c r="E61" s="5901"/>
      <c r="F61" s="5901"/>
      <c r="G61" s="5901"/>
      <c r="H61" s="5901"/>
      <c r="I61" s="166"/>
      <c r="J61" s="157"/>
      <c r="K61" s="133"/>
      <c r="L61" s="133"/>
      <c r="M61" s="5898"/>
      <c r="N61" s="5899"/>
      <c r="O61" s="5899"/>
      <c r="P61" s="5900"/>
      <c r="Q61" s="132"/>
    </row>
    <row r="62" spans="1:17" ht="21">
      <c r="A62" s="132"/>
      <c r="B62" s="505"/>
      <c r="C62" s="501"/>
      <c r="D62" s="133"/>
      <c r="E62" s="501"/>
      <c r="F62" s="501"/>
      <c r="G62" s="166"/>
      <c r="H62" s="166"/>
      <c r="I62" s="166"/>
      <c r="J62" s="157"/>
      <c r="K62" s="133"/>
      <c r="L62" s="133"/>
      <c r="M62" s="5898"/>
      <c r="N62" s="5899"/>
      <c r="O62" s="5899"/>
      <c r="P62" s="5900"/>
      <c r="Q62" s="132"/>
    </row>
    <row r="63" spans="1:17" ht="21">
      <c r="A63" s="132"/>
      <c r="B63" s="501"/>
      <c r="C63" s="502" t="s">
        <v>84</v>
      </c>
      <c r="D63" s="133"/>
      <c r="E63" s="501"/>
      <c r="F63" s="501"/>
      <c r="G63" s="166"/>
      <c r="H63" s="166"/>
      <c r="I63" s="166"/>
      <c r="J63" s="157"/>
      <c r="K63" s="133"/>
      <c r="L63" s="157"/>
      <c r="M63" s="5902" t="s">
        <v>842</v>
      </c>
      <c r="N63" s="5903"/>
      <c r="O63" s="5903"/>
      <c r="P63" s="5904"/>
      <c r="Q63" s="132"/>
    </row>
    <row r="64" spans="1:17" ht="21">
      <c r="A64" s="132"/>
      <c r="B64" s="503" t="s">
        <v>829</v>
      </c>
      <c r="C64" s="5908" t="s">
        <v>85</v>
      </c>
      <c r="D64" s="5908"/>
      <c r="E64" s="5908"/>
      <c r="F64" s="5908"/>
      <c r="G64" s="5908"/>
      <c r="H64" s="5908"/>
      <c r="I64" s="5908"/>
      <c r="J64" s="5908"/>
      <c r="K64" s="133"/>
      <c r="L64" s="157"/>
      <c r="M64" s="5902"/>
      <c r="N64" s="5903"/>
      <c r="O64" s="5903"/>
      <c r="P64" s="5904"/>
      <c r="Q64" s="132"/>
    </row>
    <row r="65" spans="1:17" ht="21">
      <c r="A65" s="132"/>
      <c r="B65" s="504"/>
      <c r="C65" s="504"/>
      <c r="D65" s="133"/>
      <c r="E65" s="504"/>
      <c r="F65" s="504"/>
      <c r="G65" s="166"/>
      <c r="H65" s="170"/>
      <c r="I65" s="166"/>
      <c r="J65" s="157"/>
      <c r="K65" s="157"/>
      <c r="L65" s="157"/>
      <c r="M65" s="5905"/>
      <c r="N65" s="5906"/>
      <c r="O65" s="5906"/>
      <c r="P65" s="5907"/>
      <c r="Q65" s="132"/>
    </row>
    <row r="66" spans="1:17" ht="21">
      <c r="A66" s="132"/>
      <c r="B66" s="503" t="s">
        <v>829</v>
      </c>
      <c r="C66" s="5866" t="s">
        <v>843</v>
      </c>
      <c r="D66" s="5866"/>
      <c r="E66" s="5866"/>
      <c r="F66" s="5866"/>
      <c r="G66" s="166"/>
      <c r="H66" s="170"/>
      <c r="I66" s="166"/>
      <c r="J66" s="157"/>
      <c r="K66" s="157"/>
      <c r="L66" s="157"/>
      <c r="M66" s="132"/>
      <c r="N66" s="132"/>
      <c r="O66" s="132"/>
      <c r="P66" s="132"/>
      <c r="Q66" s="132"/>
    </row>
    <row r="67" spans="1:17" ht="21" customHeight="1">
      <c r="A67" s="132"/>
      <c r="B67" s="170"/>
      <c r="C67" s="170"/>
      <c r="D67" s="133"/>
      <c r="E67" s="504"/>
      <c r="F67" s="504"/>
      <c r="G67" s="166"/>
      <c r="H67" s="170"/>
      <c r="I67" s="166"/>
      <c r="J67" s="157"/>
      <c r="K67" s="157"/>
      <c r="L67" s="157"/>
      <c r="M67" s="157"/>
      <c r="N67" s="157"/>
      <c r="O67" s="157"/>
      <c r="P67" s="157"/>
      <c r="Q67" s="132"/>
    </row>
    <row r="68" spans="1:17" ht="21">
      <c r="A68" s="132"/>
      <c r="B68" s="503" t="s">
        <v>829</v>
      </c>
      <c r="C68" s="5867" t="s">
        <v>844</v>
      </c>
      <c r="D68" s="5867"/>
      <c r="E68" s="170"/>
      <c r="F68" s="170"/>
      <c r="G68" s="166"/>
      <c r="H68" s="170"/>
      <c r="I68" s="166"/>
      <c r="J68" s="157"/>
      <c r="K68" s="157"/>
      <c r="L68" s="157"/>
      <c r="M68" s="5868" t="s">
        <v>845</v>
      </c>
      <c r="N68" s="5869"/>
      <c r="O68" s="5869"/>
      <c r="P68" s="5870"/>
      <c r="Q68" s="132"/>
    </row>
    <row r="69" spans="1:17" ht="21">
      <c r="A69" s="132"/>
      <c r="B69" s="504"/>
      <c r="C69" s="506"/>
      <c r="D69" s="504"/>
      <c r="E69" s="170"/>
      <c r="F69" s="166"/>
      <c r="G69" s="166"/>
      <c r="H69" s="170"/>
      <c r="I69" s="166"/>
      <c r="J69" s="157"/>
      <c r="K69" s="157"/>
      <c r="L69" s="157"/>
      <c r="M69" s="5871" t="s">
        <v>846</v>
      </c>
      <c r="N69" s="5872"/>
      <c r="O69" s="5872"/>
      <c r="P69" s="5873"/>
      <c r="Q69" s="132"/>
    </row>
    <row r="70" spans="1:17" ht="21">
      <c r="A70" s="132"/>
      <c r="B70" s="503" t="s">
        <v>829</v>
      </c>
      <c r="C70" s="5867" t="s">
        <v>847</v>
      </c>
      <c r="D70" s="5867"/>
      <c r="E70" s="5867"/>
      <c r="F70" s="166"/>
      <c r="I70" s="166"/>
      <c r="J70" s="157"/>
      <c r="K70" s="133"/>
      <c r="L70" s="133"/>
      <c r="M70" s="5871"/>
      <c r="N70" s="5872"/>
      <c r="O70" s="5872"/>
      <c r="P70" s="5873"/>
      <c r="Q70" s="132"/>
    </row>
    <row r="71" spans="1:17">
      <c r="A71" s="132"/>
      <c r="B71" s="170"/>
      <c r="C71" s="170"/>
      <c r="D71" s="170"/>
      <c r="E71" s="170"/>
      <c r="F71" s="166"/>
      <c r="G71" s="166"/>
      <c r="H71" s="170"/>
      <c r="I71" s="166"/>
      <c r="J71" s="157"/>
      <c r="K71" s="133"/>
      <c r="L71" s="133"/>
      <c r="M71" s="5871"/>
      <c r="N71" s="5872"/>
      <c r="O71" s="5872"/>
      <c r="P71" s="5873"/>
      <c r="Q71" s="132"/>
    </row>
    <row r="72" spans="1:17" ht="21">
      <c r="A72" s="132"/>
      <c r="B72" s="503" t="s">
        <v>829</v>
      </c>
      <c r="C72" s="5867" t="s">
        <v>848</v>
      </c>
      <c r="D72" s="5867"/>
      <c r="E72" s="5867"/>
      <c r="F72" s="170"/>
      <c r="G72" s="166"/>
      <c r="H72" s="170"/>
      <c r="I72" s="166"/>
      <c r="J72" s="157"/>
      <c r="K72" s="133"/>
      <c r="L72" s="133"/>
      <c r="M72" s="5871"/>
      <c r="N72" s="5872"/>
      <c r="O72" s="5872"/>
      <c r="P72" s="5873"/>
      <c r="Q72" s="132"/>
    </row>
    <row r="73" spans="1:17" ht="21">
      <c r="A73" s="132"/>
      <c r="B73" s="504"/>
      <c r="C73" s="504"/>
      <c r="D73" s="170"/>
      <c r="E73" s="170"/>
      <c r="F73" s="170"/>
      <c r="G73" s="166"/>
      <c r="H73" s="170"/>
      <c r="I73" s="166"/>
      <c r="J73" s="157"/>
      <c r="K73" s="133"/>
      <c r="L73" s="133"/>
      <c r="M73" s="5920" t="s">
        <v>849</v>
      </c>
      <c r="N73" s="5921"/>
      <c r="O73" s="5921"/>
      <c r="P73" s="5922"/>
      <c r="Q73" s="132"/>
    </row>
    <row r="74" spans="1:17" ht="21">
      <c r="A74" s="132"/>
      <c r="B74" s="503" t="s">
        <v>829</v>
      </c>
      <c r="C74" s="5923" t="s">
        <v>850</v>
      </c>
      <c r="D74" s="5923"/>
      <c r="E74" s="5923"/>
      <c r="G74" s="166"/>
      <c r="H74" s="170"/>
      <c r="I74" s="166"/>
      <c r="J74" s="157"/>
      <c r="K74" s="133"/>
      <c r="L74" s="133"/>
      <c r="M74" s="5920"/>
      <c r="N74" s="5921"/>
      <c r="O74" s="5921"/>
      <c r="P74" s="5922"/>
      <c r="Q74" s="132"/>
    </row>
    <row r="75" spans="1:17" ht="15" customHeight="1">
      <c r="A75" s="132"/>
      <c r="B75" s="157"/>
      <c r="C75" s="166"/>
      <c r="D75" s="166"/>
      <c r="E75" s="166"/>
      <c r="F75" s="166"/>
      <c r="G75" s="166"/>
      <c r="H75" s="166"/>
      <c r="I75" s="166"/>
      <c r="J75" s="157"/>
      <c r="K75" s="133"/>
      <c r="L75" s="133"/>
      <c r="M75" s="5920"/>
      <c r="N75" s="5921"/>
      <c r="O75" s="5921"/>
      <c r="P75" s="5922"/>
      <c r="Q75" s="132"/>
    </row>
    <row r="76" spans="1:17" ht="21">
      <c r="A76" s="132"/>
      <c r="B76" s="503" t="s">
        <v>829</v>
      </c>
      <c r="C76" s="5924" t="s">
        <v>851</v>
      </c>
      <c r="D76" s="5924"/>
      <c r="E76" s="5924"/>
      <c r="F76" s="5924"/>
      <c r="G76" s="166"/>
      <c r="H76" s="166"/>
      <c r="I76" s="166"/>
      <c r="J76" s="157"/>
      <c r="K76" s="133"/>
      <c r="L76" s="133"/>
      <c r="M76" s="5925" t="s">
        <v>852</v>
      </c>
      <c r="N76" s="5926"/>
      <c r="O76" s="5926"/>
      <c r="P76" s="5927"/>
      <c r="Q76" s="132"/>
    </row>
    <row r="77" spans="1:17">
      <c r="A77" s="133"/>
      <c r="B77" s="133"/>
      <c r="C77" s="133"/>
      <c r="D77" s="133"/>
      <c r="E77" s="133"/>
      <c r="F77" s="133"/>
      <c r="G77" s="133"/>
      <c r="H77" s="133"/>
      <c r="I77" s="133"/>
      <c r="J77" s="133"/>
      <c r="K77" s="157"/>
      <c r="L77" s="157"/>
      <c r="M77" s="5925"/>
      <c r="N77" s="5926"/>
      <c r="O77" s="5926"/>
      <c r="P77" s="5927"/>
      <c r="Q77" s="132"/>
    </row>
    <row r="78" spans="1:17">
      <c r="A78" s="133"/>
      <c r="B78" s="133"/>
      <c r="C78" s="133"/>
      <c r="D78" s="133"/>
      <c r="E78" s="133"/>
      <c r="F78" s="133"/>
      <c r="G78" s="133"/>
      <c r="H78" s="133"/>
      <c r="I78" s="133"/>
      <c r="J78" s="133"/>
      <c r="K78" s="157"/>
      <c r="L78" s="157"/>
      <c r="M78" s="5928"/>
      <c r="N78" s="5929"/>
      <c r="O78" s="5929"/>
      <c r="P78" s="5930"/>
      <c r="Q78" s="132"/>
    </row>
    <row r="79" spans="1:17">
      <c r="A79" s="132"/>
      <c r="B79" s="157"/>
      <c r="C79" s="166"/>
      <c r="D79" s="166"/>
      <c r="E79" s="166"/>
      <c r="F79" s="166"/>
      <c r="G79" s="166"/>
      <c r="H79" s="166"/>
      <c r="I79" s="166"/>
      <c r="J79" s="157"/>
      <c r="K79" s="157"/>
      <c r="L79" s="157"/>
      <c r="M79" s="132"/>
      <c r="N79" s="132"/>
      <c r="O79" s="132"/>
      <c r="P79" s="132"/>
      <c r="Q79" s="132"/>
    </row>
    <row r="80" spans="1:17">
      <c r="A80" s="498"/>
      <c r="B80" s="499"/>
      <c r="C80" s="500"/>
      <c r="D80" s="500"/>
      <c r="E80" s="500"/>
      <c r="F80" s="500"/>
      <c r="G80" s="500"/>
      <c r="H80" s="500"/>
      <c r="I80" s="500"/>
      <c r="J80" s="499"/>
      <c r="K80" s="499"/>
      <c r="L80" s="499"/>
      <c r="M80" s="498"/>
      <c r="N80" s="498"/>
      <c r="O80" s="498"/>
      <c r="P80" s="498"/>
      <c r="Q80" s="498"/>
    </row>
    <row r="81" spans="2:17" ht="15" customHeight="1">
      <c r="B81" s="133"/>
      <c r="C81" s="133"/>
      <c r="D81" s="133"/>
      <c r="E81" s="501"/>
      <c r="F81" s="501"/>
      <c r="G81" s="133"/>
      <c r="H81" s="133"/>
      <c r="I81" s="133"/>
      <c r="J81" s="133"/>
      <c r="K81" s="133"/>
      <c r="L81" s="132"/>
      <c r="M81" s="132"/>
      <c r="N81" s="132"/>
      <c r="O81" s="132"/>
      <c r="P81" s="132"/>
      <c r="Q81" s="132"/>
    </row>
    <row r="82" spans="2:17" ht="15" customHeight="1">
      <c r="B82" s="133"/>
      <c r="C82" s="507" t="s">
        <v>853</v>
      </c>
      <c r="D82" s="508"/>
      <c r="E82" s="508"/>
      <c r="F82" s="508"/>
      <c r="G82" s="508"/>
      <c r="H82" s="508"/>
      <c r="I82" s="508"/>
      <c r="J82" s="508"/>
      <c r="K82" s="508"/>
      <c r="L82" s="508"/>
      <c r="M82" s="509"/>
      <c r="N82" s="132"/>
      <c r="O82" s="132"/>
      <c r="P82" s="132"/>
      <c r="Q82" s="132"/>
    </row>
    <row r="83" spans="2:17" ht="45" customHeight="1">
      <c r="B83" s="133"/>
      <c r="C83" s="510"/>
      <c r="D83" s="510"/>
      <c r="E83" s="510"/>
      <c r="F83" s="510"/>
      <c r="G83" s="510"/>
      <c r="H83" s="510"/>
      <c r="I83" s="510"/>
      <c r="J83" s="510"/>
      <c r="K83" s="510"/>
      <c r="L83" s="132"/>
      <c r="M83" s="132"/>
      <c r="N83" s="132"/>
      <c r="O83" s="132"/>
      <c r="P83" s="132"/>
      <c r="Q83" s="132"/>
    </row>
    <row r="84" spans="2:17" ht="15" customHeight="1">
      <c r="B84" s="133"/>
      <c r="C84" s="133"/>
      <c r="D84" s="133"/>
      <c r="E84" s="501"/>
      <c r="F84" s="501"/>
      <c r="G84" s="133"/>
      <c r="H84" s="133"/>
      <c r="I84" s="133"/>
      <c r="J84" s="133"/>
      <c r="K84" s="133"/>
      <c r="L84" s="132"/>
      <c r="M84" s="132"/>
      <c r="N84" s="132"/>
      <c r="O84" s="132"/>
      <c r="P84" s="132"/>
      <c r="Q84" s="132"/>
    </row>
    <row r="85" spans="2:17" ht="15" customHeight="1" thickBot="1">
      <c r="B85" s="133"/>
      <c r="C85" s="133"/>
      <c r="D85" s="133"/>
      <c r="E85" s="501"/>
      <c r="F85" s="501"/>
      <c r="G85" s="133"/>
      <c r="H85" s="133"/>
      <c r="I85" s="133"/>
      <c r="J85" s="133"/>
      <c r="K85" s="133"/>
      <c r="L85" s="132"/>
      <c r="M85" s="132"/>
      <c r="N85" s="132"/>
      <c r="O85" s="132"/>
      <c r="P85" s="132"/>
      <c r="Q85" s="132"/>
    </row>
    <row r="86" spans="2:17" ht="20.100000000000001" customHeight="1">
      <c r="B86" s="5931" t="s">
        <v>854</v>
      </c>
      <c r="C86" s="5932"/>
      <c r="D86" s="5932"/>
      <c r="E86" s="5932"/>
      <c r="F86" s="5932"/>
      <c r="G86" s="5932"/>
      <c r="H86" s="5932"/>
      <c r="I86" s="5932"/>
      <c r="J86" s="5932"/>
      <c r="K86" s="5932"/>
      <c r="L86" s="5933"/>
      <c r="M86" s="133"/>
      <c r="N86" s="132"/>
      <c r="O86" s="132"/>
      <c r="P86" s="132"/>
      <c r="Q86" s="132"/>
    </row>
    <row r="87" spans="2:17" ht="20.100000000000001" customHeight="1">
      <c r="B87" s="511"/>
      <c r="C87" s="512"/>
      <c r="D87" s="512"/>
      <c r="E87" s="512"/>
      <c r="F87" s="512"/>
      <c r="G87" s="512"/>
      <c r="H87" s="512"/>
      <c r="I87" s="512"/>
      <c r="J87" s="512"/>
      <c r="K87" s="512"/>
      <c r="L87" s="513"/>
      <c r="M87" s="133"/>
      <c r="N87" s="132"/>
      <c r="O87" s="132"/>
      <c r="P87" s="132"/>
      <c r="Q87" s="132"/>
    </row>
    <row r="88" spans="2:17" ht="20.100000000000001" customHeight="1">
      <c r="B88" s="514" t="s">
        <v>855</v>
      </c>
      <c r="C88" s="515">
        <v>3</v>
      </c>
      <c r="D88" s="516"/>
      <c r="E88" s="5934" t="s">
        <v>856</v>
      </c>
      <c r="F88" s="5934"/>
      <c r="G88" s="5934"/>
      <c r="H88" s="5934"/>
      <c r="I88" s="5934"/>
      <c r="J88" s="5934"/>
      <c r="K88" s="5934"/>
      <c r="L88" s="5935"/>
      <c r="M88" s="133"/>
      <c r="N88" s="132"/>
      <c r="O88" s="132"/>
      <c r="P88" s="132"/>
      <c r="Q88" s="132"/>
    </row>
    <row r="89" spans="2:17" ht="20.100000000000001" customHeight="1">
      <c r="B89" s="514"/>
      <c r="C89" s="517"/>
      <c r="D89" s="516"/>
      <c r="E89" s="5934"/>
      <c r="F89" s="5934"/>
      <c r="G89" s="5934"/>
      <c r="H89" s="5934"/>
      <c r="I89" s="5934"/>
      <c r="J89" s="5934"/>
      <c r="K89" s="5934"/>
      <c r="L89" s="5935"/>
      <c r="M89" s="133"/>
      <c r="N89" s="132"/>
      <c r="O89" s="132"/>
      <c r="P89" s="132"/>
      <c r="Q89" s="132"/>
    </row>
    <row r="90" spans="2:17" ht="20.100000000000001" customHeight="1">
      <c r="B90" s="514" t="s">
        <v>857</v>
      </c>
      <c r="C90" s="518"/>
      <c r="D90" s="516"/>
      <c r="E90" s="5934"/>
      <c r="F90" s="5934"/>
      <c r="G90" s="5934"/>
      <c r="H90" s="5934"/>
      <c r="I90" s="5934"/>
      <c r="J90" s="5934"/>
      <c r="K90" s="5934"/>
      <c r="L90" s="5935"/>
      <c r="M90" s="132"/>
      <c r="N90" s="132"/>
      <c r="O90" s="132"/>
      <c r="P90" s="132"/>
      <c r="Q90" s="132"/>
    </row>
    <row r="91" spans="2:17" ht="20.100000000000001" customHeight="1">
      <c r="B91" s="514"/>
      <c r="C91" s="518"/>
      <c r="D91" s="516"/>
      <c r="E91" s="5934"/>
      <c r="F91" s="5934"/>
      <c r="G91" s="5934"/>
      <c r="H91" s="5934"/>
      <c r="I91" s="5934"/>
      <c r="J91" s="5934"/>
      <c r="K91" s="5934"/>
      <c r="L91" s="5935"/>
      <c r="M91" s="132"/>
      <c r="N91" s="132"/>
      <c r="O91" s="132"/>
      <c r="P91" s="132"/>
      <c r="Q91" s="132"/>
    </row>
    <row r="92" spans="2:17" ht="20.100000000000001" customHeight="1">
      <c r="B92" s="514" t="s">
        <v>858</v>
      </c>
      <c r="C92" s="518"/>
      <c r="D92" s="516"/>
      <c r="E92" s="5934"/>
      <c r="F92" s="5934"/>
      <c r="G92" s="5934"/>
      <c r="H92" s="5934"/>
      <c r="I92" s="5934"/>
      <c r="J92" s="5934"/>
      <c r="K92" s="5934"/>
      <c r="L92" s="5935"/>
      <c r="M92" s="132"/>
      <c r="N92" s="132"/>
      <c r="O92" s="132"/>
      <c r="P92" s="132"/>
      <c r="Q92" s="132"/>
    </row>
    <row r="93" spans="2:17" ht="20.100000000000001" customHeight="1">
      <c r="B93" s="514"/>
      <c r="C93" s="518"/>
      <c r="D93" s="516"/>
      <c r="E93" s="519"/>
      <c r="F93" s="519"/>
      <c r="G93" s="519"/>
      <c r="H93" s="519"/>
      <c r="I93" s="519"/>
      <c r="J93" s="519"/>
      <c r="K93" s="519"/>
      <c r="L93" s="520"/>
      <c r="M93" s="132"/>
      <c r="N93" s="132"/>
      <c r="O93" s="132"/>
      <c r="P93" s="132"/>
      <c r="Q93" s="132"/>
    </row>
    <row r="94" spans="2:17" ht="20.100000000000001" customHeight="1">
      <c r="B94" s="521"/>
      <c r="C94" s="516"/>
      <c r="D94" s="516"/>
      <c r="E94" s="522"/>
      <c r="F94" s="523" t="s">
        <v>859</v>
      </c>
      <c r="G94" s="524" t="s">
        <v>860</v>
      </c>
      <c r="H94" s="524" t="s">
        <v>861</v>
      </c>
      <c r="I94" s="524" t="s">
        <v>862</v>
      </c>
      <c r="J94" s="524" t="s">
        <v>863</v>
      </c>
      <c r="K94" s="524" t="s">
        <v>864</v>
      </c>
      <c r="L94" s="525" t="s">
        <v>865</v>
      </c>
      <c r="M94" s="132"/>
      <c r="N94" s="132"/>
      <c r="O94" s="132"/>
      <c r="P94" s="132"/>
      <c r="Q94" s="132"/>
    </row>
    <row r="95" spans="2:17" ht="20.100000000000001" customHeight="1">
      <c r="B95" s="521"/>
      <c r="C95" s="516"/>
      <c r="D95" s="516"/>
      <c r="E95" s="522"/>
      <c r="F95" s="523"/>
      <c r="G95" s="524"/>
      <c r="H95" s="524"/>
      <c r="I95" s="524"/>
      <c r="J95" s="524"/>
      <c r="K95" s="524"/>
      <c r="L95" s="525"/>
      <c r="M95" s="132"/>
      <c r="N95" s="132"/>
      <c r="O95" s="132"/>
      <c r="P95" s="132"/>
      <c r="Q95" s="132"/>
    </row>
    <row r="96" spans="2:17" ht="20.100000000000001" customHeight="1">
      <c r="B96" s="521" t="s">
        <v>866</v>
      </c>
      <c r="C96" s="516"/>
      <c r="D96" s="516"/>
      <c r="E96" s="526"/>
      <c r="F96" s="527" t="s">
        <v>24</v>
      </c>
      <c r="G96" s="527" t="s">
        <v>27</v>
      </c>
      <c r="H96" s="527" t="s">
        <v>264</v>
      </c>
      <c r="I96" s="527" t="s">
        <v>12</v>
      </c>
      <c r="J96" s="527" t="s">
        <v>14</v>
      </c>
      <c r="K96" s="528" t="s">
        <v>64</v>
      </c>
      <c r="L96" s="529" t="s">
        <v>647</v>
      </c>
      <c r="M96" s="132"/>
      <c r="N96" s="132"/>
      <c r="O96" s="132"/>
      <c r="P96" s="132"/>
      <c r="Q96" s="132"/>
    </row>
    <row r="97" spans="2:17" ht="20.100000000000001" customHeight="1">
      <c r="B97" s="521"/>
      <c r="C97" s="516"/>
      <c r="D97" s="516"/>
      <c r="E97" s="516"/>
      <c r="F97" s="530"/>
      <c r="G97" s="530"/>
      <c r="H97" s="530"/>
      <c r="I97" s="530"/>
      <c r="J97" s="530"/>
      <c r="K97" s="531"/>
      <c r="L97" s="532"/>
      <c r="M97" s="132"/>
      <c r="N97" s="132"/>
      <c r="O97" s="132"/>
      <c r="P97" s="132"/>
      <c r="Q97" s="132"/>
    </row>
    <row r="98" spans="2:17" ht="20.100000000000001" customHeight="1">
      <c r="B98" s="533" t="s">
        <v>16</v>
      </c>
      <c r="C98" s="527" t="s">
        <v>295</v>
      </c>
      <c r="D98" s="527" t="s">
        <v>297</v>
      </c>
      <c r="E98" s="527" t="s">
        <v>351</v>
      </c>
      <c r="F98" s="527" t="s">
        <v>352</v>
      </c>
      <c r="G98" s="527" t="s">
        <v>353</v>
      </c>
      <c r="H98" s="527" t="s">
        <v>354</v>
      </c>
      <c r="I98" s="527" t="s">
        <v>355</v>
      </c>
      <c r="J98" s="527" t="s">
        <v>356</v>
      </c>
      <c r="K98" s="528" t="s">
        <v>867</v>
      </c>
      <c r="L98" s="529" t="s">
        <v>316</v>
      </c>
      <c r="M98" s="132"/>
      <c r="N98" s="132"/>
      <c r="O98" s="132"/>
      <c r="P98" s="132"/>
      <c r="Q98" s="132"/>
    </row>
    <row r="99" spans="2:17" ht="20.100000000000001" customHeight="1">
      <c r="B99" s="534"/>
      <c r="C99" s="530"/>
      <c r="D99" s="530"/>
      <c r="E99" s="530"/>
      <c r="F99" s="530"/>
      <c r="G99" s="530"/>
      <c r="H99" s="530"/>
      <c r="I99" s="530"/>
      <c r="J99" s="530"/>
      <c r="K99" s="531"/>
      <c r="L99" s="532"/>
      <c r="M99" s="132"/>
      <c r="N99" s="132"/>
      <c r="O99" s="132"/>
      <c r="P99" s="132"/>
      <c r="Q99" s="132"/>
    </row>
    <row r="100" spans="2:17" ht="20.100000000000001" customHeight="1">
      <c r="B100" s="535"/>
      <c r="C100" s="536"/>
      <c r="D100" s="537" t="s">
        <v>868</v>
      </c>
      <c r="E100" s="538">
        <f>COLUMN()</f>
        <v>5</v>
      </c>
      <c r="F100" s="536"/>
      <c r="G100" s="537" t="s">
        <v>869</v>
      </c>
      <c r="H100" s="539" t="str">
        <f>ADDRESS(ROW(),COLUMN(),4)</f>
        <v>H100</v>
      </c>
      <c r="I100" s="536"/>
      <c r="J100" s="536"/>
      <c r="K100" s="540" t="s">
        <v>626</v>
      </c>
      <c r="L100" s="529" t="s">
        <v>870</v>
      </c>
      <c r="M100" s="132"/>
      <c r="N100" s="132"/>
      <c r="O100" s="132"/>
      <c r="P100" s="132"/>
      <c r="Q100" s="132"/>
    </row>
    <row r="101" spans="2:17" ht="20.100000000000001" customHeight="1">
      <c r="B101" s="535"/>
      <c r="C101" s="536"/>
      <c r="D101" s="537"/>
      <c r="E101" s="541"/>
      <c r="F101" s="536"/>
      <c r="G101" s="536"/>
      <c r="H101" s="536"/>
      <c r="I101" s="536"/>
      <c r="J101" s="536"/>
      <c r="K101" s="542"/>
      <c r="L101" s="532"/>
      <c r="M101" s="132"/>
      <c r="N101" s="132"/>
      <c r="O101" s="132"/>
      <c r="P101" s="132"/>
      <c r="Q101" s="132"/>
    </row>
    <row r="102" spans="2:17" ht="20.100000000000001" customHeight="1">
      <c r="B102" s="535"/>
      <c r="C102" s="536"/>
      <c r="D102" s="537" t="s">
        <v>871</v>
      </c>
      <c r="E102" s="543" t="str">
        <f>LEFT(ADDRESS(1,COLUMN(),4),LEN(ADDRESS(1,COLUMN(),4))-1)</f>
        <v>E</v>
      </c>
      <c r="F102" s="536"/>
      <c r="G102" s="537" t="s">
        <v>872</v>
      </c>
      <c r="H102" s="544">
        <f>ROW()</f>
        <v>102</v>
      </c>
      <c r="I102" s="536"/>
      <c r="J102" s="545" t="s">
        <v>857</v>
      </c>
      <c r="K102" s="536"/>
      <c r="L102" s="546"/>
      <c r="M102" s="132"/>
      <c r="N102" s="132"/>
      <c r="O102" s="132"/>
      <c r="P102" s="132"/>
      <c r="Q102" s="132"/>
    </row>
    <row r="103" spans="2:17" ht="20.100000000000001" customHeight="1">
      <c r="B103" s="535"/>
      <c r="C103" s="536"/>
      <c r="D103" s="537"/>
      <c r="E103" s="537"/>
      <c r="F103" s="537"/>
      <c r="G103" s="537"/>
      <c r="H103" s="537"/>
      <c r="I103" s="537"/>
      <c r="J103" s="545"/>
      <c r="K103" s="536"/>
      <c r="L103" s="546"/>
      <c r="M103" s="132"/>
      <c r="N103" s="132"/>
      <c r="O103" s="132"/>
      <c r="P103" s="132"/>
      <c r="Q103" s="132"/>
    </row>
    <row r="104" spans="2:17" ht="20.100000000000001" customHeight="1">
      <c r="B104" s="535"/>
      <c r="C104" s="547" t="s">
        <v>266</v>
      </c>
      <c r="D104" s="548" t="str">
        <f ca="1">CELL("nomfichier")</f>
        <v>E:\0-UPRT\1-UPRT.FR-SITE-WEB\ff-fiches-fabrications\ff-fiches-fabrication-maj-08-2020\[ff-14.A-restauration-13.postits-au-poids.xlsx]Epurer un texte (2)</v>
      </c>
      <c r="E104" s="157"/>
      <c r="F104" s="537"/>
      <c r="G104" s="537"/>
      <c r="H104" s="537"/>
      <c r="I104" s="537"/>
      <c r="J104" s="545"/>
      <c r="K104" s="536"/>
      <c r="L104" s="546"/>
      <c r="M104" s="132"/>
      <c r="N104" s="132"/>
      <c r="O104" s="132"/>
      <c r="P104" s="132"/>
      <c r="Q104" s="132"/>
    </row>
    <row r="105" spans="2:17" ht="20.100000000000001" customHeight="1" thickBot="1">
      <c r="B105" s="549"/>
      <c r="C105" s="550"/>
      <c r="D105" s="550"/>
      <c r="E105" s="550"/>
      <c r="F105" s="550"/>
      <c r="G105" s="550"/>
      <c r="H105" s="550"/>
      <c r="I105" s="550"/>
      <c r="J105" s="550"/>
      <c r="K105" s="550"/>
      <c r="L105" s="551"/>
      <c r="M105" s="132"/>
      <c r="N105" s="132"/>
      <c r="O105" s="132"/>
      <c r="P105" s="132"/>
      <c r="Q105" s="132"/>
    </row>
    <row r="106" spans="2:17" ht="15" customHeight="1" thickBot="1">
      <c r="B106" s="133"/>
      <c r="C106" s="133"/>
      <c r="D106" s="133"/>
      <c r="E106" s="501"/>
      <c r="F106" s="501"/>
      <c r="G106" s="133"/>
      <c r="H106" s="133"/>
      <c r="I106" s="133"/>
      <c r="J106" s="133"/>
      <c r="K106" s="133"/>
      <c r="L106" s="132"/>
      <c r="M106" s="132"/>
      <c r="N106" s="132"/>
      <c r="O106" s="132"/>
      <c r="P106" s="132"/>
      <c r="Q106" s="132"/>
    </row>
    <row r="107" spans="2:17" ht="24.95" customHeight="1">
      <c r="B107" s="552" t="s">
        <v>342</v>
      </c>
      <c r="C107" s="5909" t="s">
        <v>873</v>
      </c>
      <c r="D107" s="5909"/>
      <c r="E107" s="5909"/>
      <c r="F107" s="5909"/>
      <c r="G107" s="5909"/>
      <c r="H107" s="5909"/>
      <c r="I107" s="5909"/>
      <c r="J107" s="5909"/>
      <c r="K107" s="5910"/>
      <c r="L107" s="132"/>
      <c r="M107" s="132"/>
      <c r="N107" s="132"/>
      <c r="O107" s="132"/>
      <c r="P107" s="132"/>
      <c r="Q107" s="132"/>
    </row>
    <row r="108" spans="2:17" ht="24.95" customHeight="1">
      <c r="B108" s="553" t="s">
        <v>343</v>
      </c>
      <c r="C108" s="5911" t="s">
        <v>874</v>
      </c>
      <c r="D108" s="5911"/>
      <c r="E108" s="5911"/>
      <c r="F108" s="5911"/>
      <c r="G108" s="5911"/>
      <c r="H108" s="5911"/>
      <c r="I108" s="5911"/>
      <c r="J108" s="5911"/>
      <c r="K108" s="5912"/>
      <c r="L108" s="132"/>
      <c r="M108" s="132"/>
      <c r="N108" s="132"/>
      <c r="O108" s="132"/>
      <c r="P108" s="132"/>
      <c r="Q108" s="132"/>
    </row>
    <row r="109" spans="2:17" ht="24.95" customHeight="1">
      <c r="B109" s="554" t="s">
        <v>334</v>
      </c>
      <c r="C109" s="5913" t="s">
        <v>875</v>
      </c>
      <c r="D109" s="5913"/>
      <c r="E109" s="5913"/>
      <c r="F109" s="5913"/>
      <c r="G109" s="5913"/>
      <c r="H109" s="5913"/>
      <c r="I109" s="5913"/>
      <c r="J109" s="5913"/>
      <c r="K109" s="5914"/>
      <c r="L109" s="132"/>
      <c r="M109" s="132"/>
      <c r="N109" s="132"/>
      <c r="O109" s="132"/>
      <c r="P109" s="132"/>
      <c r="Q109" s="132"/>
    </row>
    <row r="110" spans="2:17" ht="24.95" customHeight="1">
      <c r="B110" s="555"/>
      <c r="C110" s="5915" t="s">
        <v>876</v>
      </c>
      <c r="D110" s="5915"/>
      <c r="E110" s="5915"/>
      <c r="F110" s="5915"/>
      <c r="G110" s="5915"/>
      <c r="H110" s="5915"/>
      <c r="I110" s="5915"/>
      <c r="J110" s="5915"/>
      <c r="K110" s="5916"/>
      <c r="L110" s="132"/>
      <c r="M110" s="132"/>
      <c r="N110" s="132"/>
      <c r="O110" s="132"/>
      <c r="P110" s="132"/>
      <c r="Q110" s="132"/>
    </row>
    <row r="111" spans="2:17" ht="24.95" customHeight="1">
      <c r="B111" s="5917" t="s">
        <v>334</v>
      </c>
      <c r="C111" s="5918" t="str">
        <f>C109</f>
        <v>Saisir ICI</v>
      </c>
      <c r="D111" s="5918"/>
      <c r="E111" s="5918"/>
      <c r="F111" s="5918"/>
      <c r="G111" s="5918"/>
      <c r="H111" s="5918"/>
      <c r="I111" s="5918"/>
      <c r="J111" s="5918"/>
      <c r="K111" s="5919"/>
      <c r="L111" s="132"/>
      <c r="M111" s="132"/>
      <c r="N111" s="132"/>
      <c r="O111" s="132"/>
      <c r="P111" s="132"/>
      <c r="Q111" s="132"/>
    </row>
    <row r="112" spans="2:17" ht="24.95" customHeight="1">
      <c r="B112" s="5917"/>
      <c r="C112" s="5918"/>
      <c r="D112" s="5918"/>
      <c r="E112" s="5918"/>
      <c r="F112" s="5918"/>
      <c r="G112" s="5918"/>
      <c r="H112" s="5918"/>
      <c r="I112" s="5918"/>
      <c r="J112" s="5918"/>
      <c r="K112" s="5919"/>
      <c r="L112" s="132"/>
      <c r="M112" s="132"/>
      <c r="N112" s="132"/>
      <c r="O112" s="132"/>
      <c r="P112" s="132"/>
      <c r="Q112" s="132"/>
    </row>
    <row r="113" spans="2:17" ht="24.95" customHeight="1">
      <c r="B113" s="5917"/>
      <c r="C113" s="5918"/>
      <c r="D113" s="5918"/>
      <c r="E113" s="5918"/>
      <c r="F113" s="5918"/>
      <c r="G113" s="5918"/>
      <c r="H113" s="5918"/>
      <c r="I113" s="5918"/>
      <c r="J113" s="5918"/>
      <c r="K113" s="5919"/>
      <c r="L113" s="132"/>
      <c r="M113" s="132"/>
      <c r="N113" s="132"/>
      <c r="O113" s="132"/>
      <c r="P113" s="132"/>
      <c r="Q113" s="132"/>
    </row>
    <row r="114" spans="2:17" ht="24.95" customHeight="1">
      <c r="B114" s="5938" t="s">
        <v>342</v>
      </c>
      <c r="C114" s="5941" t="str">
        <f>+C107</f>
        <v>TEST POLICE DE CARACTERES</v>
      </c>
      <c r="D114" s="5941"/>
      <c r="E114" s="5941"/>
      <c r="F114" s="5941"/>
      <c r="G114" s="5941"/>
      <c r="H114" s="5941"/>
      <c r="I114" s="5941"/>
      <c r="J114" s="5941"/>
      <c r="K114" s="5942"/>
      <c r="L114" s="132"/>
      <c r="M114" s="132"/>
      <c r="N114" s="132"/>
      <c r="O114" s="132"/>
      <c r="P114" s="132"/>
      <c r="Q114" s="132"/>
    </row>
    <row r="115" spans="2:17" ht="24.95" customHeight="1">
      <c r="B115" s="5939"/>
      <c r="C115" s="5943"/>
      <c r="D115" s="5943"/>
      <c r="E115" s="5943"/>
      <c r="F115" s="5943"/>
      <c r="G115" s="5943"/>
      <c r="H115" s="5943"/>
      <c r="I115" s="5943"/>
      <c r="J115" s="5943"/>
      <c r="K115" s="5944"/>
      <c r="L115" s="132"/>
      <c r="M115" s="132"/>
      <c r="N115" s="132"/>
      <c r="O115" s="132"/>
      <c r="P115" s="132"/>
      <c r="Q115" s="132"/>
    </row>
    <row r="116" spans="2:17" ht="24.95" customHeight="1">
      <c r="B116" s="5940"/>
      <c r="C116" s="5945"/>
      <c r="D116" s="5945"/>
      <c r="E116" s="5945"/>
      <c r="F116" s="5945"/>
      <c r="G116" s="5945"/>
      <c r="H116" s="5945"/>
      <c r="I116" s="5945"/>
      <c r="J116" s="5945"/>
      <c r="K116" s="5946"/>
      <c r="L116" s="132"/>
      <c r="M116" s="132"/>
      <c r="N116" s="132"/>
      <c r="O116" s="132"/>
      <c r="P116" s="132"/>
      <c r="Q116" s="132"/>
    </row>
    <row r="117" spans="2:17" ht="24.95" customHeight="1">
      <c r="B117" s="5939" t="s">
        <v>343</v>
      </c>
      <c r="C117" s="5948" t="str">
        <f>+C108</f>
        <v>Saisir une ou des lettres / nombres ou une phrase cellule C jaune</v>
      </c>
      <c r="D117" s="5948"/>
      <c r="E117" s="5948"/>
      <c r="F117" s="5948"/>
      <c r="G117" s="5948"/>
      <c r="H117" s="5948"/>
      <c r="I117" s="5948"/>
      <c r="J117" s="5948"/>
      <c r="K117" s="5949"/>
      <c r="L117" s="132"/>
      <c r="M117" s="132"/>
      <c r="N117" s="132"/>
      <c r="O117" s="132"/>
      <c r="P117" s="132"/>
      <c r="Q117" s="132"/>
    </row>
    <row r="118" spans="2:17" ht="24.95" customHeight="1">
      <c r="B118" s="5939"/>
      <c r="C118" s="5948"/>
      <c r="D118" s="5948"/>
      <c r="E118" s="5948"/>
      <c r="F118" s="5948"/>
      <c r="G118" s="5948"/>
      <c r="H118" s="5948"/>
      <c r="I118" s="5948"/>
      <c r="J118" s="5948"/>
      <c r="K118" s="5949"/>
      <c r="L118" s="132"/>
      <c r="M118" s="132"/>
      <c r="N118" s="132"/>
      <c r="O118" s="132"/>
      <c r="P118" s="132"/>
      <c r="Q118" s="132"/>
    </row>
    <row r="119" spans="2:17" ht="24.95" customHeight="1">
      <c r="B119" s="5939"/>
      <c r="C119" s="5948"/>
      <c r="D119" s="5948"/>
      <c r="E119" s="5948"/>
      <c r="F119" s="5948"/>
      <c r="G119" s="5948"/>
      <c r="H119" s="5948"/>
      <c r="I119" s="5948"/>
      <c r="J119" s="5948"/>
      <c r="K119" s="5949"/>
      <c r="L119" s="132"/>
      <c r="M119" s="132"/>
      <c r="N119" s="132"/>
      <c r="O119" s="132"/>
      <c r="P119" s="132"/>
      <c r="Q119" s="132"/>
    </row>
    <row r="120" spans="2:17" ht="24.95" customHeight="1">
      <c r="B120" s="5939"/>
      <c r="C120" s="5948"/>
      <c r="D120" s="5948"/>
      <c r="E120" s="5948"/>
      <c r="F120" s="5948"/>
      <c r="G120" s="5948"/>
      <c r="H120" s="5948"/>
      <c r="I120" s="5948"/>
      <c r="J120" s="5948"/>
      <c r="K120" s="5949"/>
      <c r="L120" s="132"/>
      <c r="M120" s="132"/>
      <c r="N120" s="132"/>
      <c r="O120" s="132"/>
      <c r="P120" s="132"/>
      <c r="Q120" s="132"/>
    </row>
    <row r="121" spans="2:17" ht="24.95" customHeight="1" thickBot="1">
      <c r="B121" s="5947"/>
      <c r="C121" s="5950"/>
      <c r="D121" s="5950"/>
      <c r="E121" s="5950"/>
      <c r="F121" s="5950"/>
      <c r="G121" s="5950"/>
      <c r="H121" s="5950"/>
      <c r="I121" s="5950"/>
      <c r="J121" s="5950"/>
      <c r="K121" s="5951"/>
      <c r="L121" s="132"/>
      <c r="M121" s="132"/>
      <c r="N121" s="132"/>
      <c r="O121" s="132"/>
      <c r="P121" s="132"/>
      <c r="Q121" s="132"/>
    </row>
    <row r="122" spans="2:17" ht="15" customHeight="1">
      <c r="B122" s="132"/>
      <c r="C122" s="132"/>
      <c r="D122" s="132"/>
      <c r="E122" s="132"/>
      <c r="F122" s="132"/>
      <c r="G122" s="132"/>
      <c r="H122" s="132"/>
      <c r="I122" s="132"/>
      <c r="J122" s="132"/>
      <c r="K122" s="132"/>
      <c r="L122" s="132"/>
      <c r="M122" s="132"/>
      <c r="N122" s="132"/>
      <c r="O122" s="132"/>
      <c r="P122" s="132"/>
      <c r="Q122" s="132"/>
    </row>
    <row r="123" spans="2:17" ht="15" customHeight="1">
      <c r="B123" s="133"/>
      <c r="C123" s="133"/>
      <c r="D123" s="133"/>
      <c r="E123" s="501"/>
      <c r="F123" s="501"/>
      <c r="G123" s="133"/>
      <c r="H123" s="133"/>
      <c r="I123" s="133"/>
      <c r="J123" s="133"/>
      <c r="K123" s="133"/>
      <c r="L123" s="132"/>
      <c r="M123" s="132"/>
      <c r="N123" s="132"/>
      <c r="O123" s="132"/>
      <c r="P123" s="132"/>
      <c r="Q123" s="132"/>
    </row>
    <row r="124" spans="2:17" ht="20.100000000000001" customHeight="1">
      <c r="B124" s="133"/>
      <c r="C124" s="556" t="s">
        <v>877</v>
      </c>
      <c r="D124" s="557"/>
      <c r="E124" s="557"/>
      <c r="F124" s="557"/>
      <c r="G124" s="133"/>
      <c r="H124" s="133"/>
      <c r="I124" s="133"/>
      <c r="J124" s="133"/>
      <c r="K124" s="133"/>
      <c r="L124" s="132"/>
      <c r="M124" s="132"/>
      <c r="N124" s="132"/>
      <c r="O124" s="132"/>
      <c r="P124" s="132"/>
      <c r="Q124" s="132"/>
    </row>
    <row r="125" spans="2:17" ht="20.100000000000001" customHeight="1">
      <c r="B125" s="503" t="s">
        <v>829</v>
      </c>
      <c r="C125" s="5952" t="s">
        <v>878</v>
      </c>
      <c r="D125" s="5952"/>
      <c r="E125" s="5952"/>
      <c r="F125" s="5952"/>
      <c r="G125" s="5952"/>
      <c r="H125" s="5952"/>
      <c r="I125" s="133"/>
      <c r="J125" s="133"/>
      <c r="K125" s="133"/>
      <c r="L125" s="132"/>
      <c r="M125" s="132"/>
      <c r="N125" s="132"/>
      <c r="O125" s="132"/>
      <c r="P125" s="132"/>
      <c r="Q125" s="132"/>
    </row>
    <row r="126" spans="2:17" ht="20.100000000000001" customHeight="1">
      <c r="B126" s="133"/>
      <c r="C126" s="556"/>
      <c r="D126" s="557"/>
      <c r="E126" s="557"/>
      <c r="F126" s="557"/>
      <c r="G126" s="133"/>
      <c r="H126" s="133"/>
      <c r="I126" s="133"/>
      <c r="J126" s="133"/>
      <c r="K126" s="133"/>
      <c r="L126" s="132"/>
      <c r="M126" s="132"/>
      <c r="N126" s="132"/>
      <c r="O126" s="132"/>
      <c r="P126" s="132"/>
      <c r="Q126" s="132"/>
    </row>
    <row r="127" spans="2:17" ht="20.100000000000001" customHeight="1">
      <c r="B127" s="503" t="s">
        <v>829</v>
      </c>
      <c r="C127" s="5952" t="s">
        <v>879</v>
      </c>
      <c r="D127" s="5953"/>
      <c r="E127" s="5953"/>
      <c r="F127" s="5953"/>
      <c r="G127" s="133"/>
      <c r="H127" s="133"/>
      <c r="I127" s="133"/>
      <c r="J127" s="133"/>
      <c r="K127" s="133"/>
      <c r="L127" s="132"/>
      <c r="M127" s="132"/>
      <c r="N127" s="132"/>
      <c r="O127" s="132"/>
      <c r="P127" s="132"/>
      <c r="Q127" s="132"/>
    </row>
    <row r="128" spans="2:17" ht="20.100000000000001" customHeight="1">
      <c r="B128" s="133"/>
      <c r="C128" s="557"/>
      <c r="D128" s="557"/>
      <c r="E128" s="557"/>
      <c r="F128" s="557"/>
      <c r="G128" s="133"/>
      <c r="H128" s="133"/>
      <c r="I128" s="133"/>
      <c r="J128" s="133"/>
      <c r="K128" s="133"/>
      <c r="L128" s="132"/>
      <c r="M128" s="132"/>
      <c r="N128" s="132"/>
      <c r="O128" s="132"/>
      <c r="P128" s="132"/>
      <c r="Q128" s="132"/>
    </row>
    <row r="129" spans="2:17" ht="20.100000000000001" customHeight="1">
      <c r="B129" s="503" t="s">
        <v>829</v>
      </c>
      <c r="C129" s="5936" t="s">
        <v>880</v>
      </c>
      <c r="D129" s="5936"/>
      <c r="E129" s="5936"/>
      <c r="F129" s="5936"/>
      <c r="G129" s="133"/>
      <c r="H129" s="133"/>
      <c r="I129" s="133"/>
      <c r="J129" s="133"/>
      <c r="K129" s="133"/>
      <c r="L129" s="132"/>
      <c r="M129" s="132"/>
      <c r="N129" s="132"/>
      <c r="O129" s="132"/>
      <c r="P129" s="132"/>
      <c r="Q129" s="132"/>
    </row>
    <row r="130" spans="2:17" ht="20.100000000000001" customHeight="1">
      <c r="B130" s="133"/>
      <c r="C130" s="557"/>
      <c r="D130" s="557"/>
      <c r="E130" s="557"/>
      <c r="F130" s="557"/>
      <c r="G130" s="133"/>
      <c r="H130" s="133"/>
      <c r="I130" s="133"/>
      <c r="J130" s="133"/>
      <c r="K130" s="133"/>
      <c r="L130" s="132"/>
      <c r="M130" s="132"/>
      <c r="N130" s="132"/>
      <c r="O130" s="132"/>
      <c r="P130" s="132"/>
      <c r="Q130" s="132"/>
    </row>
    <row r="131" spans="2:17" ht="20.100000000000001" customHeight="1">
      <c r="B131" s="133"/>
      <c r="C131" s="558" t="s">
        <v>881</v>
      </c>
      <c r="D131" s="557"/>
      <c r="E131" s="557"/>
      <c r="F131" s="559"/>
      <c r="G131" s="133"/>
      <c r="H131" s="133"/>
      <c r="I131" s="133"/>
      <c r="J131" s="133"/>
      <c r="K131" s="133"/>
      <c r="L131" s="132"/>
      <c r="M131" s="132"/>
      <c r="N131" s="132"/>
      <c r="O131" s="132"/>
      <c r="P131" s="132"/>
      <c r="Q131" s="132"/>
    </row>
    <row r="132" spans="2:17" ht="20.100000000000001" customHeight="1">
      <c r="B132" s="503" t="s">
        <v>829</v>
      </c>
      <c r="C132" s="5937" t="s">
        <v>882</v>
      </c>
      <c r="D132" s="5937"/>
      <c r="E132" s="5937"/>
      <c r="F132" s="5937"/>
      <c r="G132" s="5937"/>
      <c r="H132" s="5937"/>
      <c r="I132" s="5937"/>
      <c r="J132" s="133"/>
      <c r="K132" s="133"/>
      <c r="L132" s="132"/>
      <c r="M132" s="132"/>
      <c r="N132" s="132"/>
      <c r="O132" s="132"/>
      <c r="P132" s="132"/>
      <c r="Q132" s="132"/>
    </row>
    <row r="133" spans="2:17" ht="20.100000000000001" customHeight="1">
      <c r="B133" s="560"/>
      <c r="C133" s="560"/>
      <c r="D133" s="560"/>
      <c r="E133" s="560"/>
      <c r="F133" s="560"/>
      <c r="G133" s="560"/>
      <c r="H133" s="560"/>
      <c r="I133" s="560"/>
      <c r="J133" s="133"/>
      <c r="K133" s="133"/>
      <c r="L133" s="132"/>
      <c r="M133" s="132"/>
      <c r="N133" s="132"/>
      <c r="O133" s="132"/>
      <c r="P133" s="132"/>
      <c r="Q133" s="132"/>
    </row>
    <row r="134" spans="2:17" ht="20.100000000000001" customHeight="1">
      <c r="B134" s="503" t="s">
        <v>829</v>
      </c>
      <c r="C134" s="5937" t="s">
        <v>883</v>
      </c>
      <c r="D134" s="5937"/>
      <c r="E134" s="557"/>
      <c r="F134" s="557"/>
      <c r="G134" s="133"/>
      <c r="H134" s="133"/>
      <c r="I134" s="133"/>
      <c r="J134" s="133"/>
      <c r="K134" s="133"/>
      <c r="L134" s="132"/>
      <c r="M134" s="132"/>
      <c r="N134" s="132"/>
      <c r="O134" s="132"/>
      <c r="P134" s="132"/>
      <c r="Q134" s="132"/>
    </row>
    <row r="135" spans="2:17" ht="20.100000000000001" customHeight="1">
      <c r="B135" s="133"/>
      <c r="C135" s="557"/>
      <c r="D135" s="557"/>
      <c r="E135" s="557"/>
      <c r="F135" s="559"/>
      <c r="G135" s="133"/>
      <c r="H135" s="133"/>
      <c r="I135" s="133"/>
      <c r="J135" s="133"/>
      <c r="K135" s="133"/>
      <c r="L135" s="132"/>
      <c r="M135" s="132"/>
      <c r="N135" s="132"/>
      <c r="O135" s="132"/>
      <c r="P135" s="132"/>
      <c r="Q135" s="132"/>
    </row>
    <row r="136" spans="2:17" ht="20.100000000000001" customHeight="1">
      <c r="B136" s="133"/>
      <c r="C136" s="558" t="s">
        <v>884</v>
      </c>
      <c r="D136" s="557"/>
      <c r="E136" s="557"/>
      <c r="F136" s="557"/>
      <c r="G136" s="133"/>
      <c r="H136" s="133"/>
      <c r="I136" s="133"/>
      <c r="J136" s="133"/>
      <c r="K136" s="133"/>
      <c r="L136" s="132"/>
      <c r="M136" s="132"/>
      <c r="N136" s="132"/>
      <c r="O136" s="132"/>
      <c r="P136" s="132"/>
      <c r="Q136" s="132"/>
    </row>
    <row r="137" spans="2:17" ht="20.100000000000001" customHeight="1">
      <c r="B137" s="503" t="s">
        <v>829</v>
      </c>
      <c r="C137" s="5937" t="s">
        <v>885</v>
      </c>
      <c r="D137" s="5937"/>
      <c r="E137" s="5937"/>
      <c r="F137" s="5937"/>
      <c r="G137" s="133"/>
      <c r="H137" s="133"/>
      <c r="I137" s="133"/>
      <c r="J137" s="133"/>
      <c r="K137" s="133"/>
      <c r="L137" s="132"/>
      <c r="M137" s="132"/>
      <c r="N137" s="132"/>
      <c r="O137" s="132"/>
      <c r="P137" s="132"/>
      <c r="Q137" s="132"/>
    </row>
    <row r="138" spans="2:17" ht="20.100000000000001" customHeight="1">
      <c r="B138" s="133"/>
      <c r="C138" s="557"/>
      <c r="D138" s="557"/>
      <c r="E138" s="557"/>
      <c r="F138" s="557"/>
      <c r="G138" s="133"/>
      <c r="H138" s="133"/>
      <c r="I138" s="133"/>
      <c r="J138" s="133"/>
      <c r="K138" s="133"/>
      <c r="L138" s="132"/>
      <c r="M138" s="132"/>
      <c r="N138" s="132"/>
      <c r="O138" s="132"/>
      <c r="P138" s="132"/>
      <c r="Q138" s="132"/>
    </row>
    <row r="139" spans="2:17" ht="20.100000000000001" customHeight="1">
      <c r="B139" s="133"/>
      <c r="C139" s="558" t="s">
        <v>886</v>
      </c>
      <c r="D139" s="557"/>
      <c r="E139" s="557"/>
      <c r="F139" s="557"/>
      <c r="G139" s="133"/>
      <c r="H139" s="133"/>
      <c r="I139" s="133"/>
      <c r="J139" s="133"/>
      <c r="K139" s="133"/>
      <c r="L139" s="132"/>
      <c r="M139" s="132"/>
      <c r="N139" s="132"/>
      <c r="O139" s="132"/>
      <c r="P139" s="132"/>
      <c r="Q139" s="132"/>
    </row>
    <row r="140" spans="2:17" ht="20.100000000000001" customHeight="1">
      <c r="B140" s="503" t="s">
        <v>829</v>
      </c>
      <c r="C140" s="5937" t="s">
        <v>887</v>
      </c>
      <c r="D140" s="5937"/>
      <c r="E140" s="5937"/>
      <c r="F140" s="5937"/>
      <c r="G140" s="133"/>
      <c r="H140" s="133"/>
      <c r="I140" s="133"/>
      <c r="J140" s="133"/>
      <c r="K140" s="133"/>
      <c r="L140" s="132"/>
      <c r="M140" s="132"/>
      <c r="N140" s="132"/>
      <c r="O140" s="132"/>
      <c r="P140" s="132"/>
      <c r="Q140" s="132"/>
    </row>
    <row r="141" spans="2:17" ht="20.100000000000001" customHeight="1">
      <c r="B141" s="133"/>
      <c r="C141" s="557"/>
      <c r="D141" s="557"/>
      <c r="E141" s="557"/>
      <c r="F141" s="557"/>
      <c r="G141" s="133"/>
      <c r="H141" s="133"/>
      <c r="I141" s="133"/>
      <c r="J141" s="133"/>
      <c r="K141" s="133"/>
      <c r="L141" s="132"/>
      <c r="M141" s="132"/>
      <c r="N141" s="132"/>
      <c r="O141" s="132"/>
      <c r="P141" s="132"/>
      <c r="Q141" s="132"/>
    </row>
    <row r="142" spans="2:17" ht="20.100000000000001" customHeight="1">
      <c r="B142" s="133"/>
      <c r="C142" s="558" t="s">
        <v>888</v>
      </c>
      <c r="D142" s="557"/>
      <c r="E142" s="557"/>
      <c r="F142" s="557"/>
      <c r="G142" s="133"/>
      <c r="H142" s="133"/>
      <c r="I142" s="133"/>
      <c r="J142" s="133"/>
      <c r="K142" s="133"/>
      <c r="L142" s="132"/>
      <c r="M142" s="132"/>
      <c r="N142" s="132"/>
      <c r="O142" s="132"/>
      <c r="P142" s="132"/>
      <c r="Q142" s="132"/>
    </row>
    <row r="143" spans="2:17" ht="20.100000000000001" customHeight="1">
      <c r="B143" s="503" t="s">
        <v>829</v>
      </c>
      <c r="C143" s="5937" t="s">
        <v>889</v>
      </c>
      <c r="D143" s="5937"/>
      <c r="E143" s="557"/>
      <c r="F143" s="557"/>
      <c r="G143" s="133"/>
      <c r="H143" s="133"/>
      <c r="I143" s="133"/>
      <c r="J143" s="133"/>
      <c r="K143" s="133"/>
      <c r="L143" s="132"/>
      <c r="M143" s="132"/>
      <c r="N143" s="132"/>
      <c r="O143" s="132"/>
      <c r="P143" s="132"/>
      <c r="Q143" s="132"/>
    </row>
    <row r="144" spans="2:17" ht="20.100000000000001" customHeight="1">
      <c r="B144" s="560"/>
      <c r="C144" s="560"/>
      <c r="D144" s="560"/>
      <c r="E144" s="557"/>
      <c r="F144" s="557"/>
      <c r="G144" s="133"/>
      <c r="H144" s="133"/>
      <c r="I144" s="133"/>
      <c r="J144" s="133"/>
      <c r="K144" s="133"/>
      <c r="L144" s="132"/>
      <c r="M144" s="132"/>
      <c r="N144" s="132"/>
      <c r="O144" s="132"/>
      <c r="P144" s="132"/>
      <c r="Q144" s="132"/>
    </row>
    <row r="145" spans="1:17" ht="20.100000000000001" customHeight="1">
      <c r="B145" s="561" t="s">
        <v>829</v>
      </c>
      <c r="C145" s="5952" t="s">
        <v>890</v>
      </c>
      <c r="D145" s="5953"/>
      <c r="E145" s="5953"/>
      <c r="F145" s="5953"/>
      <c r="G145" s="133"/>
      <c r="H145" s="133"/>
      <c r="I145" s="133"/>
      <c r="J145" s="133"/>
      <c r="K145" s="133"/>
      <c r="L145" s="132"/>
      <c r="M145" s="132"/>
      <c r="N145" s="132"/>
      <c r="O145" s="132"/>
      <c r="P145" s="132"/>
      <c r="Q145" s="132"/>
    </row>
    <row r="146" spans="1:17" ht="20.100000000000001" customHeight="1">
      <c r="B146" s="133"/>
      <c r="C146" s="557"/>
      <c r="D146" s="562"/>
      <c r="E146" s="557"/>
      <c r="F146" s="563"/>
      <c r="G146" s="133"/>
      <c r="H146" s="133"/>
      <c r="I146" s="133"/>
      <c r="J146" s="133"/>
      <c r="K146" s="133"/>
      <c r="L146" s="132"/>
      <c r="M146" s="132"/>
      <c r="N146" s="132"/>
      <c r="O146" s="132"/>
      <c r="P146" s="132"/>
      <c r="Q146" s="132"/>
    </row>
    <row r="147" spans="1:17" ht="20.100000000000001" customHeight="1">
      <c r="B147" s="133"/>
      <c r="C147" s="558" t="s">
        <v>891</v>
      </c>
      <c r="D147" s="562"/>
      <c r="E147" s="557"/>
      <c r="F147" s="563"/>
      <c r="G147" s="133"/>
      <c r="H147" s="133"/>
      <c r="I147" s="133"/>
      <c r="J147" s="133"/>
      <c r="K147" s="133"/>
      <c r="L147" s="132"/>
      <c r="M147" s="132"/>
      <c r="N147" s="132"/>
      <c r="O147" s="132"/>
      <c r="P147" s="132"/>
      <c r="Q147" s="132"/>
    </row>
    <row r="148" spans="1:17" ht="20.100000000000001" customHeight="1">
      <c r="B148" s="503" t="s">
        <v>829</v>
      </c>
      <c r="C148" s="5937" t="s">
        <v>892</v>
      </c>
      <c r="D148" s="5937"/>
      <c r="E148" s="5937"/>
      <c r="F148" s="5937"/>
      <c r="G148" s="5937"/>
      <c r="H148" s="133"/>
      <c r="I148" s="133"/>
      <c r="J148" s="133"/>
      <c r="K148" s="133"/>
      <c r="L148" s="132"/>
      <c r="M148" s="132"/>
      <c r="N148" s="132"/>
      <c r="O148" s="132"/>
      <c r="P148" s="132"/>
      <c r="Q148" s="132"/>
    </row>
    <row r="149" spans="1:17" ht="20.100000000000001" customHeight="1">
      <c r="B149" s="133"/>
      <c r="C149" s="133"/>
      <c r="D149" s="133"/>
      <c r="E149" s="501"/>
      <c r="F149" s="501"/>
      <c r="G149" s="133"/>
      <c r="H149" s="133"/>
      <c r="I149" s="133"/>
      <c r="J149" s="133"/>
      <c r="K149" s="133"/>
      <c r="L149" s="132"/>
      <c r="M149" s="132"/>
      <c r="N149" s="132"/>
      <c r="O149" s="132"/>
      <c r="P149" s="132"/>
      <c r="Q149" s="132"/>
    </row>
    <row r="150" spans="1:17">
      <c r="A150" s="498"/>
      <c r="B150" s="499"/>
      <c r="C150" s="500"/>
      <c r="D150" s="500"/>
      <c r="E150" s="500"/>
      <c r="F150" s="500"/>
      <c r="G150" s="500"/>
      <c r="H150" s="500"/>
      <c r="I150" s="500"/>
      <c r="J150" s="499"/>
      <c r="K150" s="499"/>
      <c r="L150" s="499"/>
      <c r="M150" s="498"/>
      <c r="N150" s="498"/>
      <c r="O150" s="498"/>
      <c r="P150" s="498"/>
      <c r="Q150" s="498"/>
    </row>
    <row r="151" spans="1:17" ht="18.75">
      <c r="A151" s="132"/>
      <c r="B151" s="564" t="s">
        <v>893</v>
      </c>
      <c r="C151" s="133"/>
      <c r="D151" s="133"/>
      <c r="E151" s="133"/>
      <c r="F151" s="478"/>
      <c r="G151" s="478"/>
      <c r="H151" s="157"/>
      <c r="I151" s="479"/>
      <c r="J151" s="565"/>
      <c r="K151" s="565"/>
      <c r="L151" s="176"/>
      <c r="M151" s="479"/>
      <c r="N151" s="479"/>
      <c r="O151" s="132"/>
      <c r="P151" s="132"/>
      <c r="Q151" s="157"/>
    </row>
    <row r="152" spans="1:17" ht="18.75">
      <c r="A152" s="132"/>
      <c r="B152" s="564"/>
      <c r="C152" s="5958" t="s">
        <v>894</v>
      </c>
      <c r="D152" s="5958"/>
      <c r="E152" s="5958"/>
      <c r="F152" s="5958"/>
      <c r="G152" s="5958"/>
      <c r="H152" s="5958"/>
      <c r="I152" s="479"/>
      <c r="J152" s="479"/>
      <c r="K152" s="176"/>
      <c r="L152" s="176"/>
      <c r="M152" s="479"/>
      <c r="N152" s="479"/>
      <c r="O152" s="132"/>
      <c r="P152" s="132"/>
      <c r="Q152" s="157"/>
    </row>
    <row r="153" spans="1:17" ht="18.75">
      <c r="A153" s="132"/>
      <c r="B153" s="564"/>
      <c r="C153" s="566"/>
      <c r="D153" s="478"/>
      <c r="E153" s="478"/>
      <c r="F153" s="478"/>
      <c r="G153" s="478"/>
      <c r="H153" s="157"/>
      <c r="I153" s="479"/>
      <c r="J153" s="479"/>
      <c r="K153" s="176"/>
      <c r="L153" s="176"/>
      <c r="M153" s="479"/>
      <c r="N153" s="479"/>
      <c r="O153" s="132"/>
      <c r="P153" s="132"/>
      <c r="Q153" s="157"/>
    </row>
    <row r="154" spans="1:17" ht="18.75">
      <c r="A154" s="132"/>
      <c r="B154" s="567"/>
      <c r="C154" s="5959" t="s">
        <v>895</v>
      </c>
      <c r="D154" s="5959"/>
      <c r="E154" s="5959"/>
      <c r="F154" s="5959"/>
      <c r="G154" s="157"/>
      <c r="H154" s="157"/>
      <c r="I154" s="157"/>
      <c r="J154" s="157"/>
      <c r="K154" s="157"/>
      <c r="L154" s="176"/>
      <c r="M154" s="479"/>
      <c r="N154" s="479"/>
      <c r="O154" s="132"/>
      <c r="P154" s="132"/>
      <c r="Q154" s="157"/>
    </row>
    <row r="155" spans="1:17" ht="18.75">
      <c r="A155" s="132"/>
      <c r="B155" s="567"/>
      <c r="C155" s="568"/>
      <c r="D155" s="478"/>
      <c r="E155" s="478"/>
      <c r="F155" s="478"/>
      <c r="G155" s="157"/>
      <c r="H155" s="157"/>
      <c r="I155" s="157"/>
      <c r="J155" s="157"/>
      <c r="K155" s="176"/>
      <c r="L155" s="176"/>
      <c r="M155" s="479"/>
      <c r="N155" s="479"/>
      <c r="O155" s="132"/>
      <c r="P155" s="132"/>
      <c r="Q155" s="157"/>
    </row>
    <row r="156" spans="1:17" ht="18.75">
      <c r="A156" s="132"/>
      <c r="B156" s="564"/>
      <c r="C156" s="5958" t="s">
        <v>896</v>
      </c>
      <c r="D156" s="5958"/>
      <c r="E156" s="5958"/>
      <c r="F156" s="5958"/>
      <c r="G156" s="157"/>
      <c r="H156" s="157"/>
      <c r="I156" s="157"/>
      <c r="J156" s="157"/>
      <c r="K156" s="157"/>
      <c r="L156" s="176"/>
      <c r="M156" s="479"/>
      <c r="N156" s="479"/>
      <c r="O156" s="132"/>
      <c r="P156" s="132"/>
      <c r="Q156" s="157"/>
    </row>
    <row r="157" spans="1:17" ht="18.75">
      <c r="A157" s="132"/>
      <c r="B157" s="564"/>
      <c r="C157" s="564"/>
      <c r="D157" s="564"/>
      <c r="E157" s="564"/>
      <c r="F157" s="564"/>
      <c r="G157" s="157"/>
      <c r="H157" s="157"/>
      <c r="I157" s="157"/>
      <c r="J157" s="157"/>
      <c r="K157" s="157"/>
      <c r="L157" s="176"/>
      <c r="M157" s="479"/>
      <c r="N157" s="479"/>
      <c r="O157" s="132"/>
      <c r="P157" s="132"/>
      <c r="Q157" s="157"/>
    </row>
    <row r="158" spans="1:17" ht="18.75">
      <c r="A158" s="132"/>
      <c r="B158" s="564"/>
      <c r="C158" s="5958" t="s">
        <v>897</v>
      </c>
      <c r="D158" s="5958"/>
      <c r="E158" s="5958"/>
      <c r="F158" s="5958"/>
      <c r="G158" s="157"/>
      <c r="H158" s="157"/>
      <c r="I158" s="157"/>
      <c r="J158" s="157"/>
      <c r="K158" s="157"/>
      <c r="L158" s="176"/>
      <c r="M158" s="479"/>
      <c r="N158" s="479"/>
      <c r="O158" s="132"/>
      <c r="P158" s="132"/>
      <c r="Q158" s="157"/>
    </row>
    <row r="159" spans="1:17" ht="18.75">
      <c r="A159" s="132"/>
      <c r="B159" s="564"/>
      <c r="C159" s="566"/>
      <c r="D159" s="478"/>
      <c r="E159" s="478"/>
      <c r="F159" s="478"/>
      <c r="G159" s="157"/>
      <c r="H159" s="157"/>
      <c r="I159" s="157"/>
      <c r="J159" s="157"/>
      <c r="K159" s="157"/>
      <c r="L159" s="176"/>
      <c r="M159" s="479"/>
      <c r="N159" s="479"/>
      <c r="O159" s="132"/>
      <c r="P159" s="132"/>
      <c r="Q159" s="157"/>
    </row>
    <row r="160" spans="1:17" ht="16.5" customHeight="1">
      <c r="A160" s="132"/>
      <c r="B160" s="569" t="s">
        <v>747</v>
      </c>
      <c r="C160" s="440"/>
      <c r="D160" s="441"/>
      <c r="E160" s="440"/>
      <c r="F160" s="440"/>
      <c r="G160" s="440"/>
      <c r="H160" s="440"/>
      <c r="I160" s="440"/>
      <c r="J160" s="440"/>
      <c r="K160" s="440"/>
      <c r="L160" s="132"/>
      <c r="M160" s="132"/>
      <c r="N160" s="132"/>
      <c r="O160" s="132"/>
      <c r="P160" s="132"/>
      <c r="Q160" s="132"/>
    </row>
    <row r="161" spans="1:17" ht="16.5" customHeight="1">
      <c r="A161" s="132"/>
      <c r="B161" s="570"/>
      <c r="C161" s="440"/>
      <c r="D161" s="571" t="s">
        <v>898</v>
      </c>
      <c r="E161" s="572"/>
      <c r="F161" s="572"/>
      <c r="G161" s="573"/>
      <c r="H161" s="573"/>
      <c r="I161" s="573"/>
      <c r="J161" s="573"/>
      <c r="K161" s="573"/>
      <c r="L161" s="132"/>
      <c r="M161" s="132"/>
      <c r="N161" s="132"/>
      <c r="O161" s="132"/>
      <c r="P161" s="132"/>
      <c r="Q161" s="132"/>
    </row>
    <row r="162" spans="1:17" ht="20.100000000000001" customHeight="1">
      <c r="A162" s="132"/>
      <c r="B162" s="574"/>
      <c r="C162" s="440"/>
      <c r="D162" s="572" t="s">
        <v>748</v>
      </c>
      <c r="E162" s="440"/>
      <c r="F162" s="440"/>
      <c r="G162" s="440"/>
      <c r="H162" s="440"/>
      <c r="I162" s="440"/>
      <c r="J162" s="440"/>
      <c r="K162" s="440"/>
      <c r="L162" s="132"/>
      <c r="M162" s="132"/>
      <c r="N162" s="132"/>
      <c r="O162" s="132"/>
      <c r="P162" s="132"/>
      <c r="Q162" s="132"/>
    </row>
    <row r="163" spans="1:17" ht="20.100000000000001" customHeight="1">
      <c r="A163" s="132"/>
      <c r="B163" s="574"/>
      <c r="C163" s="440"/>
      <c r="D163" s="572" t="s">
        <v>899</v>
      </c>
      <c r="E163" s="440"/>
      <c r="F163" s="440"/>
      <c r="G163" s="440"/>
      <c r="H163" s="440"/>
      <c r="I163" s="571" t="s">
        <v>900</v>
      </c>
      <c r="J163" s="440"/>
      <c r="K163" s="440"/>
      <c r="L163" s="132"/>
      <c r="M163" s="132"/>
      <c r="N163" s="132"/>
      <c r="O163" s="132"/>
      <c r="P163" s="132"/>
      <c r="Q163" s="132"/>
    </row>
    <row r="164" spans="1:17" ht="20.100000000000001" customHeight="1" thickBot="1">
      <c r="A164" s="132"/>
      <c r="B164" s="575" t="s">
        <v>901</v>
      </c>
      <c r="C164" s="442"/>
      <c r="D164" s="443"/>
      <c r="E164" s="442"/>
      <c r="F164" s="576"/>
      <c r="G164" s="442"/>
      <c r="H164" s="442"/>
      <c r="I164" s="442"/>
      <c r="J164" s="442"/>
      <c r="K164" s="442"/>
      <c r="L164" s="132"/>
      <c r="M164" s="132"/>
      <c r="N164" s="132"/>
      <c r="O164" s="132"/>
      <c r="P164" s="132"/>
      <c r="Q164" s="132"/>
    </row>
    <row r="165" spans="1:17" ht="20.100000000000001" customHeight="1" thickTop="1" thickBot="1">
      <c r="A165" s="132"/>
      <c r="B165" s="575"/>
      <c r="C165" s="577"/>
      <c r="D165" s="578">
        <f>LEN(F165)</f>
        <v>58</v>
      </c>
      <c r="E165" s="579" t="s">
        <v>749</v>
      </c>
      <c r="F165" s="580" t="s">
        <v>747</v>
      </c>
      <c r="G165" s="442"/>
      <c r="H165" s="442"/>
      <c r="I165" s="442"/>
      <c r="J165" s="442"/>
      <c r="K165" s="442"/>
      <c r="L165" s="132"/>
      <c r="M165" s="132"/>
      <c r="N165" s="132"/>
      <c r="O165" s="132"/>
      <c r="P165" s="132"/>
      <c r="Q165" s="132"/>
    </row>
    <row r="166" spans="1:17" ht="20.100000000000001" customHeight="1" thickTop="1">
      <c r="A166" s="132"/>
      <c r="B166" s="575"/>
      <c r="C166" s="442"/>
      <c r="D166" s="442"/>
      <c r="E166" s="442"/>
      <c r="F166" s="581"/>
      <c r="G166" s="442"/>
      <c r="H166" s="442"/>
      <c r="I166" s="442"/>
      <c r="J166" s="442"/>
      <c r="K166" s="442"/>
      <c r="L166" s="132"/>
      <c r="M166" s="132"/>
      <c r="N166" s="132"/>
      <c r="O166" s="132"/>
      <c r="P166" s="132"/>
      <c r="Q166" s="132"/>
    </row>
    <row r="167" spans="1:17" ht="20.100000000000001" customHeight="1">
      <c r="A167" s="132"/>
      <c r="B167" s="575" t="s">
        <v>902</v>
      </c>
      <c r="C167" s="582"/>
      <c r="D167" s="582"/>
      <c r="E167" s="582"/>
      <c r="F167" s="582"/>
      <c r="G167" s="582"/>
      <c r="H167" s="582"/>
      <c r="I167" s="582"/>
      <c r="J167" s="582"/>
      <c r="K167" s="582"/>
      <c r="L167" s="132"/>
      <c r="M167" s="132"/>
      <c r="N167" s="132"/>
      <c r="O167" s="132"/>
      <c r="P167" s="132"/>
      <c r="Q167" s="132"/>
    </row>
    <row r="168" spans="1:17" ht="20.100000000000001" customHeight="1">
      <c r="A168" s="132"/>
      <c r="B168" s="575"/>
      <c r="C168" s="577"/>
      <c r="D168" s="578">
        <f>LEN(F168)</f>
        <v>50</v>
      </c>
      <c r="E168" s="579" t="s">
        <v>749</v>
      </c>
      <c r="F168" s="583" t="str">
        <f>SUBSTITUTE(F165," ","")</f>
        <v>Utilitairepoursupprimerlesespacevidesdansunephrase</v>
      </c>
      <c r="G168" s="442"/>
      <c r="H168" s="442"/>
      <c r="I168" s="442"/>
      <c r="J168" s="442"/>
      <c r="K168" s="442"/>
      <c r="L168" s="132"/>
      <c r="M168" s="132"/>
      <c r="N168" s="132"/>
      <c r="O168" s="132"/>
      <c r="P168" s="132"/>
      <c r="Q168" s="132"/>
    </row>
    <row r="169" spans="1:17" ht="18">
      <c r="A169" s="132"/>
      <c r="B169" s="575"/>
      <c r="C169" s="575" t="s">
        <v>903</v>
      </c>
      <c r="D169" s="582"/>
      <c r="E169" s="582"/>
      <c r="F169" s="582"/>
      <c r="G169" s="582"/>
      <c r="H169" s="582"/>
      <c r="I169" s="582"/>
      <c r="J169" s="582"/>
      <c r="K169" s="582"/>
      <c r="L169" s="132"/>
      <c r="M169" s="132"/>
      <c r="N169" s="132"/>
      <c r="O169" s="132"/>
      <c r="P169" s="132"/>
      <c r="Q169" s="132"/>
    </row>
    <row r="170" spans="1:17" ht="18">
      <c r="A170" s="132"/>
      <c r="B170" s="584"/>
      <c r="C170" s="575" t="s">
        <v>904</v>
      </c>
      <c r="D170" s="575"/>
      <c r="E170" s="584"/>
      <c r="F170" s="584"/>
      <c r="G170" s="584"/>
      <c r="H170" s="584"/>
      <c r="I170" s="584"/>
      <c r="J170" s="584"/>
      <c r="K170" s="584"/>
      <c r="L170" s="132"/>
      <c r="M170" s="132"/>
      <c r="N170" s="132"/>
      <c r="O170" s="132"/>
      <c r="P170" s="132"/>
      <c r="Q170" s="132"/>
    </row>
    <row r="171" spans="1:17" ht="18">
      <c r="A171" s="132"/>
      <c r="B171" s="584"/>
      <c r="C171" s="575" t="s">
        <v>905</v>
      </c>
      <c r="D171" s="575"/>
      <c r="E171" s="584"/>
      <c r="F171" s="584"/>
      <c r="G171" s="584"/>
      <c r="H171" s="584"/>
      <c r="I171" s="584"/>
      <c r="J171" s="584"/>
      <c r="K171" s="584"/>
      <c r="L171" s="132"/>
      <c r="M171" s="132"/>
      <c r="N171" s="132"/>
      <c r="O171" s="132"/>
      <c r="P171" s="132"/>
      <c r="Q171" s="132"/>
    </row>
    <row r="172" spans="1:17" ht="18">
      <c r="A172" s="132"/>
      <c r="B172" s="584"/>
      <c r="C172" s="575"/>
      <c r="D172" s="575"/>
      <c r="E172" s="584"/>
      <c r="F172" s="584"/>
      <c r="G172" s="584"/>
      <c r="H172" s="584"/>
      <c r="I172" s="584"/>
      <c r="J172" s="584"/>
      <c r="K172" s="584"/>
      <c r="L172" s="132"/>
      <c r="M172" s="132"/>
      <c r="N172" s="132"/>
      <c r="O172" s="132"/>
      <c r="P172" s="132"/>
      <c r="Q172" s="132"/>
    </row>
    <row r="173" spans="1:17" ht="15.75">
      <c r="A173" s="132"/>
      <c r="B173" s="584"/>
      <c r="C173" s="585" t="s">
        <v>906</v>
      </c>
      <c r="D173" s="586" t="s">
        <v>907</v>
      </c>
      <c r="E173" s="584"/>
      <c r="F173" s="584"/>
      <c r="G173" s="584"/>
      <c r="H173" s="584"/>
      <c r="I173" s="584"/>
      <c r="J173" s="584"/>
      <c r="K173" s="584"/>
      <c r="L173" s="132"/>
      <c r="M173" s="132"/>
      <c r="N173" s="132"/>
      <c r="O173" s="132"/>
      <c r="P173" s="132"/>
      <c r="Q173" s="132"/>
    </row>
    <row r="174" spans="1:17" ht="15" customHeight="1">
      <c r="B174" s="584"/>
      <c r="C174" s="584"/>
      <c r="D174" s="584"/>
      <c r="E174" s="584"/>
      <c r="F174" s="584"/>
      <c r="G174" s="584"/>
      <c r="H174" s="584"/>
      <c r="I174" s="584"/>
      <c r="J174" s="584"/>
      <c r="K174" s="584"/>
      <c r="L174" s="132"/>
      <c r="M174" s="132"/>
      <c r="N174" s="132"/>
      <c r="O174" s="132"/>
      <c r="P174" s="132"/>
      <c r="Q174" s="132"/>
    </row>
    <row r="175" spans="1:17">
      <c r="A175" s="132"/>
      <c r="B175" s="157"/>
      <c r="C175" s="157"/>
      <c r="D175" s="157"/>
      <c r="E175" s="157"/>
      <c r="F175" s="157"/>
      <c r="G175" s="157"/>
      <c r="H175" s="157"/>
      <c r="I175" s="157"/>
      <c r="J175" s="157"/>
      <c r="K175" s="157"/>
      <c r="L175" s="157"/>
      <c r="M175" s="132"/>
      <c r="N175" s="132"/>
      <c r="O175" s="132"/>
      <c r="P175" s="132"/>
      <c r="Q175" s="132"/>
    </row>
    <row r="176" spans="1:17" ht="18.75">
      <c r="A176" s="132"/>
      <c r="B176" s="157"/>
      <c r="C176" s="587"/>
      <c r="D176" s="566" t="s">
        <v>896</v>
      </c>
      <c r="E176" s="588"/>
      <c r="F176" s="588"/>
      <c r="G176" s="132"/>
      <c r="H176" s="132"/>
      <c r="I176" s="132"/>
      <c r="J176" s="132"/>
      <c r="K176" s="132"/>
      <c r="L176" s="132"/>
      <c r="M176" s="132"/>
      <c r="N176" s="132"/>
      <c r="O176" s="132"/>
      <c r="P176" s="132"/>
      <c r="Q176" s="132"/>
    </row>
    <row r="177" spans="1:17">
      <c r="A177" s="132"/>
      <c r="B177" s="157"/>
      <c r="C177" s="133"/>
      <c r="D177" s="589"/>
      <c r="E177" s="132"/>
      <c r="F177" s="132"/>
      <c r="G177" s="132"/>
      <c r="H177" s="132"/>
      <c r="I177" s="132"/>
      <c r="J177" s="132"/>
      <c r="K177" s="132"/>
      <c r="L177" s="132"/>
      <c r="M177" s="132"/>
      <c r="N177" s="132"/>
      <c r="O177" s="132"/>
      <c r="P177" s="132"/>
      <c r="Q177" s="132"/>
    </row>
    <row r="178" spans="1:17">
      <c r="A178" s="132"/>
      <c r="B178" s="157"/>
      <c r="C178" s="590" t="s">
        <v>908</v>
      </c>
      <c r="D178" s="133"/>
      <c r="E178" s="133"/>
      <c r="F178" s="132"/>
      <c r="G178" s="132"/>
      <c r="H178" s="132"/>
      <c r="I178" s="591" t="s">
        <v>909</v>
      </c>
      <c r="J178" s="591" t="s">
        <v>910</v>
      </c>
      <c r="K178" s="132"/>
      <c r="L178" s="132"/>
      <c r="M178" s="132"/>
      <c r="N178" s="132"/>
      <c r="O178" s="132"/>
      <c r="P178" s="132"/>
      <c r="Q178" s="132"/>
    </row>
    <row r="179" spans="1:17">
      <c r="A179" s="132"/>
      <c r="B179" s="157"/>
      <c r="C179" s="592" t="s">
        <v>911</v>
      </c>
      <c r="D179" s="133"/>
      <c r="E179" s="133"/>
      <c r="F179" s="132"/>
      <c r="G179" s="132"/>
      <c r="H179" s="132"/>
      <c r="I179" s="593">
        <v>41422</v>
      </c>
      <c r="J179" s="594">
        <v>4416</v>
      </c>
      <c r="K179" s="132"/>
      <c r="L179" s="132"/>
      <c r="M179" s="132"/>
      <c r="N179" s="132"/>
      <c r="O179" s="132"/>
      <c r="P179" s="132"/>
      <c r="Q179" s="132"/>
    </row>
    <row r="180" spans="1:17">
      <c r="A180" s="132"/>
      <c r="B180" s="157"/>
      <c r="C180" s="592" t="s">
        <v>912</v>
      </c>
      <c r="D180" s="133"/>
      <c r="E180" s="133"/>
      <c r="F180" s="132"/>
      <c r="G180" s="132"/>
      <c r="H180" s="132"/>
      <c r="I180" s="593">
        <v>41092</v>
      </c>
      <c r="J180" s="594">
        <v>14900</v>
      </c>
      <c r="K180" s="132"/>
      <c r="L180" s="132"/>
      <c r="M180" s="132"/>
      <c r="N180" s="132"/>
      <c r="O180" s="132"/>
      <c r="P180" s="132"/>
      <c r="Q180" s="132"/>
    </row>
    <row r="181" spans="1:17">
      <c r="A181" s="132"/>
      <c r="B181" s="157"/>
      <c r="C181" s="592" t="s">
        <v>913</v>
      </c>
      <c r="D181" s="133"/>
      <c r="E181" s="133"/>
      <c r="F181" s="132"/>
      <c r="G181" s="132"/>
      <c r="H181" s="132"/>
      <c r="I181" s="593">
        <v>41062</v>
      </c>
      <c r="J181" s="594">
        <v>36257</v>
      </c>
      <c r="K181" s="132"/>
      <c r="L181" s="132"/>
      <c r="M181" s="132"/>
      <c r="N181" s="132"/>
      <c r="O181" s="132"/>
      <c r="P181" s="132"/>
      <c r="Q181" s="132"/>
    </row>
    <row r="182" spans="1:17">
      <c r="A182" s="132"/>
      <c r="B182" s="157"/>
      <c r="C182" s="592" t="s">
        <v>914</v>
      </c>
      <c r="D182" s="133"/>
      <c r="E182" s="133"/>
      <c r="F182" s="132"/>
      <c r="G182" s="132"/>
      <c r="H182" s="132"/>
      <c r="I182" s="593">
        <v>41062</v>
      </c>
      <c r="J182" s="594">
        <v>14390</v>
      </c>
      <c r="K182" s="132"/>
      <c r="L182" s="132"/>
      <c r="M182" s="132"/>
      <c r="N182" s="132"/>
      <c r="O182" s="132"/>
      <c r="P182" s="132"/>
      <c r="Q182" s="132"/>
    </row>
    <row r="183" spans="1:17">
      <c r="A183" s="132"/>
      <c r="B183" s="157"/>
      <c r="C183" s="595" t="s">
        <v>915</v>
      </c>
      <c r="D183" s="133"/>
      <c r="E183" s="133"/>
      <c r="F183" s="132"/>
      <c r="G183" s="132"/>
      <c r="H183" s="132"/>
      <c r="I183" s="593">
        <v>41052</v>
      </c>
      <c r="J183" s="594">
        <v>48910</v>
      </c>
      <c r="K183" s="132"/>
      <c r="L183" s="132"/>
      <c r="M183" s="132"/>
      <c r="N183" s="132"/>
      <c r="O183" s="132"/>
      <c r="P183" s="132"/>
      <c r="Q183" s="132"/>
    </row>
    <row r="184" spans="1:17">
      <c r="A184" s="132"/>
      <c r="B184" s="157"/>
      <c r="C184" s="592" t="s">
        <v>916</v>
      </c>
      <c r="D184" s="133"/>
      <c r="E184" s="133"/>
      <c r="F184" s="132"/>
      <c r="G184" s="132"/>
      <c r="H184" s="132"/>
      <c r="I184" s="593">
        <v>41025</v>
      </c>
      <c r="J184" s="594">
        <v>14751</v>
      </c>
      <c r="K184" s="132"/>
      <c r="L184" s="132"/>
      <c r="M184" s="132"/>
      <c r="N184" s="132"/>
      <c r="O184" s="132"/>
      <c r="P184" s="132"/>
      <c r="Q184" s="132"/>
    </row>
    <row r="185" spans="1:17">
      <c r="A185" s="132"/>
      <c r="B185" s="157"/>
      <c r="C185" s="592" t="s">
        <v>917</v>
      </c>
      <c r="D185" s="133"/>
      <c r="E185" s="133"/>
      <c r="F185" s="132"/>
      <c r="G185" s="132"/>
      <c r="H185" s="132"/>
      <c r="I185" s="593">
        <v>40848</v>
      </c>
      <c r="J185" s="594">
        <v>10084</v>
      </c>
      <c r="K185" s="132"/>
      <c r="L185" s="132"/>
      <c r="M185" s="132"/>
      <c r="N185" s="132"/>
      <c r="O185" s="132"/>
      <c r="P185" s="132"/>
      <c r="Q185" s="132"/>
    </row>
    <row r="186" spans="1:17">
      <c r="A186" s="132"/>
      <c r="B186" s="157"/>
      <c r="C186" s="592" t="s">
        <v>918</v>
      </c>
      <c r="D186" s="133"/>
      <c r="E186" s="133"/>
      <c r="F186" s="132"/>
      <c r="G186" s="132"/>
      <c r="H186" s="132"/>
      <c r="I186" s="593">
        <v>40454</v>
      </c>
      <c r="J186" s="594">
        <v>45222</v>
      </c>
      <c r="K186" s="132"/>
      <c r="L186" s="132"/>
      <c r="M186" s="132"/>
      <c r="N186" s="132"/>
      <c r="O186" s="132"/>
      <c r="P186" s="132"/>
      <c r="Q186" s="132"/>
    </row>
    <row r="187" spans="1:17">
      <c r="A187" s="132"/>
      <c r="B187" s="157"/>
      <c r="C187" s="592" t="s">
        <v>919</v>
      </c>
      <c r="D187" s="133"/>
      <c r="E187" s="133"/>
      <c r="F187" s="132"/>
      <c r="G187" s="132"/>
      <c r="H187" s="132"/>
      <c r="I187" s="593">
        <v>40294</v>
      </c>
      <c r="J187" s="594">
        <v>65784</v>
      </c>
      <c r="K187" s="132"/>
      <c r="L187" s="132"/>
      <c r="M187" s="132"/>
      <c r="N187" s="132"/>
      <c r="O187" s="132"/>
      <c r="P187" s="132"/>
      <c r="Q187" s="132"/>
    </row>
    <row r="188" spans="1:17">
      <c r="A188" s="132"/>
      <c r="B188" s="157"/>
      <c r="C188" s="592" t="s">
        <v>920</v>
      </c>
      <c r="D188" s="133"/>
      <c r="E188" s="133"/>
      <c r="F188" s="132"/>
      <c r="G188" s="132"/>
      <c r="H188" s="132"/>
      <c r="I188" s="593">
        <v>40273</v>
      </c>
      <c r="J188" s="594">
        <v>96965</v>
      </c>
      <c r="K188" s="132"/>
      <c r="L188" s="132"/>
      <c r="M188" s="132"/>
      <c r="N188" s="132"/>
      <c r="O188" s="132"/>
      <c r="P188" s="132"/>
      <c r="Q188" s="132"/>
    </row>
    <row r="189" spans="1:17">
      <c r="A189" s="132"/>
      <c r="B189" s="157"/>
      <c r="C189" s="592" t="s">
        <v>921</v>
      </c>
      <c r="D189" s="133"/>
      <c r="E189" s="133"/>
      <c r="F189" s="132"/>
      <c r="G189" s="132"/>
      <c r="H189" s="132"/>
      <c r="I189" s="593">
        <v>40273</v>
      </c>
      <c r="J189" s="594">
        <v>45902</v>
      </c>
      <c r="K189" s="132"/>
      <c r="L189" s="132"/>
      <c r="M189" s="132"/>
      <c r="N189" s="132"/>
      <c r="O189" s="132"/>
      <c r="P189" s="132"/>
      <c r="Q189" s="132"/>
    </row>
    <row r="190" spans="1:17">
      <c r="A190" s="132"/>
      <c r="B190" s="157"/>
      <c r="C190" s="592" t="s">
        <v>922</v>
      </c>
      <c r="D190" s="133"/>
      <c r="E190" s="133"/>
      <c r="F190" s="132"/>
      <c r="G190" s="132"/>
      <c r="H190" s="132"/>
      <c r="I190" s="593">
        <v>40250</v>
      </c>
      <c r="J190" s="594">
        <v>122444</v>
      </c>
      <c r="K190" s="132"/>
      <c r="L190" s="132"/>
      <c r="M190" s="132"/>
      <c r="N190" s="132"/>
      <c r="O190" s="132"/>
      <c r="P190" s="132"/>
      <c r="Q190" s="132"/>
    </row>
    <row r="191" spans="1:17">
      <c r="A191" s="132"/>
      <c r="B191" s="157"/>
      <c r="C191" s="592" t="s">
        <v>923</v>
      </c>
      <c r="D191" s="133"/>
      <c r="E191" s="133"/>
      <c r="F191" s="132"/>
      <c r="G191" s="132"/>
      <c r="H191" s="132"/>
      <c r="I191" s="593">
        <v>40182</v>
      </c>
      <c r="J191" s="594">
        <v>100241</v>
      </c>
      <c r="K191" s="132"/>
      <c r="L191" s="132"/>
      <c r="M191" s="132"/>
      <c r="N191" s="132"/>
      <c r="O191" s="132"/>
      <c r="P191" s="132"/>
      <c r="Q191" s="132"/>
    </row>
    <row r="192" spans="1:17">
      <c r="A192" s="132"/>
      <c r="B192" s="157"/>
      <c r="C192" s="592" t="s">
        <v>924</v>
      </c>
      <c r="D192" s="133"/>
      <c r="E192" s="133"/>
      <c r="F192" s="132"/>
      <c r="G192" s="132"/>
      <c r="H192" s="132"/>
      <c r="I192" s="593">
        <v>40138</v>
      </c>
      <c r="J192" s="594">
        <v>23956</v>
      </c>
      <c r="K192" s="132"/>
      <c r="L192" s="132"/>
      <c r="M192" s="132"/>
      <c r="N192" s="132"/>
      <c r="O192" s="132"/>
      <c r="P192" s="132"/>
      <c r="Q192" s="132"/>
    </row>
    <row r="193" spans="1:17">
      <c r="A193" s="132"/>
      <c r="B193" s="157"/>
      <c r="C193" s="592" t="s">
        <v>925</v>
      </c>
      <c r="D193" s="133"/>
      <c r="E193" s="133"/>
      <c r="F193" s="132"/>
      <c r="G193" s="132"/>
      <c r="H193" s="132"/>
      <c r="I193" s="593">
        <v>40125</v>
      </c>
      <c r="J193" s="594">
        <v>113684</v>
      </c>
      <c r="K193" s="132"/>
      <c r="L193" s="132"/>
      <c r="M193" s="132"/>
      <c r="N193" s="132"/>
      <c r="O193" s="132"/>
      <c r="P193" s="132"/>
      <c r="Q193" s="132"/>
    </row>
    <row r="194" spans="1:17">
      <c r="A194" s="132"/>
      <c r="B194" s="157"/>
      <c r="C194" s="592" t="s">
        <v>926</v>
      </c>
      <c r="D194" s="133"/>
      <c r="E194" s="133"/>
      <c r="F194" s="132"/>
      <c r="G194" s="132"/>
      <c r="H194" s="132"/>
      <c r="I194" s="593">
        <v>40111</v>
      </c>
      <c r="J194" s="594">
        <v>27154</v>
      </c>
      <c r="K194" s="132"/>
      <c r="L194" s="132"/>
      <c r="M194" s="132"/>
      <c r="N194" s="132"/>
      <c r="O194" s="132"/>
      <c r="P194" s="132"/>
      <c r="Q194" s="132"/>
    </row>
    <row r="195" spans="1:17">
      <c r="A195" s="132"/>
      <c r="B195" s="157"/>
      <c r="C195" s="592" t="s">
        <v>927</v>
      </c>
      <c r="D195" s="133"/>
      <c r="E195" s="133"/>
      <c r="F195" s="132"/>
      <c r="G195" s="132"/>
      <c r="H195" s="132"/>
      <c r="I195" s="593">
        <v>40096</v>
      </c>
      <c r="J195" s="594">
        <v>25774</v>
      </c>
      <c r="K195" s="132"/>
      <c r="L195" s="132"/>
      <c r="M195" s="132"/>
      <c r="N195" s="132"/>
      <c r="O195" s="132"/>
      <c r="P195" s="132"/>
      <c r="Q195" s="132"/>
    </row>
    <row r="196" spans="1:17">
      <c r="A196" s="132"/>
      <c r="B196" s="157"/>
      <c r="C196" s="592" t="s">
        <v>928</v>
      </c>
      <c r="D196" s="133"/>
      <c r="E196" s="133"/>
      <c r="F196" s="132"/>
      <c r="G196" s="132"/>
      <c r="H196" s="132"/>
      <c r="I196" s="593">
        <v>40085</v>
      </c>
      <c r="J196" s="594">
        <v>79344</v>
      </c>
      <c r="K196" s="132"/>
      <c r="L196" s="132"/>
      <c r="M196" s="132"/>
      <c r="N196" s="132"/>
      <c r="O196" s="132"/>
      <c r="P196" s="132"/>
      <c r="Q196" s="132"/>
    </row>
    <row r="197" spans="1:17">
      <c r="A197" s="132"/>
      <c r="B197" s="157"/>
      <c r="C197" s="592" t="s">
        <v>929</v>
      </c>
      <c r="D197" s="133"/>
      <c r="E197" s="133"/>
      <c r="F197" s="132"/>
      <c r="G197" s="132"/>
      <c r="H197" s="132"/>
      <c r="I197" s="593">
        <v>40068</v>
      </c>
      <c r="J197" s="594">
        <v>145176</v>
      </c>
      <c r="K197" s="132"/>
      <c r="L197" s="132"/>
      <c r="M197" s="132"/>
      <c r="N197" s="132"/>
      <c r="O197" s="132"/>
      <c r="P197" s="132"/>
      <c r="Q197" s="132"/>
    </row>
    <row r="198" spans="1:17">
      <c r="A198" s="132"/>
      <c r="B198" s="157"/>
      <c r="C198" s="592" t="s">
        <v>930</v>
      </c>
      <c r="D198" s="133"/>
      <c r="E198" s="133"/>
      <c r="F198" s="132"/>
      <c r="G198" s="132"/>
      <c r="H198" s="132"/>
      <c r="I198" s="593">
        <v>40048</v>
      </c>
      <c r="J198" s="594">
        <v>7657</v>
      </c>
      <c r="K198" s="132"/>
      <c r="L198" s="132"/>
      <c r="M198" s="132"/>
      <c r="N198" s="132"/>
      <c r="O198" s="132"/>
      <c r="P198" s="132"/>
      <c r="Q198" s="132"/>
    </row>
    <row r="199" spans="1:17">
      <c r="A199" s="132"/>
      <c r="B199" s="157"/>
      <c r="C199" s="592" t="s">
        <v>931</v>
      </c>
      <c r="D199" s="133"/>
      <c r="E199" s="133"/>
      <c r="F199" s="132"/>
      <c r="G199" s="132"/>
      <c r="H199" s="132"/>
      <c r="I199" s="593">
        <v>40044</v>
      </c>
      <c r="J199" s="594">
        <v>45164</v>
      </c>
      <c r="K199" s="132"/>
      <c r="L199" s="132"/>
      <c r="M199" s="132"/>
      <c r="N199" s="132"/>
      <c r="O199" s="132"/>
      <c r="P199" s="132"/>
      <c r="Q199" s="132"/>
    </row>
    <row r="200" spans="1:17">
      <c r="A200" s="132"/>
      <c r="B200" s="157"/>
      <c r="C200" s="592" t="s">
        <v>932</v>
      </c>
      <c r="D200" s="133"/>
      <c r="E200" s="133"/>
      <c r="F200" s="132"/>
      <c r="G200" s="132"/>
      <c r="H200" s="132"/>
      <c r="I200" s="593">
        <v>40020</v>
      </c>
      <c r="J200" s="594">
        <v>105218</v>
      </c>
      <c r="K200" s="132"/>
      <c r="L200" s="132"/>
      <c r="M200" s="132"/>
      <c r="N200" s="132"/>
      <c r="O200" s="132"/>
      <c r="P200" s="132"/>
      <c r="Q200" s="132"/>
    </row>
    <row r="201" spans="1:17">
      <c r="A201" s="132"/>
      <c r="B201" s="157"/>
      <c r="C201" s="592" t="s">
        <v>933</v>
      </c>
      <c r="D201" s="133"/>
      <c r="E201" s="133"/>
      <c r="F201" s="132"/>
      <c r="G201" s="132"/>
      <c r="H201" s="132"/>
      <c r="I201" s="593">
        <v>39788</v>
      </c>
      <c r="J201" s="594">
        <v>59780</v>
      </c>
      <c r="K201" s="132"/>
      <c r="L201" s="132"/>
      <c r="M201" s="132"/>
      <c r="N201" s="132"/>
      <c r="O201" s="132"/>
      <c r="P201" s="132"/>
      <c r="Q201" s="132"/>
    </row>
    <row r="202" spans="1:17">
      <c r="A202" s="132"/>
      <c r="B202" s="157"/>
      <c r="C202" s="592" t="s">
        <v>934</v>
      </c>
      <c r="D202" s="133"/>
      <c r="E202" s="133"/>
      <c r="F202" s="132"/>
      <c r="G202" s="132"/>
      <c r="H202" s="132"/>
      <c r="I202" s="593">
        <v>39787</v>
      </c>
      <c r="J202" s="594">
        <v>75563</v>
      </c>
      <c r="K202" s="132"/>
      <c r="L202" s="132"/>
      <c r="M202" s="132"/>
      <c r="N202" s="132"/>
      <c r="O202" s="132"/>
      <c r="P202" s="132"/>
      <c r="Q202" s="132"/>
    </row>
    <row r="203" spans="1:17">
      <c r="A203" s="132"/>
      <c r="B203" s="157"/>
      <c r="C203" s="592" t="s">
        <v>935</v>
      </c>
      <c r="D203" s="133"/>
      <c r="E203" s="133"/>
      <c r="F203" s="132"/>
      <c r="G203" s="132"/>
      <c r="H203" s="132"/>
      <c r="I203" s="593">
        <v>39787</v>
      </c>
      <c r="J203" s="594">
        <v>15781</v>
      </c>
      <c r="K203" s="132"/>
      <c r="L203" s="132"/>
      <c r="M203" s="132"/>
      <c r="N203" s="132"/>
      <c r="O203" s="132"/>
      <c r="P203" s="132"/>
      <c r="Q203" s="132"/>
    </row>
    <row r="204" spans="1:17">
      <c r="A204" s="132"/>
      <c r="B204" s="157"/>
      <c r="C204" s="592" t="s">
        <v>936</v>
      </c>
      <c r="D204" s="596"/>
      <c r="E204" s="596"/>
      <c r="F204" s="132"/>
      <c r="G204" s="132"/>
      <c r="H204" s="132"/>
      <c r="I204" s="132"/>
      <c r="J204" s="132"/>
      <c r="K204" s="132"/>
      <c r="L204" s="132"/>
      <c r="M204" s="132"/>
      <c r="N204" s="132"/>
      <c r="O204" s="132"/>
      <c r="P204" s="132"/>
      <c r="Q204" s="132"/>
    </row>
    <row r="205" spans="1:17" ht="20.100000000000001" customHeight="1">
      <c r="B205" s="133"/>
      <c r="C205" s="133"/>
      <c r="D205" s="133"/>
      <c r="E205" s="501"/>
      <c r="F205" s="501"/>
      <c r="G205" s="133"/>
      <c r="H205" s="133"/>
      <c r="I205" s="133"/>
      <c r="J205" s="133"/>
      <c r="K205" s="133"/>
      <c r="L205" s="132"/>
      <c r="M205" s="132"/>
      <c r="N205" s="132"/>
      <c r="O205" s="132"/>
      <c r="P205" s="132"/>
      <c r="Q205" s="132"/>
    </row>
    <row r="206" spans="1:17" ht="20.100000000000001" customHeight="1">
      <c r="B206" s="133"/>
      <c r="C206" s="597" t="s">
        <v>937</v>
      </c>
      <c r="D206" s="133"/>
      <c r="E206" s="501"/>
      <c r="F206" s="501"/>
      <c r="G206" s="133"/>
      <c r="H206" s="133"/>
      <c r="I206" s="133"/>
      <c r="J206" s="133"/>
      <c r="K206" s="133"/>
      <c r="L206" s="132"/>
      <c r="M206" s="132"/>
      <c r="N206" s="132"/>
      <c r="O206" s="132"/>
      <c r="P206" s="132"/>
      <c r="Q206" s="132"/>
    </row>
    <row r="207" spans="1:17" ht="20.100000000000001" customHeight="1">
      <c r="B207" s="133"/>
      <c r="C207" s="133"/>
      <c r="D207" s="133"/>
      <c r="E207" s="501"/>
      <c r="F207" s="501"/>
      <c r="G207" s="133"/>
      <c r="H207" s="133"/>
      <c r="I207" s="133"/>
      <c r="J207" s="133"/>
      <c r="K207" s="133"/>
      <c r="L207" s="132"/>
      <c r="M207" s="132"/>
      <c r="N207" s="132"/>
      <c r="O207" s="132"/>
      <c r="P207" s="132"/>
      <c r="Q207" s="132"/>
    </row>
    <row r="208" spans="1:17" ht="20.100000000000001" customHeight="1">
      <c r="B208" s="133"/>
      <c r="C208" s="133"/>
      <c r="D208" s="133"/>
      <c r="E208" s="501"/>
      <c r="F208" s="501"/>
      <c r="G208" s="133"/>
      <c r="H208" s="133"/>
      <c r="I208" s="133"/>
      <c r="J208" s="133"/>
      <c r="K208" s="133"/>
      <c r="L208" s="132"/>
      <c r="M208" s="132"/>
      <c r="N208" s="132"/>
      <c r="O208" s="132"/>
      <c r="P208" s="132"/>
      <c r="Q208" s="132"/>
    </row>
    <row r="209" spans="1:1310" ht="20.100000000000001" customHeight="1">
      <c r="B209" s="133"/>
      <c r="C209" s="133"/>
      <c r="D209" s="133"/>
      <c r="E209" s="501"/>
      <c r="F209" s="501"/>
      <c r="G209" s="133"/>
      <c r="H209" s="133"/>
      <c r="I209" s="133"/>
      <c r="J209" s="133"/>
      <c r="K209" s="133"/>
      <c r="L209" s="132"/>
      <c r="M209" s="132"/>
      <c r="N209" s="132"/>
      <c r="O209" s="132"/>
      <c r="P209" s="132"/>
      <c r="Q209" s="132"/>
    </row>
    <row r="210" spans="1:1310" ht="20.100000000000001" customHeight="1">
      <c r="B210" s="133"/>
      <c r="C210" s="133"/>
      <c r="D210" s="133"/>
      <c r="E210" s="501"/>
      <c r="F210" s="501"/>
      <c r="G210" s="133"/>
      <c r="H210" s="133"/>
      <c r="I210" s="133"/>
      <c r="J210" s="133"/>
      <c r="K210" s="133"/>
      <c r="L210" s="132"/>
      <c r="M210" s="132"/>
      <c r="N210" s="132"/>
      <c r="O210" s="132"/>
      <c r="P210" s="132"/>
      <c r="Q210" s="132"/>
    </row>
    <row r="211" spans="1:1310" ht="20.100000000000001" customHeight="1">
      <c r="B211" s="133"/>
      <c r="C211" s="133"/>
      <c r="D211" s="133"/>
      <c r="E211" s="501"/>
      <c r="F211" s="501"/>
      <c r="G211" s="133"/>
      <c r="H211" s="133"/>
      <c r="I211" s="133"/>
      <c r="J211" s="133"/>
      <c r="K211" s="133"/>
      <c r="L211" s="132"/>
      <c r="M211" s="132"/>
      <c r="N211" s="132"/>
      <c r="O211" s="132"/>
      <c r="P211" s="132"/>
      <c r="Q211" s="132"/>
    </row>
    <row r="212" spans="1:1310" ht="20.100000000000001" customHeight="1">
      <c r="B212" s="133"/>
      <c r="C212" s="133"/>
      <c r="D212" s="133"/>
      <c r="E212" s="501"/>
      <c r="F212" s="501"/>
      <c r="G212" s="133"/>
      <c r="H212" s="133"/>
      <c r="I212" s="133"/>
      <c r="J212" s="133"/>
      <c r="K212" s="133"/>
      <c r="L212" s="132"/>
      <c r="M212" s="132"/>
      <c r="N212" s="132"/>
      <c r="O212" s="132"/>
      <c r="P212" s="132"/>
      <c r="Q212" s="132"/>
    </row>
    <row r="213" spans="1:1310" ht="20.100000000000001" customHeight="1">
      <c r="B213" s="133"/>
      <c r="C213" s="133"/>
      <c r="D213" s="133"/>
      <c r="E213" s="501"/>
      <c r="F213" s="501"/>
      <c r="G213" s="133"/>
      <c r="H213" s="133"/>
      <c r="I213" s="133"/>
      <c r="J213" s="133"/>
      <c r="K213" s="133"/>
      <c r="L213" s="132"/>
      <c r="M213" s="132"/>
      <c r="N213" s="132"/>
      <c r="O213" s="132"/>
      <c r="P213" s="132"/>
      <c r="Q213" s="132"/>
    </row>
    <row r="214" spans="1:1310" ht="20.100000000000001" customHeight="1">
      <c r="B214" s="133"/>
      <c r="C214" s="133"/>
      <c r="D214" s="133"/>
      <c r="E214" s="501"/>
      <c r="F214" s="501"/>
      <c r="G214" s="133"/>
      <c r="H214" s="133"/>
      <c r="I214" s="133"/>
      <c r="J214" s="133"/>
      <c r="K214" s="133"/>
      <c r="L214" s="132"/>
      <c r="M214" s="132"/>
      <c r="N214" s="132"/>
      <c r="O214" s="132"/>
      <c r="P214" s="132"/>
      <c r="Q214" s="132"/>
    </row>
    <row r="215" spans="1:1310" ht="20.100000000000001" customHeight="1">
      <c r="B215" s="133"/>
      <c r="C215" s="133"/>
      <c r="D215" s="133"/>
      <c r="E215" s="501"/>
      <c r="F215" s="501"/>
      <c r="G215" s="133"/>
      <c r="H215" s="133"/>
      <c r="I215" s="133"/>
      <c r="J215" s="133"/>
      <c r="K215" s="133"/>
      <c r="L215" s="132"/>
      <c r="M215" s="132"/>
      <c r="N215" s="132"/>
      <c r="O215" s="132"/>
      <c r="P215" s="132"/>
      <c r="Q215" s="132"/>
    </row>
    <row r="216" spans="1:1310" ht="20.100000000000001" customHeight="1">
      <c r="B216" s="133"/>
      <c r="C216" s="133"/>
      <c r="D216" s="133"/>
      <c r="E216" s="501"/>
      <c r="F216" s="501"/>
      <c r="G216" s="133"/>
      <c r="H216" s="133"/>
      <c r="I216" s="133"/>
      <c r="J216" s="133"/>
      <c r="K216" s="133"/>
      <c r="L216" s="132"/>
      <c r="M216" s="132"/>
      <c r="N216" s="132"/>
      <c r="O216" s="132"/>
      <c r="P216" s="132"/>
      <c r="Q216" s="132"/>
    </row>
    <row r="217" spans="1:1310" ht="20.100000000000001" customHeight="1">
      <c r="B217" s="133"/>
      <c r="C217" s="133"/>
      <c r="D217" s="133"/>
      <c r="E217" s="501"/>
      <c r="F217" s="501"/>
      <c r="G217" s="133"/>
      <c r="H217" s="133"/>
      <c r="I217" s="133"/>
      <c r="J217" s="133"/>
      <c r="K217" s="133"/>
      <c r="L217" s="132"/>
      <c r="M217" s="132"/>
      <c r="N217" s="132"/>
      <c r="O217" s="132"/>
      <c r="P217" s="132"/>
      <c r="Q217" s="132"/>
    </row>
    <row r="218" spans="1:1310" ht="20.100000000000001" customHeight="1">
      <c r="B218" s="133"/>
      <c r="C218" s="133"/>
      <c r="D218" s="133"/>
      <c r="E218" s="501"/>
      <c r="F218" s="501"/>
      <c r="G218" s="133"/>
      <c r="H218" s="133"/>
      <c r="I218" s="133"/>
      <c r="J218" s="133"/>
      <c r="K218" s="133"/>
      <c r="L218" s="132"/>
      <c r="M218" s="132"/>
      <c r="N218" s="132"/>
      <c r="O218" s="132"/>
      <c r="P218" s="132"/>
      <c r="Q218" s="132"/>
    </row>
    <row r="219" spans="1:1310" s="602" customFormat="1" ht="23.25" customHeight="1">
      <c r="A219" s="598">
        <v>1</v>
      </c>
      <c r="B219" s="5954" t="s">
        <v>938</v>
      </c>
      <c r="C219" s="5954"/>
      <c r="D219" s="5954"/>
      <c r="E219" s="5954"/>
      <c r="F219" s="5954"/>
      <c r="G219" s="5954"/>
      <c r="H219" s="5954"/>
      <c r="I219" s="5954"/>
      <c r="J219" s="5954"/>
      <c r="K219" s="5954"/>
      <c r="L219" s="5954"/>
      <c r="M219" s="5954"/>
      <c r="N219" s="5954"/>
      <c r="O219" s="5954"/>
      <c r="P219" s="5954"/>
      <c r="Q219" s="5954"/>
      <c r="R219" s="599"/>
      <c r="S219" s="599"/>
      <c r="T219" s="599"/>
      <c r="U219" s="599"/>
      <c r="V219" s="599"/>
      <c r="W219" s="599"/>
      <c r="X219" s="599"/>
      <c r="Y219" s="599"/>
      <c r="Z219" s="599"/>
      <c r="AA219" s="599"/>
      <c r="AB219" s="599"/>
      <c r="AC219" s="599"/>
      <c r="AD219" s="600"/>
      <c r="AE219" s="600"/>
      <c r="AF219" s="600"/>
      <c r="AG219" s="600"/>
      <c r="AH219" s="600"/>
      <c r="AI219" s="600"/>
      <c r="AJ219" s="600"/>
      <c r="AK219" s="600"/>
      <c r="AL219" s="600"/>
      <c r="AM219" s="600"/>
      <c r="AN219" s="600"/>
      <c r="AO219" s="600"/>
      <c r="AP219" s="600"/>
      <c r="AQ219" s="600"/>
      <c r="AR219" s="600"/>
      <c r="AS219" s="600"/>
      <c r="AT219" s="600"/>
      <c r="AU219" s="600"/>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c r="CM219" s="601"/>
      <c r="CN219" s="601"/>
      <c r="CO219" s="601"/>
      <c r="CP219" s="601"/>
      <c r="CQ219" s="601"/>
      <c r="CR219" s="601"/>
      <c r="CS219" s="601"/>
      <c r="CT219" s="601"/>
      <c r="CU219" s="601"/>
      <c r="CV219" s="601"/>
      <c r="CW219" s="601"/>
      <c r="CX219" s="601"/>
      <c r="CY219" s="601"/>
      <c r="CZ219" s="601"/>
      <c r="DA219" s="601"/>
      <c r="DB219" s="601"/>
      <c r="DC219" s="601"/>
      <c r="DD219" s="601"/>
      <c r="DE219" s="601"/>
      <c r="DF219" s="601"/>
      <c r="DG219" s="601"/>
      <c r="DH219" s="601"/>
      <c r="DI219" s="601"/>
      <c r="DJ219" s="601"/>
      <c r="DK219" s="601"/>
      <c r="DL219" s="601"/>
      <c r="DM219" s="601"/>
      <c r="DN219" s="601"/>
      <c r="DO219" s="601"/>
      <c r="DP219" s="601"/>
      <c r="DQ219" s="601"/>
      <c r="DR219" s="601"/>
      <c r="DS219" s="601"/>
      <c r="DT219" s="601"/>
      <c r="DU219" s="601"/>
      <c r="DV219" s="601"/>
      <c r="DW219" s="601"/>
      <c r="DX219" s="601"/>
      <c r="DY219" s="601"/>
      <c r="DZ219" s="601"/>
      <c r="EA219" s="601"/>
      <c r="EB219" s="601"/>
      <c r="EC219" s="601"/>
      <c r="ED219" s="601"/>
      <c r="EE219" s="601"/>
      <c r="EF219" s="601"/>
      <c r="EG219" s="601"/>
      <c r="EH219" s="601"/>
      <c r="EI219" s="601"/>
      <c r="EJ219" s="601"/>
      <c r="EK219" s="601"/>
      <c r="EL219" s="601"/>
      <c r="EM219" s="601"/>
      <c r="EN219" s="601"/>
      <c r="EO219" s="601"/>
      <c r="EP219" s="601"/>
      <c r="EQ219" s="601"/>
      <c r="ER219" s="601"/>
      <c r="ES219" s="601"/>
      <c r="ET219" s="601"/>
      <c r="EU219" s="601"/>
      <c r="EV219" s="601"/>
      <c r="EW219" s="601"/>
      <c r="EX219" s="601"/>
      <c r="EY219" s="601"/>
      <c r="EZ219" s="601"/>
      <c r="FA219" s="601"/>
      <c r="FB219" s="601"/>
      <c r="FC219" s="601"/>
      <c r="FD219" s="601"/>
      <c r="FE219" s="601"/>
      <c r="FF219" s="601"/>
      <c r="FG219" s="601"/>
      <c r="FH219" s="601"/>
      <c r="FI219" s="601"/>
      <c r="FJ219" s="601"/>
      <c r="FK219" s="601"/>
      <c r="FL219" s="601"/>
      <c r="FM219" s="601"/>
      <c r="FN219" s="601"/>
      <c r="FO219" s="601"/>
      <c r="FP219" s="601"/>
      <c r="FQ219" s="601"/>
      <c r="FR219" s="601"/>
      <c r="FS219" s="601"/>
      <c r="FT219" s="601"/>
      <c r="FU219" s="601"/>
      <c r="FV219" s="601"/>
      <c r="FW219" s="601"/>
      <c r="FX219" s="601"/>
      <c r="FY219" s="601"/>
      <c r="FZ219" s="601"/>
      <c r="GA219" s="601"/>
      <c r="GB219" s="601"/>
      <c r="GC219" s="601"/>
      <c r="GD219" s="601"/>
      <c r="GE219" s="601"/>
      <c r="GF219" s="601"/>
      <c r="GG219" s="601"/>
      <c r="GH219" s="601"/>
      <c r="GI219" s="601"/>
      <c r="GJ219" s="601"/>
      <c r="GK219" s="601"/>
      <c r="GL219" s="601"/>
      <c r="GM219" s="601"/>
      <c r="GN219" s="601"/>
      <c r="GO219" s="601"/>
      <c r="GP219" s="601"/>
      <c r="GQ219" s="601"/>
      <c r="GR219" s="601"/>
      <c r="GS219" s="601"/>
      <c r="GT219" s="601"/>
      <c r="GU219" s="601"/>
      <c r="GV219" s="601"/>
      <c r="GW219" s="601"/>
      <c r="GX219" s="601"/>
      <c r="GY219" s="601"/>
      <c r="GZ219" s="601"/>
      <c r="HA219" s="601"/>
      <c r="HB219" s="601"/>
      <c r="HC219" s="601"/>
      <c r="HD219" s="601"/>
      <c r="HE219" s="601"/>
      <c r="HF219" s="601"/>
      <c r="HG219" s="601"/>
      <c r="HH219" s="601"/>
      <c r="HI219" s="601"/>
      <c r="HJ219" s="601"/>
      <c r="HK219" s="601"/>
      <c r="HL219" s="601"/>
      <c r="HM219" s="601"/>
      <c r="HN219" s="601"/>
      <c r="HO219" s="601"/>
      <c r="HP219" s="601"/>
      <c r="HQ219" s="601"/>
      <c r="HR219" s="601"/>
      <c r="HS219" s="601"/>
      <c r="HT219" s="601"/>
      <c r="HU219" s="601"/>
      <c r="HV219" s="601"/>
      <c r="HW219" s="601"/>
      <c r="HX219" s="601"/>
      <c r="HY219" s="601"/>
      <c r="HZ219" s="601"/>
      <c r="IA219" s="601"/>
      <c r="IB219" s="601"/>
      <c r="IC219" s="601"/>
      <c r="ID219" s="601"/>
      <c r="IE219" s="601"/>
      <c r="IF219" s="601"/>
      <c r="IG219" s="601"/>
      <c r="IH219" s="601"/>
      <c r="II219" s="601"/>
      <c r="IJ219" s="601"/>
      <c r="IK219" s="601"/>
      <c r="IL219" s="601"/>
      <c r="IM219" s="601"/>
      <c r="IN219" s="601"/>
      <c r="IO219" s="601"/>
      <c r="IP219" s="601"/>
      <c r="IQ219" s="601"/>
      <c r="IR219" s="601"/>
      <c r="IS219" s="601"/>
      <c r="IT219" s="601"/>
      <c r="IU219" s="601"/>
      <c r="IV219" s="601"/>
      <c r="IW219" s="601"/>
      <c r="IX219" s="601"/>
      <c r="IY219" s="601"/>
      <c r="IZ219" s="601"/>
      <c r="JA219" s="601"/>
      <c r="JB219" s="601"/>
      <c r="JC219" s="601"/>
      <c r="JD219" s="601"/>
      <c r="JE219" s="601"/>
      <c r="JF219" s="601"/>
      <c r="JG219" s="601"/>
      <c r="JH219" s="601"/>
      <c r="JI219" s="601"/>
      <c r="JJ219" s="601"/>
      <c r="JK219" s="601"/>
      <c r="JL219" s="601"/>
      <c r="JM219" s="601"/>
      <c r="JN219" s="601"/>
      <c r="JO219" s="601"/>
      <c r="JP219" s="601"/>
      <c r="JQ219" s="601"/>
      <c r="JR219" s="601"/>
      <c r="JS219" s="601"/>
      <c r="JT219" s="601"/>
      <c r="JU219" s="601"/>
      <c r="JV219" s="601"/>
      <c r="JW219" s="601"/>
      <c r="JX219" s="601"/>
      <c r="JY219" s="601"/>
      <c r="JZ219" s="601"/>
      <c r="KA219" s="601"/>
      <c r="KB219" s="601"/>
      <c r="KC219" s="601"/>
      <c r="KD219" s="601"/>
      <c r="KE219" s="601"/>
      <c r="KF219" s="601"/>
      <c r="KG219" s="601"/>
      <c r="KH219" s="601"/>
      <c r="KI219" s="601"/>
      <c r="KJ219" s="601"/>
      <c r="KK219" s="601"/>
      <c r="KL219" s="601"/>
      <c r="KM219" s="601"/>
      <c r="KN219" s="601"/>
      <c r="KO219" s="601"/>
      <c r="KP219" s="601"/>
      <c r="KQ219" s="601"/>
      <c r="KR219" s="601"/>
      <c r="KS219" s="601"/>
      <c r="KT219" s="601"/>
      <c r="KU219" s="601"/>
      <c r="KV219" s="601"/>
      <c r="KW219" s="601"/>
      <c r="KX219" s="601"/>
      <c r="KY219" s="601"/>
      <c r="KZ219" s="601"/>
      <c r="LA219" s="601"/>
      <c r="LB219" s="601"/>
      <c r="LC219" s="601"/>
      <c r="LD219" s="601"/>
      <c r="LE219" s="601"/>
      <c r="LF219" s="601"/>
      <c r="LG219" s="601"/>
      <c r="LH219" s="601"/>
      <c r="LI219" s="601"/>
      <c r="LJ219" s="601"/>
      <c r="LK219" s="601"/>
      <c r="LL219" s="601"/>
      <c r="LM219" s="601"/>
      <c r="LN219" s="601"/>
      <c r="LO219" s="601"/>
      <c r="LP219" s="601"/>
      <c r="LQ219" s="601"/>
      <c r="LR219" s="601"/>
      <c r="LS219" s="601"/>
      <c r="LT219" s="601"/>
      <c r="LU219" s="601"/>
      <c r="LV219" s="601"/>
      <c r="LW219" s="601"/>
      <c r="LX219" s="601"/>
      <c r="LY219" s="601"/>
      <c r="LZ219" s="601"/>
      <c r="MA219" s="601"/>
      <c r="MB219" s="601"/>
      <c r="MC219" s="601"/>
      <c r="MD219" s="601"/>
      <c r="ME219" s="601"/>
      <c r="MF219" s="601"/>
      <c r="MG219" s="601"/>
      <c r="MH219" s="601"/>
      <c r="MI219" s="601"/>
      <c r="MJ219" s="601"/>
      <c r="MK219" s="601"/>
      <c r="ML219" s="601"/>
      <c r="MM219" s="601"/>
      <c r="MN219" s="601"/>
      <c r="MO219" s="601"/>
      <c r="MP219" s="601"/>
      <c r="MQ219" s="601"/>
      <c r="MR219" s="601"/>
      <c r="MS219" s="601"/>
      <c r="MT219" s="601"/>
      <c r="MU219" s="601"/>
      <c r="MV219" s="601"/>
      <c r="MW219" s="601"/>
      <c r="MX219" s="601"/>
      <c r="MY219" s="601"/>
      <c r="MZ219" s="601"/>
      <c r="NA219" s="601"/>
      <c r="NB219" s="601"/>
      <c r="NC219" s="601"/>
      <c r="ND219" s="601"/>
      <c r="NE219" s="601"/>
      <c r="NF219" s="601"/>
      <c r="NG219" s="601"/>
      <c r="NH219" s="601"/>
      <c r="NI219" s="601"/>
      <c r="NJ219" s="601"/>
      <c r="NK219" s="601"/>
      <c r="NL219" s="601"/>
      <c r="NM219" s="601"/>
      <c r="NN219" s="601"/>
      <c r="NO219" s="601"/>
      <c r="NP219" s="601"/>
      <c r="NQ219" s="601"/>
      <c r="NR219" s="601"/>
      <c r="NS219" s="601"/>
      <c r="NT219" s="601"/>
      <c r="NU219" s="601"/>
      <c r="NV219" s="601"/>
      <c r="NW219" s="601"/>
      <c r="NX219" s="601"/>
      <c r="NY219" s="601"/>
      <c r="NZ219" s="601"/>
      <c r="OA219" s="601"/>
      <c r="OB219" s="601"/>
      <c r="OC219" s="601"/>
      <c r="OD219" s="601"/>
      <c r="OE219" s="601"/>
      <c r="OF219" s="601"/>
      <c r="OG219" s="601"/>
      <c r="OH219" s="601"/>
      <c r="OI219" s="601"/>
      <c r="OJ219" s="601"/>
      <c r="OK219" s="601"/>
      <c r="OL219" s="601"/>
      <c r="OM219" s="601"/>
      <c r="ON219" s="601"/>
      <c r="OO219" s="601"/>
      <c r="OP219" s="601"/>
      <c r="OQ219" s="601"/>
      <c r="OR219" s="601"/>
      <c r="OS219" s="601"/>
      <c r="OT219" s="601"/>
      <c r="OU219" s="601"/>
      <c r="OV219" s="601"/>
      <c r="OW219" s="601"/>
      <c r="OX219" s="601"/>
      <c r="OY219" s="601"/>
      <c r="OZ219" s="601"/>
      <c r="PA219" s="601"/>
      <c r="PB219" s="601"/>
      <c r="PC219" s="601"/>
      <c r="PD219" s="601"/>
      <c r="PE219" s="601"/>
      <c r="PF219" s="601"/>
      <c r="PG219" s="601"/>
      <c r="PH219" s="601"/>
      <c r="PI219" s="601"/>
      <c r="PJ219" s="601"/>
      <c r="PK219" s="601"/>
      <c r="PL219" s="601"/>
      <c r="PM219" s="601"/>
      <c r="PN219" s="601"/>
      <c r="PO219" s="601"/>
      <c r="PP219" s="601"/>
      <c r="PQ219" s="601"/>
      <c r="PR219" s="601"/>
      <c r="PS219" s="601"/>
      <c r="PT219" s="601"/>
      <c r="PU219" s="601"/>
      <c r="PV219" s="601"/>
      <c r="PW219" s="601"/>
      <c r="PX219" s="601"/>
      <c r="PY219" s="601"/>
      <c r="PZ219" s="601"/>
      <c r="QA219" s="601"/>
      <c r="QB219" s="601"/>
      <c r="QC219" s="601"/>
      <c r="QD219" s="601"/>
      <c r="QE219" s="601"/>
      <c r="QF219" s="601"/>
      <c r="QG219" s="601"/>
      <c r="QH219" s="601"/>
      <c r="QI219" s="601"/>
      <c r="QJ219" s="601"/>
      <c r="QK219" s="601"/>
      <c r="QL219" s="601"/>
      <c r="QM219" s="601"/>
      <c r="QN219" s="601"/>
      <c r="QO219" s="601"/>
      <c r="QP219" s="601"/>
      <c r="QQ219" s="601"/>
      <c r="QR219" s="601"/>
      <c r="QS219" s="601"/>
      <c r="QT219" s="601"/>
      <c r="QU219" s="601"/>
      <c r="QV219" s="601"/>
      <c r="QW219" s="601"/>
      <c r="QX219" s="601"/>
      <c r="QY219" s="601"/>
      <c r="QZ219" s="601"/>
      <c r="RA219" s="601"/>
      <c r="RB219" s="601"/>
      <c r="RC219" s="601"/>
      <c r="RD219" s="601"/>
      <c r="RE219" s="601"/>
      <c r="RF219" s="601"/>
      <c r="RG219" s="601"/>
      <c r="RH219" s="601"/>
      <c r="RI219" s="601"/>
      <c r="RJ219" s="601"/>
      <c r="RK219" s="601"/>
      <c r="RL219" s="601"/>
      <c r="RM219" s="601"/>
      <c r="RN219" s="601"/>
      <c r="RO219" s="601"/>
      <c r="RP219" s="601"/>
      <c r="RQ219" s="601"/>
      <c r="RR219" s="601"/>
      <c r="RS219" s="601"/>
      <c r="RT219" s="601"/>
      <c r="RU219" s="601"/>
      <c r="RV219" s="601"/>
      <c r="RW219" s="601"/>
      <c r="RX219" s="601"/>
      <c r="RY219" s="601"/>
      <c r="RZ219" s="601"/>
      <c r="SA219" s="601"/>
      <c r="SB219" s="601"/>
      <c r="SC219" s="601"/>
      <c r="SD219" s="601"/>
      <c r="SE219" s="601"/>
      <c r="SF219" s="601"/>
      <c r="SG219" s="601"/>
      <c r="SH219" s="601"/>
      <c r="SI219" s="601"/>
      <c r="SJ219" s="601"/>
      <c r="SK219" s="601"/>
      <c r="SL219" s="601"/>
      <c r="SM219" s="601"/>
      <c r="SN219" s="601"/>
      <c r="SO219" s="601"/>
      <c r="SP219" s="601"/>
      <c r="SQ219" s="601"/>
      <c r="SR219" s="601"/>
      <c r="SS219" s="601"/>
      <c r="ST219" s="601"/>
      <c r="SU219" s="601"/>
      <c r="SV219" s="601"/>
      <c r="SW219" s="601"/>
      <c r="SX219" s="601"/>
      <c r="SY219" s="601"/>
      <c r="SZ219" s="601"/>
      <c r="TA219" s="601"/>
      <c r="TB219" s="601"/>
      <c r="TC219" s="601"/>
      <c r="TD219" s="601"/>
      <c r="TE219" s="601"/>
      <c r="TF219" s="601"/>
      <c r="TG219" s="601"/>
      <c r="TH219" s="601"/>
      <c r="TI219" s="601"/>
      <c r="TJ219" s="601"/>
      <c r="TK219" s="601"/>
      <c r="TL219" s="601"/>
      <c r="TM219" s="601"/>
      <c r="TN219" s="601"/>
      <c r="TO219" s="601"/>
      <c r="TP219" s="601"/>
      <c r="TQ219" s="601"/>
      <c r="TR219" s="601"/>
      <c r="TS219" s="601"/>
      <c r="TT219" s="601"/>
      <c r="TU219" s="601"/>
      <c r="TV219" s="601"/>
      <c r="TW219" s="601"/>
      <c r="TX219" s="601"/>
      <c r="TY219" s="601"/>
      <c r="TZ219" s="601"/>
      <c r="UA219" s="601"/>
      <c r="UB219" s="601"/>
      <c r="UC219" s="601"/>
      <c r="UD219" s="601"/>
      <c r="UE219" s="601"/>
      <c r="UF219" s="601"/>
      <c r="UG219" s="601"/>
      <c r="UH219" s="601"/>
      <c r="UI219" s="601"/>
      <c r="UJ219" s="601"/>
      <c r="UK219" s="601"/>
      <c r="UL219" s="601"/>
      <c r="UM219" s="601"/>
      <c r="UN219" s="601"/>
      <c r="UO219" s="601"/>
      <c r="UP219" s="601"/>
      <c r="UQ219" s="601"/>
      <c r="UR219" s="601"/>
      <c r="US219" s="601"/>
      <c r="UT219" s="601"/>
      <c r="UU219" s="601"/>
      <c r="UV219" s="601"/>
      <c r="UW219" s="601"/>
      <c r="UX219" s="601"/>
      <c r="UY219" s="601"/>
      <c r="UZ219" s="601"/>
      <c r="VA219" s="601"/>
      <c r="VB219" s="601"/>
      <c r="VC219" s="601"/>
      <c r="VD219" s="601"/>
      <c r="VE219" s="601"/>
      <c r="VF219" s="601"/>
      <c r="VG219" s="601"/>
      <c r="VH219" s="601"/>
      <c r="VI219" s="601"/>
      <c r="VJ219" s="601"/>
      <c r="VK219" s="601"/>
      <c r="VL219" s="601"/>
      <c r="VM219" s="601"/>
      <c r="VN219" s="601"/>
      <c r="VO219" s="601"/>
      <c r="VP219" s="601"/>
      <c r="VQ219" s="601"/>
      <c r="VR219" s="601"/>
      <c r="VS219" s="601"/>
      <c r="VT219" s="601"/>
      <c r="VU219" s="601"/>
      <c r="VV219" s="601"/>
      <c r="VW219" s="601"/>
      <c r="VX219" s="601"/>
      <c r="VY219" s="601"/>
      <c r="VZ219" s="601"/>
      <c r="WA219" s="601"/>
      <c r="WB219" s="601"/>
      <c r="WC219" s="601"/>
      <c r="WD219" s="601"/>
      <c r="WE219" s="601"/>
      <c r="WF219" s="601"/>
      <c r="WG219" s="601"/>
      <c r="WH219" s="601"/>
      <c r="WI219" s="601"/>
      <c r="WJ219" s="601"/>
      <c r="WK219" s="601"/>
      <c r="WL219" s="601"/>
      <c r="WM219" s="601"/>
      <c r="WN219" s="601"/>
      <c r="WO219" s="601"/>
      <c r="WP219" s="601"/>
      <c r="WQ219" s="601"/>
      <c r="WR219" s="601"/>
      <c r="WS219" s="601"/>
      <c r="WT219" s="601"/>
      <c r="WU219" s="601"/>
      <c r="WV219" s="601"/>
      <c r="WW219" s="601"/>
      <c r="WX219" s="601"/>
      <c r="WY219" s="601"/>
      <c r="WZ219" s="601"/>
      <c r="XA219" s="601"/>
      <c r="XB219" s="601"/>
      <c r="XC219" s="601"/>
      <c r="XD219" s="601"/>
      <c r="XE219" s="601"/>
      <c r="XF219" s="601"/>
      <c r="XG219" s="601"/>
      <c r="XH219" s="601"/>
      <c r="XI219" s="601"/>
      <c r="XJ219" s="601"/>
      <c r="XK219" s="601"/>
      <c r="XL219" s="601"/>
      <c r="XM219" s="601"/>
      <c r="XN219" s="601"/>
      <c r="XO219" s="601"/>
      <c r="XP219" s="601"/>
      <c r="XQ219" s="601"/>
      <c r="XR219" s="601"/>
      <c r="XS219" s="601"/>
      <c r="XT219" s="601"/>
      <c r="XU219" s="601"/>
      <c r="XV219" s="601"/>
      <c r="XW219" s="601"/>
      <c r="XX219" s="601"/>
      <c r="XY219" s="601"/>
      <c r="XZ219" s="601"/>
      <c r="YA219" s="601"/>
      <c r="YB219" s="601"/>
      <c r="YC219" s="601"/>
      <c r="YD219" s="601"/>
      <c r="YE219" s="601"/>
      <c r="YF219" s="601"/>
      <c r="YG219" s="601"/>
      <c r="YH219" s="601"/>
      <c r="YI219" s="601"/>
      <c r="YJ219" s="601"/>
      <c r="YK219" s="601"/>
      <c r="YL219" s="601"/>
      <c r="YM219" s="601"/>
      <c r="YN219" s="601"/>
      <c r="YO219" s="601"/>
      <c r="YP219" s="601"/>
      <c r="YQ219" s="601"/>
      <c r="YR219" s="601"/>
      <c r="YS219" s="601"/>
      <c r="YT219" s="601"/>
      <c r="YU219" s="601"/>
      <c r="YV219" s="601"/>
      <c r="YW219" s="601"/>
      <c r="YX219" s="601"/>
      <c r="YY219" s="601"/>
      <c r="YZ219" s="601"/>
      <c r="ZA219" s="601"/>
      <c r="ZB219" s="601"/>
      <c r="ZC219" s="601"/>
      <c r="ZD219" s="601"/>
      <c r="ZE219" s="601"/>
      <c r="ZF219" s="601"/>
      <c r="ZG219" s="601"/>
      <c r="ZH219" s="601"/>
      <c r="ZI219" s="601"/>
      <c r="ZJ219" s="601"/>
      <c r="ZK219" s="601"/>
      <c r="ZL219" s="601"/>
      <c r="ZM219" s="601"/>
      <c r="ZN219" s="601"/>
      <c r="ZO219" s="601"/>
      <c r="ZP219" s="601"/>
      <c r="ZQ219" s="601"/>
      <c r="ZR219" s="601"/>
      <c r="ZS219" s="601"/>
      <c r="ZT219" s="601"/>
      <c r="ZU219" s="601"/>
      <c r="ZV219" s="601"/>
      <c r="ZW219" s="601"/>
      <c r="ZX219" s="601"/>
      <c r="ZY219" s="601"/>
      <c r="ZZ219" s="601"/>
      <c r="AAA219" s="601"/>
      <c r="AAB219" s="601"/>
      <c r="AAC219" s="601"/>
      <c r="AAD219" s="601"/>
      <c r="AAE219" s="601"/>
      <c r="AAF219" s="601"/>
      <c r="AAG219" s="601"/>
      <c r="AAH219" s="601"/>
      <c r="AAI219" s="601"/>
      <c r="AAJ219" s="601"/>
      <c r="AAK219" s="601"/>
      <c r="AAL219" s="601"/>
      <c r="AAM219" s="601"/>
      <c r="AAN219" s="601"/>
      <c r="AAO219" s="601"/>
      <c r="AAP219" s="601"/>
      <c r="AAQ219" s="601"/>
      <c r="AAR219" s="601"/>
      <c r="AAS219" s="601"/>
      <c r="AAT219" s="601"/>
      <c r="AAU219" s="601"/>
      <c r="AAV219" s="601"/>
      <c r="AAW219" s="601"/>
      <c r="AAX219" s="601"/>
      <c r="AAY219" s="601"/>
      <c r="AAZ219" s="601"/>
      <c r="ABA219" s="601"/>
      <c r="ABB219" s="601"/>
      <c r="ABC219" s="601"/>
      <c r="ABD219" s="601"/>
      <c r="ABE219" s="601"/>
      <c r="ABF219" s="601"/>
      <c r="ABG219" s="601"/>
      <c r="ABH219" s="601"/>
      <c r="ABI219" s="601"/>
      <c r="ABJ219" s="601"/>
      <c r="ABK219" s="601"/>
      <c r="ABL219" s="601"/>
      <c r="ABM219" s="601"/>
      <c r="ABN219" s="601"/>
      <c r="ABO219" s="601"/>
      <c r="ABP219" s="601"/>
      <c r="ABQ219" s="601"/>
      <c r="ABR219" s="601"/>
      <c r="ABS219" s="601"/>
      <c r="ABT219" s="601"/>
      <c r="ABU219" s="601"/>
      <c r="ABV219" s="601"/>
      <c r="ABW219" s="601"/>
      <c r="ABX219" s="601"/>
      <c r="ABY219" s="601"/>
      <c r="ABZ219" s="601"/>
      <c r="ACA219" s="601"/>
      <c r="ACB219" s="601"/>
      <c r="ACC219" s="601"/>
      <c r="ACD219" s="601"/>
      <c r="ACE219" s="601"/>
      <c r="ACF219" s="601"/>
      <c r="ACG219" s="601"/>
      <c r="ACH219" s="601"/>
      <c r="ACI219" s="601"/>
      <c r="ACJ219" s="601"/>
      <c r="ACK219" s="601"/>
      <c r="ACL219" s="601"/>
      <c r="ACM219" s="601"/>
      <c r="ACN219" s="601"/>
      <c r="ACO219" s="601"/>
      <c r="ACP219" s="601"/>
      <c r="ACQ219" s="601"/>
      <c r="ACR219" s="601"/>
      <c r="ACS219" s="601"/>
      <c r="ACT219" s="601"/>
      <c r="ACU219" s="601"/>
      <c r="ACV219" s="601"/>
      <c r="ACW219" s="601"/>
      <c r="ACX219" s="601"/>
      <c r="ACY219" s="601"/>
      <c r="ACZ219" s="601"/>
      <c r="ADA219" s="601"/>
      <c r="ADB219" s="601"/>
      <c r="ADC219" s="601"/>
      <c r="ADD219" s="601"/>
      <c r="ADE219" s="601"/>
      <c r="ADF219" s="601"/>
      <c r="ADG219" s="601"/>
      <c r="ADH219" s="601"/>
      <c r="ADI219" s="601"/>
      <c r="ADJ219" s="601"/>
      <c r="ADK219" s="601"/>
      <c r="ADL219" s="601"/>
      <c r="ADM219" s="601"/>
      <c r="ADN219" s="601"/>
      <c r="ADO219" s="601"/>
      <c r="ADP219" s="601"/>
      <c r="ADQ219" s="601"/>
      <c r="ADR219" s="601"/>
      <c r="ADS219" s="601"/>
      <c r="ADT219" s="601"/>
      <c r="ADU219" s="601"/>
      <c r="ADV219" s="601"/>
      <c r="ADW219" s="601"/>
      <c r="ADX219" s="601"/>
      <c r="ADY219" s="601"/>
      <c r="ADZ219" s="601"/>
      <c r="AEA219" s="601"/>
      <c r="AEB219" s="601"/>
      <c r="AEC219" s="601"/>
      <c r="AED219" s="601"/>
      <c r="AEE219" s="601"/>
      <c r="AEF219" s="601"/>
      <c r="AEG219" s="601"/>
      <c r="AEH219" s="601"/>
      <c r="AEI219" s="601"/>
      <c r="AEJ219" s="601"/>
      <c r="AEK219" s="601"/>
      <c r="AEL219" s="601"/>
      <c r="AEM219" s="601"/>
      <c r="AEN219" s="601"/>
      <c r="AEO219" s="601"/>
      <c r="AEP219" s="601"/>
      <c r="AEQ219" s="601"/>
      <c r="AER219" s="601"/>
      <c r="AES219" s="601"/>
      <c r="AET219" s="601"/>
      <c r="AEU219" s="601"/>
      <c r="AEV219" s="601"/>
      <c r="AEW219" s="601"/>
      <c r="AEX219" s="601"/>
      <c r="AEY219" s="601"/>
      <c r="AEZ219" s="601"/>
      <c r="AFA219" s="601"/>
      <c r="AFB219" s="601"/>
      <c r="AFC219" s="601"/>
      <c r="AFD219" s="601"/>
      <c r="AFE219" s="601"/>
      <c r="AFF219" s="601"/>
      <c r="AFG219" s="601"/>
      <c r="AFH219" s="601"/>
      <c r="AFI219" s="601"/>
      <c r="AFJ219" s="601"/>
      <c r="AFK219" s="601"/>
      <c r="AFL219" s="601"/>
      <c r="AFM219" s="601"/>
      <c r="AFN219" s="601"/>
      <c r="AFO219" s="601"/>
      <c r="AFP219" s="601"/>
      <c r="AFQ219" s="601"/>
      <c r="AFR219" s="601"/>
      <c r="AFS219" s="601"/>
      <c r="AFT219" s="601"/>
      <c r="AFU219" s="601"/>
      <c r="AFV219" s="601"/>
      <c r="AFW219" s="601"/>
      <c r="AFX219" s="601"/>
      <c r="AFY219" s="601"/>
      <c r="AFZ219" s="601"/>
      <c r="AGA219" s="601"/>
      <c r="AGB219" s="601"/>
      <c r="AGC219" s="601"/>
      <c r="AGD219" s="601"/>
      <c r="AGE219" s="601"/>
      <c r="AGF219" s="601"/>
      <c r="AGG219" s="601"/>
      <c r="AGH219" s="601"/>
      <c r="AGI219" s="601"/>
      <c r="AGJ219" s="601"/>
      <c r="AGK219" s="601"/>
      <c r="AGL219" s="601"/>
      <c r="AGM219" s="601"/>
      <c r="AGN219" s="601"/>
      <c r="AGO219" s="601"/>
      <c r="AGP219" s="601"/>
      <c r="AGQ219" s="601"/>
      <c r="AGR219" s="601"/>
      <c r="AGS219" s="601"/>
      <c r="AGT219" s="601"/>
      <c r="AGU219" s="601"/>
      <c r="AGV219" s="601"/>
      <c r="AGW219" s="601"/>
      <c r="AGX219" s="601"/>
      <c r="AGY219" s="601"/>
      <c r="AGZ219" s="601"/>
      <c r="AHA219" s="601"/>
      <c r="AHB219" s="601"/>
      <c r="AHC219" s="601"/>
      <c r="AHD219" s="601"/>
      <c r="AHE219" s="601"/>
      <c r="AHF219" s="601"/>
      <c r="AHG219" s="601"/>
      <c r="AHH219" s="601"/>
      <c r="AHI219" s="601"/>
      <c r="AHJ219" s="601"/>
      <c r="AHK219" s="601"/>
      <c r="AHL219" s="601"/>
      <c r="AHM219" s="601"/>
      <c r="AHN219" s="601"/>
      <c r="AHO219" s="601"/>
      <c r="AHP219" s="601"/>
      <c r="AHQ219" s="601"/>
      <c r="AHR219" s="601"/>
      <c r="AHS219" s="601"/>
      <c r="AHT219" s="601"/>
      <c r="AHU219" s="601"/>
      <c r="AHV219" s="601"/>
      <c r="AHW219" s="601"/>
      <c r="AHX219" s="601"/>
      <c r="AHY219" s="601"/>
      <c r="AHZ219" s="601"/>
      <c r="AIA219" s="601"/>
      <c r="AIB219" s="601"/>
      <c r="AIC219" s="601"/>
      <c r="AID219" s="601"/>
      <c r="AIE219" s="601"/>
      <c r="AIF219" s="601"/>
      <c r="AIG219" s="601"/>
      <c r="AIH219" s="601"/>
      <c r="AII219" s="601"/>
      <c r="AIJ219" s="601"/>
      <c r="AIK219" s="601"/>
      <c r="AIL219" s="601"/>
      <c r="AIM219" s="601"/>
      <c r="AIN219" s="601"/>
      <c r="AIO219" s="601"/>
      <c r="AIP219" s="601"/>
      <c r="AIQ219" s="601"/>
      <c r="AIR219" s="601"/>
      <c r="AIS219" s="601"/>
      <c r="AIT219" s="601"/>
      <c r="AIU219" s="601"/>
      <c r="AIV219" s="601"/>
      <c r="AIW219" s="601"/>
      <c r="AIX219" s="601"/>
      <c r="AIY219" s="601"/>
      <c r="AIZ219" s="601"/>
      <c r="AJA219" s="601"/>
      <c r="AJB219" s="601"/>
      <c r="AJC219" s="601"/>
      <c r="AJD219" s="601"/>
      <c r="AJE219" s="601"/>
      <c r="AJF219" s="601"/>
      <c r="AJG219" s="601"/>
      <c r="AJH219" s="601"/>
      <c r="AJI219" s="601"/>
      <c r="AJJ219" s="601"/>
      <c r="AJK219" s="601"/>
      <c r="AJL219" s="601"/>
      <c r="AJM219" s="601"/>
      <c r="AJN219" s="601"/>
      <c r="AJO219" s="601"/>
      <c r="AJP219" s="601"/>
      <c r="AJQ219" s="601"/>
      <c r="AJR219" s="601"/>
      <c r="AJS219" s="601"/>
      <c r="AJT219" s="601"/>
      <c r="AJU219" s="601"/>
      <c r="AJV219" s="601"/>
      <c r="AJW219" s="601"/>
      <c r="AJX219" s="601"/>
      <c r="AJY219" s="601"/>
      <c r="AJZ219" s="601"/>
      <c r="AKA219" s="601"/>
      <c r="AKB219" s="601"/>
      <c r="AKC219" s="601"/>
      <c r="AKD219" s="601"/>
      <c r="AKE219" s="601"/>
      <c r="AKF219" s="601"/>
      <c r="AKG219" s="601"/>
      <c r="AKH219" s="601"/>
      <c r="AKI219" s="601"/>
      <c r="AKJ219" s="601"/>
      <c r="AKK219" s="601"/>
      <c r="AKL219" s="601"/>
      <c r="AKM219" s="601"/>
      <c r="AKN219" s="601"/>
      <c r="AKO219" s="601"/>
      <c r="AKP219" s="601"/>
      <c r="AKQ219" s="601"/>
      <c r="AKR219" s="601"/>
      <c r="AKS219" s="601"/>
      <c r="AKT219" s="601"/>
      <c r="AKU219" s="601"/>
      <c r="AKV219" s="601"/>
      <c r="AKW219" s="601"/>
      <c r="AKX219" s="601"/>
      <c r="AKY219" s="601"/>
      <c r="AKZ219" s="601"/>
      <c r="ALA219" s="601"/>
      <c r="ALB219" s="601"/>
      <c r="ALC219" s="601"/>
      <c r="ALD219" s="601"/>
      <c r="ALE219" s="601"/>
      <c r="ALF219" s="601"/>
      <c r="ALG219" s="601"/>
      <c r="ALH219" s="601"/>
      <c r="ALI219" s="601"/>
      <c r="ALJ219" s="601"/>
      <c r="ALK219" s="601"/>
      <c r="ALL219" s="601"/>
      <c r="ALM219" s="601"/>
      <c r="ALN219" s="601"/>
      <c r="ALO219" s="601"/>
      <c r="ALP219" s="601"/>
      <c r="ALQ219" s="601"/>
      <c r="ALR219" s="601"/>
      <c r="ALS219" s="601"/>
      <c r="ALT219" s="601"/>
      <c r="ALU219" s="601"/>
      <c r="ALV219" s="601"/>
      <c r="ALW219" s="601"/>
      <c r="ALX219" s="601"/>
      <c r="ALY219" s="601"/>
      <c r="ALZ219" s="601"/>
      <c r="AMA219" s="601"/>
      <c r="AMB219" s="601"/>
      <c r="AMC219" s="601"/>
      <c r="AMD219" s="601"/>
      <c r="AME219" s="601"/>
      <c r="AMF219" s="601"/>
      <c r="AMG219" s="601"/>
      <c r="AMH219" s="601"/>
      <c r="AMI219" s="601"/>
      <c r="AMJ219" s="601"/>
      <c r="AMK219" s="601"/>
      <c r="AML219" s="601"/>
      <c r="AMM219" s="601"/>
      <c r="AMN219" s="601"/>
      <c r="AMO219" s="601"/>
      <c r="AMP219" s="601"/>
      <c r="AMQ219" s="601"/>
      <c r="AMR219" s="601"/>
      <c r="AMS219" s="601"/>
      <c r="AMT219" s="601"/>
      <c r="AMU219" s="601"/>
      <c r="AMV219" s="601"/>
      <c r="AMW219" s="601"/>
      <c r="AMX219" s="601"/>
      <c r="AMY219" s="601"/>
      <c r="AMZ219" s="601"/>
      <c r="ANA219" s="601"/>
      <c r="ANB219" s="601"/>
      <c r="ANC219" s="601"/>
      <c r="AND219" s="601"/>
      <c r="ANE219" s="601"/>
      <c r="ANF219" s="601"/>
      <c r="ANG219" s="601"/>
      <c r="ANH219" s="601"/>
      <c r="ANI219" s="601"/>
      <c r="ANJ219" s="601"/>
      <c r="ANK219" s="601"/>
      <c r="ANL219" s="601"/>
      <c r="ANM219" s="601"/>
      <c r="ANN219" s="601"/>
      <c r="ANO219" s="601"/>
      <c r="ANP219" s="601"/>
      <c r="ANQ219" s="601"/>
      <c r="ANR219" s="601"/>
      <c r="ANS219" s="601"/>
      <c r="ANT219" s="601"/>
      <c r="ANU219" s="601"/>
      <c r="ANV219" s="601"/>
      <c r="ANW219" s="601"/>
      <c r="ANX219" s="601"/>
      <c r="ANY219" s="601"/>
      <c r="ANZ219" s="601"/>
      <c r="AOA219" s="601"/>
      <c r="AOB219" s="601"/>
      <c r="AOC219" s="601"/>
      <c r="AOD219" s="601"/>
      <c r="AOE219" s="601"/>
      <c r="AOF219" s="601"/>
      <c r="AOG219" s="601"/>
      <c r="AOH219" s="601"/>
      <c r="AOI219" s="601"/>
      <c r="AOJ219" s="601"/>
      <c r="AOK219" s="601"/>
      <c r="AOL219" s="601"/>
      <c r="AOM219" s="601"/>
      <c r="AON219" s="601"/>
      <c r="AOO219" s="601"/>
      <c r="AOP219" s="601"/>
      <c r="AOQ219" s="601"/>
      <c r="AOR219" s="601"/>
      <c r="AOS219" s="601"/>
      <c r="AOT219" s="601"/>
      <c r="AOU219" s="601"/>
      <c r="AOV219" s="601"/>
      <c r="AOW219" s="601"/>
      <c r="AOX219" s="601"/>
      <c r="AOY219" s="601"/>
      <c r="AOZ219" s="601"/>
      <c r="APA219" s="601"/>
      <c r="APB219" s="601"/>
      <c r="APC219" s="601"/>
      <c r="APD219" s="601"/>
      <c r="APE219" s="601"/>
      <c r="APF219" s="601"/>
      <c r="APG219" s="601"/>
      <c r="APH219" s="601"/>
      <c r="API219" s="601"/>
      <c r="APJ219" s="601"/>
      <c r="APK219" s="601"/>
      <c r="APL219" s="601"/>
      <c r="APM219" s="601"/>
      <c r="APN219" s="601"/>
      <c r="APO219" s="601"/>
      <c r="APP219" s="601"/>
      <c r="APQ219" s="601"/>
      <c r="APR219" s="601"/>
      <c r="APS219" s="601"/>
      <c r="APT219" s="601"/>
      <c r="APU219" s="601"/>
      <c r="APV219" s="601"/>
      <c r="APW219" s="601"/>
      <c r="APX219" s="601"/>
      <c r="APY219" s="601"/>
      <c r="APZ219" s="601"/>
      <c r="AQA219" s="601"/>
      <c r="AQB219" s="601"/>
      <c r="AQC219" s="601"/>
      <c r="AQD219" s="601"/>
      <c r="AQE219" s="601"/>
      <c r="AQF219" s="601"/>
      <c r="AQG219" s="601"/>
      <c r="AQH219" s="601"/>
      <c r="AQI219" s="601"/>
      <c r="AQJ219" s="601"/>
      <c r="AQK219" s="601"/>
      <c r="AQL219" s="601"/>
      <c r="AQM219" s="601"/>
      <c r="AQN219" s="601"/>
      <c r="AQO219" s="601"/>
      <c r="AQP219" s="601"/>
      <c r="AQQ219" s="601"/>
      <c r="AQR219" s="601"/>
      <c r="AQS219" s="601"/>
      <c r="AQT219" s="601"/>
      <c r="AQU219" s="601"/>
      <c r="AQV219" s="601"/>
      <c r="AQW219" s="601"/>
      <c r="AQX219" s="601"/>
      <c r="AQY219" s="601"/>
      <c r="AQZ219" s="601"/>
      <c r="ARA219" s="601"/>
      <c r="ARB219" s="601"/>
      <c r="ARC219" s="601"/>
      <c r="ARD219" s="601"/>
      <c r="ARE219" s="601"/>
      <c r="ARF219" s="601"/>
      <c r="ARG219" s="601"/>
      <c r="ARH219" s="601"/>
      <c r="ARI219" s="601"/>
      <c r="ARJ219" s="601"/>
      <c r="ARK219" s="601"/>
      <c r="ARL219" s="601"/>
      <c r="ARM219" s="601"/>
      <c r="ARN219" s="601"/>
      <c r="ARO219" s="601"/>
      <c r="ARP219" s="601"/>
      <c r="ARQ219" s="601"/>
      <c r="ARR219" s="601"/>
      <c r="ARS219" s="601"/>
      <c r="ART219" s="601"/>
      <c r="ARU219" s="601"/>
      <c r="ARV219" s="601"/>
      <c r="ARW219" s="601"/>
      <c r="ARX219" s="601"/>
      <c r="ARY219" s="601"/>
      <c r="ARZ219" s="601"/>
      <c r="ASA219" s="601"/>
      <c r="ASB219" s="601"/>
      <c r="ASC219" s="601"/>
      <c r="ASD219" s="601"/>
      <c r="ASE219" s="601"/>
      <c r="ASF219" s="601"/>
      <c r="ASG219" s="601"/>
      <c r="ASH219" s="601"/>
      <c r="ASI219" s="601"/>
      <c r="ASJ219" s="601"/>
      <c r="ASK219" s="601"/>
      <c r="ASL219" s="601"/>
      <c r="ASM219" s="601"/>
      <c r="ASN219" s="601"/>
      <c r="ASO219" s="601"/>
      <c r="ASP219" s="601"/>
      <c r="ASQ219" s="601"/>
      <c r="ASR219" s="601"/>
      <c r="ASS219" s="601"/>
      <c r="AST219" s="601"/>
      <c r="ASU219" s="601"/>
      <c r="ASV219" s="601"/>
      <c r="ASW219" s="601"/>
      <c r="ASX219" s="601"/>
      <c r="ASY219" s="601"/>
      <c r="ASZ219" s="601"/>
      <c r="ATA219" s="601"/>
      <c r="ATB219" s="601"/>
      <c r="ATC219" s="601"/>
      <c r="ATD219" s="601"/>
      <c r="ATE219" s="601"/>
      <c r="ATF219" s="601"/>
      <c r="ATG219" s="601"/>
      <c r="ATH219" s="601"/>
      <c r="ATI219" s="601"/>
      <c r="ATJ219" s="601"/>
      <c r="ATK219" s="601"/>
      <c r="ATL219" s="601"/>
      <c r="ATM219" s="601"/>
      <c r="ATN219" s="601"/>
      <c r="ATO219" s="601"/>
      <c r="ATP219" s="601"/>
      <c r="ATQ219" s="601"/>
      <c r="ATR219" s="601"/>
      <c r="ATS219" s="601"/>
      <c r="ATT219" s="601"/>
      <c r="ATU219" s="601"/>
      <c r="ATV219" s="601"/>
      <c r="ATW219" s="601"/>
      <c r="ATX219" s="601"/>
      <c r="ATY219" s="601"/>
      <c r="ATZ219" s="601"/>
      <c r="AUA219" s="601"/>
      <c r="AUB219" s="601"/>
      <c r="AUC219" s="601"/>
      <c r="AUD219" s="601"/>
      <c r="AUE219" s="601"/>
      <c r="AUF219" s="601"/>
      <c r="AUG219" s="601"/>
      <c r="AUH219" s="601"/>
      <c r="AUI219" s="601"/>
      <c r="AUJ219" s="601"/>
      <c r="AUK219" s="601"/>
      <c r="AUL219" s="601"/>
      <c r="AUM219" s="601"/>
      <c r="AUN219" s="601"/>
      <c r="AUO219" s="601"/>
      <c r="AUP219" s="601"/>
      <c r="AUQ219" s="601"/>
      <c r="AUR219" s="601"/>
      <c r="AUS219" s="601"/>
      <c r="AUT219" s="601"/>
      <c r="AUU219" s="601"/>
      <c r="AUV219" s="601"/>
      <c r="AUW219" s="601"/>
      <c r="AUX219" s="601"/>
      <c r="AUY219" s="601"/>
      <c r="AUZ219" s="601"/>
      <c r="AVA219" s="601"/>
      <c r="AVB219" s="601"/>
      <c r="AVC219" s="601"/>
      <c r="AVD219" s="601"/>
      <c r="AVE219" s="601"/>
      <c r="AVF219" s="601"/>
      <c r="AVG219" s="601"/>
      <c r="AVH219" s="601"/>
      <c r="AVI219" s="601"/>
      <c r="AVJ219" s="601"/>
      <c r="AVK219" s="601"/>
      <c r="AVL219" s="601"/>
      <c r="AVM219" s="601"/>
      <c r="AVN219" s="601"/>
      <c r="AVO219" s="601"/>
      <c r="AVP219" s="601"/>
      <c r="AVQ219" s="601"/>
      <c r="AVR219" s="601"/>
      <c r="AVS219" s="601"/>
      <c r="AVT219" s="601"/>
      <c r="AVU219" s="601"/>
      <c r="AVV219" s="601"/>
      <c r="AVW219" s="601"/>
      <c r="AVX219" s="601"/>
      <c r="AVY219" s="601"/>
      <c r="AVZ219" s="601"/>
      <c r="AWA219" s="601"/>
      <c r="AWB219" s="601"/>
      <c r="AWC219" s="601"/>
      <c r="AWD219" s="601"/>
      <c r="AWE219" s="601"/>
      <c r="AWF219" s="601"/>
      <c r="AWG219" s="601"/>
      <c r="AWH219" s="601"/>
      <c r="AWI219" s="601"/>
      <c r="AWJ219" s="601"/>
      <c r="AWK219" s="601"/>
      <c r="AWL219" s="601"/>
      <c r="AWM219" s="601"/>
      <c r="AWN219" s="601"/>
      <c r="AWO219" s="601"/>
      <c r="AWP219" s="601"/>
      <c r="AWQ219" s="601"/>
      <c r="AWR219" s="601"/>
      <c r="AWS219" s="601"/>
      <c r="AWT219" s="601"/>
      <c r="AWU219" s="601"/>
      <c r="AWV219" s="601"/>
      <c r="AWW219" s="601"/>
      <c r="AWX219" s="601"/>
      <c r="AWY219" s="601"/>
      <c r="AWZ219" s="601"/>
      <c r="AXA219" s="601"/>
      <c r="AXB219" s="601"/>
      <c r="AXC219" s="601"/>
      <c r="AXD219" s="601"/>
      <c r="AXE219" s="601"/>
      <c r="AXF219" s="601"/>
      <c r="AXG219" s="601"/>
      <c r="AXH219" s="601"/>
      <c r="AXI219" s="601"/>
      <c r="AXJ219" s="601"/>
    </row>
    <row r="220" spans="1:1310" s="602" customFormat="1" ht="23.25" customHeight="1">
      <c r="A220" s="603"/>
      <c r="B220" s="5955" t="s">
        <v>939</v>
      </c>
      <c r="C220" s="5955"/>
      <c r="D220" s="5955"/>
      <c r="E220" s="5955"/>
      <c r="F220" s="5955"/>
      <c r="G220" s="5955"/>
      <c r="H220" s="5955"/>
      <c r="I220" s="5955"/>
      <c r="J220" s="5955"/>
      <c r="K220" s="5955"/>
      <c r="L220" s="5955"/>
      <c r="M220" s="5955"/>
      <c r="N220" s="5955"/>
      <c r="O220" s="5955"/>
      <c r="P220" s="5955"/>
      <c r="Q220" s="5955"/>
      <c r="R220" s="599"/>
      <c r="S220" s="599"/>
      <c r="T220" s="599"/>
      <c r="U220" s="599"/>
      <c r="V220" s="599"/>
      <c r="W220" s="599"/>
      <c r="X220" s="599"/>
      <c r="Y220" s="599"/>
      <c r="Z220" s="599"/>
      <c r="AA220" s="599"/>
      <c r="AB220" s="599"/>
      <c r="AC220" s="599"/>
      <c r="AD220" s="600"/>
      <c r="AE220" s="600"/>
      <c r="AF220" s="600"/>
      <c r="AG220" s="600"/>
      <c r="AH220" s="600"/>
      <c r="AI220" s="600"/>
      <c r="AJ220" s="600"/>
      <c r="AK220" s="600"/>
      <c r="AL220" s="600"/>
      <c r="AM220" s="600"/>
      <c r="AN220" s="600"/>
      <c r="AO220" s="600"/>
      <c r="AP220" s="600"/>
      <c r="AQ220" s="600"/>
      <c r="AR220" s="600"/>
      <c r="AS220" s="600"/>
      <c r="AT220" s="600"/>
      <c r="AU220" s="600"/>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c r="CM220" s="601"/>
      <c r="CN220" s="601"/>
      <c r="CO220" s="601"/>
      <c r="CP220" s="601"/>
      <c r="CQ220" s="601"/>
      <c r="CR220" s="601"/>
      <c r="CS220" s="601"/>
      <c r="CT220" s="601"/>
      <c r="CU220" s="601"/>
      <c r="CV220" s="601"/>
      <c r="CW220" s="601"/>
      <c r="CX220" s="601"/>
      <c r="CY220" s="601"/>
      <c r="CZ220" s="601"/>
      <c r="DA220" s="601"/>
      <c r="DB220" s="601"/>
      <c r="DC220" s="601"/>
      <c r="DD220" s="601"/>
      <c r="DE220" s="601"/>
      <c r="DF220" s="601"/>
      <c r="DG220" s="601"/>
      <c r="DH220" s="601"/>
      <c r="DI220" s="601"/>
      <c r="DJ220" s="601"/>
      <c r="DK220" s="601"/>
      <c r="DL220" s="601"/>
      <c r="DM220" s="601"/>
      <c r="DN220" s="601"/>
      <c r="DO220" s="601"/>
      <c r="DP220" s="601"/>
      <c r="DQ220" s="601"/>
      <c r="DR220" s="601"/>
      <c r="DS220" s="601"/>
      <c r="DT220" s="601"/>
      <c r="DU220" s="601"/>
      <c r="DV220" s="601"/>
      <c r="DW220" s="601"/>
      <c r="DX220" s="601"/>
      <c r="DY220" s="601"/>
      <c r="DZ220" s="601"/>
      <c r="EA220" s="601"/>
      <c r="EB220" s="601"/>
      <c r="EC220" s="601"/>
      <c r="ED220" s="601"/>
      <c r="EE220" s="601"/>
      <c r="EF220" s="601"/>
      <c r="EG220" s="601"/>
      <c r="EH220" s="601"/>
      <c r="EI220" s="601"/>
      <c r="EJ220" s="601"/>
      <c r="EK220" s="601"/>
      <c r="EL220" s="601"/>
      <c r="EM220" s="601"/>
      <c r="EN220" s="601"/>
      <c r="EO220" s="601"/>
      <c r="EP220" s="601"/>
      <c r="EQ220" s="601"/>
      <c r="ER220" s="601"/>
      <c r="ES220" s="601"/>
      <c r="ET220" s="601"/>
      <c r="EU220" s="601"/>
      <c r="EV220" s="601"/>
      <c r="EW220" s="601"/>
      <c r="EX220" s="601"/>
      <c r="EY220" s="601"/>
      <c r="EZ220" s="601"/>
      <c r="FA220" s="601"/>
      <c r="FB220" s="601"/>
      <c r="FC220" s="601"/>
      <c r="FD220" s="601"/>
      <c r="FE220" s="601"/>
      <c r="FF220" s="601"/>
      <c r="FG220" s="601"/>
      <c r="FH220" s="601"/>
      <c r="FI220" s="601"/>
      <c r="FJ220" s="601"/>
      <c r="FK220" s="601"/>
      <c r="FL220" s="601"/>
      <c r="FM220" s="601"/>
      <c r="FN220" s="601"/>
      <c r="FO220" s="601"/>
      <c r="FP220" s="601"/>
      <c r="FQ220" s="601"/>
      <c r="FR220" s="601"/>
      <c r="FS220" s="601"/>
      <c r="FT220" s="601"/>
      <c r="FU220" s="601"/>
      <c r="FV220" s="601"/>
      <c r="FW220" s="601"/>
      <c r="FX220" s="601"/>
      <c r="FY220" s="601"/>
      <c r="FZ220" s="601"/>
      <c r="GA220" s="601"/>
      <c r="GB220" s="601"/>
      <c r="GC220" s="601"/>
      <c r="GD220" s="601"/>
      <c r="GE220" s="601"/>
      <c r="GF220" s="601"/>
      <c r="GG220" s="601"/>
      <c r="GH220" s="601"/>
      <c r="GI220" s="601"/>
      <c r="GJ220" s="601"/>
      <c r="GK220" s="601"/>
      <c r="GL220" s="601"/>
      <c r="GM220" s="601"/>
      <c r="GN220" s="601"/>
      <c r="GO220" s="601"/>
      <c r="GP220" s="601"/>
      <c r="GQ220" s="601"/>
      <c r="GR220" s="601"/>
      <c r="GS220" s="601"/>
      <c r="GT220" s="601"/>
      <c r="GU220" s="601"/>
      <c r="GV220" s="601"/>
      <c r="GW220" s="601"/>
      <c r="GX220" s="601"/>
      <c r="GY220" s="601"/>
      <c r="GZ220" s="601"/>
      <c r="HA220" s="601"/>
      <c r="HB220" s="601"/>
      <c r="HC220" s="601"/>
      <c r="HD220" s="601"/>
      <c r="HE220" s="601"/>
      <c r="HF220" s="601"/>
      <c r="HG220" s="601"/>
      <c r="HH220" s="601"/>
      <c r="HI220" s="601"/>
      <c r="HJ220" s="601"/>
      <c r="HK220" s="601"/>
      <c r="HL220" s="601"/>
      <c r="HM220" s="601"/>
      <c r="HN220" s="601"/>
      <c r="HO220" s="601"/>
      <c r="HP220" s="601"/>
      <c r="HQ220" s="601"/>
      <c r="HR220" s="601"/>
      <c r="HS220" s="601"/>
      <c r="HT220" s="601"/>
      <c r="HU220" s="601"/>
      <c r="HV220" s="601"/>
      <c r="HW220" s="601"/>
      <c r="HX220" s="601"/>
      <c r="HY220" s="601"/>
      <c r="HZ220" s="601"/>
      <c r="IA220" s="601"/>
      <c r="IB220" s="601"/>
      <c r="IC220" s="601"/>
      <c r="ID220" s="601"/>
      <c r="IE220" s="601"/>
      <c r="IF220" s="601"/>
      <c r="IG220" s="601"/>
      <c r="IH220" s="601"/>
      <c r="II220" s="601"/>
      <c r="IJ220" s="601"/>
      <c r="IK220" s="601"/>
      <c r="IL220" s="601"/>
      <c r="IM220" s="601"/>
      <c r="IN220" s="601"/>
      <c r="IO220" s="601"/>
      <c r="IP220" s="601"/>
      <c r="IQ220" s="601"/>
      <c r="IR220" s="601"/>
      <c r="IS220" s="601"/>
      <c r="IT220" s="601"/>
      <c r="IU220" s="601"/>
      <c r="IV220" s="601"/>
      <c r="IW220" s="601"/>
      <c r="IX220" s="601"/>
      <c r="IY220" s="601"/>
      <c r="IZ220" s="601"/>
      <c r="JA220" s="601"/>
      <c r="JB220" s="601"/>
      <c r="JC220" s="601"/>
      <c r="JD220" s="601"/>
      <c r="JE220" s="601"/>
      <c r="JF220" s="601"/>
      <c r="JG220" s="601"/>
      <c r="JH220" s="601"/>
      <c r="JI220" s="601"/>
      <c r="JJ220" s="601"/>
      <c r="JK220" s="601"/>
      <c r="JL220" s="601"/>
      <c r="JM220" s="601"/>
      <c r="JN220" s="601"/>
      <c r="JO220" s="601"/>
      <c r="JP220" s="601"/>
      <c r="JQ220" s="601"/>
      <c r="JR220" s="601"/>
      <c r="JS220" s="601"/>
      <c r="JT220" s="601"/>
      <c r="JU220" s="601"/>
      <c r="JV220" s="601"/>
      <c r="JW220" s="601"/>
      <c r="JX220" s="601"/>
      <c r="JY220" s="601"/>
      <c r="JZ220" s="601"/>
      <c r="KA220" s="601"/>
      <c r="KB220" s="601"/>
      <c r="KC220" s="601"/>
      <c r="KD220" s="601"/>
      <c r="KE220" s="601"/>
      <c r="KF220" s="601"/>
      <c r="KG220" s="601"/>
      <c r="KH220" s="601"/>
      <c r="KI220" s="601"/>
      <c r="KJ220" s="601"/>
      <c r="KK220" s="601"/>
      <c r="KL220" s="601"/>
      <c r="KM220" s="601"/>
      <c r="KN220" s="601"/>
      <c r="KO220" s="601"/>
      <c r="KP220" s="601"/>
      <c r="KQ220" s="601"/>
      <c r="KR220" s="601"/>
      <c r="KS220" s="601"/>
      <c r="KT220" s="601"/>
      <c r="KU220" s="601"/>
      <c r="KV220" s="601"/>
      <c r="KW220" s="601"/>
      <c r="KX220" s="601"/>
      <c r="KY220" s="601"/>
      <c r="KZ220" s="601"/>
      <c r="LA220" s="601"/>
      <c r="LB220" s="601"/>
      <c r="LC220" s="601"/>
      <c r="LD220" s="601"/>
      <c r="LE220" s="601"/>
      <c r="LF220" s="601"/>
      <c r="LG220" s="601"/>
      <c r="LH220" s="601"/>
      <c r="LI220" s="601"/>
      <c r="LJ220" s="601"/>
      <c r="LK220" s="601"/>
      <c r="LL220" s="601"/>
      <c r="LM220" s="601"/>
      <c r="LN220" s="601"/>
      <c r="LO220" s="601"/>
      <c r="LP220" s="601"/>
      <c r="LQ220" s="601"/>
      <c r="LR220" s="601"/>
      <c r="LS220" s="601"/>
      <c r="LT220" s="601"/>
      <c r="LU220" s="601"/>
      <c r="LV220" s="601"/>
      <c r="LW220" s="601"/>
      <c r="LX220" s="601"/>
      <c r="LY220" s="601"/>
      <c r="LZ220" s="601"/>
      <c r="MA220" s="601"/>
      <c r="MB220" s="601"/>
      <c r="MC220" s="601"/>
      <c r="MD220" s="601"/>
      <c r="ME220" s="601"/>
      <c r="MF220" s="601"/>
      <c r="MG220" s="601"/>
      <c r="MH220" s="601"/>
      <c r="MI220" s="601"/>
      <c r="MJ220" s="601"/>
      <c r="MK220" s="601"/>
      <c r="ML220" s="601"/>
      <c r="MM220" s="601"/>
      <c r="MN220" s="601"/>
      <c r="MO220" s="601"/>
      <c r="MP220" s="601"/>
      <c r="MQ220" s="601"/>
      <c r="MR220" s="601"/>
      <c r="MS220" s="601"/>
      <c r="MT220" s="601"/>
      <c r="MU220" s="601"/>
      <c r="MV220" s="601"/>
      <c r="MW220" s="601"/>
      <c r="MX220" s="601"/>
      <c r="MY220" s="601"/>
      <c r="MZ220" s="601"/>
      <c r="NA220" s="601"/>
      <c r="NB220" s="601"/>
      <c r="NC220" s="601"/>
      <c r="ND220" s="601"/>
      <c r="NE220" s="601"/>
      <c r="NF220" s="601"/>
      <c r="NG220" s="601"/>
      <c r="NH220" s="601"/>
      <c r="NI220" s="601"/>
      <c r="NJ220" s="601"/>
      <c r="NK220" s="601"/>
      <c r="NL220" s="601"/>
      <c r="NM220" s="601"/>
      <c r="NN220" s="601"/>
      <c r="NO220" s="601"/>
      <c r="NP220" s="601"/>
      <c r="NQ220" s="601"/>
      <c r="NR220" s="601"/>
      <c r="NS220" s="601"/>
      <c r="NT220" s="601"/>
      <c r="NU220" s="601"/>
      <c r="NV220" s="601"/>
      <c r="NW220" s="601"/>
      <c r="NX220" s="601"/>
      <c r="NY220" s="601"/>
      <c r="NZ220" s="601"/>
      <c r="OA220" s="601"/>
      <c r="OB220" s="601"/>
      <c r="OC220" s="601"/>
      <c r="OD220" s="601"/>
      <c r="OE220" s="601"/>
      <c r="OF220" s="601"/>
      <c r="OG220" s="601"/>
      <c r="OH220" s="601"/>
      <c r="OI220" s="601"/>
      <c r="OJ220" s="601"/>
      <c r="OK220" s="601"/>
      <c r="OL220" s="601"/>
      <c r="OM220" s="601"/>
      <c r="ON220" s="601"/>
      <c r="OO220" s="601"/>
      <c r="OP220" s="601"/>
      <c r="OQ220" s="601"/>
      <c r="OR220" s="601"/>
      <c r="OS220" s="601"/>
      <c r="OT220" s="601"/>
      <c r="OU220" s="601"/>
      <c r="OV220" s="601"/>
      <c r="OW220" s="601"/>
      <c r="OX220" s="601"/>
      <c r="OY220" s="601"/>
      <c r="OZ220" s="601"/>
      <c r="PA220" s="601"/>
      <c r="PB220" s="601"/>
      <c r="PC220" s="601"/>
      <c r="PD220" s="601"/>
      <c r="PE220" s="601"/>
      <c r="PF220" s="601"/>
      <c r="PG220" s="601"/>
      <c r="PH220" s="601"/>
      <c r="PI220" s="601"/>
      <c r="PJ220" s="601"/>
      <c r="PK220" s="601"/>
      <c r="PL220" s="601"/>
      <c r="PM220" s="601"/>
      <c r="PN220" s="601"/>
      <c r="PO220" s="601"/>
      <c r="PP220" s="601"/>
      <c r="PQ220" s="601"/>
      <c r="PR220" s="601"/>
      <c r="PS220" s="601"/>
      <c r="PT220" s="601"/>
      <c r="PU220" s="601"/>
      <c r="PV220" s="601"/>
      <c r="PW220" s="601"/>
      <c r="PX220" s="601"/>
      <c r="PY220" s="601"/>
      <c r="PZ220" s="601"/>
      <c r="QA220" s="601"/>
      <c r="QB220" s="601"/>
      <c r="QC220" s="601"/>
      <c r="QD220" s="601"/>
      <c r="QE220" s="601"/>
      <c r="QF220" s="601"/>
      <c r="QG220" s="601"/>
      <c r="QH220" s="601"/>
      <c r="QI220" s="601"/>
      <c r="QJ220" s="601"/>
      <c r="QK220" s="601"/>
      <c r="QL220" s="601"/>
      <c r="QM220" s="601"/>
      <c r="QN220" s="601"/>
      <c r="QO220" s="601"/>
      <c r="QP220" s="601"/>
      <c r="QQ220" s="601"/>
      <c r="QR220" s="601"/>
      <c r="QS220" s="601"/>
      <c r="QT220" s="601"/>
      <c r="QU220" s="601"/>
      <c r="QV220" s="601"/>
      <c r="QW220" s="601"/>
      <c r="QX220" s="601"/>
      <c r="QY220" s="601"/>
      <c r="QZ220" s="601"/>
      <c r="RA220" s="601"/>
      <c r="RB220" s="601"/>
      <c r="RC220" s="601"/>
      <c r="RD220" s="601"/>
      <c r="RE220" s="601"/>
      <c r="RF220" s="601"/>
      <c r="RG220" s="601"/>
      <c r="RH220" s="601"/>
      <c r="RI220" s="601"/>
      <c r="RJ220" s="601"/>
      <c r="RK220" s="601"/>
      <c r="RL220" s="601"/>
      <c r="RM220" s="601"/>
      <c r="RN220" s="601"/>
      <c r="RO220" s="601"/>
      <c r="RP220" s="601"/>
      <c r="RQ220" s="601"/>
      <c r="RR220" s="601"/>
      <c r="RS220" s="601"/>
      <c r="RT220" s="601"/>
      <c r="RU220" s="601"/>
      <c r="RV220" s="601"/>
      <c r="RW220" s="601"/>
      <c r="RX220" s="601"/>
      <c r="RY220" s="601"/>
      <c r="RZ220" s="601"/>
      <c r="SA220" s="601"/>
      <c r="SB220" s="601"/>
      <c r="SC220" s="601"/>
      <c r="SD220" s="601"/>
      <c r="SE220" s="601"/>
      <c r="SF220" s="601"/>
      <c r="SG220" s="601"/>
      <c r="SH220" s="601"/>
      <c r="SI220" s="601"/>
      <c r="SJ220" s="601"/>
      <c r="SK220" s="601"/>
      <c r="SL220" s="601"/>
      <c r="SM220" s="601"/>
      <c r="SN220" s="601"/>
      <c r="SO220" s="601"/>
      <c r="SP220" s="601"/>
      <c r="SQ220" s="601"/>
      <c r="SR220" s="601"/>
      <c r="SS220" s="601"/>
      <c r="ST220" s="601"/>
      <c r="SU220" s="601"/>
      <c r="SV220" s="601"/>
      <c r="SW220" s="601"/>
      <c r="SX220" s="601"/>
      <c r="SY220" s="601"/>
      <c r="SZ220" s="601"/>
      <c r="TA220" s="601"/>
      <c r="TB220" s="601"/>
      <c r="TC220" s="601"/>
      <c r="TD220" s="601"/>
      <c r="TE220" s="601"/>
      <c r="TF220" s="601"/>
      <c r="TG220" s="601"/>
      <c r="TH220" s="601"/>
      <c r="TI220" s="601"/>
      <c r="TJ220" s="601"/>
      <c r="TK220" s="601"/>
      <c r="TL220" s="601"/>
      <c r="TM220" s="601"/>
      <c r="TN220" s="601"/>
      <c r="TO220" s="601"/>
      <c r="TP220" s="601"/>
      <c r="TQ220" s="601"/>
      <c r="TR220" s="601"/>
      <c r="TS220" s="601"/>
      <c r="TT220" s="601"/>
      <c r="TU220" s="601"/>
      <c r="TV220" s="601"/>
      <c r="TW220" s="601"/>
      <c r="TX220" s="601"/>
      <c r="TY220" s="601"/>
      <c r="TZ220" s="601"/>
      <c r="UA220" s="601"/>
      <c r="UB220" s="601"/>
      <c r="UC220" s="601"/>
      <c r="UD220" s="601"/>
      <c r="UE220" s="601"/>
      <c r="UF220" s="601"/>
      <c r="UG220" s="601"/>
      <c r="UH220" s="601"/>
      <c r="UI220" s="601"/>
      <c r="UJ220" s="601"/>
      <c r="UK220" s="601"/>
      <c r="UL220" s="601"/>
      <c r="UM220" s="601"/>
      <c r="UN220" s="601"/>
      <c r="UO220" s="601"/>
      <c r="UP220" s="601"/>
      <c r="UQ220" s="601"/>
      <c r="UR220" s="601"/>
      <c r="US220" s="601"/>
      <c r="UT220" s="601"/>
      <c r="UU220" s="601"/>
      <c r="UV220" s="601"/>
      <c r="UW220" s="601"/>
      <c r="UX220" s="601"/>
      <c r="UY220" s="601"/>
      <c r="UZ220" s="601"/>
      <c r="VA220" s="601"/>
      <c r="VB220" s="601"/>
      <c r="VC220" s="601"/>
      <c r="VD220" s="601"/>
      <c r="VE220" s="601"/>
      <c r="VF220" s="601"/>
      <c r="VG220" s="601"/>
      <c r="VH220" s="601"/>
      <c r="VI220" s="601"/>
      <c r="VJ220" s="601"/>
      <c r="VK220" s="601"/>
      <c r="VL220" s="601"/>
      <c r="VM220" s="601"/>
      <c r="VN220" s="601"/>
      <c r="VO220" s="601"/>
      <c r="VP220" s="601"/>
      <c r="VQ220" s="601"/>
      <c r="VR220" s="601"/>
      <c r="VS220" s="601"/>
      <c r="VT220" s="601"/>
      <c r="VU220" s="601"/>
      <c r="VV220" s="601"/>
      <c r="VW220" s="601"/>
      <c r="VX220" s="601"/>
      <c r="VY220" s="601"/>
      <c r="VZ220" s="601"/>
      <c r="WA220" s="601"/>
      <c r="WB220" s="601"/>
      <c r="WC220" s="601"/>
      <c r="WD220" s="601"/>
      <c r="WE220" s="601"/>
      <c r="WF220" s="601"/>
      <c r="WG220" s="601"/>
      <c r="WH220" s="601"/>
      <c r="WI220" s="601"/>
      <c r="WJ220" s="601"/>
      <c r="WK220" s="601"/>
      <c r="WL220" s="601"/>
      <c r="WM220" s="601"/>
      <c r="WN220" s="601"/>
      <c r="WO220" s="601"/>
      <c r="WP220" s="601"/>
      <c r="WQ220" s="601"/>
      <c r="WR220" s="601"/>
      <c r="WS220" s="601"/>
      <c r="WT220" s="601"/>
      <c r="WU220" s="601"/>
      <c r="WV220" s="601"/>
      <c r="WW220" s="601"/>
      <c r="WX220" s="601"/>
      <c r="WY220" s="601"/>
      <c r="WZ220" s="601"/>
      <c r="XA220" s="601"/>
      <c r="XB220" s="601"/>
      <c r="XC220" s="601"/>
      <c r="XD220" s="601"/>
      <c r="XE220" s="601"/>
      <c r="XF220" s="601"/>
      <c r="XG220" s="601"/>
      <c r="XH220" s="601"/>
      <c r="XI220" s="601"/>
      <c r="XJ220" s="601"/>
      <c r="XK220" s="601"/>
      <c r="XL220" s="601"/>
      <c r="XM220" s="601"/>
      <c r="XN220" s="601"/>
      <c r="XO220" s="601"/>
      <c r="XP220" s="601"/>
      <c r="XQ220" s="601"/>
      <c r="XR220" s="601"/>
      <c r="XS220" s="601"/>
      <c r="XT220" s="601"/>
      <c r="XU220" s="601"/>
      <c r="XV220" s="601"/>
      <c r="XW220" s="601"/>
      <c r="XX220" s="601"/>
      <c r="XY220" s="601"/>
      <c r="XZ220" s="601"/>
      <c r="YA220" s="601"/>
      <c r="YB220" s="601"/>
      <c r="YC220" s="601"/>
      <c r="YD220" s="601"/>
      <c r="YE220" s="601"/>
      <c r="YF220" s="601"/>
      <c r="YG220" s="601"/>
      <c r="YH220" s="601"/>
      <c r="YI220" s="601"/>
      <c r="YJ220" s="601"/>
      <c r="YK220" s="601"/>
      <c r="YL220" s="601"/>
      <c r="YM220" s="601"/>
      <c r="YN220" s="601"/>
      <c r="YO220" s="601"/>
      <c r="YP220" s="601"/>
      <c r="YQ220" s="601"/>
      <c r="YR220" s="601"/>
      <c r="YS220" s="601"/>
      <c r="YT220" s="601"/>
      <c r="YU220" s="601"/>
      <c r="YV220" s="601"/>
      <c r="YW220" s="601"/>
      <c r="YX220" s="601"/>
      <c r="YY220" s="601"/>
      <c r="YZ220" s="601"/>
      <c r="ZA220" s="601"/>
      <c r="ZB220" s="601"/>
      <c r="ZC220" s="601"/>
      <c r="ZD220" s="601"/>
      <c r="ZE220" s="601"/>
      <c r="ZF220" s="601"/>
      <c r="ZG220" s="601"/>
      <c r="ZH220" s="601"/>
      <c r="ZI220" s="601"/>
      <c r="ZJ220" s="601"/>
      <c r="ZK220" s="601"/>
      <c r="ZL220" s="601"/>
      <c r="ZM220" s="601"/>
      <c r="ZN220" s="601"/>
      <c r="ZO220" s="601"/>
      <c r="ZP220" s="601"/>
      <c r="ZQ220" s="601"/>
      <c r="ZR220" s="601"/>
      <c r="ZS220" s="601"/>
      <c r="ZT220" s="601"/>
      <c r="ZU220" s="601"/>
      <c r="ZV220" s="601"/>
      <c r="ZW220" s="601"/>
      <c r="ZX220" s="601"/>
      <c r="ZY220" s="601"/>
      <c r="ZZ220" s="601"/>
      <c r="AAA220" s="601"/>
      <c r="AAB220" s="601"/>
      <c r="AAC220" s="601"/>
      <c r="AAD220" s="601"/>
      <c r="AAE220" s="601"/>
      <c r="AAF220" s="601"/>
      <c r="AAG220" s="601"/>
      <c r="AAH220" s="601"/>
      <c r="AAI220" s="601"/>
      <c r="AAJ220" s="601"/>
      <c r="AAK220" s="601"/>
      <c r="AAL220" s="601"/>
      <c r="AAM220" s="601"/>
      <c r="AAN220" s="601"/>
      <c r="AAO220" s="601"/>
      <c r="AAP220" s="601"/>
      <c r="AAQ220" s="601"/>
      <c r="AAR220" s="601"/>
      <c r="AAS220" s="601"/>
      <c r="AAT220" s="601"/>
      <c r="AAU220" s="601"/>
      <c r="AAV220" s="601"/>
      <c r="AAW220" s="601"/>
      <c r="AAX220" s="601"/>
      <c r="AAY220" s="601"/>
      <c r="AAZ220" s="601"/>
      <c r="ABA220" s="601"/>
      <c r="ABB220" s="601"/>
      <c r="ABC220" s="601"/>
      <c r="ABD220" s="601"/>
      <c r="ABE220" s="601"/>
      <c r="ABF220" s="601"/>
      <c r="ABG220" s="601"/>
      <c r="ABH220" s="601"/>
      <c r="ABI220" s="601"/>
      <c r="ABJ220" s="601"/>
      <c r="ABK220" s="601"/>
      <c r="ABL220" s="601"/>
      <c r="ABM220" s="601"/>
      <c r="ABN220" s="601"/>
      <c r="ABO220" s="601"/>
      <c r="ABP220" s="601"/>
      <c r="ABQ220" s="601"/>
      <c r="ABR220" s="601"/>
      <c r="ABS220" s="601"/>
      <c r="ABT220" s="601"/>
      <c r="ABU220" s="601"/>
      <c r="ABV220" s="601"/>
      <c r="ABW220" s="601"/>
      <c r="ABX220" s="601"/>
      <c r="ABY220" s="601"/>
      <c r="ABZ220" s="601"/>
      <c r="ACA220" s="601"/>
      <c r="ACB220" s="601"/>
      <c r="ACC220" s="601"/>
      <c r="ACD220" s="601"/>
      <c r="ACE220" s="601"/>
      <c r="ACF220" s="601"/>
      <c r="ACG220" s="601"/>
      <c r="ACH220" s="601"/>
      <c r="ACI220" s="601"/>
      <c r="ACJ220" s="601"/>
      <c r="ACK220" s="601"/>
      <c r="ACL220" s="601"/>
      <c r="ACM220" s="601"/>
      <c r="ACN220" s="601"/>
      <c r="ACO220" s="601"/>
      <c r="ACP220" s="601"/>
      <c r="ACQ220" s="601"/>
      <c r="ACR220" s="601"/>
      <c r="ACS220" s="601"/>
      <c r="ACT220" s="601"/>
      <c r="ACU220" s="601"/>
      <c r="ACV220" s="601"/>
      <c r="ACW220" s="601"/>
      <c r="ACX220" s="601"/>
      <c r="ACY220" s="601"/>
      <c r="ACZ220" s="601"/>
      <c r="ADA220" s="601"/>
      <c r="ADB220" s="601"/>
      <c r="ADC220" s="601"/>
      <c r="ADD220" s="601"/>
      <c r="ADE220" s="601"/>
      <c r="ADF220" s="601"/>
      <c r="ADG220" s="601"/>
      <c r="ADH220" s="601"/>
      <c r="ADI220" s="601"/>
      <c r="ADJ220" s="601"/>
      <c r="ADK220" s="601"/>
      <c r="ADL220" s="601"/>
      <c r="ADM220" s="601"/>
      <c r="ADN220" s="601"/>
      <c r="ADO220" s="601"/>
      <c r="ADP220" s="601"/>
      <c r="ADQ220" s="601"/>
      <c r="ADR220" s="601"/>
      <c r="ADS220" s="601"/>
      <c r="ADT220" s="601"/>
      <c r="ADU220" s="601"/>
      <c r="ADV220" s="601"/>
      <c r="ADW220" s="601"/>
      <c r="ADX220" s="601"/>
      <c r="ADY220" s="601"/>
      <c r="ADZ220" s="601"/>
      <c r="AEA220" s="601"/>
      <c r="AEB220" s="601"/>
      <c r="AEC220" s="601"/>
      <c r="AED220" s="601"/>
      <c r="AEE220" s="601"/>
      <c r="AEF220" s="601"/>
      <c r="AEG220" s="601"/>
      <c r="AEH220" s="601"/>
      <c r="AEI220" s="601"/>
      <c r="AEJ220" s="601"/>
      <c r="AEK220" s="601"/>
      <c r="AEL220" s="601"/>
      <c r="AEM220" s="601"/>
      <c r="AEN220" s="601"/>
      <c r="AEO220" s="601"/>
      <c r="AEP220" s="601"/>
      <c r="AEQ220" s="601"/>
      <c r="AER220" s="601"/>
      <c r="AES220" s="601"/>
      <c r="AET220" s="601"/>
      <c r="AEU220" s="601"/>
      <c r="AEV220" s="601"/>
      <c r="AEW220" s="601"/>
      <c r="AEX220" s="601"/>
      <c r="AEY220" s="601"/>
      <c r="AEZ220" s="601"/>
      <c r="AFA220" s="601"/>
      <c r="AFB220" s="601"/>
      <c r="AFC220" s="601"/>
      <c r="AFD220" s="601"/>
      <c r="AFE220" s="601"/>
      <c r="AFF220" s="601"/>
      <c r="AFG220" s="601"/>
      <c r="AFH220" s="601"/>
      <c r="AFI220" s="601"/>
      <c r="AFJ220" s="601"/>
      <c r="AFK220" s="601"/>
      <c r="AFL220" s="601"/>
      <c r="AFM220" s="601"/>
      <c r="AFN220" s="601"/>
      <c r="AFO220" s="601"/>
      <c r="AFP220" s="601"/>
      <c r="AFQ220" s="601"/>
      <c r="AFR220" s="601"/>
      <c r="AFS220" s="601"/>
      <c r="AFT220" s="601"/>
      <c r="AFU220" s="601"/>
      <c r="AFV220" s="601"/>
      <c r="AFW220" s="601"/>
      <c r="AFX220" s="601"/>
      <c r="AFY220" s="601"/>
      <c r="AFZ220" s="601"/>
      <c r="AGA220" s="601"/>
      <c r="AGB220" s="601"/>
      <c r="AGC220" s="601"/>
      <c r="AGD220" s="601"/>
      <c r="AGE220" s="601"/>
      <c r="AGF220" s="601"/>
      <c r="AGG220" s="601"/>
      <c r="AGH220" s="601"/>
      <c r="AGI220" s="601"/>
      <c r="AGJ220" s="601"/>
      <c r="AGK220" s="601"/>
      <c r="AGL220" s="601"/>
      <c r="AGM220" s="601"/>
      <c r="AGN220" s="601"/>
      <c r="AGO220" s="601"/>
      <c r="AGP220" s="601"/>
      <c r="AGQ220" s="601"/>
      <c r="AGR220" s="601"/>
      <c r="AGS220" s="601"/>
      <c r="AGT220" s="601"/>
      <c r="AGU220" s="601"/>
      <c r="AGV220" s="601"/>
      <c r="AGW220" s="601"/>
      <c r="AGX220" s="601"/>
      <c r="AGY220" s="601"/>
      <c r="AGZ220" s="601"/>
      <c r="AHA220" s="601"/>
      <c r="AHB220" s="601"/>
      <c r="AHC220" s="601"/>
      <c r="AHD220" s="601"/>
      <c r="AHE220" s="601"/>
      <c r="AHF220" s="601"/>
      <c r="AHG220" s="601"/>
      <c r="AHH220" s="601"/>
      <c r="AHI220" s="601"/>
      <c r="AHJ220" s="601"/>
      <c r="AHK220" s="601"/>
      <c r="AHL220" s="601"/>
      <c r="AHM220" s="601"/>
      <c r="AHN220" s="601"/>
      <c r="AHO220" s="601"/>
      <c r="AHP220" s="601"/>
      <c r="AHQ220" s="601"/>
      <c r="AHR220" s="601"/>
      <c r="AHS220" s="601"/>
      <c r="AHT220" s="601"/>
      <c r="AHU220" s="601"/>
      <c r="AHV220" s="601"/>
      <c r="AHW220" s="601"/>
      <c r="AHX220" s="601"/>
      <c r="AHY220" s="601"/>
      <c r="AHZ220" s="601"/>
      <c r="AIA220" s="601"/>
      <c r="AIB220" s="601"/>
      <c r="AIC220" s="601"/>
      <c r="AID220" s="601"/>
      <c r="AIE220" s="601"/>
      <c r="AIF220" s="601"/>
      <c r="AIG220" s="601"/>
      <c r="AIH220" s="601"/>
      <c r="AII220" s="601"/>
      <c r="AIJ220" s="601"/>
      <c r="AIK220" s="601"/>
      <c r="AIL220" s="601"/>
      <c r="AIM220" s="601"/>
      <c r="AIN220" s="601"/>
      <c r="AIO220" s="601"/>
      <c r="AIP220" s="601"/>
      <c r="AIQ220" s="601"/>
      <c r="AIR220" s="601"/>
      <c r="AIS220" s="601"/>
      <c r="AIT220" s="601"/>
      <c r="AIU220" s="601"/>
      <c r="AIV220" s="601"/>
      <c r="AIW220" s="601"/>
      <c r="AIX220" s="601"/>
      <c r="AIY220" s="601"/>
      <c r="AIZ220" s="601"/>
      <c r="AJA220" s="601"/>
      <c r="AJB220" s="601"/>
      <c r="AJC220" s="601"/>
      <c r="AJD220" s="601"/>
      <c r="AJE220" s="601"/>
      <c r="AJF220" s="601"/>
      <c r="AJG220" s="601"/>
      <c r="AJH220" s="601"/>
      <c r="AJI220" s="601"/>
      <c r="AJJ220" s="601"/>
      <c r="AJK220" s="601"/>
      <c r="AJL220" s="601"/>
      <c r="AJM220" s="601"/>
      <c r="AJN220" s="601"/>
      <c r="AJO220" s="601"/>
      <c r="AJP220" s="601"/>
      <c r="AJQ220" s="601"/>
      <c r="AJR220" s="601"/>
      <c r="AJS220" s="601"/>
      <c r="AJT220" s="601"/>
      <c r="AJU220" s="601"/>
      <c r="AJV220" s="601"/>
      <c r="AJW220" s="601"/>
      <c r="AJX220" s="601"/>
      <c r="AJY220" s="601"/>
      <c r="AJZ220" s="601"/>
      <c r="AKA220" s="601"/>
      <c r="AKB220" s="601"/>
      <c r="AKC220" s="601"/>
      <c r="AKD220" s="601"/>
      <c r="AKE220" s="601"/>
      <c r="AKF220" s="601"/>
      <c r="AKG220" s="601"/>
      <c r="AKH220" s="601"/>
      <c r="AKI220" s="601"/>
      <c r="AKJ220" s="601"/>
      <c r="AKK220" s="601"/>
      <c r="AKL220" s="601"/>
      <c r="AKM220" s="601"/>
      <c r="AKN220" s="601"/>
      <c r="AKO220" s="601"/>
      <c r="AKP220" s="601"/>
      <c r="AKQ220" s="601"/>
      <c r="AKR220" s="601"/>
      <c r="AKS220" s="601"/>
      <c r="AKT220" s="601"/>
      <c r="AKU220" s="601"/>
      <c r="AKV220" s="601"/>
      <c r="AKW220" s="601"/>
      <c r="AKX220" s="601"/>
      <c r="AKY220" s="601"/>
      <c r="AKZ220" s="601"/>
      <c r="ALA220" s="601"/>
      <c r="ALB220" s="601"/>
      <c r="ALC220" s="601"/>
      <c r="ALD220" s="601"/>
      <c r="ALE220" s="601"/>
      <c r="ALF220" s="601"/>
      <c r="ALG220" s="601"/>
      <c r="ALH220" s="601"/>
      <c r="ALI220" s="601"/>
      <c r="ALJ220" s="601"/>
      <c r="ALK220" s="601"/>
      <c r="ALL220" s="601"/>
      <c r="ALM220" s="601"/>
      <c r="ALN220" s="601"/>
      <c r="ALO220" s="601"/>
      <c r="ALP220" s="601"/>
      <c r="ALQ220" s="601"/>
      <c r="ALR220" s="601"/>
      <c r="ALS220" s="601"/>
      <c r="ALT220" s="601"/>
      <c r="ALU220" s="601"/>
      <c r="ALV220" s="601"/>
      <c r="ALW220" s="601"/>
      <c r="ALX220" s="601"/>
      <c r="ALY220" s="601"/>
      <c r="ALZ220" s="601"/>
      <c r="AMA220" s="601"/>
      <c r="AMB220" s="601"/>
      <c r="AMC220" s="601"/>
      <c r="AMD220" s="601"/>
      <c r="AME220" s="601"/>
      <c r="AMF220" s="601"/>
      <c r="AMG220" s="601"/>
      <c r="AMH220" s="601"/>
      <c r="AMI220" s="601"/>
      <c r="AMJ220" s="601"/>
      <c r="AMK220" s="601"/>
      <c r="AML220" s="601"/>
      <c r="AMM220" s="601"/>
      <c r="AMN220" s="601"/>
      <c r="AMO220" s="601"/>
      <c r="AMP220" s="601"/>
      <c r="AMQ220" s="601"/>
      <c r="AMR220" s="601"/>
      <c r="AMS220" s="601"/>
      <c r="AMT220" s="601"/>
      <c r="AMU220" s="601"/>
      <c r="AMV220" s="601"/>
      <c r="AMW220" s="601"/>
      <c r="AMX220" s="601"/>
      <c r="AMY220" s="601"/>
      <c r="AMZ220" s="601"/>
      <c r="ANA220" s="601"/>
      <c r="ANB220" s="601"/>
      <c r="ANC220" s="601"/>
      <c r="AND220" s="601"/>
      <c r="ANE220" s="601"/>
      <c r="ANF220" s="601"/>
      <c r="ANG220" s="601"/>
      <c r="ANH220" s="601"/>
      <c r="ANI220" s="601"/>
      <c r="ANJ220" s="601"/>
      <c r="ANK220" s="601"/>
      <c r="ANL220" s="601"/>
      <c r="ANM220" s="601"/>
      <c r="ANN220" s="601"/>
      <c r="ANO220" s="601"/>
      <c r="ANP220" s="601"/>
      <c r="ANQ220" s="601"/>
      <c r="ANR220" s="601"/>
      <c r="ANS220" s="601"/>
      <c r="ANT220" s="601"/>
      <c r="ANU220" s="601"/>
      <c r="ANV220" s="601"/>
      <c r="ANW220" s="601"/>
      <c r="ANX220" s="601"/>
      <c r="ANY220" s="601"/>
      <c r="ANZ220" s="601"/>
      <c r="AOA220" s="601"/>
      <c r="AOB220" s="601"/>
      <c r="AOC220" s="601"/>
      <c r="AOD220" s="601"/>
      <c r="AOE220" s="601"/>
      <c r="AOF220" s="601"/>
      <c r="AOG220" s="601"/>
      <c r="AOH220" s="601"/>
      <c r="AOI220" s="601"/>
      <c r="AOJ220" s="601"/>
      <c r="AOK220" s="601"/>
      <c r="AOL220" s="601"/>
      <c r="AOM220" s="601"/>
      <c r="AON220" s="601"/>
      <c r="AOO220" s="601"/>
      <c r="AOP220" s="601"/>
      <c r="AOQ220" s="601"/>
      <c r="AOR220" s="601"/>
      <c r="AOS220" s="601"/>
      <c r="AOT220" s="601"/>
      <c r="AOU220" s="601"/>
      <c r="AOV220" s="601"/>
      <c r="AOW220" s="601"/>
      <c r="AOX220" s="601"/>
      <c r="AOY220" s="601"/>
      <c r="AOZ220" s="601"/>
      <c r="APA220" s="601"/>
      <c r="APB220" s="601"/>
      <c r="APC220" s="601"/>
      <c r="APD220" s="601"/>
      <c r="APE220" s="601"/>
      <c r="APF220" s="601"/>
      <c r="APG220" s="601"/>
      <c r="APH220" s="601"/>
      <c r="API220" s="601"/>
      <c r="APJ220" s="601"/>
      <c r="APK220" s="601"/>
      <c r="APL220" s="601"/>
      <c r="APM220" s="601"/>
      <c r="APN220" s="601"/>
      <c r="APO220" s="601"/>
      <c r="APP220" s="601"/>
      <c r="APQ220" s="601"/>
      <c r="APR220" s="601"/>
      <c r="APS220" s="601"/>
      <c r="APT220" s="601"/>
      <c r="APU220" s="601"/>
      <c r="APV220" s="601"/>
      <c r="APW220" s="601"/>
      <c r="APX220" s="601"/>
      <c r="APY220" s="601"/>
      <c r="APZ220" s="601"/>
      <c r="AQA220" s="601"/>
      <c r="AQB220" s="601"/>
      <c r="AQC220" s="601"/>
      <c r="AQD220" s="601"/>
      <c r="AQE220" s="601"/>
      <c r="AQF220" s="601"/>
      <c r="AQG220" s="601"/>
      <c r="AQH220" s="601"/>
      <c r="AQI220" s="601"/>
      <c r="AQJ220" s="601"/>
      <c r="AQK220" s="601"/>
      <c r="AQL220" s="601"/>
      <c r="AQM220" s="601"/>
      <c r="AQN220" s="601"/>
      <c r="AQO220" s="601"/>
      <c r="AQP220" s="601"/>
      <c r="AQQ220" s="601"/>
      <c r="AQR220" s="601"/>
      <c r="AQS220" s="601"/>
      <c r="AQT220" s="601"/>
      <c r="AQU220" s="601"/>
      <c r="AQV220" s="601"/>
      <c r="AQW220" s="601"/>
      <c r="AQX220" s="601"/>
      <c r="AQY220" s="601"/>
      <c r="AQZ220" s="601"/>
      <c r="ARA220" s="601"/>
      <c r="ARB220" s="601"/>
      <c r="ARC220" s="601"/>
      <c r="ARD220" s="601"/>
      <c r="ARE220" s="601"/>
      <c r="ARF220" s="601"/>
      <c r="ARG220" s="601"/>
      <c r="ARH220" s="601"/>
      <c r="ARI220" s="601"/>
      <c r="ARJ220" s="601"/>
      <c r="ARK220" s="601"/>
      <c r="ARL220" s="601"/>
      <c r="ARM220" s="601"/>
      <c r="ARN220" s="601"/>
      <c r="ARO220" s="601"/>
      <c r="ARP220" s="601"/>
      <c r="ARQ220" s="601"/>
      <c r="ARR220" s="601"/>
      <c r="ARS220" s="601"/>
      <c r="ART220" s="601"/>
      <c r="ARU220" s="601"/>
      <c r="ARV220" s="601"/>
      <c r="ARW220" s="601"/>
      <c r="ARX220" s="601"/>
      <c r="ARY220" s="601"/>
      <c r="ARZ220" s="601"/>
      <c r="ASA220" s="601"/>
      <c r="ASB220" s="601"/>
      <c r="ASC220" s="601"/>
      <c r="ASD220" s="601"/>
      <c r="ASE220" s="601"/>
      <c r="ASF220" s="601"/>
      <c r="ASG220" s="601"/>
      <c r="ASH220" s="601"/>
      <c r="ASI220" s="601"/>
      <c r="ASJ220" s="601"/>
      <c r="ASK220" s="601"/>
      <c r="ASL220" s="601"/>
      <c r="ASM220" s="601"/>
      <c r="ASN220" s="601"/>
      <c r="ASO220" s="601"/>
      <c r="ASP220" s="601"/>
      <c r="ASQ220" s="601"/>
      <c r="ASR220" s="601"/>
      <c r="ASS220" s="601"/>
      <c r="AST220" s="601"/>
      <c r="ASU220" s="601"/>
      <c r="ASV220" s="601"/>
      <c r="ASW220" s="601"/>
      <c r="ASX220" s="601"/>
      <c r="ASY220" s="601"/>
      <c r="ASZ220" s="601"/>
      <c r="ATA220" s="601"/>
      <c r="ATB220" s="601"/>
      <c r="ATC220" s="601"/>
      <c r="ATD220" s="601"/>
      <c r="ATE220" s="601"/>
      <c r="ATF220" s="601"/>
      <c r="ATG220" s="601"/>
      <c r="ATH220" s="601"/>
      <c r="ATI220" s="601"/>
      <c r="ATJ220" s="601"/>
      <c r="ATK220" s="601"/>
      <c r="ATL220" s="601"/>
      <c r="ATM220" s="601"/>
      <c r="ATN220" s="601"/>
      <c r="ATO220" s="601"/>
      <c r="ATP220" s="601"/>
      <c r="ATQ220" s="601"/>
      <c r="ATR220" s="601"/>
      <c r="ATS220" s="601"/>
      <c r="ATT220" s="601"/>
      <c r="ATU220" s="601"/>
      <c r="ATV220" s="601"/>
      <c r="ATW220" s="601"/>
      <c r="ATX220" s="601"/>
      <c r="ATY220" s="601"/>
      <c r="ATZ220" s="601"/>
      <c r="AUA220" s="601"/>
      <c r="AUB220" s="601"/>
      <c r="AUC220" s="601"/>
      <c r="AUD220" s="601"/>
      <c r="AUE220" s="601"/>
      <c r="AUF220" s="601"/>
      <c r="AUG220" s="601"/>
      <c r="AUH220" s="601"/>
      <c r="AUI220" s="601"/>
      <c r="AUJ220" s="601"/>
      <c r="AUK220" s="601"/>
      <c r="AUL220" s="601"/>
      <c r="AUM220" s="601"/>
      <c r="AUN220" s="601"/>
      <c r="AUO220" s="601"/>
      <c r="AUP220" s="601"/>
      <c r="AUQ220" s="601"/>
      <c r="AUR220" s="601"/>
      <c r="AUS220" s="601"/>
      <c r="AUT220" s="601"/>
      <c r="AUU220" s="601"/>
      <c r="AUV220" s="601"/>
      <c r="AUW220" s="601"/>
      <c r="AUX220" s="601"/>
      <c r="AUY220" s="601"/>
      <c r="AUZ220" s="601"/>
      <c r="AVA220" s="601"/>
      <c r="AVB220" s="601"/>
      <c r="AVC220" s="601"/>
      <c r="AVD220" s="601"/>
      <c r="AVE220" s="601"/>
      <c r="AVF220" s="601"/>
      <c r="AVG220" s="601"/>
      <c r="AVH220" s="601"/>
      <c r="AVI220" s="601"/>
      <c r="AVJ220" s="601"/>
      <c r="AVK220" s="601"/>
      <c r="AVL220" s="601"/>
      <c r="AVM220" s="601"/>
      <c r="AVN220" s="601"/>
      <c r="AVO220" s="601"/>
      <c r="AVP220" s="601"/>
      <c r="AVQ220" s="601"/>
      <c r="AVR220" s="601"/>
      <c r="AVS220" s="601"/>
      <c r="AVT220" s="601"/>
      <c r="AVU220" s="601"/>
      <c r="AVV220" s="601"/>
      <c r="AVW220" s="601"/>
      <c r="AVX220" s="601"/>
      <c r="AVY220" s="601"/>
      <c r="AVZ220" s="601"/>
      <c r="AWA220" s="601"/>
      <c r="AWB220" s="601"/>
      <c r="AWC220" s="601"/>
      <c r="AWD220" s="601"/>
      <c r="AWE220" s="601"/>
      <c r="AWF220" s="601"/>
      <c r="AWG220" s="601"/>
      <c r="AWH220" s="601"/>
      <c r="AWI220" s="601"/>
      <c r="AWJ220" s="601"/>
      <c r="AWK220" s="601"/>
      <c r="AWL220" s="601"/>
      <c r="AWM220" s="601"/>
      <c r="AWN220" s="601"/>
      <c r="AWO220" s="601"/>
      <c r="AWP220" s="601"/>
      <c r="AWQ220" s="601"/>
      <c r="AWR220" s="601"/>
      <c r="AWS220" s="601"/>
      <c r="AWT220" s="601"/>
      <c r="AWU220" s="601"/>
      <c r="AWV220" s="601"/>
      <c r="AWW220" s="601"/>
      <c r="AWX220" s="601"/>
      <c r="AWY220" s="601"/>
      <c r="AWZ220" s="601"/>
      <c r="AXA220" s="601"/>
      <c r="AXB220" s="601"/>
      <c r="AXC220" s="601"/>
      <c r="AXD220" s="601"/>
      <c r="AXE220" s="601"/>
      <c r="AXF220" s="601"/>
      <c r="AXG220" s="601"/>
      <c r="AXH220" s="601"/>
      <c r="AXI220" s="601"/>
      <c r="AXJ220" s="601"/>
    </row>
    <row r="221" spans="1:1310" s="602" customFormat="1" ht="23.25" customHeight="1">
      <c r="A221" s="603"/>
      <c r="B221" s="5955"/>
      <c r="C221" s="5955"/>
      <c r="D221" s="5955"/>
      <c r="E221" s="5955"/>
      <c r="F221" s="5955"/>
      <c r="G221" s="5955"/>
      <c r="H221" s="5955"/>
      <c r="I221" s="5955"/>
      <c r="J221" s="5955"/>
      <c r="K221" s="5955"/>
      <c r="L221" s="5955"/>
      <c r="M221" s="5955"/>
      <c r="N221" s="5955"/>
      <c r="O221" s="5955"/>
      <c r="P221" s="5955"/>
      <c r="Q221" s="5955"/>
      <c r="R221" s="599"/>
      <c r="S221" s="599"/>
      <c r="T221" s="599"/>
      <c r="U221" s="599"/>
      <c r="V221" s="599"/>
      <c r="W221" s="599"/>
      <c r="X221" s="599"/>
      <c r="Y221" s="599"/>
      <c r="Z221" s="599"/>
      <c r="AA221" s="599"/>
      <c r="AB221" s="599"/>
      <c r="AC221" s="599"/>
      <c r="AD221" s="600"/>
      <c r="AE221" s="600"/>
      <c r="AF221" s="600"/>
      <c r="AG221" s="600"/>
      <c r="AH221" s="600"/>
      <c r="AI221" s="600"/>
      <c r="AJ221" s="600"/>
      <c r="AK221" s="600"/>
      <c r="AL221" s="600"/>
      <c r="AM221" s="600"/>
      <c r="AN221" s="600"/>
      <c r="AO221" s="600"/>
      <c r="AP221" s="600"/>
      <c r="AQ221" s="600"/>
      <c r="AR221" s="600"/>
      <c r="AS221" s="600"/>
      <c r="AT221" s="600"/>
      <c r="AU221" s="600"/>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c r="CM221" s="601"/>
      <c r="CN221" s="601"/>
      <c r="CO221" s="601"/>
      <c r="CP221" s="601"/>
      <c r="CQ221" s="601"/>
      <c r="CR221" s="601"/>
      <c r="CS221" s="601"/>
      <c r="CT221" s="601"/>
      <c r="CU221" s="601"/>
      <c r="CV221" s="601"/>
      <c r="CW221" s="601"/>
      <c r="CX221" s="601"/>
      <c r="CY221" s="601"/>
      <c r="CZ221" s="601"/>
      <c r="DA221" s="601"/>
      <c r="DB221" s="601"/>
      <c r="DC221" s="601"/>
      <c r="DD221" s="601"/>
      <c r="DE221" s="601"/>
      <c r="DF221" s="601"/>
      <c r="DG221" s="601"/>
      <c r="DH221" s="601"/>
      <c r="DI221" s="601"/>
      <c r="DJ221" s="601"/>
      <c r="DK221" s="601"/>
      <c r="DL221" s="601"/>
      <c r="DM221" s="601"/>
      <c r="DN221" s="601"/>
      <c r="DO221" s="601"/>
      <c r="DP221" s="601"/>
      <c r="DQ221" s="601"/>
      <c r="DR221" s="601"/>
      <c r="DS221" s="601"/>
      <c r="DT221" s="601"/>
      <c r="DU221" s="601"/>
      <c r="DV221" s="601"/>
      <c r="DW221" s="601"/>
      <c r="DX221" s="601"/>
      <c r="DY221" s="601"/>
      <c r="DZ221" s="601"/>
      <c r="EA221" s="601"/>
      <c r="EB221" s="601"/>
      <c r="EC221" s="601"/>
      <c r="ED221" s="601"/>
      <c r="EE221" s="601"/>
      <c r="EF221" s="601"/>
      <c r="EG221" s="601"/>
      <c r="EH221" s="601"/>
      <c r="EI221" s="601"/>
      <c r="EJ221" s="601"/>
      <c r="EK221" s="601"/>
      <c r="EL221" s="601"/>
      <c r="EM221" s="601"/>
      <c r="EN221" s="601"/>
      <c r="EO221" s="601"/>
      <c r="EP221" s="601"/>
      <c r="EQ221" s="601"/>
      <c r="ER221" s="601"/>
      <c r="ES221" s="601"/>
      <c r="ET221" s="601"/>
      <c r="EU221" s="601"/>
      <c r="EV221" s="601"/>
      <c r="EW221" s="601"/>
      <c r="EX221" s="601"/>
      <c r="EY221" s="601"/>
      <c r="EZ221" s="601"/>
      <c r="FA221" s="601"/>
      <c r="FB221" s="601"/>
      <c r="FC221" s="601"/>
      <c r="FD221" s="601"/>
      <c r="FE221" s="601"/>
      <c r="FF221" s="601"/>
      <c r="FG221" s="601"/>
      <c r="FH221" s="601"/>
      <c r="FI221" s="601"/>
      <c r="FJ221" s="601"/>
      <c r="FK221" s="601"/>
      <c r="FL221" s="601"/>
      <c r="FM221" s="601"/>
      <c r="FN221" s="601"/>
      <c r="FO221" s="601"/>
      <c r="FP221" s="601"/>
      <c r="FQ221" s="601"/>
      <c r="FR221" s="601"/>
      <c r="FS221" s="601"/>
      <c r="FT221" s="601"/>
      <c r="FU221" s="601"/>
      <c r="FV221" s="601"/>
      <c r="FW221" s="601"/>
      <c r="FX221" s="601"/>
      <c r="FY221" s="601"/>
      <c r="FZ221" s="601"/>
      <c r="GA221" s="601"/>
      <c r="GB221" s="601"/>
      <c r="GC221" s="601"/>
      <c r="GD221" s="601"/>
      <c r="GE221" s="601"/>
      <c r="GF221" s="601"/>
      <c r="GG221" s="601"/>
      <c r="GH221" s="601"/>
      <c r="GI221" s="601"/>
      <c r="GJ221" s="601"/>
      <c r="GK221" s="601"/>
      <c r="GL221" s="601"/>
      <c r="GM221" s="601"/>
      <c r="GN221" s="601"/>
      <c r="GO221" s="601"/>
      <c r="GP221" s="601"/>
      <c r="GQ221" s="601"/>
      <c r="GR221" s="601"/>
      <c r="GS221" s="601"/>
      <c r="GT221" s="601"/>
      <c r="GU221" s="601"/>
      <c r="GV221" s="601"/>
      <c r="GW221" s="601"/>
      <c r="GX221" s="601"/>
      <c r="GY221" s="601"/>
      <c r="GZ221" s="601"/>
      <c r="HA221" s="601"/>
      <c r="HB221" s="601"/>
      <c r="HC221" s="601"/>
      <c r="HD221" s="601"/>
      <c r="HE221" s="601"/>
      <c r="HF221" s="601"/>
      <c r="HG221" s="601"/>
      <c r="HH221" s="601"/>
      <c r="HI221" s="601"/>
      <c r="HJ221" s="601"/>
      <c r="HK221" s="601"/>
      <c r="HL221" s="601"/>
      <c r="HM221" s="601"/>
      <c r="HN221" s="601"/>
      <c r="HO221" s="601"/>
      <c r="HP221" s="601"/>
      <c r="HQ221" s="601"/>
      <c r="HR221" s="601"/>
      <c r="HS221" s="601"/>
      <c r="HT221" s="601"/>
      <c r="HU221" s="601"/>
      <c r="HV221" s="601"/>
      <c r="HW221" s="601"/>
      <c r="HX221" s="601"/>
      <c r="HY221" s="601"/>
      <c r="HZ221" s="601"/>
      <c r="IA221" s="601"/>
      <c r="IB221" s="601"/>
      <c r="IC221" s="601"/>
      <c r="ID221" s="601"/>
      <c r="IE221" s="601"/>
      <c r="IF221" s="601"/>
      <c r="IG221" s="601"/>
      <c r="IH221" s="601"/>
      <c r="II221" s="601"/>
      <c r="IJ221" s="601"/>
      <c r="IK221" s="601"/>
      <c r="IL221" s="601"/>
      <c r="IM221" s="601"/>
      <c r="IN221" s="601"/>
      <c r="IO221" s="601"/>
      <c r="IP221" s="601"/>
      <c r="IQ221" s="601"/>
      <c r="IR221" s="601"/>
      <c r="IS221" s="601"/>
      <c r="IT221" s="601"/>
      <c r="IU221" s="601"/>
      <c r="IV221" s="601"/>
      <c r="IW221" s="601"/>
      <c r="IX221" s="601"/>
      <c r="IY221" s="601"/>
      <c r="IZ221" s="601"/>
      <c r="JA221" s="601"/>
      <c r="JB221" s="601"/>
      <c r="JC221" s="601"/>
      <c r="JD221" s="601"/>
      <c r="JE221" s="601"/>
      <c r="JF221" s="601"/>
      <c r="JG221" s="601"/>
      <c r="JH221" s="601"/>
      <c r="JI221" s="601"/>
      <c r="JJ221" s="601"/>
      <c r="JK221" s="601"/>
      <c r="JL221" s="601"/>
      <c r="JM221" s="601"/>
      <c r="JN221" s="601"/>
      <c r="JO221" s="601"/>
      <c r="JP221" s="601"/>
      <c r="JQ221" s="601"/>
      <c r="JR221" s="601"/>
      <c r="JS221" s="601"/>
      <c r="JT221" s="601"/>
      <c r="JU221" s="601"/>
      <c r="JV221" s="601"/>
      <c r="JW221" s="601"/>
      <c r="JX221" s="601"/>
      <c r="JY221" s="601"/>
      <c r="JZ221" s="601"/>
      <c r="KA221" s="601"/>
      <c r="KB221" s="601"/>
      <c r="KC221" s="601"/>
      <c r="KD221" s="601"/>
      <c r="KE221" s="601"/>
      <c r="KF221" s="601"/>
      <c r="KG221" s="601"/>
      <c r="KH221" s="601"/>
      <c r="KI221" s="601"/>
      <c r="KJ221" s="601"/>
      <c r="KK221" s="601"/>
      <c r="KL221" s="601"/>
      <c r="KM221" s="601"/>
      <c r="KN221" s="601"/>
      <c r="KO221" s="601"/>
      <c r="KP221" s="601"/>
      <c r="KQ221" s="601"/>
      <c r="KR221" s="601"/>
      <c r="KS221" s="601"/>
      <c r="KT221" s="601"/>
      <c r="KU221" s="601"/>
      <c r="KV221" s="601"/>
      <c r="KW221" s="601"/>
      <c r="KX221" s="601"/>
      <c r="KY221" s="601"/>
      <c r="KZ221" s="601"/>
      <c r="LA221" s="601"/>
      <c r="LB221" s="601"/>
      <c r="LC221" s="601"/>
      <c r="LD221" s="601"/>
      <c r="LE221" s="601"/>
      <c r="LF221" s="601"/>
      <c r="LG221" s="601"/>
      <c r="LH221" s="601"/>
      <c r="LI221" s="601"/>
      <c r="LJ221" s="601"/>
      <c r="LK221" s="601"/>
      <c r="LL221" s="601"/>
      <c r="LM221" s="601"/>
      <c r="LN221" s="601"/>
      <c r="LO221" s="601"/>
      <c r="LP221" s="601"/>
      <c r="LQ221" s="601"/>
      <c r="LR221" s="601"/>
      <c r="LS221" s="601"/>
      <c r="LT221" s="601"/>
      <c r="LU221" s="601"/>
      <c r="LV221" s="601"/>
      <c r="LW221" s="601"/>
      <c r="LX221" s="601"/>
      <c r="LY221" s="601"/>
      <c r="LZ221" s="601"/>
      <c r="MA221" s="601"/>
      <c r="MB221" s="601"/>
      <c r="MC221" s="601"/>
      <c r="MD221" s="601"/>
      <c r="ME221" s="601"/>
      <c r="MF221" s="601"/>
      <c r="MG221" s="601"/>
      <c r="MH221" s="601"/>
      <c r="MI221" s="601"/>
      <c r="MJ221" s="601"/>
      <c r="MK221" s="601"/>
      <c r="ML221" s="601"/>
      <c r="MM221" s="601"/>
      <c r="MN221" s="601"/>
      <c r="MO221" s="601"/>
      <c r="MP221" s="601"/>
      <c r="MQ221" s="601"/>
      <c r="MR221" s="601"/>
      <c r="MS221" s="601"/>
      <c r="MT221" s="601"/>
      <c r="MU221" s="601"/>
      <c r="MV221" s="601"/>
      <c r="MW221" s="601"/>
      <c r="MX221" s="601"/>
      <c r="MY221" s="601"/>
      <c r="MZ221" s="601"/>
      <c r="NA221" s="601"/>
      <c r="NB221" s="601"/>
      <c r="NC221" s="601"/>
      <c r="ND221" s="601"/>
      <c r="NE221" s="601"/>
      <c r="NF221" s="601"/>
      <c r="NG221" s="601"/>
      <c r="NH221" s="601"/>
      <c r="NI221" s="601"/>
      <c r="NJ221" s="601"/>
      <c r="NK221" s="601"/>
      <c r="NL221" s="601"/>
      <c r="NM221" s="601"/>
      <c r="NN221" s="601"/>
      <c r="NO221" s="601"/>
      <c r="NP221" s="601"/>
      <c r="NQ221" s="601"/>
      <c r="NR221" s="601"/>
      <c r="NS221" s="601"/>
      <c r="NT221" s="601"/>
      <c r="NU221" s="601"/>
      <c r="NV221" s="601"/>
      <c r="NW221" s="601"/>
      <c r="NX221" s="601"/>
      <c r="NY221" s="601"/>
      <c r="NZ221" s="601"/>
      <c r="OA221" s="601"/>
      <c r="OB221" s="601"/>
      <c r="OC221" s="601"/>
      <c r="OD221" s="601"/>
      <c r="OE221" s="601"/>
      <c r="OF221" s="601"/>
      <c r="OG221" s="601"/>
      <c r="OH221" s="601"/>
      <c r="OI221" s="601"/>
      <c r="OJ221" s="601"/>
      <c r="OK221" s="601"/>
      <c r="OL221" s="601"/>
      <c r="OM221" s="601"/>
      <c r="ON221" s="601"/>
      <c r="OO221" s="601"/>
      <c r="OP221" s="601"/>
      <c r="OQ221" s="601"/>
      <c r="OR221" s="601"/>
      <c r="OS221" s="601"/>
      <c r="OT221" s="601"/>
      <c r="OU221" s="601"/>
      <c r="OV221" s="601"/>
      <c r="OW221" s="601"/>
      <c r="OX221" s="601"/>
      <c r="OY221" s="601"/>
      <c r="OZ221" s="601"/>
      <c r="PA221" s="601"/>
      <c r="PB221" s="601"/>
      <c r="PC221" s="601"/>
      <c r="PD221" s="601"/>
      <c r="PE221" s="601"/>
      <c r="PF221" s="601"/>
      <c r="PG221" s="601"/>
      <c r="PH221" s="601"/>
      <c r="PI221" s="601"/>
      <c r="PJ221" s="601"/>
      <c r="PK221" s="601"/>
      <c r="PL221" s="601"/>
      <c r="PM221" s="601"/>
      <c r="PN221" s="601"/>
      <c r="PO221" s="601"/>
      <c r="PP221" s="601"/>
      <c r="PQ221" s="601"/>
      <c r="PR221" s="601"/>
      <c r="PS221" s="601"/>
      <c r="PT221" s="601"/>
      <c r="PU221" s="601"/>
      <c r="PV221" s="601"/>
      <c r="PW221" s="601"/>
      <c r="PX221" s="601"/>
      <c r="PY221" s="601"/>
      <c r="PZ221" s="601"/>
      <c r="QA221" s="601"/>
      <c r="QB221" s="601"/>
      <c r="QC221" s="601"/>
      <c r="QD221" s="601"/>
      <c r="QE221" s="601"/>
      <c r="QF221" s="601"/>
      <c r="QG221" s="601"/>
      <c r="QH221" s="601"/>
      <c r="QI221" s="601"/>
      <c r="QJ221" s="601"/>
      <c r="QK221" s="601"/>
      <c r="QL221" s="601"/>
      <c r="QM221" s="601"/>
      <c r="QN221" s="601"/>
      <c r="QO221" s="601"/>
      <c r="QP221" s="601"/>
      <c r="QQ221" s="601"/>
      <c r="QR221" s="601"/>
      <c r="QS221" s="601"/>
      <c r="QT221" s="601"/>
      <c r="QU221" s="601"/>
      <c r="QV221" s="601"/>
      <c r="QW221" s="601"/>
      <c r="QX221" s="601"/>
      <c r="QY221" s="601"/>
      <c r="QZ221" s="601"/>
      <c r="RA221" s="601"/>
      <c r="RB221" s="601"/>
      <c r="RC221" s="601"/>
      <c r="RD221" s="601"/>
      <c r="RE221" s="601"/>
      <c r="RF221" s="601"/>
      <c r="RG221" s="601"/>
      <c r="RH221" s="601"/>
      <c r="RI221" s="601"/>
      <c r="RJ221" s="601"/>
      <c r="RK221" s="601"/>
      <c r="RL221" s="601"/>
      <c r="RM221" s="601"/>
      <c r="RN221" s="601"/>
      <c r="RO221" s="601"/>
      <c r="RP221" s="601"/>
      <c r="RQ221" s="601"/>
      <c r="RR221" s="601"/>
      <c r="RS221" s="601"/>
      <c r="RT221" s="601"/>
      <c r="RU221" s="601"/>
      <c r="RV221" s="601"/>
      <c r="RW221" s="601"/>
      <c r="RX221" s="601"/>
      <c r="RY221" s="601"/>
      <c r="RZ221" s="601"/>
      <c r="SA221" s="601"/>
      <c r="SB221" s="601"/>
      <c r="SC221" s="601"/>
      <c r="SD221" s="601"/>
      <c r="SE221" s="601"/>
      <c r="SF221" s="601"/>
      <c r="SG221" s="601"/>
      <c r="SH221" s="601"/>
      <c r="SI221" s="601"/>
      <c r="SJ221" s="601"/>
      <c r="SK221" s="601"/>
      <c r="SL221" s="601"/>
      <c r="SM221" s="601"/>
      <c r="SN221" s="601"/>
      <c r="SO221" s="601"/>
      <c r="SP221" s="601"/>
      <c r="SQ221" s="601"/>
      <c r="SR221" s="601"/>
      <c r="SS221" s="601"/>
      <c r="ST221" s="601"/>
      <c r="SU221" s="601"/>
      <c r="SV221" s="601"/>
      <c r="SW221" s="601"/>
      <c r="SX221" s="601"/>
      <c r="SY221" s="601"/>
      <c r="SZ221" s="601"/>
      <c r="TA221" s="601"/>
      <c r="TB221" s="601"/>
      <c r="TC221" s="601"/>
      <c r="TD221" s="601"/>
      <c r="TE221" s="601"/>
      <c r="TF221" s="601"/>
      <c r="TG221" s="601"/>
      <c r="TH221" s="601"/>
      <c r="TI221" s="601"/>
      <c r="TJ221" s="601"/>
      <c r="TK221" s="601"/>
      <c r="TL221" s="601"/>
      <c r="TM221" s="601"/>
      <c r="TN221" s="601"/>
      <c r="TO221" s="601"/>
      <c r="TP221" s="601"/>
      <c r="TQ221" s="601"/>
      <c r="TR221" s="601"/>
      <c r="TS221" s="601"/>
      <c r="TT221" s="601"/>
      <c r="TU221" s="601"/>
      <c r="TV221" s="601"/>
      <c r="TW221" s="601"/>
      <c r="TX221" s="601"/>
      <c r="TY221" s="601"/>
      <c r="TZ221" s="601"/>
      <c r="UA221" s="601"/>
      <c r="UB221" s="601"/>
      <c r="UC221" s="601"/>
      <c r="UD221" s="601"/>
      <c r="UE221" s="601"/>
      <c r="UF221" s="601"/>
      <c r="UG221" s="601"/>
      <c r="UH221" s="601"/>
      <c r="UI221" s="601"/>
      <c r="UJ221" s="601"/>
      <c r="UK221" s="601"/>
      <c r="UL221" s="601"/>
      <c r="UM221" s="601"/>
      <c r="UN221" s="601"/>
      <c r="UO221" s="601"/>
      <c r="UP221" s="601"/>
      <c r="UQ221" s="601"/>
      <c r="UR221" s="601"/>
      <c r="US221" s="601"/>
      <c r="UT221" s="601"/>
      <c r="UU221" s="601"/>
      <c r="UV221" s="601"/>
      <c r="UW221" s="601"/>
      <c r="UX221" s="601"/>
      <c r="UY221" s="601"/>
      <c r="UZ221" s="601"/>
      <c r="VA221" s="601"/>
      <c r="VB221" s="601"/>
      <c r="VC221" s="601"/>
      <c r="VD221" s="601"/>
      <c r="VE221" s="601"/>
      <c r="VF221" s="601"/>
      <c r="VG221" s="601"/>
      <c r="VH221" s="601"/>
      <c r="VI221" s="601"/>
      <c r="VJ221" s="601"/>
      <c r="VK221" s="601"/>
      <c r="VL221" s="601"/>
      <c r="VM221" s="601"/>
      <c r="VN221" s="601"/>
      <c r="VO221" s="601"/>
      <c r="VP221" s="601"/>
      <c r="VQ221" s="601"/>
      <c r="VR221" s="601"/>
      <c r="VS221" s="601"/>
      <c r="VT221" s="601"/>
      <c r="VU221" s="601"/>
      <c r="VV221" s="601"/>
      <c r="VW221" s="601"/>
      <c r="VX221" s="601"/>
      <c r="VY221" s="601"/>
      <c r="VZ221" s="601"/>
      <c r="WA221" s="601"/>
      <c r="WB221" s="601"/>
      <c r="WC221" s="601"/>
      <c r="WD221" s="601"/>
      <c r="WE221" s="601"/>
      <c r="WF221" s="601"/>
      <c r="WG221" s="601"/>
      <c r="WH221" s="601"/>
      <c r="WI221" s="601"/>
      <c r="WJ221" s="601"/>
      <c r="WK221" s="601"/>
      <c r="WL221" s="601"/>
      <c r="WM221" s="601"/>
      <c r="WN221" s="601"/>
      <c r="WO221" s="601"/>
      <c r="WP221" s="601"/>
      <c r="WQ221" s="601"/>
      <c r="WR221" s="601"/>
      <c r="WS221" s="601"/>
      <c r="WT221" s="601"/>
      <c r="WU221" s="601"/>
      <c r="WV221" s="601"/>
      <c r="WW221" s="601"/>
      <c r="WX221" s="601"/>
      <c r="WY221" s="601"/>
      <c r="WZ221" s="601"/>
      <c r="XA221" s="601"/>
      <c r="XB221" s="601"/>
      <c r="XC221" s="601"/>
      <c r="XD221" s="601"/>
      <c r="XE221" s="601"/>
      <c r="XF221" s="601"/>
      <c r="XG221" s="601"/>
      <c r="XH221" s="601"/>
      <c r="XI221" s="601"/>
      <c r="XJ221" s="601"/>
      <c r="XK221" s="601"/>
      <c r="XL221" s="601"/>
      <c r="XM221" s="601"/>
      <c r="XN221" s="601"/>
      <c r="XO221" s="601"/>
      <c r="XP221" s="601"/>
      <c r="XQ221" s="601"/>
      <c r="XR221" s="601"/>
      <c r="XS221" s="601"/>
      <c r="XT221" s="601"/>
      <c r="XU221" s="601"/>
      <c r="XV221" s="601"/>
      <c r="XW221" s="601"/>
      <c r="XX221" s="601"/>
      <c r="XY221" s="601"/>
      <c r="XZ221" s="601"/>
      <c r="YA221" s="601"/>
      <c r="YB221" s="601"/>
      <c r="YC221" s="601"/>
      <c r="YD221" s="601"/>
      <c r="YE221" s="601"/>
      <c r="YF221" s="601"/>
      <c r="YG221" s="601"/>
      <c r="YH221" s="601"/>
      <c r="YI221" s="601"/>
      <c r="YJ221" s="601"/>
      <c r="YK221" s="601"/>
      <c r="YL221" s="601"/>
      <c r="YM221" s="601"/>
      <c r="YN221" s="601"/>
      <c r="YO221" s="601"/>
      <c r="YP221" s="601"/>
      <c r="YQ221" s="601"/>
      <c r="YR221" s="601"/>
      <c r="YS221" s="601"/>
      <c r="YT221" s="601"/>
      <c r="YU221" s="601"/>
      <c r="YV221" s="601"/>
      <c r="YW221" s="601"/>
      <c r="YX221" s="601"/>
      <c r="YY221" s="601"/>
      <c r="YZ221" s="601"/>
      <c r="ZA221" s="601"/>
      <c r="ZB221" s="601"/>
      <c r="ZC221" s="601"/>
      <c r="ZD221" s="601"/>
      <c r="ZE221" s="601"/>
      <c r="ZF221" s="601"/>
      <c r="ZG221" s="601"/>
      <c r="ZH221" s="601"/>
      <c r="ZI221" s="601"/>
      <c r="ZJ221" s="601"/>
      <c r="ZK221" s="601"/>
      <c r="ZL221" s="601"/>
      <c r="ZM221" s="601"/>
      <c r="ZN221" s="601"/>
      <c r="ZO221" s="601"/>
      <c r="ZP221" s="601"/>
      <c r="ZQ221" s="601"/>
      <c r="ZR221" s="601"/>
      <c r="ZS221" s="601"/>
      <c r="ZT221" s="601"/>
      <c r="ZU221" s="601"/>
      <c r="ZV221" s="601"/>
      <c r="ZW221" s="601"/>
      <c r="ZX221" s="601"/>
      <c r="ZY221" s="601"/>
      <c r="ZZ221" s="601"/>
      <c r="AAA221" s="601"/>
      <c r="AAB221" s="601"/>
      <c r="AAC221" s="601"/>
      <c r="AAD221" s="601"/>
      <c r="AAE221" s="601"/>
      <c r="AAF221" s="601"/>
      <c r="AAG221" s="601"/>
      <c r="AAH221" s="601"/>
      <c r="AAI221" s="601"/>
      <c r="AAJ221" s="601"/>
      <c r="AAK221" s="601"/>
      <c r="AAL221" s="601"/>
      <c r="AAM221" s="601"/>
      <c r="AAN221" s="601"/>
      <c r="AAO221" s="601"/>
      <c r="AAP221" s="601"/>
      <c r="AAQ221" s="601"/>
      <c r="AAR221" s="601"/>
      <c r="AAS221" s="601"/>
      <c r="AAT221" s="601"/>
      <c r="AAU221" s="601"/>
      <c r="AAV221" s="601"/>
      <c r="AAW221" s="601"/>
      <c r="AAX221" s="601"/>
      <c r="AAY221" s="601"/>
      <c r="AAZ221" s="601"/>
      <c r="ABA221" s="601"/>
      <c r="ABB221" s="601"/>
      <c r="ABC221" s="601"/>
      <c r="ABD221" s="601"/>
      <c r="ABE221" s="601"/>
      <c r="ABF221" s="601"/>
      <c r="ABG221" s="601"/>
      <c r="ABH221" s="601"/>
      <c r="ABI221" s="601"/>
      <c r="ABJ221" s="601"/>
      <c r="ABK221" s="601"/>
      <c r="ABL221" s="601"/>
      <c r="ABM221" s="601"/>
      <c r="ABN221" s="601"/>
      <c r="ABO221" s="601"/>
      <c r="ABP221" s="601"/>
      <c r="ABQ221" s="601"/>
      <c r="ABR221" s="601"/>
      <c r="ABS221" s="601"/>
      <c r="ABT221" s="601"/>
      <c r="ABU221" s="601"/>
      <c r="ABV221" s="601"/>
      <c r="ABW221" s="601"/>
      <c r="ABX221" s="601"/>
      <c r="ABY221" s="601"/>
      <c r="ABZ221" s="601"/>
      <c r="ACA221" s="601"/>
      <c r="ACB221" s="601"/>
      <c r="ACC221" s="601"/>
      <c r="ACD221" s="601"/>
      <c r="ACE221" s="601"/>
      <c r="ACF221" s="601"/>
      <c r="ACG221" s="601"/>
      <c r="ACH221" s="601"/>
      <c r="ACI221" s="601"/>
      <c r="ACJ221" s="601"/>
      <c r="ACK221" s="601"/>
      <c r="ACL221" s="601"/>
      <c r="ACM221" s="601"/>
      <c r="ACN221" s="601"/>
      <c r="ACO221" s="601"/>
      <c r="ACP221" s="601"/>
      <c r="ACQ221" s="601"/>
      <c r="ACR221" s="601"/>
      <c r="ACS221" s="601"/>
      <c r="ACT221" s="601"/>
      <c r="ACU221" s="601"/>
      <c r="ACV221" s="601"/>
      <c r="ACW221" s="601"/>
      <c r="ACX221" s="601"/>
      <c r="ACY221" s="601"/>
      <c r="ACZ221" s="601"/>
      <c r="ADA221" s="601"/>
      <c r="ADB221" s="601"/>
      <c r="ADC221" s="601"/>
      <c r="ADD221" s="601"/>
      <c r="ADE221" s="601"/>
      <c r="ADF221" s="601"/>
      <c r="ADG221" s="601"/>
      <c r="ADH221" s="601"/>
      <c r="ADI221" s="601"/>
      <c r="ADJ221" s="601"/>
      <c r="ADK221" s="601"/>
      <c r="ADL221" s="601"/>
      <c r="ADM221" s="601"/>
      <c r="ADN221" s="601"/>
      <c r="ADO221" s="601"/>
      <c r="ADP221" s="601"/>
      <c r="ADQ221" s="601"/>
      <c r="ADR221" s="601"/>
      <c r="ADS221" s="601"/>
      <c r="ADT221" s="601"/>
      <c r="ADU221" s="601"/>
      <c r="ADV221" s="601"/>
      <c r="ADW221" s="601"/>
      <c r="ADX221" s="601"/>
      <c r="ADY221" s="601"/>
      <c r="ADZ221" s="601"/>
      <c r="AEA221" s="601"/>
      <c r="AEB221" s="601"/>
      <c r="AEC221" s="601"/>
      <c r="AED221" s="601"/>
      <c r="AEE221" s="601"/>
      <c r="AEF221" s="601"/>
      <c r="AEG221" s="601"/>
      <c r="AEH221" s="601"/>
      <c r="AEI221" s="601"/>
      <c r="AEJ221" s="601"/>
      <c r="AEK221" s="601"/>
      <c r="AEL221" s="601"/>
      <c r="AEM221" s="601"/>
      <c r="AEN221" s="601"/>
      <c r="AEO221" s="601"/>
      <c r="AEP221" s="601"/>
      <c r="AEQ221" s="601"/>
      <c r="AER221" s="601"/>
      <c r="AES221" s="601"/>
      <c r="AET221" s="601"/>
      <c r="AEU221" s="601"/>
      <c r="AEV221" s="601"/>
      <c r="AEW221" s="601"/>
      <c r="AEX221" s="601"/>
      <c r="AEY221" s="601"/>
      <c r="AEZ221" s="601"/>
      <c r="AFA221" s="601"/>
      <c r="AFB221" s="601"/>
      <c r="AFC221" s="601"/>
      <c r="AFD221" s="601"/>
      <c r="AFE221" s="601"/>
      <c r="AFF221" s="601"/>
      <c r="AFG221" s="601"/>
      <c r="AFH221" s="601"/>
      <c r="AFI221" s="601"/>
      <c r="AFJ221" s="601"/>
      <c r="AFK221" s="601"/>
      <c r="AFL221" s="601"/>
      <c r="AFM221" s="601"/>
      <c r="AFN221" s="601"/>
      <c r="AFO221" s="601"/>
      <c r="AFP221" s="601"/>
      <c r="AFQ221" s="601"/>
      <c r="AFR221" s="601"/>
      <c r="AFS221" s="601"/>
      <c r="AFT221" s="601"/>
      <c r="AFU221" s="601"/>
      <c r="AFV221" s="601"/>
      <c r="AFW221" s="601"/>
      <c r="AFX221" s="601"/>
      <c r="AFY221" s="601"/>
      <c r="AFZ221" s="601"/>
      <c r="AGA221" s="601"/>
      <c r="AGB221" s="601"/>
      <c r="AGC221" s="601"/>
      <c r="AGD221" s="601"/>
      <c r="AGE221" s="601"/>
      <c r="AGF221" s="601"/>
      <c r="AGG221" s="601"/>
      <c r="AGH221" s="601"/>
      <c r="AGI221" s="601"/>
      <c r="AGJ221" s="601"/>
      <c r="AGK221" s="601"/>
      <c r="AGL221" s="601"/>
      <c r="AGM221" s="601"/>
      <c r="AGN221" s="601"/>
      <c r="AGO221" s="601"/>
      <c r="AGP221" s="601"/>
      <c r="AGQ221" s="601"/>
      <c r="AGR221" s="601"/>
      <c r="AGS221" s="601"/>
      <c r="AGT221" s="601"/>
      <c r="AGU221" s="601"/>
      <c r="AGV221" s="601"/>
      <c r="AGW221" s="601"/>
      <c r="AGX221" s="601"/>
      <c r="AGY221" s="601"/>
      <c r="AGZ221" s="601"/>
      <c r="AHA221" s="601"/>
      <c r="AHB221" s="601"/>
      <c r="AHC221" s="601"/>
      <c r="AHD221" s="601"/>
      <c r="AHE221" s="601"/>
      <c r="AHF221" s="601"/>
      <c r="AHG221" s="601"/>
      <c r="AHH221" s="601"/>
      <c r="AHI221" s="601"/>
      <c r="AHJ221" s="601"/>
      <c r="AHK221" s="601"/>
      <c r="AHL221" s="601"/>
      <c r="AHM221" s="601"/>
      <c r="AHN221" s="601"/>
      <c r="AHO221" s="601"/>
      <c r="AHP221" s="601"/>
      <c r="AHQ221" s="601"/>
      <c r="AHR221" s="601"/>
      <c r="AHS221" s="601"/>
      <c r="AHT221" s="601"/>
      <c r="AHU221" s="601"/>
      <c r="AHV221" s="601"/>
      <c r="AHW221" s="601"/>
      <c r="AHX221" s="601"/>
      <c r="AHY221" s="601"/>
      <c r="AHZ221" s="601"/>
      <c r="AIA221" s="601"/>
      <c r="AIB221" s="601"/>
      <c r="AIC221" s="601"/>
      <c r="AID221" s="601"/>
      <c r="AIE221" s="601"/>
      <c r="AIF221" s="601"/>
      <c r="AIG221" s="601"/>
      <c r="AIH221" s="601"/>
      <c r="AII221" s="601"/>
      <c r="AIJ221" s="601"/>
      <c r="AIK221" s="601"/>
      <c r="AIL221" s="601"/>
      <c r="AIM221" s="601"/>
      <c r="AIN221" s="601"/>
      <c r="AIO221" s="601"/>
      <c r="AIP221" s="601"/>
      <c r="AIQ221" s="601"/>
      <c r="AIR221" s="601"/>
      <c r="AIS221" s="601"/>
      <c r="AIT221" s="601"/>
      <c r="AIU221" s="601"/>
      <c r="AIV221" s="601"/>
      <c r="AIW221" s="601"/>
      <c r="AIX221" s="601"/>
      <c r="AIY221" s="601"/>
      <c r="AIZ221" s="601"/>
      <c r="AJA221" s="601"/>
      <c r="AJB221" s="601"/>
      <c r="AJC221" s="601"/>
      <c r="AJD221" s="601"/>
      <c r="AJE221" s="601"/>
      <c r="AJF221" s="601"/>
      <c r="AJG221" s="601"/>
      <c r="AJH221" s="601"/>
      <c r="AJI221" s="601"/>
      <c r="AJJ221" s="601"/>
      <c r="AJK221" s="601"/>
      <c r="AJL221" s="601"/>
      <c r="AJM221" s="601"/>
      <c r="AJN221" s="601"/>
      <c r="AJO221" s="601"/>
      <c r="AJP221" s="601"/>
      <c r="AJQ221" s="601"/>
      <c r="AJR221" s="601"/>
      <c r="AJS221" s="601"/>
      <c r="AJT221" s="601"/>
      <c r="AJU221" s="601"/>
      <c r="AJV221" s="601"/>
      <c r="AJW221" s="601"/>
      <c r="AJX221" s="601"/>
      <c r="AJY221" s="601"/>
      <c r="AJZ221" s="601"/>
      <c r="AKA221" s="601"/>
      <c r="AKB221" s="601"/>
      <c r="AKC221" s="601"/>
      <c r="AKD221" s="601"/>
      <c r="AKE221" s="601"/>
      <c r="AKF221" s="601"/>
      <c r="AKG221" s="601"/>
      <c r="AKH221" s="601"/>
      <c r="AKI221" s="601"/>
      <c r="AKJ221" s="601"/>
      <c r="AKK221" s="601"/>
      <c r="AKL221" s="601"/>
      <c r="AKM221" s="601"/>
      <c r="AKN221" s="601"/>
      <c r="AKO221" s="601"/>
      <c r="AKP221" s="601"/>
      <c r="AKQ221" s="601"/>
      <c r="AKR221" s="601"/>
      <c r="AKS221" s="601"/>
      <c r="AKT221" s="601"/>
      <c r="AKU221" s="601"/>
      <c r="AKV221" s="601"/>
      <c r="AKW221" s="601"/>
      <c r="AKX221" s="601"/>
      <c r="AKY221" s="601"/>
      <c r="AKZ221" s="601"/>
      <c r="ALA221" s="601"/>
      <c r="ALB221" s="601"/>
      <c r="ALC221" s="601"/>
      <c r="ALD221" s="601"/>
      <c r="ALE221" s="601"/>
      <c r="ALF221" s="601"/>
      <c r="ALG221" s="601"/>
      <c r="ALH221" s="601"/>
      <c r="ALI221" s="601"/>
      <c r="ALJ221" s="601"/>
      <c r="ALK221" s="601"/>
      <c r="ALL221" s="601"/>
      <c r="ALM221" s="601"/>
      <c r="ALN221" s="601"/>
      <c r="ALO221" s="601"/>
      <c r="ALP221" s="601"/>
      <c r="ALQ221" s="601"/>
      <c r="ALR221" s="601"/>
      <c r="ALS221" s="601"/>
      <c r="ALT221" s="601"/>
      <c r="ALU221" s="601"/>
      <c r="ALV221" s="601"/>
      <c r="ALW221" s="601"/>
      <c r="ALX221" s="601"/>
      <c r="ALY221" s="601"/>
      <c r="ALZ221" s="601"/>
      <c r="AMA221" s="601"/>
      <c r="AMB221" s="601"/>
      <c r="AMC221" s="601"/>
      <c r="AMD221" s="601"/>
      <c r="AME221" s="601"/>
      <c r="AMF221" s="601"/>
      <c r="AMG221" s="601"/>
      <c r="AMH221" s="601"/>
      <c r="AMI221" s="601"/>
      <c r="AMJ221" s="601"/>
      <c r="AMK221" s="601"/>
      <c r="AML221" s="601"/>
      <c r="AMM221" s="601"/>
      <c r="AMN221" s="601"/>
      <c r="AMO221" s="601"/>
      <c r="AMP221" s="601"/>
      <c r="AMQ221" s="601"/>
      <c r="AMR221" s="601"/>
      <c r="AMS221" s="601"/>
      <c r="AMT221" s="601"/>
      <c r="AMU221" s="601"/>
      <c r="AMV221" s="601"/>
      <c r="AMW221" s="601"/>
      <c r="AMX221" s="601"/>
      <c r="AMY221" s="601"/>
      <c r="AMZ221" s="601"/>
      <c r="ANA221" s="601"/>
      <c r="ANB221" s="601"/>
      <c r="ANC221" s="601"/>
      <c r="AND221" s="601"/>
      <c r="ANE221" s="601"/>
      <c r="ANF221" s="601"/>
      <c r="ANG221" s="601"/>
      <c r="ANH221" s="601"/>
      <c r="ANI221" s="601"/>
      <c r="ANJ221" s="601"/>
      <c r="ANK221" s="601"/>
      <c r="ANL221" s="601"/>
      <c r="ANM221" s="601"/>
      <c r="ANN221" s="601"/>
      <c r="ANO221" s="601"/>
      <c r="ANP221" s="601"/>
      <c r="ANQ221" s="601"/>
      <c r="ANR221" s="601"/>
      <c r="ANS221" s="601"/>
      <c r="ANT221" s="601"/>
      <c r="ANU221" s="601"/>
      <c r="ANV221" s="601"/>
      <c r="ANW221" s="601"/>
      <c r="ANX221" s="601"/>
      <c r="ANY221" s="601"/>
      <c r="ANZ221" s="601"/>
      <c r="AOA221" s="601"/>
      <c r="AOB221" s="601"/>
      <c r="AOC221" s="601"/>
      <c r="AOD221" s="601"/>
      <c r="AOE221" s="601"/>
      <c r="AOF221" s="601"/>
      <c r="AOG221" s="601"/>
      <c r="AOH221" s="601"/>
      <c r="AOI221" s="601"/>
      <c r="AOJ221" s="601"/>
      <c r="AOK221" s="601"/>
      <c r="AOL221" s="601"/>
      <c r="AOM221" s="601"/>
      <c r="AON221" s="601"/>
      <c r="AOO221" s="601"/>
      <c r="AOP221" s="601"/>
      <c r="AOQ221" s="601"/>
      <c r="AOR221" s="601"/>
      <c r="AOS221" s="601"/>
      <c r="AOT221" s="601"/>
      <c r="AOU221" s="601"/>
      <c r="AOV221" s="601"/>
      <c r="AOW221" s="601"/>
      <c r="AOX221" s="601"/>
      <c r="AOY221" s="601"/>
      <c r="AOZ221" s="601"/>
      <c r="APA221" s="601"/>
      <c r="APB221" s="601"/>
      <c r="APC221" s="601"/>
      <c r="APD221" s="601"/>
      <c r="APE221" s="601"/>
      <c r="APF221" s="601"/>
      <c r="APG221" s="601"/>
      <c r="APH221" s="601"/>
      <c r="API221" s="601"/>
      <c r="APJ221" s="601"/>
      <c r="APK221" s="601"/>
      <c r="APL221" s="601"/>
      <c r="APM221" s="601"/>
      <c r="APN221" s="601"/>
      <c r="APO221" s="601"/>
      <c r="APP221" s="601"/>
      <c r="APQ221" s="601"/>
      <c r="APR221" s="601"/>
      <c r="APS221" s="601"/>
      <c r="APT221" s="601"/>
      <c r="APU221" s="601"/>
      <c r="APV221" s="601"/>
      <c r="APW221" s="601"/>
      <c r="APX221" s="601"/>
      <c r="APY221" s="601"/>
      <c r="APZ221" s="601"/>
      <c r="AQA221" s="601"/>
      <c r="AQB221" s="601"/>
      <c r="AQC221" s="601"/>
      <c r="AQD221" s="601"/>
      <c r="AQE221" s="601"/>
      <c r="AQF221" s="601"/>
      <c r="AQG221" s="601"/>
      <c r="AQH221" s="601"/>
      <c r="AQI221" s="601"/>
      <c r="AQJ221" s="601"/>
      <c r="AQK221" s="601"/>
      <c r="AQL221" s="601"/>
      <c r="AQM221" s="601"/>
      <c r="AQN221" s="601"/>
      <c r="AQO221" s="601"/>
      <c r="AQP221" s="601"/>
      <c r="AQQ221" s="601"/>
      <c r="AQR221" s="601"/>
      <c r="AQS221" s="601"/>
      <c r="AQT221" s="601"/>
      <c r="AQU221" s="601"/>
      <c r="AQV221" s="601"/>
      <c r="AQW221" s="601"/>
      <c r="AQX221" s="601"/>
      <c r="AQY221" s="601"/>
      <c r="AQZ221" s="601"/>
      <c r="ARA221" s="601"/>
      <c r="ARB221" s="601"/>
      <c r="ARC221" s="601"/>
      <c r="ARD221" s="601"/>
      <c r="ARE221" s="601"/>
      <c r="ARF221" s="601"/>
      <c r="ARG221" s="601"/>
      <c r="ARH221" s="601"/>
      <c r="ARI221" s="601"/>
      <c r="ARJ221" s="601"/>
      <c r="ARK221" s="601"/>
      <c r="ARL221" s="601"/>
      <c r="ARM221" s="601"/>
      <c r="ARN221" s="601"/>
      <c r="ARO221" s="601"/>
      <c r="ARP221" s="601"/>
      <c r="ARQ221" s="601"/>
      <c r="ARR221" s="601"/>
      <c r="ARS221" s="601"/>
      <c r="ART221" s="601"/>
      <c r="ARU221" s="601"/>
      <c r="ARV221" s="601"/>
      <c r="ARW221" s="601"/>
      <c r="ARX221" s="601"/>
      <c r="ARY221" s="601"/>
      <c r="ARZ221" s="601"/>
      <c r="ASA221" s="601"/>
      <c r="ASB221" s="601"/>
      <c r="ASC221" s="601"/>
      <c r="ASD221" s="601"/>
      <c r="ASE221" s="601"/>
      <c r="ASF221" s="601"/>
      <c r="ASG221" s="601"/>
      <c r="ASH221" s="601"/>
      <c r="ASI221" s="601"/>
      <c r="ASJ221" s="601"/>
      <c r="ASK221" s="601"/>
      <c r="ASL221" s="601"/>
      <c r="ASM221" s="601"/>
      <c r="ASN221" s="601"/>
      <c r="ASO221" s="601"/>
      <c r="ASP221" s="601"/>
      <c r="ASQ221" s="601"/>
      <c r="ASR221" s="601"/>
      <c r="ASS221" s="601"/>
      <c r="AST221" s="601"/>
      <c r="ASU221" s="601"/>
      <c r="ASV221" s="601"/>
      <c r="ASW221" s="601"/>
      <c r="ASX221" s="601"/>
      <c r="ASY221" s="601"/>
      <c r="ASZ221" s="601"/>
      <c r="ATA221" s="601"/>
      <c r="ATB221" s="601"/>
      <c r="ATC221" s="601"/>
      <c r="ATD221" s="601"/>
      <c r="ATE221" s="601"/>
      <c r="ATF221" s="601"/>
      <c r="ATG221" s="601"/>
      <c r="ATH221" s="601"/>
      <c r="ATI221" s="601"/>
      <c r="ATJ221" s="601"/>
      <c r="ATK221" s="601"/>
      <c r="ATL221" s="601"/>
      <c r="ATM221" s="601"/>
      <c r="ATN221" s="601"/>
      <c r="ATO221" s="601"/>
      <c r="ATP221" s="601"/>
      <c r="ATQ221" s="601"/>
      <c r="ATR221" s="601"/>
      <c r="ATS221" s="601"/>
      <c r="ATT221" s="601"/>
      <c r="ATU221" s="601"/>
      <c r="ATV221" s="601"/>
      <c r="ATW221" s="601"/>
      <c r="ATX221" s="601"/>
      <c r="ATY221" s="601"/>
      <c r="ATZ221" s="601"/>
      <c r="AUA221" s="601"/>
      <c r="AUB221" s="601"/>
      <c r="AUC221" s="601"/>
      <c r="AUD221" s="601"/>
      <c r="AUE221" s="601"/>
      <c r="AUF221" s="601"/>
      <c r="AUG221" s="601"/>
      <c r="AUH221" s="601"/>
      <c r="AUI221" s="601"/>
      <c r="AUJ221" s="601"/>
      <c r="AUK221" s="601"/>
      <c r="AUL221" s="601"/>
      <c r="AUM221" s="601"/>
      <c r="AUN221" s="601"/>
      <c r="AUO221" s="601"/>
      <c r="AUP221" s="601"/>
      <c r="AUQ221" s="601"/>
      <c r="AUR221" s="601"/>
      <c r="AUS221" s="601"/>
      <c r="AUT221" s="601"/>
      <c r="AUU221" s="601"/>
      <c r="AUV221" s="601"/>
      <c r="AUW221" s="601"/>
      <c r="AUX221" s="601"/>
      <c r="AUY221" s="601"/>
      <c r="AUZ221" s="601"/>
      <c r="AVA221" s="601"/>
      <c r="AVB221" s="601"/>
      <c r="AVC221" s="601"/>
      <c r="AVD221" s="601"/>
      <c r="AVE221" s="601"/>
      <c r="AVF221" s="601"/>
      <c r="AVG221" s="601"/>
      <c r="AVH221" s="601"/>
      <c r="AVI221" s="601"/>
      <c r="AVJ221" s="601"/>
      <c r="AVK221" s="601"/>
      <c r="AVL221" s="601"/>
      <c r="AVM221" s="601"/>
      <c r="AVN221" s="601"/>
      <c r="AVO221" s="601"/>
      <c r="AVP221" s="601"/>
      <c r="AVQ221" s="601"/>
      <c r="AVR221" s="601"/>
      <c r="AVS221" s="601"/>
      <c r="AVT221" s="601"/>
      <c r="AVU221" s="601"/>
      <c r="AVV221" s="601"/>
      <c r="AVW221" s="601"/>
      <c r="AVX221" s="601"/>
      <c r="AVY221" s="601"/>
      <c r="AVZ221" s="601"/>
      <c r="AWA221" s="601"/>
      <c r="AWB221" s="601"/>
      <c r="AWC221" s="601"/>
      <c r="AWD221" s="601"/>
      <c r="AWE221" s="601"/>
      <c r="AWF221" s="601"/>
      <c r="AWG221" s="601"/>
      <c r="AWH221" s="601"/>
      <c r="AWI221" s="601"/>
      <c r="AWJ221" s="601"/>
      <c r="AWK221" s="601"/>
      <c r="AWL221" s="601"/>
      <c r="AWM221" s="601"/>
      <c r="AWN221" s="601"/>
      <c r="AWO221" s="601"/>
      <c r="AWP221" s="601"/>
      <c r="AWQ221" s="601"/>
      <c r="AWR221" s="601"/>
      <c r="AWS221" s="601"/>
      <c r="AWT221" s="601"/>
      <c r="AWU221" s="601"/>
      <c r="AWV221" s="601"/>
      <c r="AWW221" s="601"/>
      <c r="AWX221" s="601"/>
      <c r="AWY221" s="601"/>
      <c r="AWZ221" s="601"/>
      <c r="AXA221" s="601"/>
      <c r="AXB221" s="601"/>
      <c r="AXC221" s="601"/>
      <c r="AXD221" s="601"/>
      <c r="AXE221" s="601"/>
      <c r="AXF221" s="601"/>
      <c r="AXG221" s="601"/>
      <c r="AXH221" s="601"/>
      <c r="AXI221" s="601"/>
      <c r="AXJ221" s="601"/>
    </row>
    <row r="222" spans="1:1310" s="602" customFormat="1" ht="23.25" customHeight="1">
      <c r="A222" s="603"/>
      <c r="B222" s="5956" t="s">
        <v>940</v>
      </c>
      <c r="C222" s="5956"/>
      <c r="D222" s="5956"/>
      <c r="E222" s="5956"/>
      <c r="F222" s="5956"/>
      <c r="G222" s="5956"/>
      <c r="H222" s="5956"/>
      <c r="I222" s="5956"/>
      <c r="J222" s="5956"/>
      <c r="K222" s="5956"/>
      <c r="L222" s="5956"/>
      <c r="M222" s="5956"/>
      <c r="N222" s="5956"/>
      <c r="O222" s="5956"/>
      <c r="P222" s="5956"/>
      <c r="Q222" s="5956"/>
      <c r="R222" s="599"/>
      <c r="S222" s="599"/>
      <c r="T222" s="599"/>
      <c r="U222" s="599"/>
      <c r="V222" s="599"/>
      <c r="W222" s="599"/>
      <c r="X222" s="599"/>
      <c r="Y222" s="599"/>
      <c r="Z222" s="599"/>
      <c r="AA222" s="599"/>
      <c r="AB222" s="599"/>
      <c r="AC222" s="599"/>
      <c r="AD222" s="600"/>
      <c r="AE222" s="600"/>
      <c r="AF222" s="600"/>
      <c r="AG222" s="600"/>
      <c r="AH222" s="600"/>
      <c r="AI222" s="600"/>
      <c r="AJ222" s="600"/>
      <c r="AK222" s="600"/>
      <c r="AL222" s="600"/>
      <c r="AM222" s="600"/>
      <c r="AN222" s="600"/>
      <c r="AO222" s="600"/>
      <c r="AP222" s="600"/>
      <c r="AQ222" s="600"/>
      <c r="AR222" s="600"/>
      <c r="AS222" s="600"/>
      <c r="AT222" s="600"/>
      <c r="AU222" s="600"/>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c r="CM222" s="601"/>
      <c r="CN222" s="601"/>
      <c r="CO222" s="601"/>
      <c r="CP222" s="601"/>
      <c r="CQ222" s="601"/>
      <c r="CR222" s="601"/>
      <c r="CS222" s="601"/>
      <c r="CT222" s="601"/>
      <c r="CU222" s="601"/>
      <c r="CV222" s="601"/>
      <c r="CW222" s="601"/>
      <c r="CX222" s="601"/>
      <c r="CY222" s="601"/>
      <c r="CZ222" s="601"/>
      <c r="DA222" s="601"/>
      <c r="DB222" s="601"/>
      <c r="DC222" s="601"/>
      <c r="DD222" s="601"/>
      <c r="DE222" s="601"/>
      <c r="DF222" s="601"/>
      <c r="DG222" s="601"/>
      <c r="DH222" s="601"/>
      <c r="DI222" s="601"/>
      <c r="DJ222" s="601"/>
      <c r="DK222" s="601"/>
      <c r="DL222" s="601"/>
      <c r="DM222" s="601"/>
      <c r="DN222" s="601"/>
      <c r="DO222" s="601"/>
      <c r="DP222" s="601"/>
      <c r="DQ222" s="601"/>
      <c r="DR222" s="601"/>
      <c r="DS222" s="601"/>
      <c r="DT222" s="601"/>
      <c r="DU222" s="601"/>
      <c r="DV222" s="601"/>
      <c r="DW222" s="601"/>
      <c r="DX222" s="601"/>
      <c r="DY222" s="601"/>
      <c r="DZ222" s="601"/>
      <c r="EA222" s="601"/>
      <c r="EB222" s="601"/>
      <c r="EC222" s="601"/>
      <c r="ED222" s="601"/>
      <c r="EE222" s="601"/>
      <c r="EF222" s="601"/>
      <c r="EG222" s="601"/>
      <c r="EH222" s="601"/>
      <c r="EI222" s="601"/>
      <c r="EJ222" s="601"/>
      <c r="EK222" s="601"/>
      <c r="EL222" s="601"/>
      <c r="EM222" s="601"/>
      <c r="EN222" s="601"/>
      <c r="EO222" s="601"/>
      <c r="EP222" s="601"/>
      <c r="EQ222" s="601"/>
      <c r="ER222" s="601"/>
      <c r="ES222" s="601"/>
      <c r="ET222" s="601"/>
      <c r="EU222" s="601"/>
      <c r="EV222" s="601"/>
      <c r="EW222" s="601"/>
      <c r="EX222" s="601"/>
      <c r="EY222" s="601"/>
      <c r="EZ222" s="601"/>
      <c r="FA222" s="601"/>
      <c r="FB222" s="601"/>
      <c r="FC222" s="601"/>
      <c r="FD222" s="601"/>
      <c r="FE222" s="601"/>
      <c r="FF222" s="601"/>
      <c r="FG222" s="601"/>
      <c r="FH222" s="601"/>
      <c r="FI222" s="601"/>
      <c r="FJ222" s="601"/>
      <c r="FK222" s="601"/>
      <c r="FL222" s="601"/>
      <c r="FM222" s="601"/>
      <c r="FN222" s="601"/>
      <c r="FO222" s="601"/>
      <c r="FP222" s="601"/>
      <c r="FQ222" s="601"/>
      <c r="FR222" s="601"/>
      <c r="FS222" s="601"/>
      <c r="FT222" s="601"/>
      <c r="FU222" s="601"/>
      <c r="FV222" s="601"/>
      <c r="FW222" s="601"/>
      <c r="FX222" s="601"/>
      <c r="FY222" s="601"/>
      <c r="FZ222" s="601"/>
      <c r="GA222" s="601"/>
      <c r="GB222" s="601"/>
      <c r="GC222" s="601"/>
      <c r="GD222" s="601"/>
      <c r="GE222" s="601"/>
      <c r="GF222" s="601"/>
      <c r="GG222" s="601"/>
      <c r="GH222" s="601"/>
      <c r="GI222" s="601"/>
      <c r="GJ222" s="601"/>
      <c r="GK222" s="601"/>
      <c r="GL222" s="601"/>
      <c r="GM222" s="601"/>
      <c r="GN222" s="601"/>
      <c r="GO222" s="601"/>
      <c r="GP222" s="601"/>
      <c r="GQ222" s="601"/>
      <c r="GR222" s="601"/>
      <c r="GS222" s="601"/>
      <c r="GT222" s="601"/>
      <c r="GU222" s="601"/>
      <c r="GV222" s="601"/>
      <c r="GW222" s="601"/>
      <c r="GX222" s="601"/>
      <c r="GY222" s="601"/>
      <c r="GZ222" s="601"/>
      <c r="HA222" s="601"/>
      <c r="HB222" s="601"/>
      <c r="HC222" s="601"/>
      <c r="HD222" s="601"/>
      <c r="HE222" s="601"/>
      <c r="HF222" s="601"/>
      <c r="HG222" s="601"/>
      <c r="HH222" s="601"/>
      <c r="HI222" s="601"/>
      <c r="HJ222" s="601"/>
      <c r="HK222" s="601"/>
      <c r="HL222" s="601"/>
      <c r="HM222" s="601"/>
      <c r="HN222" s="601"/>
      <c r="HO222" s="601"/>
      <c r="HP222" s="601"/>
      <c r="HQ222" s="601"/>
      <c r="HR222" s="601"/>
      <c r="HS222" s="601"/>
      <c r="HT222" s="601"/>
      <c r="HU222" s="601"/>
      <c r="HV222" s="601"/>
      <c r="HW222" s="601"/>
      <c r="HX222" s="601"/>
      <c r="HY222" s="601"/>
      <c r="HZ222" s="601"/>
      <c r="IA222" s="601"/>
      <c r="IB222" s="601"/>
      <c r="IC222" s="601"/>
      <c r="ID222" s="601"/>
      <c r="IE222" s="601"/>
      <c r="IF222" s="601"/>
      <c r="IG222" s="601"/>
      <c r="IH222" s="601"/>
      <c r="II222" s="601"/>
      <c r="IJ222" s="601"/>
      <c r="IK222" s="601"/>
      <c r="IL222" s="601"/>
      <c r="IM222" s="601"/>
      <c r="IN222" s="601"/>
      <c r="IO222" s="601"/>
      <c r="IP222" s="601"/>
      <c r="IQ222" s="601"/>
      <c r="IR222" s="601"/>
      <c r="IS222" s="601"/>
      <c r="IT222" s="601"/>
      <c r="IU222" s="601"/>
      <c r="IV222" s="601"/>
      <c r="IW222" s="601"/>
      <c r="IX222" s="601"/>
      <c r="IY222" s="601"/>
      <c r="IZ222" s="601"/>
      <c r="JA222" s="601"/>
      <c r="JB222" s="601"/>
      <c r="JC222" s="601"/>
      <c r="JD222" s="601"/>
      <c r="JE222" s="601"/>
      <c r="JF222" s="601"/>
      <c r="JG222" s="601"/>
      <c r="JH222" s="601"/>
      <c r="JI222" s="601"/>
      <c r="JJ222" s="601"/>
      <c r="JK222" s="601"/>
      <c r="JL222" s="601"/>
      <c r="JM222" s="601"/>
      <c r="JN222" s="601"/>
      <c r="JO222" s="601"/>
      <c r="JP222" s="601"/>
      <c r="JQ222" s="601"/>
      <c r="JR222" s="601"/>
      <c r="JS222" s="601"/>
      <c r="JT222" s="601"/>
      <c r="JU222" s="601"/>
      <c r="JV222" s="601"/>
      <c r="JW222" s="601"/>
      <c r="JX222" s="601"/>
      <c r="JY222" s="601"/>
      <c r="JZ222" s="601"/>
      <c r="KA222" s="601"/>
      <c r="KB222" s="601"/>
      <c r="KC222" s="601"/>
      <c r="KD222" s="601"/>
      <c r="KE222" s="601"/>
      <c r="KF222" s="601"/>
      <c r="KG222" s="601"/>
      <c r="KH222" s="601"/>
      <c r="KI222" s="601"/>
      <c r="KJ222" s="601"/>
      <c r="KK222" s="601"/>
      <c r="KL222" s="601"/>
      <c r="KM222" s="601"/>
      <c r="KN222" s="601"/>
      <c r="KO222" s="601"/>
      <c r="KP222" s="601"/>
      <c r="KQ222" s="601"/>
      <c r="KR222" s="601"/>
      <c r="KS222" s="601"/>
      <c r="KT222" s="601"/>
      <c r="KU222" s="601"/>
      <c r="KV222" s="601"/>
      <c r="KW222" s="601"/>
      <c r="KX222" s="601"/>
      <c r="KY222" s="601"/>
      <c r="KZ222" s="601"/>
      <c r="LA222" s="601"/>
      <c r="LB222" s="601"/>
      <c r="LC222" s="601"/>
      <c r="LD222" s="601"/>
      <c r="LE222" s="601"/>
      <c r="LF222" s="601"/>
      <c r="LG222" s="601"/>
      <c r="LH222" s="601"/>
      <c r="LI222" s="601"/>
      <c r="LJ222" s="601"/>
      <c r="LK222" s="601"/>
      <c r="LL222" s="601"/>
      <c r="LM222" s="601"/>
      <c r="LN222" s="601"/>
      <c r="LO222" s="601"/>
      <c r="LP222" s="601"/>
      <c r="LQ222" s="601"/>
      <c r="LR222" s="601"/>
      <c r="LS222" s="601"/>
      <c r="LT222" s="601"/>
      <c r="LU222" s="601"/>
      <c r="LV222" s="601"/>
      <c r="LW222" s="601"/>
      <c r="LX222" s="601"/>
      <c r="LY222" s="601"/>
      <c r="LZ222" s="601"/>
      <c r="MA222" s="601"/>
      <c r="MB222" s="601"/>
      <c r="MC222" s="601"/>
      <c r="MD222" s="601"/>
      <c r="ME222" s="601"/>
      <c r="MF222" s="601"/>
      <c r="MG222" s="601"/>
      <c r="MH222" s="601"/>
      <c r="MI222" s="601"/>
      <c r="MJ222" s="601"/>
      <c r="MK222" s="601"/>
      <c r="ML222" s="601"/>
      <c r="MM222" s="601"/>
      <c r="MN222" s="601"/>
      <c r="MO222" s="601"/>
      <c r="MP222" s="601"/>
      <c r="MQ222" s="601"/>
      <c r="MR222" s="601"/>
      <c r="MS222" s="601"/>
      <c r="MT222" s="601"/>
      <c r="MU222" s="601"/>
      <c r="MV222" s="601"/>
      <c r="MW222" s="601"/>
      <c r="MX222" s="601"/>
      <c r="MY222" s="601"/>
      <c r="MZ222" s="601"/>
      <c r="NA222" s="601"/>
      <c r="NB222" s="601"/>
      <c r="NC222" s="601"/>
      <c r="ND222" s="601"/>
      <c r="NE222" s="601"/>
      <c r="NF222" s="601"/>
      <c r="NG222" s="601"/>
      <c r="NH222" s="601"/>
      <c r="NI222" s="601"/>
      <c r="NJ222" s="601"/>
      <c r="NK222" s="601"/>
      <c r="NL222" s="601"/>
      <c r="NM222" s="601"/>
      <c r="NN222" s="601"/>
      <c r="NO222" s="601"/>
      <c r="NP222" s="601"/>
      <c r="NQ222" s="601"/>
      <c r="NR222" s="601"/>
      <c r="NS222" s="601"/>
      <c r="NT222" s="601"/>
      <c r="NU222" s="601"/>
      <c r="NV222" s="601"/>
      <c r="NW222" s="601"/>
      <c r="NX222" s="601"/>
      <c r="NY222" s="601"/>
      <c r="NZ222" s="601"/>
      <c r="OA222" s="601"/>
      <c r="OB222" s="601"/>
      <c r="OC222" s="601"/>
      <c r="OD222" s="601"/>
      <c r="OE222" s="601"/>
      <c r="OF222" s="601"/>
      <c r="OG222" s="601"/>
      <c r="OH222" s="601"/>
      <c r="OI222" s="601"/>
      <c r="OJ222" s="601"/>
      <c r="OK222" s="601"/>
      <c r="OL222" s="601"/>
      <c r="OM222" s="601"/>
      <c r="ON222" s="601"/>
      <c r="OO222" s="601"/>
      <c r="OP222" s="601"/>
      <c r="OQ222" s="601"/>
      <c r="OR222" s="601"/>
      <c r="OS222" s="601"/>
      <c r="OT222" s="601"/>
      <c r="OU222" s="601"/>
      <c r="OV222" s="601"/>
      <c r="OW222" s="601"/>
      <c r="OX222" s="601"/>
      <c r="OY222" s="601"/>
      <c r="OZ222" s="601"/>
      <c r="PA222" s="601"/>
      <c r="PB222" s="601"/>
      <c r="PC222" s="601"/>
      <c r="PD222" s="601"/>
      <c r="PE222" s="601"/>
      <c r="PF222" s="601"/>
      <c r="PG222" s="601"/>
      <c r="PH222" s="601"/>
      <c r="PI222" s="601"/>
      <c r="PJ222" s="601"/>
      <c r="PK222" s="601"/>
      <c r="PL222" s="601"/>
      <c r="PM222" s="601"/>
      <c r="PN222" s="601"/>
      <c r="PO222" s="601"/>
      <c r="PP222" s="601"/>
      <c r="PQ222" s="601"/>
      <c r="PR222" s="601"/>
      <c r="PS222" s="601"/>
      <c r="PT222" s="601"/>
      <c r="PU222" s="601"/>
      <c r="PV222" s="601"/>
      <c r="PW222" s="601"/>
      <c r="PX222" s="601"/>
      <c r="PY222" s="601"/>
      <c r="PZ222" s="601"/>
      <c r="QA222" s="601"/>
      <c r="QB222" s="601"/>
      <c r="QC222" s="601"/>
      <c r="QD222" s="601"/>
      <c r="QE222" s="601"/>
      <c r="QF222" s="601"/>
      <c r="QG222" s="601"/>
      <c r="QH222" s="601"/>
      <c r="QI222" s="601"/>
      <c r="QJ222" s="601"/>
      <c r="QK222" s="601"/>
      <c r="QL222" s="601"/>
      <c r="QM222" s="601"/>
      <c r="QN222" s="601"/>
      <c r="QO222" s="601"/>
      <c r="QP222" s="601"/>
      <c r="QQ222" s="601"/>
      <c r="QR222" s="601"/>
      <c r="QS222" s="601"/>
      <c r="QT222" s="601"/>
      <c r="QU222" s="601"/>
      <c r="QV222" s="601"/>
      <c r="QW222" s="601"/>
      <c r="QX222" s="601"/>
      <c r="QY222" s="601"/>
      <c r="QZ222" s="601"/>
      <c r="RA222" s="601"/>
      <c r="RB222" s="601"/>
      <c r="RC222" s="601"/>
      <c r="RD222" s="601"/>
      <c r="RE222" s="601"/>
      <c r="RF222" s="601"/>
      <c r="RG222" s="601"/>
      <c r="RH222" s="601"/>
      <c r="RI222" s="601"/>
      <c r="RJ222" s="601"/>
      <c r="RK222" s="601"/>
      <c r="RL222" s="601"/>
      <c r="RM222" s="601"/>
      <c r="RN222" s="601"/>
      <c r="RO222" s="601"/>
      <c r="RP222" s="601"/>
      <c r="RQ222" s="601"/>
      <c r="RR222" s="601"/>
      <c r="RS222" s="601"/>
      <c r="RT222" s="601"/>
      <c r="RU222" s="601"/>
      <c r="RV222" s="601"/>
      <c r="RW222" s="601"/>
      <c r="RX222" s="601"/>
      <c r="RY222" s="601"/>
      <c r="RZ222" s="601"/>
      <c r="SA222" s="601"/>
      <c r="SB222" s="601"/>
      <c r="SC222" s="601"/>
      <c r="SD222" s="601"/>
      <c r="SE222" s="601"/>
      <c r="SF222" s="601"/>
      <c r="SG222" s="601"/>
      <c r="SH222" s="601"/>
      <c r="SI222" s="601"/>
      <c r="SJ222" s="601"/>
      <c r="SK222" s="601"/>
      <c r="SL222" s="601"/>
      <c r="SM222" s="601"/>
      <c r="SN222" s="601"/>
      <c r="SO222" s="601"/>
      <c r="SP222" s="601"/>
      <c r="SQ222" s="601"/>
      <c r="SR222" s="601"/>
      <c r="SS222" s="601"/>
      <c r="ST222" s="601"/>
      <c r="SU222" s="601"/>
      <c r="SV222" s="601"/>
      <c r="SW222" s="601"/>
      <c r="SX222" s="601"/>
      <c r="SY222" s="601"/>
      <c r="SZ222" s="601"/>
      <c r="TA222" s="601"/>
      <c r="TB222" s="601"/>
      <c r="TC222" s="601"/>
      <c r="TD222" s="601"/>
      <c r="TE222" s="601"/>
      <c r="TF222" s="601"/>
      <c r="TG222" s="601"/>
      <c r="TH222" s="601"/>
      <c r="TI222" s="601"/>
      <c r="TJ222" s="601"/>
      <c r="TK222" s="601"/>
      <c r="TL222" s="601"/>
      <c r="TM222" s="601"/>
      <c r="TN222" s="601"/>
      <c r="TO222" s="601"/>
      <c r="TP222" s="601"/>
      <c r="TQ222" s="601"/>
      <c r="TR222" s="601"/>
      <c r="TS222" s="601"/>
      <c r="TT222" s="601"/>
      <c r="TU222" s="601"/>
      <c r="TV222" s="601"/>
      <c r="TW222" s="601"/>
      <c r="TX222" s="601"/>
      <c r="TY222" s="601"/>
      <c r="TZ222" s="601"/>
      <c r="UA222" s="601"/>
      <c r="UB222" s="601"/>
      <c r="UC222" s="601"/>
      <c r="UD222" s="601"/>
      <c r="UE222" s="601"/>
      <c r="UF222" s="601"/>
      <c r="UG222" s="601"/>
      <c r="UH222" s="601"/>
      <c r="UI222" s="601"/>
      <c r="UJ222" s="601"/>
      <c r="UK222" s="601"/>
      <c r="UL222" s="601"/>
      <c r="UM222" s="601"/>
      <c r="UN222" s="601"/>
      <c r="UO222" s="601"/>
      <c r="UP222" s="601"/>
      <c r="UQ222" s="601"/>
      <c r="UR222" s="601"/>
      <c r="US222" s="601"/>
      <c r="UT222" s="601"/>
      <c r="UU222" s="601"/>
      <c r="UV222" s="601"/>
      <c r="UW222" s="601"/>
      <c r="UX222" s="601"/>
      <c r="UY222" s="601"/>
      <c r="UZ222" s="601"/>
      <c r="VA222" s="601"/>
      <c r="VB222" s="601"/>
      <c r="VC222" s="601"/>
      <c r="VD222" s="601"/>
      <c r="VE222" s="601"/>
      <c r="VF222" s="601"/>
      <c r="VG222" s="601"/>
      <c r="VH222" s="601"/>
      <c r="VI222" s="601"/>
      <c r="VJ222" s="601"/>
      <c r="VK222" s="601"/>
      <c r="VL222" s="601"/>
      <c r="VM222" s="601"/>
      <c r="VN222" s="601"/>
      <c r="VO222" s="601"/>
      <c r="VP222" s="601"/>
      <c r="VQ222" s="601"/>
      <c r="VR222" s="601"/>
      <c r="VS222" s="601"/>
      <c r="VT222" s="601"/>
      <c r="VU222" s="601"/>
      <c r="VV222" s="601"/>
      <c r="VW222" s="601"/>
      <c r="VX222" s="601"/>
      <c r="VY222" s="601"/>
      <c r="VZ222" s="601"/>
      <c r="WA222" s="601"/>
      <c r="WB222" s="601"/>
      <c r="WC222" s="601"/>
      <c r="WD222" s="601"/>
      <c r="WE222" s="601"/>
      <c r="WF222" s="601"/>
      <c r="WG222" s="601"/>
      <c r="WH222" s="601"/>
      <c r="WI222" s="601"/>
      <c r="WJ222" s="601"/>
      <c r="WK222" s="601"/>
      <c r="WL222" s="601"/>
      <c r="WM222" s="601"/>
      <c r="WN222" s="601"/>
      <c r="WO222" s="601"/>
      <c r="WP222" s="601"/>
      <c r="WQ222" s="601"/>
      <c r="WR222" s="601"/>
      <c r="WS222" s="601"/>
      <c r="WT222" s="601"/>
      <c r="WU222" s="601"/>
      <c r="WV222" s="601"/>
      <c r="WW222" s="601"/>
      <c r="WX222" s="601"/>
      <c r="WY222" s="601"/>
      <c r="WZ222" s="601"/>
      <c r="XA222" s="601"/>
      <c r="XB222" s="601"/>
      <c r="XC222" s="601"/>
      <c r="XD222" s="601"/>
      <c r="XE222" s="601"/>
      <c r="XF222" s="601"/>
      <c r="XG222" s="601"/>
      <c r="XH222" s="601"/>
      <c r="XI222" s="601"/>
      <c r="XJ222" s="601"/>
      <c r="XK222" s="601"/>
      <c r="XL222" s="601"/>
      <c r="XM222" s="601"/>
      <c r="XN222" s="601"/>
      <c r="XO222" s="601"/>
      <c r="XP222" s="601"/>
      <c r="XQ222" s="601"/>
      <c r="XR222" s="601"/>
      <c r="XS222" s="601"/>
      <c r="XT222" s="601"/>
      <c r="XU222" s="601"/>
      <c r="XV222" s="601"/>
      <c r="XW222" s="601"/>
      <c r="XX222" s="601"/>
      <c r="XY222" s="601"/>
      <c r="XZ222" s="601"/>
      <c r="YA222" s="601"/>
      <c r="YB222" s="601"/>
      <c r="YC222" s="601"/>
      <c r="YD222" s="601"/>
      <c r="YE222" s="601"/>
      <c r="YF222" s="601"/>
      <c r="YG222" s="601"/>
      <c r="YH222" s="601"/>
      <c r="YI222" s="601"/>
      <c r="YJ222" s="601"/>
      <c r="YK222" s="601"/>
      <c r="YL222" s="601"/>
      <c r="YM222" s="601"/>
      <c r="YN222" s="601"/>
      <c r="YO222" s="601"/>
      <c r="YP222" s="601"/>
      <c r="YQ222" s="601"/>
      <c r="YR222" s="601"/>
      <c r="YS222" s="601"/>
      <c r="YT222" s="601"/>
      <c r="YU222" s="601"/>
      <c r="YV222" s="601"/>
      <c r="YW222" s="601"/>
      <c r="YX222" s="601"/>
      <c r="YY222" s="601"/>
      <c r="YZ222" s="601"/>
      <c r="ZA222" s="601"/>
      <c r="ZB222" s="601"/>
      <c r="ZC222" s="601"/>
      <c r="ZD222" s="601"/>
      <c r="ZE222" s="601"/>
      <c r="ZF222" s="601"/>
      <c r="ZG222" s="601"/>
      <c r="ZH222" s="601"/>
      <c r="ZI222" s="601"/>
      <c r="ZJ222" s="601"/>
      <c r="ZK222" s="601"/>
      <c r="ZL222" s="601"/>
      <c r="ZM222" s="601"/>
      <c r="ZN222" s="601"/>
      <c r="ZO222" s="601"/>
      <c r="ZP222" s="601"/>
      <c r="ZQ222" s="601"/>
      <c r="ZR222" s="601"/>
      <c r="ZS222" s="601"/>
      <c r="ZT222" s="601"/>
      <c r="ZU222" s="601"/>
      <c r="ZV222" s="601"/>
      <c r="ZW222" s="601"/>
      <c r="ZX222" s="601"/>
      <c r="ZY222" s="601"/>
      <c r="ZZ222" s="601"/>
      <c r="AAA222" s="601"/>
      <c r="AAB222" s="601"/>
      <c r="AAC222" s="601"/>
      <c r="AAD222" s="601"/>
      <c r="AAE222" s="601"/>
      <c r="AAF222" s="601"/>
      <c r="AAG222" s="601"/>
      <c r="AAH222" s="601"/>
      <c r="AAI222" s="601"/>
      <c r="AAJ222" s="601"/>
      <c r="AAK222" s="601"/>
      <c r="AAL222" s="601"/>
      <c r="AAM222" s="601"/>
      <c r="AAN222" s="601"/>
      <c r="AAO222" s="601"/>
      <c r="AAP222" s="601"/>
      <c r="AAQ222" s="601"/>
      <c r="AAR222" s="601"/>
      <c r="AAS222" s="601"/>
      <c r="AAT222" s="601"/>
      <c r="AAU222" s="601"/>
      <c r="AAV222" s="601"/>
      <c r="AAW222" s="601"/>
      <c r="AAX222" s="601"/>
      <c r="AAY222" s="601"/>
      <c r="AAZ222" s="601"/>
      <c r="ABA222" s="601"/>
      <c r="ABB222" s="601"/>
      <c r="ABC222" s="601"/>
      <c r="ABD222" s="601"/>
      <c r="ABE222" s="601"/>
      <c r="ABF222" s="601"/>
      <c r="ABG222" s="601"/>
      <c r="ABH222" s="601"/>
      <c r="ABI222" s="601"/>
      <c r="ABJ222" s="601"/>
      <c r="ABK222" s="601"/>
      <c r="ABL222" s="601"/>
      <c r="ABM222" s="601"/>
      <c r="ABN222" s="601"/>
      <c r="ABO222" s="601"/>
      <c r="ABP222" s="601"/>
      <c r="ABQ222" s="601"/>
      <c r="ABR222" s="601"/>
      <c r="ABS222" s="601"/>
      <c r="ABT222" s="601"/>
      <c r="ABU222" s="601"/>
      <c r="ABV222" s="601"/>
      <c r="ABW222" s="601"/>
      <c r="ABX222" s="601"/>
      <c r="ABY222" s="601"/>
      <c r="ABZ222" s="601"/>
      <c r="ACA222" s="601"/>
      <c r="ACB222" s="601"/>
      <c r="ACC222" s="601"/>
      <c r="ACD222" s="601"/>
      <c r="ACE222" s="601"/>
      <c r="ACF222" s="601"/>
      <c r="ACG222" s="601"/>
      <c r="ACH222" s="601"/>
      <c r="ACI222" s="601"/>
      <c r="ACJ222" s="601"/>
      <c r="ACK222" s="601"/>
      <c r="ACL222" s="601"/>
      <c r="ACM222" s="601"/>
      <c r="ACN222" s="601"/>
      <c r="ACO222" s="601"/>
      <c r="ACP222" s="601"/>
      <c r="ACQ222" s="601"/>
      <c r="ACR222" s="601"/>
      <c r="ACS222" s="601"/>
      <c r="ACT222" s="601"/>
      <c r="ACU222" s="601"/>
      <c r="ACV222" s="601"/>
      <c r="ACW222" s="601"/>
      <c r="ACX222" s="601"/>
      <c r="ACY222" s="601"/>
      <c r="ACZ222" s="601"/>
      <c r="ADA222" s="601"/>
      <c r="ADB222" s="601"/>
      <c r="ADC222" s="601"/>
      <c r="ADD222" s="601"/>
      <c r="ADE222" s="601"/>
      <c r="ADF222" s="601"/>
      <c r="ADG222" s="601"/>
      <c r="ADH222" s="601"/>
      <c r="ADI222" s="601"/>
      <c r="ADJ222" s="601"/>
      <c r="ADK222" s="601"/>
      <c r="ADL222" s="601"/>
      <c r="ADM222" s="601"/>
      <c r="ADN222" s="601"/>
      <c r="ADO222" s="601"/>
      <c r="ADP222" s="601"/>
      <c r="ADQ222" s="601"/>
      <c r="ADR222" s="601"/>
      <c r="ADS222" s="601"/>
      <c r="ADT222" s="601"/>
      <c r="ADU222" s="601"/>
      <c r="ADV222" s="601"/>
      <c r="ADW222" s="601"/>
      <c r="ADX222" s="601"/>
      <c r="ADY222" s="601"/>
      <c r="ADZ222" s="601"/>
      <c r="AEA222" s="601"/>
      <c r="AEB222" s="601"/>
      <c r="AEC222" s="601"/>
      <c r="AED222" s="601"/>
      <c r="AEE222" s="601"/>
      <c r="AEF222" s="601"/>
      <c r="AEG222" s="601"/>
      <c r="AEH222" s="601"/>
      <c r="AEI222" s="601"/>
      <c r="AEJ222" s="601"/>
      <c r="AEK222" s="601"/>
      <c r="AEL222" s="601"/>
      <c r="AEM222" s="601"/>
      <c r="AEN222" s="601"/>
      <c r="AEO222" s="601"/>
      <c r="AEP222" s="601"/>
      <c r="AEQ222" s="601"/>
      <c r="AER222" s="601"/>
      <c r="AES222" s="601"/>
      <c r="AET222" s="601"/>
      <c r="AEU222" s="601"/>
      <c r="AEV222" s="601"/>
      <c r="AEW222" s="601"/>
      <c r="AEX222" s="601"/>
      <c r="AEY222" s="601"/>
      <c r="AEZ222" s="601"/>
      <c r="AFA222" s="601"/>
      <c r="AFB222" s="601"/>
      <c r="AFC222" s="601"/>
      <c r="AFD222" s="601"/>
      <c r="AFE222" s="601"/>
      <c r="AFF222" s="601"/>
      <c r="AFG222" s="601"/>
      <c r="AFH222" s="601"/>
      <c r="AFI222" s="601"/>
      <c r="AFJ222" s="601"/>
      <c r="AFK222" s="601"/>
      <c r="AFL222" s="601"/>
      <c r="AFM222" s="601"/>
      <c r="AFN222" s="601"/>
      <c r="AFO222" s="601"/>
      <c r="AFP222" s="601"/>
      <c r="AFQ222" s="601"/>
      <c r="AFR222" s="601"/>
      <c r="AFS222" s="601"/>
      <c r="AFT222" s="601"/>
      <c r="AFU222" s="601"/>
      <c r="AFV222" s="601"/>
      <c r="AFW222" s="601"/>
      <c r="AFX222" s="601"/>
      <c r="AFY222" s="601"/>
      <c r="AFZ222" s="601"/>
      <c r="AGA222" s="601"/>
      <c r="AGB222" s="601"/>
      <c r="AGC222" s="601"/>
      <c r="AGD222" s="601"/>
      <c r="AGE222" s="601"/>
      <c r="AGF222" s="601"/>
      <c r="AGG222" s="601"/>
      <c r="AGH222" s="601"/>
      <c r="AGI222" s="601"/>
      <c r="AGJ222" s="601"/>
      <c r="AGK222" s="601"/>
      <c r="AGL222" s="601"/>
      <c r="AGM222" s="601"/>
      <c r="AGN222" s="601"/>
      <c r="AGO222" s="601"/>
      <c r="AGP222" s="601"/>
      <c r="AGQ222" s="601"/>
      <c r="AGR222" s="601"/>
      <c r="AGS222" s="601"/>
      <c r="AGT222" s="601"/>
      <c r="AGU222" s="601"/>
      <c r="AGV222" s="601"/>
      <c r="AGW222" s="601"/>
      <c r="AGX222" s="601"/>
      <c r="AGY222" s="601"/>
      <c r="AGZ222" s="601"/>
      <c r="AHA222" s="601"/>
      <c r="AHB222" s="601"/>
      <c r="AHC222" s="601"/>
      <c r="AHD222" s="601"/>
      <c r="AHE222" s="601"/>
      <c r="AHF222" s="601"/>
      <c r="AHG222" s="601"/>
      <c r="AHH222" s="601"/>
      <c r="AHI222" s="601"/>
      <c r="AHJ222" s="601"/>
      <c r="AHK222" s="601"/>
      <c r="AHL222" s="601"/>
      <c r="AHM222" s="601"/>
      <c r="AHN222" s="601"/>
      <c r="AHO222" s="601"/>
      <c r="AHP222" s="601"/>
      <c r="AHQ222" s="601"/>
      <c r="AHR222" s="601"/>
      <c r="AHS222" s="601"/>
      <c r="AHT222" s="601"/>
      <c r="AHU222" s="601"/>
      <c r="AHV222" s="601"/>
      <c r="AHW222" s="601"/>
      <c r="AHX222" s="601"/>
      <c r="AHY222" s="601"/>
      <c r="AHZ222" s="601"/>
      <c r="AIA222" s="601"/>
      <c r="AIB222" s="601"/>
      <c r="AIC222" s="601"/>
      <c r="AID222" s="601"/>
      <c r="AIE222" s="601"/>
      <c r="AIF222" s="601"/>
      <c r="AIG222" s="601"/>
      <c r="AIH222" s="601"/>
      <c r="AII222" s="601"/>
      <c r="AIJ222" s="601"/>
      <c r="AIK222" s="601"/>
      <c r="AIL222" s="601"/>
      <c r="AIM222" s="601"/>
      <c r="AIN222" s="601"/>
      <c r="AIO222" s="601"/>
      <c r="AIP222" s="601"/>
      <c r="AIQ222" s="601"/>
      <c r="AIR222" s="601"/>
      <c r="AIS222" s="601"/>
      <c r="AIT222" s="601"/>
      <c r="AIU222" s="601"/>
      <c r="AIV222" s="601"/>
      <c r="AIW222" s="601"/>
      <c r="AIX222" s="601"/>
      <c r="AIY222" s="601"/>
      <c r="AIZ222" s="601"/>
      <c r="AJA222" s="601"/>
      <c r="AJB222" s="601"/>
      <c r="AJC222" s="601"/>
      <c r="AJD222" s="601"/>
      <c r="AJE222" s="601"/>
      <c r="AJF222" s="601"/>
      <c r="AJG222" s="601"/>
      <c r="AJH222" s="601"/>
      <c r="AJI222" s="601"/>
      <c r="AJJ222" s="601"/>
      <c r="AJK222" s="601"/>
      <c r="AJL222" s="601"/>
      <c r="AJM222" s="601"/>
      <c r="AJN222" s="601"/>
      <c r="AJO222" s="601"/>
      <c r="AJP222" s="601"/>
      <c r="AJQ222" s="601"/>
      <c r="AJR222" s="601"/>
      <c r="AJS222" s="601"/>
      <c r="AJT222" s="601"/>
      <c r="AJU222" s="601"/>
      <c r="AJV222" s="601"/>
      <c r="AJW222" s="601"/>
      <c r="AJX222" s="601"/>
      <c r="AJY222" s="601"/>
      <c r="AJZ222" s="601"/>
      <c r="AKA222" s="601"/>
      <c r="AKB222" s="601"/>
      <c r="AKC222" s="601"/>
      <c r="AKD222" s="601"/>
      <c r="AKE222" s="601"/>
      <c r="AKF222" s="601"/>
      <c r="AKG222" s="601"/>
      <c r="AKH222" s="601"/>
      <c r="AKI222" s="601"/>
      <c r="AKJ222" s="601"/>
      <c r="AKK222" s="601"/>
      <c r="AKL222" s="601"/>
      <c r="AKM222" s="601"/>
      <c r="AKN222" s="601"/>
      <c r="AKO222" s="601"/>
      <c r="AKP222" s="601"/>
      <c r="AKQ222" s="601"/>
      <c r="AKR222" s="601"/>
      <c r="AKS222" s="601"/>
      <c r="AKT222" s="601"/>
      <c r="AKU222" s="601"/>
      <c r="AKV222" s="601"/>
      <c r="AKW222" s="601"/>
      <c r="AKX222" s="601"/>
      <c r="AKY222" s="601"/>
      <c r="AKZ222" s="601"/>
      <c r="ALA222" s="601"/>
      <c r="ALB222" s="601"/>
      <c r="ALC222" s="601"/>
      <c r="ALD222" s="601"/>
      <c r="ALE222" s="601"/>
      <c r="ALF222" s="601"/>
      <c r="ALG222" s="601"/>
      <c r="ALH222" s="601"/>
      <c r="ALI222" s="601"/>
      <c r="ALJ222" s="601"/>
      <c r="ALK222" s="601"/>
      <c r="ALL222" s="601"/>
      <c r="ALM222" s="601"/>
      <c r="ALN222" s="601"/>
      <c r="ALO222" s="601"/>
      <c r="ALP222" s="601"/>
      <c r="ALQ222" s="601"/>
      <c r="ALR222" s="601"/>
      <c r="ALS222" s="601"/>
      <c r="ALT222" s="601"/>
      <c r="ALU222" s="601"/>
      <c r="ALV222" s="601"/>
      <c r="ALW222" s="601"/>
      <c r="ALX222" s="601"/>
      <c r="ALY222" s="601"/>
      <c r="ALZ222" s="601"/>
      <c r="AMA222" s="601"/>
      <c r="AMB222" s="601"/>
      <c r="AMC222" s="601"/>
      <c r="AMD222" s="601"/>
      <c r="AME222" s="601"/>
      <c r="AMF222" s="601"/>
      <c r="AMG222" s="601"/>
      <c r="AMH222" s="601"/>
      <c r="AMI222" s="601"/>
      <c r="AMJ222" s="601"/>
      <c r="AMK222" s="601"/>
      <c r="AML222" s="601"/>
      <c r="AMM222" s="601"/>
      <c r="AMN222" s="601"/>
      <c r="AMO222" s="601"/>
      <c r="AMP222" s="601"/>
      <c r="AMQ222" s="601"/>
      <c r="AMR222" s="601"/>
      <c r="AMS222" s="601"/>
      <c r="AMT222" s="601"/>
      <c r="AMU222" s="601"/>
      <c r="AMV222" s="601"/>
      <c r="AMW222" s="601"/>
      <c r="AMX222" s="601"/>
      <c r="AMY222" s="601"/>
      <c r="AMZ222" s="601"/>
      <c r="ANA222" s="601"/>
      <c r="ANB222" s="601"/>
      <c r="ANC222" s="601"/>
      <c r="AND222" s="601"/>
      <c r="ANE222" s="601"/>
      <c r="ANF222" s="601"/>
      <c r="ANG222" s="601"/>
      <c r="ANH222" s="601"/>
      <c r="ANI222" s="601"/>
      <c r="ANJ222" s="601"/>
      <c r="ANK222" s="601"/>
      <c r="ANL222" s="601"/>
      <c r="ANM222" s="601"/>
      <c r="ANN222" s="601"/>
      <c r="ANO222" s="601"/>
      <c r="ANP222" s="601"/>
      <c r="ANQ222" s="601"/>
      <c r="ANR222" s="601"/>
      <c r="ANS222" s="601"/>
      <c r="ANT222" s="601"/>
      <c r="ANU222" s="601"/>
      <c r="ANV222" s="601"/>
      <c r="ANW222" s="601"/>
      <c r="ANX222" s="601"/>
      <c r="ANY222" s="601"/>
      <c r="ANZ222" s="601"/>
      <c r="AOA222" s="601"/>
      <c r="AOB222" s="601"/>
      <c r="AOC222" s="601"/>
      <c r="AOD222" s="601"/>
      <c r="AOE222" s="601"/>
      <c r="AOF222" s="601"/>
      <c r="AOG222" s="601"/>
      <c r="AOH222" s="601"/>
      <c r="AOI222" s="601"/>
      <c r="AOJ222" s="601"/>
      <c r="AOK222" s="601"/>
      <c r="AOL222" s="601"/>
      <c r="AOM222" s="601"/>
      <c r="AON222" s="601"/>
      <c r="AOO222" s="601"/>
      <c r="AOP222" s="601"/>
      <c r="AOQ222" s="601"/>
      <c r="AOR222" s="601"/>
      <c r="AOS222" s="601"/>
      <c r="AOT222" s="601"/>
      <c r="AOU222" s="601"/>
      <c r="AOV222" s="601"/>
      <c r="AOW222" s="601"/>
      <c r="AOX222" s="601"/>
      <c r="AOY222" s="601"/>
      <c r="AOZ222" s="601"/>
      <c r="APA222" s="601"/>
      <c r="APB222" s="601"/>
      <c r="APC222" s="601"/>
      <c r="APD222" s="601"/>
      <c r="APE222" s="601"/>
      <c r="APF222" s="601"/>
      <c r="APG222" s="601"/>
      <c r="APH222" s="601"/>
      <c r="API222" s="601"/>
      <c r="APJ222" s="601"/>
      <c r="APK222" s="601"/>
      <c r="APL222" s="601"/>
      <c r="APM222" s="601"/>
      <c r="APN222" s="601"/>
      <c r="APO222" s="601"/>
      <c r="APP222" s="601"/>
      <c r="APQ222" s="601"/>
      <c r="APR222" s="601"/>
      <c r="APS222" s="601"/>
      <c r="APT222" s="601"/>
      <c r="APU222" s="601"/>
      <c r="APV222" s="601"/>
      <c r="APW222" s="601"/>
      <c r="APX222" s="601"/>
      <c r="APY222" s="601"/>
      <c r="APZ222" s="601"/>
      <c r="AQA222" s="601"/>
      <c r="AQB222" s="601"/>
      <c r="AQC222" s="601"/>
      <c r="AQD222" s="601"/>
      <c r="AQE222" s="601"/>
      <c r="AQF222" s="601"/>
      <c r="AQG222" s="601"/>
      <c r="AQH222" s="601"/>
      <c r="AQI222" s="601"/>
      <c r="AQJ222" s="601"/>
      <c r="AQK222" s="601"/>
      <c r="AQL222" s="601"/>
      <c r="AQM222" s="601"/>
      <c r="AQN222" s="601"/>
      <c r="AQO222" s="601"/>
      <c r="AQP222" s="601"/>
      <c r="AQQ222" s="601"/>
      <c r="AQR222" s="601"/>
      <c r="AQS222" s="601"/>
      <c r="AQT222" s="601"/>
      <c r="AQU222" s="601"/>
      <c r="AQV222" s="601"/>
      <c r="AQW222" s="601"/>
      <c r="AQX222" s="601"/>
      <c r="AQY222" s="601"/>
      <c r="AQZ222" s="601"/>
      <c r="ARA222" s="601"/>
      <c r="ARB222" s="601"/>
      <c r="ARC222" s="601"/>
      <c r="ARD222" s="601"/>
      <c r="ARE222" s="601"/>
      <c r="ARF222" s="601"/>
      <c r="ARG222" s="601"/>
      <c r="ARH222" s="601"/>
      <c r="ARI222" s="601"/>
      <c r="ARJ222" s="601"/>
      <c r="ARK222" s="601"/>
      <c r="ARL222" s="601"/>
      <c r="ARM222" s="601"/>
      <c r="ARN222" s="601"/>
      <c r="ARO222" s="601"/>
      <c r="ARP222" s="601"/>
      <c r="ARQ222" s="601"/>
      <c r="ARR222" s="601"/>
      <c r="ARS222" s="601"/>
      <c r="ART222" s="601"/>
      <c r="ARU222" s="601"/>
      <c r="ARV222" s="601"/>
      <c r="ARW222" s="601"/>
      <c r="ARX222" s="601"/>
      <c r="ARY222" s="601"/>
      <c r="ARZ222" s="601"/>
      <c r="ASA222" s="601"/>
      <c r="ASB222" s="601"/>
      <c r="ASC222" s="601"/>
      <c r="ASD222" s="601"/>
      <c r="ASE222" s="601"/>
      <c r="ASF222" s="601"/>
      <c r="ASG222" s="601"/>
      <c r="ASH222" s="601"/>
      <c r="ASI222" s="601"/>
      <c r="ASJ222" s="601"/>
      <c r="ASK222" s="601"/>
      <c r="ASL222" s="601"/>
      <c r="ASM222" s="601"/>
      <c r="ASN222" s="601"/>
      <c r="ASO222" s="601"/>
      <c r="ASP222" s="601"/>
      <c r="ASQ222" s="601"/>
      <c r="ASR222" s="601"/>
      <c r="ASS222" s="601"/>
      <c r="AST222" s="601"/>
      <c r="ASU222" s="601"/>
      <c r="ASV222" s="601"/>
      <c r="ASW222" s="601"/>
      <c r="ASX222" s="601"/>
      <c r="ASY222" s="601"/>
      <c r="ASZ222" s="601"/>
      <c r="ATA222" s="601"/>
      <c r="ATB222" s="601"/>
      <c r="ATC222" s="601"/>
      <c r="ATD222" s="601"/>
      <c r="ATE222" s="601"/>
      <c r="ATF222" s="601"/>
      <c r="ATG222" s="601"/>
      <c r="ATH222" s="601"/>
      <c r="ATI222" s="601"/>
      <c r="ATJ222" s="601"/>
      <c r="ATK222" s="601"/>
      <c r="ATL222" s="601"/>
      <c r="ATM222" s="601"/>
      <c r="ATN222" s="601"/>
      <c r="ATO222" s="601"/>
      <c r="ATP222" s="601"/>
      <c r="ATQ222" s="601"/>
      <c r="ATR222" s="601"/>
      <c r="ATS222" s="601"/>
      <c r="ATT222" s="601"/>
      <c r="ATU222" s="601"/>
      <c r="ATV222" s="601"/>
      <c r="ATW222" s="601"/>
      <c r="ATX222" s="601"/>
      <c r="ATY222" s="601"/>
      <c r="ATZ222" s="601"/>
      <c r="AUA222" s="601"/>
      <c r="AUB222" s="601"/>
      <c r="AUC222" s="601"/>
      <c r="AUD222" s="601"/>
      <c r="AUE222" s="601"/>
      <c r="AUF222" s="601"/>
      <c r="AUG222" s="601"/>
      <c r="AUH222" s="601"/>
      <c r="AUI222" s="601"/>
      <c r="AUJ222" s="601"/>
      <c r="AUK222" s="601"/>
      <c r="AUL222" s="601"/>
      <c r="AUM222" s="601"/>
      <c r="AUN222" s="601"/>
      <c r="AUO222" s="601"/>
      <c r="AUP222" s="601"/>
      <c r="AUQ222" s="601"/>
      <c r="AUR222" s="601"/>
      <c r="AUS222" s="601"/>
      <c r="AUT222" s="601"/>
      <c r="AUU222" s="601"/>
      <c r="AUV222" s="601"/>
      <c r="AUW222" s="601"/>
      <c r="AUX222" s="601"/>
      <c r="AUY222" s="601"/>
      <c r="AUZ222" s="601"/>
      <c r="AVA222" s="601"/>
      <c r="AVB222" s="601"/>
      <c r="AVC222" s="601"/>
      <c r="AVD222" s="601"/>
      <c r="AVE222" s="601"/>
      <c r="AVF222" s="601"/>
      <c r="AVG222" s="601"/>
      <c r="AVH222" s="601"/>
      <c r="AVI222" s="601"/>
      <c r="AVJ222" s="601"/>
      <c r="AVK222" s="601"/>
      <c r="AVL222" s="601"/>
      <c r="AVM222" s="601"/>
      <c r="AVN222" s="601"/>
      <c r="AVO222" s="601"/>
      <c r="AVP222" s="601"/>
      <c r="AVQ222" s="601"/>
      <c r="AVR222" s="601"/>
      <c r="AVS222" s="601"/>
      <c r="AVT222" s="601"/>
      <c r="AVU222" s="601"/>
      <c r="AVV222" s="601"/>
      <c r="AVW222" s="601"/>
      <c r="AVX222" s="601"/>
      <c r="AVY222" s="601"/>
      <c r="AVZ222" s="601"/>
      <c r="AWA222" s="601"/>
      <c r="AWB222" s="601"/>
      <c r="AWC222" s="601"/>
      <c r="AWD222" s="601"/>
      <c r="AWE222" s="601"/>
      <c r="AWF222" s="601"/>
      <c r="AWG222" s="601"/>
      <c r="AWH222" s="601"/>
      <c r="AWI222" s="601"/>
      <c r="AWJ222" s="601"/>
      <c r="AWK222" s="601"/>
      <c r="AWL222" s="601"/>
      <c r="AWM222" s="601"/>
      <c r="AWN222" s="601"/>
      <c r="AWO222" s="601"/>
      <c r="AWP222" s="601"/>
      <c r="AWQ222" s="601"/>
      <c r="AWR222" s="601"/>
      <c r="AWS222" s="601"/>
      <c r="AWT222" s="601"/>
      <c r="AWU222" s="601"/>
      <c r="AWV222" s="601"/>
      <c r="AWW222" s="601"/>
      <c r="AWX222" s="601"/>
      <c r="AWY222" s="601"/>
      <c r="AWZ222" s="601"/>
      <c r="AXA222" s="601"/>
      <c r="AXB222" s="601"/>
      <c r="AXC222" s="601"/>
      <c r="AXD222" s="601"/>
      <c r="AXE222" s="601"/>
      <c r="AXF222" s="601"/>
      <c r="AXG222" s="601"/>
      <c r="AXH222" s="601"/>
      <c r="AXI222" s="601"/>
      <c r="AXJ222" s="601"/>
    </row>
    <row r="223" spans="1:1310" s="602" customFormat="1" ht="23.25" customHeight="1">
      <c r="A223" s="603"/>
      <c r="B223" s="5957" t="s">
        <v>941</v>
      </c>
      <c r="C223" s="5957"/>
      <c r="D223" s="5957"/>
      <c r="E223" s="5957"/>
      <c r="F223" s="604"/>
      <c r="G223" s="5957" t="s">
        <v>942</v>
      </c>
      <c r="H223" s="5957"/>
      <c r="I223" s="5957"/>
      <c r="J223" s="604"/>
      <c r="K223" s="5957" t="s">
        <v>943</v>
      </c>
      <c r="L223" s="5957"/>
      <c r="M223" s="5957"/>
      <c r="N223" s="604"/>
      <c r="O223" s="5957" t="s">
        <v>944</v>
      </c>
      <c r="P223" s="5957"/>
      <c r="Q223" s="604"/>
      <c r="R223" s="599"/>
      <c r="S223" s="599"/>
      <c r="T223" s="599"/>
      <c r="U223" s="599"/>
      <c r="V223" s="599"/>
      <c r="W223" s="599"/>
      <c r="X223" s="599"/>
      <c r="Y223" s="599"/>
      <c r="Z223" s="599"/>
      <c r="AA223" s="599"/>
      <c r="AB223" s="599"/>
      <c r="AC223" s="599"/>
      <c r="AD223" s="600"/>
      <c r="AE223" s="600"/>
      <c r="AF223" s="600"/>
      <c r="AG223" s="600"/>
      <c r="AH223" s="600"/>
      <c r="AI223" s="600"/>
      <c r="AJ223" s="600"/>
      <c r="AK223" s="600"/>
      <c r="AL223" s="600"/>
      <c r="AM223" s="600"/>
      <c r="AN223" s="600"/>
      <c r="AO223" s="600"/>
      <c r="AP223" s="600"/>
      <c r="AQ223" s="600"/>
      <c r="AR223" s="600"/>
      <c r="AS223" s="600"/>
      <c r="AT223" s="600"/>
      <c r="AU223" s="600"/>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c r="CM223" s="601"/>
      <c r="CN223" s="601"/>
      <c r="CO223" s="601"/>
      <c r="CP223" s="601"/>
      <c r="CQ223" s="601"/>
      <c r="CR223" s="601"/>
      <c r="CS223" s="601"/>
      <c r="CT223" s="601"/>
      <c r="CU223" s="601"/>
      <c r="CV223" s="601"/>
      <c r="CW223" s="601"/>
      <c r="CX223" s="601"/>
      <c r="CY223" s="601"/>
      <c r="CZ223" s="601"/>
      <c r="DA223" s="601"/>
      <c r="DB223" s="601"/>
      <c r="DC223" s="601"/>
      <c r="DD223" s="601"/>
      <c r="DE223" s="601"/>
      <c r="DF223" s="601"/>
      <c r="DG223" s="601"/>
      <c r="DH223" s="601"/>
      <c r="DI223" s="601"/>
      <c r="DJ223" s="601"/>
      <c r="DK223" s="601"/>
      <c r="DL223" s="601"/>
      <c r="DM223" s="601"/>
      <c r="DN223" s="601"/>
      <c r="DO223" s="601"/>
      <c r="DP223" s="601"/>
      <c r="DQ223" s="601"/>
      <c r="DR223" s="601"/>
      <c r="DS223" s="601"/>
      <c r="DT223" s="601"/>
      <c r="DU223" s="601"/>
      <c r="DV223" s="601"/>
      <c r="DW223" s="601"/>
      <c r="DX223" s="601"/>
      <c r="DY223" s="601"/>
      <c r="DZ223" s="601"/>
      <c r="EA223" s="601"/>
      <c r="EB223" s="601"/>
      <c r="EC223" s="601"/>
      <c r="ED223" s="601"/>
      <c r="EE223" s="601"/>
      <c r="EF223" s="601"/>
      <c r="EG223" s="601"/>
      <c r="EH223" s="601"/>
      <c r="EI223" s="601"/>
      <c r="EJ223" s="601"/>
      <c r="EK223" s="601"/>
      <c r="EL223" s="601"/>
      <c r="EM223" s="601"/>
      <c r="EN223" s="601"/>
      <c r="EO223" s="601"/>
      <c r="EP223" s="601"/>
      <c r="EQ223" s="601"/>
      <c r="ER223" s="601"/>
      <c r="ES223" s="601"/>
      <c r="ET223" s="601"/>
      <c r="EU223" s="601"/>
      <c r="EV223" s="601"/>
      <c r="EW223" s="601"/>
      <c r="EX223" s="601"/>
      <c r="EY223" s="601"/>
      <c r="EZ223" s="601"/>
      <c r="FA223" s="601"/>
      <c r="FB223" s="601"/>
      <c r="FC223" s="601"/>
      <c r="FD223" s="601"/>
      <c r="FE223" s="601"/>
      <c r="FF223" s="601"/>
      <c r="FG223" s="601"/>
      <c r="FH223" s="601"/>
      <c r="FI223" s="601"/>
      <c r="FJ223" s="601"/>
      <c r="FK223" s="601"/>
      <c r="FL223" s="601"/>
      <c r="FM223" s="601"/>
      <c r="FN223" s="601"/>
      <c r="FO223" s="601"/>
      <c r="FP223" s="601"/>
      <c r="FQ223" s="601"/>
      <c r="FR223" s="601"/>
      <c r="FS223" s="601"/>
      <c r="FT223" s="601"/>
      <c r="FU223" s="601"/>
      <c r="FV223" s="601"/>
      <c r="FW223" s="601"/>
      <c r="FX223" s="601"/>
      <c r="FY223" s="601"/>
      <c r="FZ223" s="601"/>
      <c r="GA223" s="601"/>
      <c r="GB223" s="601"/>
      <c r="GC223" s="601"/>
      <c r="GD223" s="601"/>
      <c r="GE223" s="601"/>
      <c r="GF223" s="601"/>
      <c r="GG223" s="601"/>
      <c r="GH223" s="601"/>
      <c r="GI223" s="601"/>
      <c r="GJ223" s="601"/>
      <c r="GK223" s="601"/>
      <c r="GL223" s="601"/>
      <c r="GM223" s="601"/>
      <c r="GN223" s="601"/>
      <c r="GO223" s="601"/>
      <c r="GP223" s="601"/>
      <c r="GQ223" s="601"/>
      <c r="GR223" s="601"/>
      <c r="GS223" s="601"/>
      <c r="GT223" s="601"/>
      <c r="GU223" s="601"/>
      <c r="GV223" s="601"/>
      <c r="GW223" s="601"/>
      <c r="GX223" s="601"/>
      <c r="GY223" s="601"/>
      <c r="GZ223" s="601"/>
      <c r="HA223" s="601"/>
      <c r="HB223" s="601"/>
      <c r="HC223" s="601"/>
      <c r="HD223" s="601"/>
      <c r="HE223" s="601"/>
      <c r="HF223" s="601"/>
      <c r="HG223" s="601"/>
      <c r="HH223" s="601"/>
      <c r="HI223" s="601"/>
      <c r="HJ223" s="601"/>
      <c r="HK223" s="601"/>
      <c r="HL223" s="601"/>
      <c r="HM223" s="601"/>
      <c r="HN223" s="601"/>
      <c r="HO223" s="601"/>
      <c r="HP223" s="601"/>
      <c r="HQ223" s="601"/>
      <c r="HR223" s="601"/>
      <c r="HS223" s="601"/>
      <c r="HT223" s="601"/>
      <c r="HU223" s="601"/>
      <c r="HV223" s="601"/>
      <c r="HW223" s="601"/>
      <c r="HX223" s="601"/>
      <c r="HY223" s="601"/>
      <c r="HZ223" s="601"/>
      <c r="IA223" s="601"/>
      <c r="IB223" s="601"/>
      <c r="IC223" s="601"/>
      <c r="ID223" s="601"/>
      <c r="IE223" s="601"/>
      <c r="IF223" s="601"/>
      <c r="IG223" s="601"/>
      <c r="IH223" s="601"/>
      <c r="II223" s="601"/>
      <c r="IJ223" s="601"/>
      <c r="IK223" s="601"/>
      <c r="IL223" s="601"/>
      <c r="IM223" s="601"/>
      <c r="IN223" s="601"/>
      <c r="IO223" s="601"/>
      <c r="IP223" s="601"/>
      <c r="IQ223" s="601"/>
      <c r="IR223" s="601"/>
      <c r="IS223" s="601"/>
      <c r="IT223" s="601"/>
      <c r="IU223" s="601"/>
      <c r="IV223" s="601"/>
      <c r="IW223" s="601"/>
      <c r="IX223" s="601"/>
      <c r="IY223" s="601"/>
      <c r="IZ223" s="601"/>
      <c r="JA223" s="601"/>
      <c r="JB223" s="601"/>
      <c r="JC223" s="601"/>
      <c r="JD223" s="601"/>
      <c r="JE223" s="601"/>
      <c r="JF223" s="601"/>
      <c r="JG223" s="601"/>
      <c r="JH223" s="601"/>
      <c r="JI223" s="601"/>
      <c r="JJ223" s="601"/>
      <c r="JK223" s="601"/>
      <c r="JL223" s="601"/>
      <c r="JM223" s="601"/>
      <c r="JN223" s="601"/>
      <c r="JO223" s="601"/>
      <c r="JP223" s="601"/>
      <c r="JQ223" s="601"/>
      <c r="JR223" s="601"/>
      <c r="JS223" s="601"/>
      <c r="JT223" s="601"/>
      <c r="JU223" s="601"/>
      <c r="JV223" s="601"/>
      <c r="JW223" s="601"/>
      <c r="JX223" s="601"/>
      <c r="JY223" s="601"/>
      <c r="JZ223" s="601"/>
      <c r="KA223" s="601"/>
      <c r="KB223" s="601"/>
      <c r="KC223" s="601"/>
      <c r="KD223" s="601"/>
      <c r="KE223" s="601"/>
      <c r="KF223" s="601"/>
      <c r="KG223" s="601"/>
      <c r="KH223" s="601"/>
      <c r="KI223" s="601"/>
      <c r="KJ223" s="601"/>
      <c r="KK223" s="601"/>
      <c r="KL223" s="601"/>
      <c r="KM223" s="601"/>
      <c r="KN223" s="601"/>
      <c r="KO223" s="601"/>
      <c r="KP223" s="601"/>
      <c r="KQ223" s="601"/>
      <c r="KR223" s="601"/>
      <c r="KS223" s="601"/>
      <c r="KT223" s="601"/>
      <c r="KU223" s="601"/>
      <c r="KV223" s="601"/>
      <c r="KW223" s="601"/>
      <c r="KX223" s="601"/>
      <c r="KY223" s="601"/>
      <c r="KZ223" s="601"/>
      <c r="LA223" s="601"/>
      <c r="LB223" s="601"/>
      <c r="LC223" s="601"/>
      <c r="LD223" s="601"/>
      <c r="LE223" s="601"/>
      <c r="LF223" s="601"/>
      <c r="LG223" s="601"/>
      <c r="LH223" s="601"/>
      <c r="LI223" s="601"/>
      <c r="LJ223" s="601"/>
      <c r="LK223" s="601"/>
      <c r="LL223" s="601"/>
      <c r="LM223" s="601"/>
      <c r="LN223" s="601"/>
      <c r="LO223" s="601"/>
      <c r="LP223" s="601"/>
      <c r="LQ223" s="601"/>
      <c r="LR223" s="601"/>
      <c r="LS223" s="601"/>
      <c r="LT223" s="601"/>
      <c r="LU223" s="601"/>
      <c r="LV223" s="601"/>
      <c r="LW223" s="601"/>
      <c r="LX223" s="601"/>
      <c r="LY223" s="601"/>
      <c r="LZ223" s="601"/>
      <c r="MA223" s="601"/>
      <c r="MB223" s="601"/>
      <c r="MC223" s="601"/>
      <c r="MD223" s="601"/>
      <c r="ME223" s="601"/>
      <c r="MF223" s="601"/>
      <c r="MG223" s="601"/>
      <c r="MH223" s="601"/>
      <c r="MI223" s="601"/>
      <c r="MJ223" s="601"/>
      <c r="MK223" s="601"/>
      <c r="ML223" s="601"/>
      <c r="MM223" s="601"/>
      <c r="MN223" s="601"/>
      <c r="MO223" s="601"/>
      <c r="MP223" s="601"/>
      <c r="MQ223" s="601"/>
      <c r="MR223" s="601"/>
      <c r="MS223" s="601"/>
      <c r="MT223" s="601"/>
      <c r="MU223" s="601"/>
      <c r="MV223" s="601"/>
      <c r="MW223" s="601"/>
      <c r="MX223" s="601"/>
      <c r="MY223" s="601"/>
      <c r="MZ223" s="601"/>
      <c r="NA223" s="601"/>
      <c r="NB223" s="601"/>
      <c r="NC223" s="601"/>
      <c r="ND223" s="601"/>
      <c r="NE223" s="601"/>
      <c r="NF223" s="601"/>
      <c r="NG223" s="601"/>
      <c r="NH223" s="601"/>
      <c r="NI223" s="601"/>
      <c r="NJ223" s="601"/>
      <c r="NK223" s="601"/>
      <c r="NL223" s="601"/>
      <c r="NM223" s="601"/>
      <c r="NN223" s="601"/>
      <c r="NO223" s="601"/>
      <c r="NP223" s="601"/>
      <c r="NQ223" s="601"/>
      <c r="NR223" s="601"/>
      <c r="NS223" s="601"/>
      <c r="NT223" s="601"/>
      <c r="NU223" s="601"/>
      <c r="NV223" s="601"/>
      <c r="NW223" s="601"/>
      <c r="NX223" s="601"/>
      <c r="NY223" s="601"/>
      <c r="NZ223" s="601"/>
      <c r="OA223" s="601"/>
      <c r="OB223" s="601"/>
      <c r="OC223" s="601"/>
      <c r="OD223" s="601"/>
      <c r="OE223" s="601"/>
      <c r="OF223" s="601"/>
      <c r="OG223" s="601"/>
      <c r="OH223" s="601"/>
      <c r="OI223" s="601"/>
      <c r="OJ223" s="601"/>
      <c r="OK223" s="601"/>
      <c r="OL223" s="601"/>
      <c r="OM223" s="601"/>
      <c r="ON223" s="601"/>
      <c r="OO223" s="601"/>
      <c r="OP223" s="601"/>
      <c r="OQ223" s="601"/>
      <c r="OR223" s="601"/>
      <c r="OS223" s="601"/>
      <c r="OT223" s="601"/>
      <c r="OU223" s="601"/>
      <c r="OV223" s="601"/>
      <c r="OW223" s="601"/>
      <c r="OX223" s="601"/>
      <c r="OY223" s="601"/>
      <c r="OZ223" s="601"/>
      <c r="PA223" s="601"/>
      <c r="PB223" s="601"/>
      <c r="PC223" s="601"/>
      <c r="PD223" s="601"/>
      <c r="PE223" s="601"/>
      <c r="PF223" s="601"/>
      <c r="PG223" s="601"/>
      <c r="PH223" s="601"/>
      <c r="PI223" s="601"/>
      <c r="PJ223" s="601"/>
      <c r="PK223" s="601"/>
      <c r="PL223" s="601"/>
      <c r="PM223" s="601"/>
      <c r="PN223" s="601"/>
      <c r="PO223" s="601"/>
      <c r="PP223" s="601"/>
      <c r="PQ223" s="601"/>
      <c r="PR223" s="601"/>
      <c r="PS223" s="601"/>
      <c r="PT223" s="601"/>
      <c r="PU223" s="601"/>
      <c r="PV223" s="601"/>
      <c r="PW223" s="601"/>
      <c r="PX223" s="601"/>
      <c r="PY223" s="601"/>
      <c r="PZ223" s="601"/>
      <c r="QA223" s="601"/>
      <c r="QB223" s="601"/>
      <c r="QC223" s="601"/>
      <c r="QD223" s="601"/>
      <c r="QE223" s="601"/>
      <c r="QF223" s="601"/>
      <c r="QG223" s="601"/>
      <c r="QH223" s="601"/>
      <c r="QI223" s="601"/>
      <c r="QJ223" s="601"/>
      <c r="QK223" s="601"/>
      <c r="QL223" s="601"/>
      <c r="QM223" s="601"/>
      <c r="QN223" s="601"/>
      <c r="QO223" s="601"/>
      <c r="QP223" s="601"/>
      <c r="QQ223" s="601"/>
      <c r="QR223" s="601"/>
      <c r="QS223" s="601"/>
      <c r="QT223" s="601"/>
      <c r="QU223" s="601"/>
      <c r="QV223" s="601"/>
      <c r="QW223" s="601"/>
      <c r="QX223" s="601"/>
      <c r="QY223" s="601"/>
      <c r="QZ223" s="601"/>
      <c r="RA223" s="601"/>
      <c r="RB223" s="601"/>
      <c r="RC223" s="601"/>
      <c r="RD223" s="601"/>
      <c r="RE223" s="601"/>
      <c r="RF223" s="601"/>
      <c r="RG223" s="601"/>
      <c r="RH223" s="601"/>
      <c r="RI223" s="601"/>
      <c r="RJ223" s="601"/>
      <c r="RK223" s="601"/>
      <c r="RL223" s="601"/>
      <c r="RM223" s="601"/>
      <c r="RN223" s="601"/>
      <c r="RO223" s="601"/>
      <c r="RP223" s="601"/>
      <c r="RQ223" s="601"/>
      <c r="RR223" s="601"/>
      <c r="RS223" s="601"/>
      <c r="RT223" s="601"/>
      <c r="RU223" s="601"/>
      <c r="RV223" s="601"/>
      <c r="RW223" s="601"/>
      <c r="RX223" s="601"/>
      <c r="RY223" s="601"/>
      <c r="RZ223" s="601"/>
      <c r="SA223" s="601"/>
      <c r="SB223" s="601"/>
      <c r="SC223" s="601"/>
      <c r="SD223" s="601"/>
      <c r="SE223" s="601"/>
      <c r="SF223" s="601"/>
      <c r="SG223" s="601"/>
      <c r="SH223" s="601"/>
      <c r="SI223" s="601"/>
      <c r="SJ223" s="601"/>
      <c r="SK223" s="601"/>
      <c r="SL223" s="601"/>
      <c r="SM223" s="601"/>
      <c r="SN223" s="601"/>
      <c r="SO223" s="601"/>
      <c r="SP223" s="601"/>
      <c r="SQ223" s="601"/>
      <c r="SR223" s="601"/>
      <c r="SS223" s="601"/>
      <c r="ST223" s="601"/>
      <c r="SU223" s="601"/>
      <c r="SV223" s="601"/>
      <c r="SW223" s="601"/>
      <c r="SX223" s="601"/>
      <c r="SY223" s="601"/>
      <c r="SZ223" s="601"/>
      <c r="TA223" s="601"/>
      <c r="TB223" s="601"/>
      <c r="TC223" s="601"/>
      <c r="TD223" s="601"/>
      <c r="TE223" s="601"/>
      <c r="TF223" s="601"/>
      <c r="TG223" s="601"/>
      <c r="TH223" s="601"/>
      <c r="TI223" s="601"/>
      <c r="TJ223" s="601"/>
      <c r="TK223" s="601"/>
      <c r="TL223" s="601"/>
      <c r="TM223" s="601"/>
      <c r="TN223" s="601"/>
      <c r="TO223" s="601"/>
      <c r="TP223" s="601"/>
      <c r="TQ223" s="601"/>
      <c r="TR223" s="601"/>
      <c r="TS223" s="601"/>
      <c r="TT223" s="601"/>
      <c r="TU223" s="601"/>
      <c r="TV223" s="601"/>
      <c r="TW223" s="601"/>
      <c r="TX223" s="601"/>
      <c r="TY223" s="601"/>
      <c r="TZ223" s="601"/>
      <c r="UA223" s="601"/>
      <c r="UB223" s="601"/>
      <c r="UC223" s="601"/>
      <c r="UD223" s="601"/>
      <c r="UE223" s="601"/>
      <c r="UF223" s="601"/>
      <c r="UG223" s="601"/>
      <c r="UH223" s="601"/>
      <c r="UI223" s="601"/>
      <c r="UJ223" s="601"/>
      <c r="UK223" s="601"/>
      <c r="UL223" s="601"/>
      <c r="UM223" s="601"/>
      <c r="UN223" s="601"/>
      <c r="UO223" s="601"/>
      <c r="UP223" s="601"/>
      <c r="UQ223" s="601"/>
      <c r="UR223" s="601"/>
      <c r="US223" s="601"/>
      <c r="UT223" s="601"/>
      <c r="UU223" s="601"/>
      <c r="UV223" s="601"/>
      <c r="UW223" s="601"/>
      <c r="UX223" s="601"/>
      <c r="UY223" s="601"/>
      <c r="UZ223" s="601"/>
      <c r="VA223" s="601"/>
      <c r="VB223" s="601"/>
      <c r="VC223" s="601"/>
      <c r="VD223" s="601"/>
      <c r="VE223" s="601"/>
      <c r="VF223" s="601"/>
      <c r="VG223" s="601"/>
      <c r="VH223" s="601"/>
      <c r="VI223" s="601"/>
      <c r="VJ223" s="601"/>
      <c r="VK223" s="601"/>
      <c r="VL223" s="601"/>
      <c r="VM223" s="601"/>
      <c r="VN223" s="601"/>
      <c r="VO223" s="601"/>
      <c r="VP223" s="601"/>
      <c r="VQ223" s="601"/>
      <c r="VR223" s="601"/>
      <c r="VS223" s="601"/>
      <c r="VT223" s="601"/>
      <c r="VU223" s="601"/>
      <c r="VV223" s="601"/>
      <c r="VW223" s="601"/>
      <c r="VX223" s="601"/>
      <c r="VY223" s="601"/>
      <c r="VZ223" s="601"/>
      <c r="WA223" s="601"/>
      <c r="WB223" s="601"/>
      <c r="WC223" s="601"/>
      <c r="WD223" s="601"/>
      <c r="WE223" s="601"/>
      <c r="WF223" s="601"/>
      <c r="WG223" s="601"/>
      <c r="WH223" s="601"/>
      <c r="WI223" s="601"/>
      <c r="WJ223" s="601"/>
      <c r="WK223" s="601"/>
      <c r="WL223" s="601"/>
      <c r="WM223" s="601"/>
      <c r="WN223" s="601"/>
      <c r="WO223" s="601"/>
      <c r="WP223" s="601"/>
      <c r="WQ223" s="601"/>
      <c r="WR223" s="601"/>
      <c r="WS223" s="601"/>
      <c r="WT223" s="601"/>
      <c r="WU223" s="601"/>
      <c r="WV223" s="601"/>
      <c r="WW223" s="601"/>
      <c r="WX223" s="601"/>
      <c r="WY223" s="601"/>
      <c r="WZ223" s="601"/>
      <c r="XA223" s="601"/>
      <c r="XB223" s="601"/>
      <c r="XC223" s="601"/>
      <c r="XD223" s="601"/>
      <c r="XE223" s="601"/>
      <c r="XF223" s="601"/>
      <c r="XG223" s="601"/>
      <c r="XH223" s="601"/>
      <c r="XI223" s="601"/>
      <c r="XJ223" s="601"/>
      <c r="XK223" s="601"/>
      <c r="XL223" s="601"/>
      <c r="XM223" s="601"/>
      <c r="XN223" s="601"/>
      <c r="XO223" s="601"/>
      <c r="XP223" s="601"/>
      <c r="XQ223" s="601"/>
      <c r="XR223" s="601"/>
      <c r="XS223" s="601"/>
      <c r="XT223" s="601"/>
      <c r="XU223" s="601"/>
      <c r="XV223" s="601"/>
      <c r="XW223" s="601"/>
      <c r="XX223" s="601"/>
      <c r="XY223" s="601"/>
      <c r="XZ223" s="601"/>
      <c r="YA223" s="601"/>
      <c r="YB223" s="601"/>
      <c r="YC223" s="601"/>
      <c r="YD223" s="601"/>
      <c r="YE223" s="601"/>
      <c r="YF223" s="601"/>
      <c r="YG223" s="601"/>
      <c r="YH223" s="601"/>
      <c r="YI223" s="601"/>
      <c r="YJ223" s="601"/>
      <c r="YK223" s="601"/>
      <c r="YL223" s="601"/>
      <c r="YM223" s="601"/>
      <c r="YN223" s="601"/>
      <c r="YO223" s="601"/>
      <c r="YP223" s="601"/>
      <c r="YQ223" s="601"/>
      <c r="YR223" s="601"/>
      <c r="YS223" s="601"/>
      <c r="YT223" s="601"/>
      <c r="YU223" s="601"/>
      <c r="YV223" s="601"/>
      <c r="YW223" s="601"/>
      <c r="YX223" s="601"/>
      <c r="YY223" s="601"/>
      <c r="YZ223" s="601"/>
      <c r="ZA223" s="601"/>
      <c r="ZB223" s="601"/>
      <c r="ZC223" s="601"/>
      <c r="ZD223" s="601"/>
      <c r="ZE223" s="601"/>
      <c r="ZF223" s="601"/>
      <c r="ZG223" s="601"/>
      <c r="ZH223" s="601"/>
      <c r="ZI223" s="601"/>
      <c r="ZJ223" s="601"/>
      <c r="ZK223" s="601"/>
      <c r="ZL223" s="601"/>
      <c r="ZM223" s="601"/>
      <c r="ZN223" s="601"/>
      <c r="ZO223" s="601"/>
      <c r="ZP223" s="601"/>
      <c r="ZQ223" s="601"/>
      <c r="ZR223" s="601"/>
      <c r="ZS223" s="601"/>
      <c r="ZT223" s="601"/>
      <c r="ZU223" s="601"/>
      <c r="ZV223" s="601"/>
      <c r="ZW223" s="601"/>
      <c r="ZX223" s="601"/>
      <c r="ZY223" s="601"/>
      <c r="ZZ223" s="601"/>
      <c r="AAA223" s="601"/>
      <c r="AAB223" s="601"/>
      <c r="AAC223" s="601"/>
      <c r="AAD223" s="601"/>
      <c r="AAE223" s="601"/>
      <c r="AAF223" s="601"/>
      <c r="AAG223" s="601"/>
      <c r="AAH223" s="601"/>
      <c r="AAI223" s="601"/>
      <c r="AAJ223" s="601"/>
      <c r="AAK223" s="601"/>
      <c r="AAL223" s="601"/>
      <c r="AAM223" s="601"/>
      <c r="AAN223" s="601"/>
      <c r="AAO223" s="601"/>
      <c r="AAP223" s="601"/>
      <c r="AAQ223" s="601"/>
      <c r="AAR223" s="601"/>
      <c r="AAS223" s="601"/>
      <c r="AAT223" s="601"/>
      <c r="AAU223" s="601"/>
      <c r="AAV223" s="601"/>
      <c r="AAW223" s="601"/>
      <c r="AAX223" s="601"/>
      <c r="AAY223" s="601"/>
      <c r="AAZ223" s="601"/>
      <c r="ABA223" s="601"/>
      <c r="ABB223" s="601"/>
      <c r="ABC223" s="601"/>
      <c r="ABD223" s="601"/>
      <c r="ABE223" s="601"/>
      <c r="ABF223" s="601"/>
      <c r="ABG223" s="601"/>
      <c r="ABH223" s="601"/>
      <c r="ABI223" s="601"/>
      <c r="ABJ223" s="601"/>
      <c r="ABK223" s="601"/>
      <c r="ABL223" s="601"/>
      <c r="ABM223" s="601"/>
      <c r="ABN223" s="601"/>
      <c r="ABO223" s="601"/>
      <c r="ABP223" s="601"/>
      <c r="ABQ223" s="601"/>
      <c r="ABR223" s="601"/>
      <c r="ABS223" s="601"/>
      <c r="ABT223" s="601"/>
      <c r="ABU223" s="601"/>
      <c r="ABV223" s="601"/>
      <c r="ABW223" s="601"/>
      <c r="ABX223" s="601"/>
      <c r="ABY223" s="601"/>
      <c r="ABZ223" s="601"/>
      <c r="ACA223" s="601"/>
      <c r="ACB223" s="601"/>
      <c r="ACC223" s="601"/>
      <c r="ACD223" s="601"/>
      <c r="ACE223" s="601"/>
      <c r="ACF223" s="601"/>
      <c r="ACG223" s="601"/>
      <c r="ACH223" s="601"/>
      <c r="ACI223" s="601"/>
      <c r="ACJ223" s="601"/>
      <c r="ACK223" s="601"/>
      <c r="ACL223" s="601"/>
      <c r="ACM223" s="601"/>
      <c r="ACN223" s="601"/>
      <c r="ACO223" s="601"/>
      <c r="ACP223" s="601"/>
      <c r="ACQ223" s="601"/>
      <c r="ACR223" s="601"/>
      <c r="ACS223" s="601"/>
      <c r="ACT223" s="601"/>
      <c r="ACU223" s="601"/>
      <c r="ACV223" s="601"/>
      <c r="ACW223" s="601"/>
      <c r="ACX223" s="601"/>
      <c r="ACY223" s="601"/>
      <c r="ACZ223" s="601"/>
      <c r="ADA223" s="601"/>
      <c r="ADB223" s="601"/>
      <c r="ADC223" s="601"/>
      <c r="ADD223" s="601"/>
      <c r="ADE223" s="601"/>
      <c r="ADF223" s="601"/>
      <c r="ADG223" s="601"/>
      <c r="ADH223" s="601"/>
      <c r="ADI223" s="601"/>
      <c r="ADJ223" s="601"/>
      <c r="ADK223" s="601"/>
      <c r="ADL223" s="601"/>
      <c r="ADM223" s="601"/>
      <c r="ADN223" s="601"/>
      <c r="ADO223" s="601"/>
      <c r="ADP223" s="601"/>
      <c r="ADQ223" s="601"/>
      <c r="ADR223" s="601"/>
      <c r="ADS223" s="601"/>
      <c r="ADT223" s="601"/>
      <c r="ADU223" s="601"/>
      <c r="ADV223" s="601"/>
      <c r="ADW223" s="601"/>
      <c r="ADX223" s="601"/>
      <c r="ADY223" s="601"/>
      <c r="ADZ223" s="601"/>
      <c r="AEA223" s="601"/>
      <c r="AEB223" s="601"/>
      <c r="AEC223" s="601"/>
      <c r="AED223" s="601"/>
      <c r="AEE223" s="601"/>
      <c r="AEF223" s="601"/>
      <c r="AEG223" s="601"/>
      <c r="AEH223" s="601"/>
      <c r="AEI223" s="601"/>
      <c r="AEJ223" s="601"/>
      <c r="AEK223" s="601"/>
      <c r="AEL223" s="601"/>
      <c r="AEM223" s="601"/>
      <c r="AEN223" s="601"/>
      <c r="AEO223" s="601"/>
      <c r="AEP223" s="601"/>
      <c r="AEQ223" s="601"/>
      <c r="AER223" s="601"/>
      <c r="AES223" s="601"/>
      <c r="AET223" s="601"/>
      <c r="AEU223" s="601"/>
      <c r="AEV223" s="601"/>
      <c r="AEW223" s="601"/>
      <c r="AEX223" s="601"/>
      <c r="AEY223" s="601"/>
      <c r="AEZ223" s="601"/>
      <c r="AFA223" s="601"/>
      <c r="AFB223" s="601"/>
      <c r="AFC223" s="601"/>
      <c r="AFD223" s="601"/>
      <c r="AFE223" s="601"/>
      <c r="AFF223" s="601"/>
      <c r="AFG223" s="601"/>
      <c r="AFH223" s="601"/>
      <c r="AFI223" s="601"/>
      <c r="AFJ223" s="601"/>
      <c r="AFK223" s="601"/>
      <c r="AFL223" s="601"/>
      <c r="AFM223" s="601"/>
      <c r="AFN223" s="601"/>
      <c r="AFO223" s="601"/>
      <c r="AFP223" s="601"/>
      <c r="AFQ223" s="601"/>
      <c r="AFR223" s="601"/>
      <c r="AFS223" s="601"/>
      <c r="AFT223" s="601"/>
      <c r="AFU223" s="601"/>
      <c r="AFV223" s="601"/>
      <c r="AFW223" s="601"/>
      <c r="AFX223" s="601"/>
      <c r="AFY223" s="601"/>
      <c r="AFZ223" s="601"/>
      <c r="AGA223" s="601"/>
      <c r="AGB223" s="601"/>
      <c r="AGC223" s="601"/>
      <c r="AGD223" s="601"/>
      <c r="AGE223" s="601"/>
      <c r="AGF223" s="601"/>
      <c r="AGG223" s="601"/>
      <c r="AGH223" s="601"/>
      <c r="AGI223" s="601"/>
      <c r="AGJ223" s="601"/>
      <c r="AGK223" s="601"/>
      <c r="AGL223" s="601"/>
      <c r="AGM223" s="601"/>
      <c r="AGN223" s="601"/>
      <c r="AGO223" s="601"/>
      <c r="AGP223" s="601"/>
      <c r="AGQ223" s="601"/>
      <c r="AGR223" s="601"/>
      <c r="AGS223" s="601"/>
      <c r="AGT223" s="601"/>
      <c r="AGU223" s="601"/>
      <c r="AGV223" s="601"/>
      <c r="AGW223" s="601"/>
      <c r="AGX223" s="601"/>
      <c r="AGY223" s="601"/>
      <c r="AGZ223" s="601"/>
      <c r="AHA223" s="601"/>
      <c r="AHB223" s="601"/>
      <c r="AHC223" s="601"/>
      <c r="AHD223" s="601"/>
      <c r="AHE223" s="601"/>
      <c r="AHF223" s="601"/>
      <c r="AHG223" s="601"/>
      <c r="AHH223" s="601"/>
      <c r="AHI223" s="601"/>
      <c r="AHJ223" s="601"/>
      <c r="AHK223" s="601"/>
      <c r="AHL223" s="601"/>
      <c r="AHM223" s="601"/>
      <c r="AHN223" s="601"/>
      <c r="AHO223" s="601"/>
      <c r="AHP223" s="601"/>
      <c r="AHQ223" s="601"/>
      <c r="AHR223" s="601"/>
      <c r="AHS223" s="601"/>
      <c r="AHT223" s="601"/>
      <c r="AHU223" s="601"/>
      <c r="AHV223" s="601"/>
      <c r="AHW223" s="601"/>
      <c r="AHX223" s="601"/>
      <c r="AHY223" s="601"/>
      <c r="AHZ223" s="601"/>
      <c r="AIA223" s="601"/>
      <c r="AIB223" s="601"/>
      <c r="AIC223" s="601"/>
      <c r="AID223" s="601"/>
      <c r="AIE223" s="601"/>
      <c r="AIF223" s="601"/>
      <c r="AIG223" s="601"/>
      <c r="AIH223" s="601"/>
      <c r="AII223" s="601"/>
      <c r="AIJ223" s="601"/>
      <c r="AIK223" s="601"/>
      <c r="AIL223" s="601"/>
      <c r="AIM223" s="601"/>
      <c r="AIN223" s="601"/>
      <c r="AIO223" s="601"/>
      <c r="AIP223" s="601"/>
      <c r="AIQ223" s="601"/>
      <c r="AIR223" s="601"/>
      <c r="AIS223" s="601"/>
      <c r="AIT223" s="601"/>
      <c r="AIU223" s="601"/>
      <c r="AIV223" s="601"/>
      <c r="AIW223" s="601"/>
      <c r="AIX223" s="601"/>
      <c r="AIY223" s="601"/>
      <c r="AIZ223" s="601"/>
      <c r="AJA223" s="601"/>
      <c r="AJB223" s="601"/>
      <c r="AJC223" s="601"/>
      <c r="AJD223" s="601"/>
      <c r="AJE223" s="601"/>
      <c r="AJF223" s="601"/>
      <c r="AJG223" s="601"/>
      <c r="AJH223" s="601"/>
      <c r="AJI223" s="601"/>
      <c r="AJJ223" s="601"/>
      <c r="AJK223" s="601"/>
      <c r="AJL223" s="601"/>
      <c r="AJM223" s="601"/>
      <c r="AJN223" s="601"/>
      <c r="AJO223" s="601"/>
      <c r="AJP223" s="601"/>
      <c r="AJQ223" s="601"/>
      <c r="AJR223" s="601"/>
      <c r="AJS223" s="601"/>
      <c r="AJT223" s="601"/>
      <c r="AJU223" s="601"/>
      <c r="AJV223" s="601"/>
      <c r="AJW223" s="601"/>
      <c r="AJX223" s="601"/>
      <c r="AJY223" s="601"/>
      <c r="AJZ223" s="601"/>
      <c r="AKA223" s="601"/>
      <c r="AKB223" s="601"/>
      <c r="AKC223" s="601"/>
      <c r="AKD223" s="601"/>
      <c r="AKE223" s="601"/>
      <c r="AKF223" s="601"/>
      <c r="AKG223" s="601"/>
      <c r="AKH223" s="601"/>
      <c r="AKI223" s="601"/>
      <c r="AKJ223" s="601"/>
      <c r="AKK223" s="601"/>
      <c r="AKL223" s="601"/>
      <c r="AKM223" s="601"/>
      <c r="AKN223" s="601"/>
      <c r="AKO223" s="601"/>
      <c r="AKP223" s="601"/>
      <c r="AKQ223" s="601"/>
      <c r="AKR223" s="601"/>
      <c r="AKS223" s="601"/>
      <c r="AKT223" s="601"/>
      <c r="AKU223" s="601"/>
      <c r="AKV223" s="601"/>
      <c r="AKW223" s="601"/>
      <c r="AKX223" s="601"/>
      <c r="AKY223" s="601"/>
      <c r="AKZ223" s="601"/>
      <c r="ALA223" s="601"/>
      <c r="ALB223" s="601"/>
      <c r="ALC223" s="601"/>
      <c r="ALD223" s="601"/>
      <c r="ALE223" s="601"/>
      <c r="ALF223" s="601"/>
      <c r="ALG223" s="601"/>
      <c r="ALH223" s="601"/>
      <c r="ALI223" s="601"/>
      <c r="ALJ223" s="601"/>
      <c r="ALK223" s="601"/>
      <c r="ALL223" s="601"/>
      <c r="ALM223" s="601"/>
      <c r="ALN223" s="601"/>
      <c r="ALO223" s="601"/>
      <c r="ALP223" s="601"/>
      <c r="ALQ223" s="601"/>
      <c r="ALR223" s="601"/>
      <c r="ALS223" s="601"/>
      <c r="ALT223" s="601"/>
      <c r="ALU223" s="601"/>
      <c r="ALV223" s="601"/>
      <c r="ALW223" s="601"/>
      <c r="ALX223" s="601"/>
      <c r="ALY223" s="601"/>
      <c r="ALZ223" s="601"/>
      <c r="AMA223" s="601"/>
      <c r="AMB223" s="601"/>
      <c r="AMC223" s="601"/>
      <c r="AMD223" s="601"/>
      <c r="AME223" s="601"/>
      <c r="AMF223" s="601"/>
      <c r="AMG223" s="601"/>
      <c r="AMH223" s="601"/>
      <c r="AMI223" s="601"/>
      <c r="AMJ223" s="601"/>
      <c r="AMK223" s="601"/>
      <c r="AML223" s="601"/>
      <c r="AMM223" s="601"/>
      <c r="AMN223" s="601"/>
      <c r="AMO223" s="601"/>
      <c r="AMP223" s="601"/>
      <c r="AMQ223" s="601"/>
      <c r="AMR223" s="601"/>
      <c r="AMS223" s="601"/>
      <c r="AMT223" s="601"/>
      <c r="AMU223" s="601"/>
      <c r="AMV223" s="601"/>
      <c r="AMW223" s="601"/>
      <c r="AMX223" s="601"/>
      <c r="AMY223" s="601"/>
      <c r="AMZ223" s="601"/>
      <c r="ANA223" s="601"/>
      <c r="ANB223" s="601"/>
      <c r="ANC223" s="601"/>
      <c r="AND223" s="601"/>
      <c r="ANE223" s="601"/>
      <c r="ANF223" s="601"/>
      <c r="ANG223" s="601"/>
      <c r="ANH223" s="601"/>
      <c r="ANI223" s="601"/>
      <c r="ANJ223" s="601"/>
      <c r="ANK223" s="601"/>
      <c r="ANL223" s="601"/>
      <c r="ANM223" s="601"/>
      <c r="ANN223" s="601"/>
      <c r="ANO223" s="601"/>
      <c r="ANP223" s="601"/>
      <c r="ANQ223" s="601"/>
      <c r="ANR223" s="601"/>
      <c r="ANS223" s="601"/>
      <c r="ANT223" s="601"/>
      <c r="ANU223" s="601"/>
      <c r="ANV223" s="601"/>
      <c r="ANW223" s="601"/>
      <c r="ANX223" s="601"/>
      <c r="ANY223" s="601"/>
      <c r="ANZ223" s="601"/>
      <c r="AOA223" s="601"/>
      <c r="AOB223" s="601"/>
      <c r="AOC223" s="601"/>
      <c r="AOD223" s="601"/>
      <c r="AOE223" s="601"/>
      <c r="AOF223" s="601"/>
      <c r="AOG223" s="601"/>
      <c r="AOH223" s="601"/>
      <c r="AOI223" s="601"/>
      <c r="AOJ223" s="601"/>
      <c r="AOK223" s="601"/>
      <c r="AOL223" s="601"/>
      <c r="AOM223" s="601"/>
      <c r="AON223" s="601"/>
      <c r="AOO223" s="601"/>
      <c r="AOP223" s="601"/>
      <c r="AOQ223" s="601"/>
      <c r="AOR223" s="601"/>
      <c r="AOS223" s="601"/>
      <c r="AOT223" s="601"/>
      <c r="AOU223" s="601"/>
      <c r="AOV223" s="601"/>
      <c r="AOW223" s="601"/>
      <c r="AOX223" s="601"/>
      <c r="AOY223" s="601"/>
      <c r="AOZ223" s="601"/>
      <c r="APA223" s="601"/>
      <c r="APB223" s="601"/>
      <c r="APC223" s="601"/>
      <c r="APD223" s="601"/>
      <c r="APE223" s="601"/>
      <c r="APF223" s="601"/>
      <c r="APG223" s="601"/>
      <c r="APH223" s="601"/>
      <c r="API223" s="601"/>
      <c r="APJ223" s="601"/>
      <c r="APK223" s="601"/>
      <c r="APL223" s="601"/>
      <c r="APM223" s="601"/>
      <c r="APN223" s="601"/>
      <c r="APO223" s="601"/>
      <c r="APP223" s="601"/>
      <c r="APQ223" s="601"/>
      <c r="APR223" s="601"/>
      <c r="APS223" s="601"/>
      <c r="APT223" s="601"/>
      <c r="APU223" s="601"/>
      <c r="APV223" s="601"/>
      <c r="APW223" s="601"/>
      <c r="APX223" s="601"/>
      <c r="APY223" s="601"/>
      <c r="APZ223" s="601"/>
      <c r="AQA223" s="601"/>
      <c r="AQB223" s="601"/>
      <c r="AQC223" s="601"/>
      <c r="AQD223" s="601"/>
      <c r="AQE223" s="601"/>
      <c r="AQF223" s="601"/>
      <c r="AQG223" s="601"/>
      <c r="AQH223" s="601"/>
      <c r="AQI223" s="601"/>
      <c r="AQJ223" s="601"/>
      <c r="AQK223" s="601"/>
      <c r="AQL223" s="601"/>
      <c r="AQM223" s="601"/>
      <c r="AQN223" s="601"/>
      <c r="AQO223" s="601"/>
      <c r="AQP223" s="601"/>
      <c r="AQQ223" s="601"/>
      <c r="AQR223" s="601"/>
      <c r="AQS223" s="601"/>
      <c r="AQT223" s="601"/>
      <c r="AQU223" s="601"/>
      <c r="AQV223" s="601"/>
      <c r="AQW223" s="601"/>
      <c r="AQX223" s="601"/>
      <c r="AQY223" s="601"/>
      <c r="AQZ223" s="601"/>
      <c r="ARA223" s="601"/>
      <c r="ARB223" s="601"/>
      <c r="ARC223" s="601"/>
      <c r="ARD223" s="601"/>
      <c r="ARE223" s="601"/>
      <c r="ARF223" s="601"/>
      <c r="ARG223" s="601"/>
      <c r="ARH223" s="601"/>
      <c r="ARI223" s="601"/>
      <c r="ARJ223" s="601"/>
      <c r="ARK223" s="601"/>
      <c r="ARL223" s="601"/>
      <c r="ARM223" s="601"/>
      <c r="ARN223" s="601"/>
      <c r="ARO223" s="601"/>
      <c r="ARP223" s="601"/>
      <c r="ARQ223" s="601"/>
      <c r="ARR223" s="601"/>
      <c r="ARS223" s="601"/>
      <c r="ART223" s="601"/>
      <c r="ARU223" s="601"/>
      <c r="ARV223" s="601"/>
      <c r="ARW223" s="601"/>
      <c r="ARX223" s="601"/>
      <c r="ARY223" s="601"/>
      <c r="ARZ223" s="601"/>
      <c r="ASA223" s="601"/>
      <c r="ASB223" s="601"/>
      <c r="ASC223" s="601"/>
      <c r="ASD223" s="601"/>
      <c r="ASE223" s="601"/>
      <c r="ASF223" s="601"/>
      <c r="ASG223" s="601"/>
      <c r="ASH223" s="601"/>
      <c r="ASI223" s="601"/>
      <c r="ASJ223" s="601"/>
      <c r="ASK223" s="601"/>
      <c r="ASL223" s="601"/>
      <c r="ASM223" s="601"/>
      <c r="ASN223" s="601"/>
      <c r="ASO223" s="601"/>
      <c r="ASP223" s="601"/>
      <c r="ASQ223" s="601"/>
      <c r="ASR223" s="601"/>
      <c r="ASS223" s="601"/>
      <c r="AST223" s="601"/>
      <c r="ASU223" s="601"/>
      <c r="ASV223" s="601"/>
      <c r="ASW223" s="601"/>
      <c r="ASX223" s="601"/>
      <c r="ASY223" s="601"/>
      <c r="ASZ223" s="601"/>
      <c r="ATA223" s="601"/>
      <c r="ATB223" s="601"/>
      <c r="ATC223" s="601"/>
      <c r="ATD223" s="601"/>
      <c r="ATE223" s="601"/>
      <c r="ATF223" s="601"/>
      <c r="ATG223" s="601"/>
      <c r="ATH223" s="601"/>
      <c r="ATI223" s="601"/>
      <c r="ATJ223" s="601"/>
      <c r="ATK223" s="601"/>
      <c r="ATL223" s="601"/>
      <c r="ATM223" s="601"/>
      <c r="ATN223" s="601"/>
      <c r="ATO223" s="601"/>
      <c r="ATP223" s="601"/>
      <c r="ATQ223" s="601"/>
      <c r="ATR223" s="601"/>
      <c r="ATS223" s="601"/>
      <c r="ATT223" s="601"/>
      <c r="ATU223" s="601"/>
      <c r="ATV223" s="601"/>
      <c r="ATW223" s="601"/>
      <c r="ATX223" s="601"/>
      <c r="ATY223" s="601"/>
      <c r="ATZ223" s="601"/>
      <c r="AUA223" s="601"/>
      <c r="AUB223" s="601"/>
      <c r="AUC223" s="601"/>
      <c r="AUD223" s="601"/>
      <c r="AUE223" s="601"/>
      <c r="AUF223" s="601"/>
      <c r="AUG223" s="601"/>
      <c r="AUH223" s="601"/>
      <c r="AUI223" s="601"/>
      <c r="AUJ223" s="601"/>
      <c r="AUK223" s="601"/>
      <c r="AUL223" s="601"/>
      <c r="AUM223" s="601"/>
      <c r="AUN223" s="601"/>
      <c r="AUO223" s="601"/>
      <c r="AUP223" s="601"/>
      <c r="AUQ223" s="601"/>
      <c r="AUR223" s="601"/>
      <c r="AUS223" s="601"/>
      <c r="AUT223" s="601"/>
      <c r="AUU223" s="601"/>
      <c r="AUV223" s="601"/>
      <c r="AUW223" s="601"/>
      <c r="AUX223" s="601"/>
      <c r="AUY223" s="601"/>
      <c r="AUZ223" s="601"/>
      <c r="AVA223" s="601"/>
      <c r="AVB223" s="601"/>
      <c r="AVC223" s="601"/>
      <c r="AVD223" s="601"/>
      <c r="AVE223" s="601"/>
      <c r="AVF223" s="601"/>
      <c r="AVG223" s="601"/>
      <c r="AVH223" s="601"/>
      <c r="AVI223" s="601"/>
      <c r="AVJ223" s="601"/>
      <c r="AVK223" s="601"/>
      <c r="AVL223" s="601"/>
      <c r="AVM223" s="601"/>
      <c r="AVN223" s="601"/>
      <c r="AVO223" s="601"/>
      <c r="AVP223" s="601"/>
      <c r="AVQ223" s="601"/>
      <c r="AVR223" s="601"/>
      <c r="AVS223" s="601"/>
      <c r="AVT223" s="601"/>
      <c r="AVU223" s="601"/>
      <c r="AVV223" s="601"/>
      <c r="AVW223" s="601"/>
      <c r="AVX223" s="601"/>
      <c r="AVY223" s="601"/>
      <c r="AVZ223" s="601"/>
      <c r="AWA223" s="601"/>
      <c r="AWB223" s="601"/>
      <c r="AWC223" s="601"/>
      <c r="AWD223" s="601"/>
      <c r="AWE223" s="601"/>
      <c r="AWF223" s="601"/>
      <c r="AWG223" s="601"/>
      <c r="AWH223" s="601"/>
      <c r="AWI223" s="601"/>
      <c r="AWJ223" s="601"/>
      <c r="AWK223" s="601"/>
      <c r="AWL223" s="601"/>
      <c r="AWM223" s="601"/>
      <c r="AWN223" s="601"/>
      <c r="AWO223" s="601"/>
      <c r="AWP223" s="601"/>
      <c r="AWQ223" s="601"/>
      <c r="AWR223" s="601"/>
      <c r="AWS223" s="601"/>
      <c r="AWT223" s="601"/>
      <c r="AWU223" s="601"/>
      <c r="AWV223" s="601"/>
      <c r="AWW223" s="601"/>
      <c r="AWX223" s="601"/>
      <c r="AWY223" s="601"/>
      <c r="AWZ223" s="601"/>
      <c r="AXA223" s="601"/>
      <c r="AXB223" s="601"/>
      <c r="AXC223" s="601"/>
      <c r="AXD223" s="601"/>
      <c r="AXE223" s="601"/>
      <c r="AXF223" s="601"/>
      <c r="AXG223" s="601"/>
      <c r="AXH223" s="601"/>
      <c r="AXI223" s="601"/>
      <c r="AXJ223" s="601"/>
    </row>
    <row r="224" spans="1:1310" s="602" customFormat="1" ht="23.25" customHeight="1">
      <c r="A224" s="603"/>
      <c r="B224" s="5957" t="s">
        <v>945</v>
      </c>
      <c r="C224" s="5957"/>
      <c r="D224" s="5957"/>
      <c r="E224" s="5957"/>
      <c r="F224" s="605"/>
      <c r="G224" s="5957" t="s">
        <v>946</v>
      </c>
      <c r="H224" s="5957"/>
      <c r="I224" s="5957"/>
      <c r="J224" s="605"/>
      <c r="K224" s="5957" t="s">
        <v>947</v>
      </c>
      <c r="L224" s="5957"/>
      <c r="M224" s="5957"/>
      <c r="N224" s="605"/>
      <c r="O224" s="5957" t="s">
        <v>948</v>
      </c>
      <c r="P224" s="5957"/>
      <c r="Q224" s="605"/>
      <c r="R224" s="599"/>
      <c r="S224" s="599"/>
      <c r="T224" s="599"/>
      <c r="U224" s="599"/>
      <c r="V224" s="599"/>
      <c r="W224" s="599"/>
      <c r="X224" s="599"/>
      <c r="Y224" s="599"/>
      <c r="Z224" s="599"/>
      <c r="AA224" s="599"/>
      <c r="AB224" s="599"/>
      <c r="AC224" s="599"/>
      <c r="AD224" s="600"/>
      <c r="AE224" s="600"/>
      <c r="AF224" s="600"/>
      <c r="AG224" s="600"/>
      <c r="AH224" s="600"/>
      <c r="AI224" s="600"/>
      <c r="AJ224" s="600"/>
      <c r="AK224" s="600"/>
      <c r="AL224" s="600"/>
      <c r="AM224" s="600"/>
      <c r="AN224" s="600"/>
      <c r="AO224" s="600"/>
      <c r="AP224" s="600"/>
      <c r="AQ224" s="600"/>
      <c r="AR224" s="600"/>
      <c r="AS224" s="600"/>
      <c r="AT224" s="600"/>
      <c r="AU224" s="600"/>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c r="CM224" s="601"/>
      <c r="CN224" s="601"/>
      <c r="CO224" s="601"/>
      <c r="CP224" s="601"/>
      <c r="CQ224" s="601"/>
      <c r="CR224" s="601"/>
      <c r="CS224" s="601"/>
      <c r="CT224" s="601"/>
      <c r="CU224" s="601"/>
      <c r="CV224" s="601"/>
      <c r="CW224" s="601"/>
      <c r="CX224" s="601"/>
      <c r="CY224" s="601"/>
      <c r="CZ224" s="601"/>
      <c r="DA224" s="601"/>
      <c r="DB224" s="601"/>
      <c r="DC224" s="601"/>
      <c r="DD224" s="601"/>
      <c r="DE224" s="601"/>
      <c r="DF224" s="601"/>
      <c r="DG224" s="601"/>
      <c r="DH224" s="601"/>
      <c r="DI224" s="601"/>
      <c r="DJ224" s="601"/>
      <c r="DK224" s="601"/>
      <c r="DL224" s="601"/>
      <c r="DM224" s="601"/>
      <c r="DN224" s="601"/>
      <c r="DO224" s="601"/>
      <c r="DP224" s="601"/>
      <c r="DQ224" s="601"/>
      <c r="DR224" s="601"/>
      <c r="DS224" s="601"/>
      <c r="DT224" s="601"/>
      <c r="DU224" s="601"/>
      <c r="DV224" s="601"/>
      <c r="DW224" s="601"/>
      <c r="DX224" s="601"/>
      <c r="DY224" s="601"/>
      <c r="DZ224" s="601"/>
      <c r="EA224" s="601"/>
      <c r="EB224" s="601"/>
      <c r="EC224" s="601"/>
      <c r="ED224" s="601"/>
      <c r="EE224" s="601"/>
      <c r="EF224" s="601"/>
      <c r="EG224" s="601"/>
      <c r="EH224" s="601"/>
      <c r="EI224" s="601"/>
      <c r="EJ224" s="601"/>
      <c r="EK224" s="601"/>
      <c r="EL224" s="601"/>
      <c r="EM224" s="601"/>
      <c r="EN224" s="601"/>
      <c r="EO224" s="601"/>
      <c r="EP224" s="601"/>
      <c r="EQ224" s="601"/>
      <c r="ER224" s="601"/>
      <c r="ES224" s="601"/>
      <c r="ET224" s="601"/>
      <c r="EU224" s="601"/>
      <c r="EV224" s="601"/>
      <c r="EW224" s="601"/>
      <c r="EX224" s="601"/>
      <c r="EY224" s="601"/>
      <c r="EZ224" s="601"/>
      <c r="FA224" s="601"/>
      <c r="FB224" s="601"/>
      <c r="FC224" s="601"/>
      <c r="FD224" s="601"/>
      <c r="FE224" s="601"/>
      <c r="FF224" s="601"/>
      <c r="FG224" s="601"/>
      <c r="FH224" s="601"/>
      <c r="FI224" s="601"/>
      <c r="FJ224" s="601"/>
      <c r="FK224" s="601"/>
      <c r="FL224" s="601"/>
      <c r="FM224" s="601"/>
      <c r="FN224" s="601"/>
      <c r="FO224" s="601"/>
      <c r="FP224" s="601"/>
      <c r="FQ224" s="601"/>
      <c r="FR224" s="601"/>
      <c r="FS224" s="601"/>
      <c r="FT224" s="601"/>
      <c r="FU224" s="601"/>
      <c r="FV224" s="601"/>
      <c r="FW224" s="601"/>
      <c r="FX224" s="601"/>
      <c r="FY224" s="601"/>
      <c r="FZ224" s="601"/>
      <c r="GA224" s="601"/>
      <c r="GB224" s="601"/>
      <c r="GC224" s="601"/>
      <c r="GD224" s="601"/>
      <c r="GE224" s="601"/>
      <c r="GF224" s="601"/>
      <c r="GG224" s="601"/>
      <c r="GH224" s="601"/>
      <c r="GI224" s="601"/>
      <c r="GJ224" s="601"/>
      <c r="GK224" s="601"/>
      <c r="GL224" s="601"/>
      <c r="GM224" s="601"/>
      <c r="GN224" s="601"/>
      <c r="GO224" s="601"/>
      <c r="GP224" s="601"/>
      <c r="GQ224" s="601"/>
      <c r="GR224" s="601"/>
      <c r="GS224" s="601"/>
      <c r="GT224" s="601"/>
      <c r="GU224" s="601"/>
      <c r="GV224" s="601"/>
      <c r="GW224" s="601"/>
      <c r="GX224" s="601"/>
      <c r="GY224" s="601"/>
      <c r="GZ224" s="601"/>
      <c r="HA224" s="601"/>
      <c r="HB224" s="601"/>
      <c r="HC224" s="601"/>
      <c r="HD224" s="601"/>
      <c r="HE224" s="601"/>
      <c r="HF224" s="601"/>
      <c r="HG224" s="601"/>
      <c r="HH224" s="601"/>
      <c r="HI224" s="601"/>
      <c r="HJ224" s="601"/>
      <c r="HK224" s="601"/>
      <c r="HL224" s="601"/>
      <c r="HM224" s="601"/>
      <c r="HN224" s="601"/>
      <c r="HO224" s="601"/>
      <c r="HP224" s="601"/>
      <c r="HQ224" s="601"/>
      <c r="HR224" s="601"/>
      <c r="HS224" s="601"/>
      <c r="HT224" s="601"/>
      <c r="HU224" s="601"/>
      <c r="HV224" s="601"/>
      <c r="HW224" s="601"/>
      <c r="HX224" s="601"/>
      <c r="HY224" s="601"/>
      <c r="HZ224" s="601"/>
      <c r="IA224" s="601"/>
      <c r="IB224" s="601"/>
      <c r="IC224" s="601"/>
      <c r="ID224" s="601"/>
      <c r="IE224" s="601"/>
      <c r="IF224" s="601"/>
      <c r="IG224" s="601"/>
      <c r="IH224" s="601"/>
      <c r="II224" s="601"/>
      <c r="IJ224" s="601"/>
      <c r="IK224" s="601"/>
      <c r="IL224" s="601"/>
      <c r="IM224" s="601"/>
      <c r="IN224" s="601"/>
      <c r="IO224" s="601"/>
      <c r="IP224" s="601"/>
      <c r="IQ224" s="601"/>
      <c r="IR224" s="601"/>
      <c r="IS224" s="601"/>
      <c r="IT224" s="601"/>
      <c r="IU224" s="601"/>
      <c r="IV224" s="601"/>
      <c r="IW224" s="601"/>
      <c r="IX224" s="601"/>
      <c r="IY224" s="601"/>
      <c r="IZ224" s="601"/>
      <c r="JA224" s="601"/>
      <c r="JB224" s="601"/>
      <c r="JC224" s="601"/>
      <c r="JD224" s="601"/>
      <c r="JE224" s="601"/>
      <c r="JF224" s="601"/>
      <c r="JG224" s="601"/>
      <c r="JH224" s="601"/>
      <c r="JI224" s="601"/>
      <c r="JJ224" s="601"/>
      <c r="JK224" s="601"/>
      <c r="JL224" s="601"/>
      <c r="JM224" s="601"/>
      <c r="JN224" s="601"/>
      <c r="JO224" s="601"/>
      <c r="JP224" s="601"/>
      <c r="JQ224" s="601"/>
      <c r="JR224" s="601"/>
      <c r="JS224" s="601"/>
      <c r="JT224" s="601"/>
      <c r="JU224" s="601"/>
      <c r="JV224" s="601"/>
      <c r="JW224" s="601"/>
      <c r="JX224" s="601"/>
      <c r="JY224" s="601"/>
      <c r="JZ224" s="601"/>
      <c r="KA224" s="601"/>
      <c r="KB224" s="601"/>
      <c r="KC224" s="601"/>
      <c r="KD224" s="601"/>
      <c r="KE224" s="601"/>
      <c r="KF224" s="601"/>
      <c r="KG224" s="601"/>
      <c r="KH224" s="601"/>
      <c r="KI224" s="601"/>
      <c r="KJ224" s="601"/>
      <c r="KK224" s="601"/>
      <c r="KL224" s="601"/>
      <c r="KM224" s="601"/>
      <c r="KN224" s="601"/>
      <c r="KO224" s="601"/>
      <c r="KP224" s="601"/>
      <c r="KQ224" s="601"/>
      <c r="KR224" s="601"/>
      <c r="KS224" s="601"/>
      <c r="KT224" s="601"/>
      <c r="KU224" s="601"/>
      <c r="KV224" s="601"/>
      <c r="KW224" s="601"/>
      <c r="KX224" s="601"/>
      <c r="KY224" s="601"/>
      <c r="KZ224" s="601"/>
      <c r="LA224" s="601"/>
      <c r="LB224" s="601"/>
      <c r="LC224" s="601"/>
      <c r="LD224" s="601"/>
      <c r="LE224" s="601"/>
      <c r="LF224" s="601"/>
      <c r="LG224" s="601"/>
      <c r="LH224" s="601"/>
      <c r="LI224" s="601"/>
      <c r="LJ224" s="601"/>
      <c r="LK224" s="601"/>
      <c r="LL224" s="601"/>
      <c r="LM224" s="601"/>
      <c r="LN224" s="601"/>
      <c r="LO224" s="601"/>
      <c r="LP224" s="601"/>
      <c r="LQ224" s="601"/>
      <c r="LR224" s="601"/>
      <c r="LS224" s="601"/>
      <c r="LT224" s="601"/>
      <c r="LU224" s="601"/>
      <c r="LV224" s="601"/>
      <c r="LW224" s="601"/>
      <c r="LX224" s="601"/>
      <c r="LY224" s="601"/>
      <c r="LZ224" s="601"/>
      <c r="MA224" s="601"/>
      <c r="MB224" s="601"/>
      <c r="MC224" s="601"/>
      <c r="MD224" s="601"/>
      <c r="ME224" s="601"/>
      <c r="MF224" s="601"/>
      <c r="MG224" s="601"/>
      <c r="MH224" s="601"/>
      <c r="MI224" s="601"/>
      <c r="MJ224" s="601"/>
      <c r="MK224" s="601"/>
      <c r="ML224" s="601"/>
      <c r="MM224" s="601"/>
      <c r="MN224" s="601"/>
      <c r="MO224" s="601"/>
      <c r="MP224" s="601"/>
      <c r="MQ224" s="601"/>
      <c r="MR224" s="601"/>
      <c r="MS224" s="601"/>
      <c r="MT224" s="601"/>
      <c r="MU224" s="601"/>
      <c r="MV224" s="601"/>
      <c r="MW224" s="601"/>
      <c r="MX224" s="601"/>
      <c r="MY224" s="601"/>
      <c r="MZ224" s="601"/>
      <c r="NA224" s="601"/>
      <c r="NB224" s="601"/>
      <c r="NC224" s="601"/>
      <c r="ND224" s="601"/>
      <c r="NE224" s="601"/>
      <c r="NF224" s="601"/>
      <c r="NG224" s="601"/>
      <c r="NH224" s="601"/>
      <c r="NI224" s="601"/>
      <c r="NJ224" s="601"/>
      <c r="NK224" s="601"/>
      <c r="NL224" s="601"/>
      <c r="NM224" s="601"/>
      <c r="NN224" s="601"/>
      <c r="NO224" s="601"/>
      <c r="NP224" s="601"/>
      <c r="NQ224" s="601"/>
      <c r="NR224" s="601"/>
      <c r="NS224" s="601"/>
      <c r="NT224" s="601"/>
      <c r="NU224" s="601"/>
      <c r="NV224" s="601"/>
      <c r="NW224" s="601"/>
      <c r="NX224" s="601"/>
      <c r="NY224" s="601"/>
      <c r="NZ224" s="601"/>
      <c r="OA224" s="601"/>
      <c r="OB224" s="601"/>
      <c r="OC224" s="601"/>
      <c r="OD224" s="601"/>
      <c r="OE224" s="601"/>
      <c r="OF224" s="601"/>
      <c r="OG224" s="601"/>
      <c r="OH224" s="601"/>
      <c r="OI224" s="601"/>
      <c r="OJ224" s="601"/>
      <c r="OK224" s="601"/>
      <c r="OL224" s="601"/>
      <c r="OM224" s="601"/>
      <c r="ON224" s="601"/>
      <c r="OO224" s="601"/>
      <c r="OP224" s="601"/>
      <c r="OQ224" s="601"/>
      <c r="OR224" s="601"/>
      <c r="OS224" s="601"/>
      <c r="OT224" s="601"/>
      <c r="OU224" s="601"/>
      <c r="OV224" s="601"/>
      <c r="OW224" s="601"/>
      <c r="OX224" s="601"/>
      <c r="OY224" s="601"/>
      <c r="OZ224" s="601"/>
      <c r="PA224" s="601"/>
      <c r="PB224" s="601"/>
      <c r="PC224" s="601"/>
      <c r="PD224" s="601"/>
      <c r="PE224" s="601"/>
      <c r="PF224" s="601"/>
      <c r="PG224" s="601"/>
      <c r="PH224" s="601"/>
      <c r="PI224" s="601"/>
      <c r="PJ224" s="601"/>
      <c r="PK224" s="601"/>
      <c r="PL224" s="601"/>
      <c r="PM224" s="601"/>
      <c r="PN224" s="601"/>
      <c r="PO224" s="601"/>
      <c r="PP224" s="601"/>
      <c r="PQ224" s="601"/>
      <c r="PR224" s="601"/>
      <c r="PS224" s="601"/>
      <c r="PT224" s="601"/>
      <c r="PU224" s="601"/>
      <c r="PV224" s="601"/>
      <c r="PW224" s="601"/>
      <c r="PX224" s="601"/>
      <c r="PY224" s="601"/>
      <c r="PZ224" s="601"/>
      <c r="QA224" s="601"/>
      <c r="QB224" s="601"/>
      <c r="QC224" s="601"/>
      <c r="QD224" s="601"/>
      <c r="QE224" s="601"/>
      <c r="QF224" s="601"/>
      <c r="QG224" s="601"/>
      <c r="QH224" s="601"/>
      <c r="QI224" s="601"/>
      <c r="QJ224" s="601"/>
      <c r="QK224" s="601"/>
      <c r="QL224" s="601"/>
      <c r="QM224" s="601"/>
      <c r="QN224" s="601"/>
      <c r="QO224" s="601"/>
      <c r="QP224" s="601"/>
      <c r="QQ224" s="601"/>
      <c r="QR224" s="601"/>
      <c r="QS224" s="601"/>
      <c r="QT224" s="601"/>
      <c r="QU224" s="601"/>
      <c r="QV224" s="601"/>
      <c r="QW224" s="601"/>
      <c r="QX224" s="601"/>
      <c r="QY224" s="601"/>
      <c r="QZ224" s="601"/>
      <c r="RA224" s="601"/>
      <c r="RB224" s="601"/>
      <c r="RC224" s="601"/>
      <c r="RD224" s="601"/>
      <c r="RE224" s="601"/>
      <c r="RF224" s="601"/>
      <c r="RG224" s="601"/>
      <c r="RH224" s="601"/>
      <c r="RI224" s="601"/>
      <c r="RJ224" s="601"/>
      <c r="RK224" s="601"/>
      <c r="RL224" s="601"/>
      <c r="RM224" s="601"/>
      <c r="RN224" s="601"/>
      <c r="RO224" s="601"/>
      <c r="RP224" s="601"/>
      <c r="RQ224" s="601"/>
      <c r="RR224" s="601"/>
      <c r="RS224" s="601"/>
      <c r="RT224" s="601"/>
      <c r="RU224" s="601"/>
      <c r="RV224" s="601"/>
      <c r="RW224" s="601"/>
      <c r="RX224" s="601"/>
      <c r="RY224" s="601"/>
      <c r="RZ224" s="601"/>
      <c r="SA224" s="601"/>
      <c r="SB224" s="601"/>
      <c r="SC224" s="601"/>
      <c r="SD224" s="601"/>
      <c r="SE224" s="601"/>
      <c r="SF224" s="601"/>
      <c r="SG224" s="601"/>
      <c r="SH224" s="601"/>
      <c r="SI224" s="601"/>
      <c r="SJ224" s="601"/>
      <c r="SK224" s="601"/>
      <c r="SL224" s="601"/>
      <c r="SM224" s="601"/>
      <c r="SN224" s="601"/>
      <c r="SO224" s="601"/>
      <c r="SP224" s="601"/>
      <c r="SQ224" s="601"/>
      <c r="SR224" s="601"/>
      <c r="SS224" s="601"/>
      <c r="ST224" s="601"/>
      <c r="SU224" s="601"/>
      <c r="SV224" s="601"/>
      <c r="SW224" s="601"/>
      <c r="SX224" s="601"/>
      <c r="SY224" s="601"/>
      <c r="SZ224" s="601"/>
      <c r="TA224" s="601"/>
      <c r="TB224" s="601"/>
      <c r="TC224" s="601"/>
      <c r="TD224" s="601"/>
      <c r="TE224" s="601"/>
      <c r="TF224" s="601"/>
      <c r="TG224" s="601"/>
      <c r="TH224" s="601"/>
      <c r="TI224" s="601"/>
      <c r="TJ224" s="601"/>
      <c r="TK224" s="601"/>
      <c r="TL224" s="601"/>
      <c r="TM224" s="601"/>
      <c r="TN224" s="601"/>
      <c r="TO224" s="601"/>
      <c r="TP224" s="601"/>
      <c r="TQ224" s="601"/>
      <c r="TR224" s="601"/>
      <c r="TS224" s="601"/>
      <c r="TT224" s="601"/>
      <c r="TU224" s="601"/>
      <c r="TV224" s="601"/>
      <c r="TW224" s="601"/>
      <c r="TX224" s="601"/>
      <c r="TY224" s="601"/>
      <c r="TZ224" s="601"/>
      <c r="UA224" s="601"/>
      <c r="UB224" s="601"/>
      <c r="UC224" s="601"/>
      <c r="UD224" s="601"/>
      <c r="UE224" s="601"/>
      <c r="UF224" s="601"/>
      <c r="UG224" s="601"/>
      <c r="UH224" s="601"/>
      <c r="UI224" s="601"/>
      <c r="UJ224" s="601"/>
      <c r="UK224" s="601"/>
      <c r="UL224" s="601"/>
      <c r="UM224" s="601"/>
      <c r="UN224" s="601"/>
      <c r="UO224" s="601"/>
      <c r="UP224" s="601"/>
      <c r="UQ224" s="601"/>
      <c r="UR224" s="601"/>
      <c r="US224" s="601"/>
      <c r="UT224" s="601"/>
      <c r="UU224" s="601"/>
      <c r="UV224" s="601"/>
      <c r="UW224" s="601"/>
      <c r="UX224" s="601"/>
      <c r="UY224" s="601"/>
      <c r="UZ224" s="601"/>
      <c r="VA224" s="601"/>
      <c r="VB224" s="601"/>
      <c r="VC224" s="601"/>
      <c r="VD224" s="601"/>
      <c r="VE224" s="601"/>
      <c r="VF224" s="601"/>
      <c r="VG224" s="601"/>
      <c r="VH224" s="601"/>
      <c r="VI224" s="601"/>
      <c r="VJ224" s="601"/>
      <c r="VK224" s="601"/>
      <c r="VL224" s="601"/>
      <c r="VM224" s="601"/>
      <c r="VN224" s="601"/>
      <c r="VO224" s="601"/>
      <c r="VP224" s="601"/>
      <c r="VQ224" s="601"/>
      <c r="VR224" s="601"/>
      <c r="VS224" s="601"/>
      <c r="VT224" s="601"/>
      <c r="VU224" s="601"/>
      <c r="VV224" s="601"/>
      <c r="VW224" s="601"/>
      <c r="VX224" s="601"/>
      <c r="VY224" s="601"/>
      <c r="VZ224" s="601"/>
      <c r="WA224" s="601"/>
      <c r="WB224" s="601"/>
      <c r="WC224" s="601"/>
      <c r="WD224" s="601"/>
      <c r="WE224" s="601"/>
      <c r="WF224" s="601"/>
      <c r="WG224" s="601"/>
      <c r="WH224" s="601"/>
      <c r="WI224" s="601"/>
      <c r="WJ224" s="601"/>
      <c r="WK224" s="601"/>
      <c r="WL224" s="601"/>
      <c r="WM224" s="601"/>
      <c r="WN224" s="601"/>
      <c r="WO224" s="601"/>
      <c r="WP224" s="601"/>
      <c r="WQ224" s="601"/>
      <c r="WR224" s="601"/>
      <c r="WS224" s="601"/>
      <c r="WT224" s="601"/>
      <c r="WU224" s="601"/>
      <c r="WV224" s="601"/>
      <c r="WW224" s="601"/>
      <c r="WX224" s="601"/>
      <c r="WY224" s="601"/>
      <c r="WZ224" s="601"/>
      <c r="XA224" s="601"/>
      <c r="XB224" s="601"/>
      <c r="XC224" s="601"/>
      <c r="XD224" s="601"/>
      <c r="XE224" s="601"/>
      <c r="XF224" s="601"/>
      <c r="XG224" s="601"/>
      <c r="XH224" s="601"/>
      <c r="XI224" s="601"/>
      <c r="XJ224" s="601"/>
      <c r="XK224" s="601"/>
      <c r="XL224" s="601"/>
      <c r="XM224" s="601"/>
      <c r="XN224" s="601"/>
      <c r="XO224" s="601"/>
      <c r="XP224" s="601"/>
      <c r="XQ224" s="601"/>
      <c r="XR224" s="601"/>
      <c r="XS224" s="601"/>
      <c r="XT224" s="601"/>
      <c r="XU224" s="601"/>
      <c r="XV224" s="601"/>
      <c r="XW224" s="601"/>
      <c r="XX224" s="601"/>
      <c r="XY224" s="601"/>
      <c r="XZ224" s="601"/>
      <c r="YA224" s="601"/>
      <c r="YB224" s="601"/>
      <c r="YC224" s="601"/>
      <c r="YD224" s="601"/>
      <c r="YE224" s="601"/>
      <c r="YF224" s="601"/>
      <c r="YG224" s="601"/>
      <c r="YH224" s="601"/>
      <c r="YI224" s="601"/>
      <c r="YJ224" s="601"/>
      <c r="YK224" s="601"/>
      <c r="YL224" s="601"/>
      <c r="YM224" s="601"/>
      <c r="YN224" s="601"/>
      <c r="YO224" s="601"/>
      <c r="YP224" s="601"/>
      <c r="YQ224" s="601"/>
      <c r="YR224" s="601"/>
      <c r="YS224" s="601"/>
      <c r="YT224" s="601"/>
      <c r="YU224" s="601"/>
      <c r="YV224" s="601"/>
      <c r="YW224" s="601"/>
      <c r="YX224" s="601"/>
      <c r="YY224" s="601"/>
      <c r="YZ224" s="601"/>
      <c r="ZA224" s="601"/>
      <c r="ZB224" s="601"/>
      <c r="ZC224" s="601"/>
      <c r="ZD224" s="601"/>
      <c r="ZE224" s="601"/>
      <c r="ZF224" s="601"/>
      <c r="ZG224" s="601"/>
      <c r="ZH224" s="601"/>
      <c r="ZI224" s="601"/>
      <c r="ZJ224" s="601"/>
      <c r="ZK224" s="601"/>
      <c r="ZL224" s="601"/>
      <c r="ZM224" s="601"/>
      <c r="ZN224" s="601"/>
      <c r="ZO224" s="601"/>
      <c r="ZP224" s="601"/>
      <c r="ZQ224" s="601"/>
      <c r="ZR224" s="601"/>
      <c r="ZS224" s="601"/>
      <c r="ZT224" s="601"/>
      <c r="ZU224" s="601"/>
      <c r="ZV224" s="601"/>
      <c r="ZW224" s="601"/>
      <c r="ZX224" s="601"/>
      <c r="ZY224" s="601"/>
      <c r="ZZ224" s="601"/>
      <c r="AAA224" s="601"/>
      <c r="AAB224" s="601"/>
      <c r="AAC224" s="601"/>
      <c r="AAD224" s="601"/>
      <c r="AAE224" s="601"/>
      <c r="AAF224" s="601"/>
      <c r="AAG224" s="601"/>
      <c r="AAH224" s="601"/>
      <c r="AAI224" s="601"/>
      <c r="AAJ224" s="601"/>
      <c r="AAK224" s="601"/>
      <c r="AAL224" s="601"/>
      <c r="AAM224" s="601"/>
      <c r="AAN224" s="601"/>
      <c r="AAO224" s="601"/>
      <c r="AAP224" s="601"/>
      <c r="AAQ224" s="601"/>
      <c r="AAR224" s="601"/>
      <c r="AAS224" s="601"/>
      <c r="AAT224" s="601"/>
      <c r="AAU224" s="601"/>
      <c r="AAV224" s="601"/>
      <c r="AAW224" s="601"/>
      <c r="AAX224" s="601"/>
      <c r="AAY224" s="601"/>
      <c r="AAZ224" s="601"/>
      <c r="ABA224" s="601"/>
      <c r="ABB224" s="601"/>
      <c r="ABC224" s="601"/>
      <c r="ABD224" s="601"/>
      <c r="ABE224" s="601"/>
      <c r="ABF224" s="601"/>
      <c r="ABG224" s="601"/>
      <c r="ABH224" s="601"/>
      <c r="ABI224" s="601"/>
      <c r="ABJ224" s="601"/>
      <c r="ABK224" s="601"/>
      <c r="ABL224" s="601"/>
      <c r="ABM224" s="601"/>
      <c r="ABN224" s="601"/>
      <c r="ABO224" s="601"/>
      <c r="ABP224" s="601"/>
      <c r="ABQ224" s="601"/>
      <c r="ABR224" s="601"/>
      <c r="ABS224" s="601"/>
      <c r="ABT224" s="601"/>
      <c r="ABU224" s="601"/>
      <c r="ABV224" s="601"/>
      <c r="ABW224" s="601"/>
      <c r="ABX224" s="601"/>
      <c r="ABY224" s="601"/>
      <c r="ABZ224" s="601"/>
      <c r="ACA224" s="601"/>
      <c r="ACB224" s="601"/>
      <c r="ACC224" s="601"/>
      <c r="ACD224" s="601"/>
      <c r="ACE224" s="601"/>
      <c r="ACF224" s="601"/>
      <c r="ACG224" s="601"/>
      <c r="ACH224" s="601"/>
      <c r="ACI224" s="601"/>
      <c r="ACJ224" s="601"/>
      <c r="ACK224" s="601"/>
      <c r="ACL224" s="601"/>
      <c r="ACM224" s="601"/>
      <c r="ACN224" s="601"/>
      <c r="ACO224" s="601"/>
      <c r="ACP224" s="601"/>
      <c r="ACQ224" s="601"/>
      <c r="ACR224" s="601"/>
      <c r="ACS224" s="601"/>
      <c r="ACT224" s="601"/>
      <c r="ACU224" s="601"/>
      <c r="ACV224" s="601"/>
      <c r="ACW224" s="601"/>
      <c r="ACX224" s="601"/>
      <c r="ACY224" s="601"/>
      <c r="ACZ224" s="601"/>
      <c r="ADA224" s="601"/>
      <c r="ADB224" s="601"/>
      <c r="ADC224" s="601"/>
      <c r="ADD224" s="601"/>
      <c r="ADE224" s="601"/>
      <c r="ADF224" s="601"/>
      <c r="ADG224" s="601"/>
      <c r="ADH224" s="601"/>
      <c r="ADI224" s="601"/>
      <c r="ADJ224" s="601"/>
      <c r="ADK224" s="601"/>
      <c r="ADL224" s="601"/>
      <c r="ADM224" s="601"/>
      <c r="ADN224" s="601"/>
      <c r="ADO224" s="601"/>
      <c r="ADP224" s="601"/>
      <c r="ADQ224" s="601"/>
      <c r="ADR224" s="601"/>
      <c r="ADS224" s="601"/>
      <c r="ADT224" s="601"/>
      <c r="ADU224" s="601"/>
      <c r="ADV224" s="601"/>
      <c r="ADW224" s="601"/>
      <c r="ADX224" s="601"/>
      <c r="ADY224" s="601"/>
      <c r="ADZ224" s="601"/>
      <c r="AEA224" s="601"/>
      <c r="AEB224" s="601"/>
      <c r="AEC224" s="601"/>
      <c r="AED224" s="601"/>
      <c r="AEE224" s="601"/>
      <c r="AEF224" s="601"/>
      <c r="AEG224" s="601"/>
      <c r="AEH224" s="601"/>
      <c r="AEI224" s="601"/>
      <c r="AEJ224" s="601"/>
      <c r="AEK224" s="601"/>
      <c r="AEL224" s="601"/>
      <c r="AEM224" s="601"/>
      <c r="AEN224" s="601"/>
      <c r="AEO224" s="601"/>
      <c r="AEP224" s="601"/>
      <c r="AEQ224" s="601"/>
      <c r="AER224" s="601"/>
      <c r="AES224" s="601"/>
      <c r="AET224" s="601"/>
      <c r="AEU224" s="601"/>
      <c r="AEV224" s="601"/>
      <c r="AEW224" s="601"/>
      <c r="AEX224" s="601"/>
      <c r="AEY224" s="601"/>
      <c r="AEZ224" s="601"/>
      <c r="AFA224" s="601"/>
      <c r="AFB224" s="601"/>
      <c r="AFC224" s="601"/>
      <c r="AFD224" s="601"/>
      <c r="AFE224" s="601"/>
      <c r="AFF224" s="601"/>
      <c r="AFG224" s="601"/>
      <c r="AFH224" s="601"/>
      <c r="AFI224" s="601"/>
      <c r="AFJ224" s="601"/>
      <c r="AFK224" s="601"/>
      <c r="AFL224" s="601"/>
      <c r="AFM224" s="601"/>
      <c r="AFN224" s="601"/>
      <c r="AFO224" s="601"/>
      <c r="AFP224" s="601"/>
      <c r="AFQ224" s="601"/>
      <c r="AFR224" s="601"/>
      <c r="AFS224" s="601"/>
      <c r="AFT224" s="601"/>
      <c r="AFU224" s="601"/>
      <c r="AFV224" s="601"/>
      <c r="AFW224" s="601"/>
      <c r="AFX224" s="601"/>
      <c r="AFY224" s="601"/>
      <c r="AFZ224" s="601"/>
      <c r="AGA224" s="601"/>
      <c r="AGB224" s="601"/>
      <c r="AGC224" s="601"/>
      <c r="AGD224" s="601"/>
      <c r="AGE224" s="601"/>
      <c r="AGF224" s="601"/>
      <c r="AGG224" s="601"/>
      <c r="AGH224" s="601"/>
      <c r="AGI224" s="601"/>
      <c r="AGJ224" s="601"/>
      <c r="AGK224" s="601"/>
      <c r="AGL224" s="601"/>
      <c r="AGM224" s="601"/>
      <c r="AGN224" s="601"/>
      <c r="AGO224" s="601"/>
      <c r="AGP224" s="601"/>
      <c r="AGQ224" s="601"/>
      <c r="AGR224" s="601"/>
      <c r="AGS224" s="601"/>
      <c r="AGT224" s="601"/>
      <c r="AGU224" s="601"/>
      <c r="AGV224" s="601"/>
      <c r="AGW224" s="601"/>
      <c r="AGX224" s="601"/>
      <c r="AGY224" s="601"/>
      <c r="AGZ224" s="601"/>
      <c r="AHA224" s="601"/>
      <c r="AHB224" s="601"/>
      <c r="AHC224" s="601"/>
      <c r="AHD224" s="601"/>
      <c r="AHE224" s="601"/>
      <c r="AHF224" s="601"/>
      <c r="AHG224" s="601"/>
      <c r="AHH224" s="601"/>
      <c r="AHI224" s="601"/>
      <c r="AHJ224" s="601"/>
      <c r="AHK224" s="601"/>
      <c r="AHL224" s="601"/>
      <c r="AHM224" s="601"/>
      <c r="AHN224" s="601"/>
      <c r="AHO224" s="601"/>
      <c r="AHP224" s="601"/>
      <c r="AHQ224" s="601"/>
      <c r="AHR224" s="601"/>
      <c r="AHS224" s="601"/>
      <c r="AHT224" s="601"/>
      <c r="AHU224" s="601"/>
      <c r="AHV224" s="601"/>
      <c r="AHW224" s="601"/>
      <c r="AHX224" s="601"/>
      <c r="AHY224" s="601"/>
      <c r="AHZ224" s="601"/>
      <c r="AIA224" s="601"/>
      <c r="AIB224" s="601"/>
      <c r="AIC224" s="601"/>
      <c r="AID224" s="601"/>
      <c r="AIE224" s="601"/>
      <c r="AIF224" s="601"/>
      <c r="AIG224" s="601"/>
      <c r="AIH224" s="601"/>
      <c r="AII224" s="601"/>
      <c r="AIJ224" s="601"/>
      <c r="AIK224" s="601"/>
      <c r="AIL224" s="601"/>
      <c r="AIM224" s="601"/>
      <c r="AIN224" s="601"/>
      <c r="AIO224" s="601"/>
      <c r="AIP224" s="601"/>
      <c r="AIQ224" s="601"/>
      <c r="AIR224" s="601"/>
      <c r="AIS224" s="601"/>
      <c r="AIT224" s="601"/>
      <c r="AIU224" s="601"/>
      <c r="AIV224" s="601"/>
      <c r="AIW224" s="601"/>
      <c r="AIX224" s="601"/>
      <c r="AIY224" s="601"/>
      <c r="AIZ224" s="601"/>
      <c r="AJA224" s="601"/>
      <c r="AJB224" s="601"/>
      <c r="AJC224" s="601"/>
      <c r="AJD224" s="601"/>
      <c r="AJE224" s="601"/>
      <c r="AJF224" s="601"/>
      <c r="AJG224" s="601"/>
      <c r="AJH224" s="601"/>
      <c r="AJI224" s="601"/>
      <c r="AJJ224" s="601"/>
      <c r="AJK224" s="601"/>
      <c r="AJL224" s="601"/>
      <c r="AJM224" s="601"/>
      <c r="AJN224" s="601"/>
      <c r="AJO224" s="601"/>
      <c r="AJP224" s="601"/>
      <c r="AJQ224" s="601"/>
      <c r="AJR224" s="601"/>
      <c r="AJS224" s="601"/>
      <c r="AJT224" s="601"/>
      <c r="AJU224" s="601"/>
      <c r="AJV224" s="601"/>
      <c r="AJW224" s="601"/>
      <c r="AJX224" s="601"/>
      <c r="AJY224" s="601"/>
      <c r="AJZ224" s="601"/>
      <c r="AKA224" s="601"/>
      <c r="AKB224" s="601"/>
      <c r="AKC224" s="601"/>
      <c r="AKD224" s="601"/>
      <c r="AKE224" s="601"/>
      <c r="AKF224" s="601"/>
      <c r="AKG224" s="601"/>
      <c r="AKH224" s="601"/>
      <c r="AKI224" s="601"/>
      <c r="AKJ224" s="601"/>
      <c r="AKK224" s="601"/>
      <c r="AKL224" s="601"/>
      <c r="AKM224" s="601"/>
      <c r="AKN224" s="601"/>
      <c r="AKO224" s="601"/>
      <c r="AKP224" s="601"/>
      <c r="AKQ224" s="601"/>
      <c r="AKR224" s="601"/>
      <c r="AKS224" s="601"/>
      <c r="AKT224" s="601"/>
      <c r="AKU224" s="601"/>
      <c r="AKV224" s="601"/>
      <c r="AKW224" s="601"/>
      <c r="AKX224" s="601"/>
      <c r="AKY224" s="601"/>
      <c r="AKZ224" s="601"/>
      <c r="ALA224" s="601"/>
      <c r="ALB224" s="601"/>
      <c r="ALC224" s="601"/>
      <c r="ALD224" s="601"/>
      <c r="ALE224" s="601"/>
      <c r="ALF224" s="601"/>
      <c r="ALG224" s="601"/>
      <c r="ALH224" s="601"/>
      <c r="ALI224" s="601"/>
      <c r="ALJ224" s="601"/>
      <c r="ALK224" s="601"/>
      <c r="ALL224" s="601"/>
      <c r="ALM224" s="601"/>
      <c r="ALN224" s="601"/>
      <c r="ALO224" s="601"/>
      <c r="ALP224" s="601"/>
      <c r="ALQ224" s="601"/>
      <c r="ALR224" s="601"/>
      <c r="ALS224" s="601"/>
      <c r="ALT224" s="601"/>
      <c r="ALU224" s="601"/>
      <c r="ALV224" s="601"/>
      <c r="ALW224" s="601"/>
      <c r="ALX224" s="601"/>
      <c r="ALY224" s="601"/>
      <c r="ALZ224" s="601"/>
      <c r="AMA224" s="601"/>
      <c r="AMB224" s="601"/>
      <c r="AMC224" s="601"/>
      <c r="AMD224" s="601"/>
      <c r="AME224" s="601"/>
      <c r="AMF224" s="601"/>
      <c r="AMG224" s="601"/>
      <c r="AMH224" s="601"/>
      <c r="AMI224" s="601"/>
      <c r="AMJ224" s="601"/>
      <c r="AMK224" s="601"/>
      <c r="AML224" s="601"/>
      <c r="AMM224" s="601"/>
      <c r="AMN224" s="601"/>
      <c r="AMO224" s="601"/>
      <c r="AMP224" s="601"/>
      <c r="AMQ224" s="601"/>
      <c r="AMR224" s="601"/>
      <c r="AMS224" s="601"/>
      <c r="AMT224" s="601"/>
      <c r="AMU224" s="601"/>
      <c r="AMV224" s="601"/>
      <c r="AMW224" s="601"/>
      <c r="AMX224" s="601"/>
      <c r="AMY224" s="601"/>
      <c r="AMZ224" s="601"/>
      <c r="ANA224" s="601"/>
      <c r="ANB224" s="601"/>
      <c r="ANC224" s="601"/>
      <c r="AND224" s="601"/>
      <c r="ANE224" s="601"/>
      <c r="ANF224" s="601"/>
      <c r="ANG224" s="601"/>
      <c r="ANH224" s="601"/>
      <c r="ANI224" s="601"/>
      <c r="ANJ224" s="601"/>
      <c r="ANK224" s="601"/>
      <c r="ANL224" s="601"/>
      <c r="ANM224" s="601"/>
      <c r="ANN224" s="601"/>
      <c r="ANO224" s="601"/>
      <c r="ANP224" s="601"/>
      <c r="ANQ224" s="601"/>
      <c r="ANR224" s="601"/>
      <c r="ANS224" s="601"/>
      <c r="ANT224" s="601"/>
      <c r="ANU224" s="601"/>
      <c r="ANV224" s="601"/>
      <c r="ANW224" s="601"/>
      <c r="ANX224" s="601"/>
      <c r="ANY224" s="601"/>
      <c r="ANZ224" s="601"/>
      <c r="AOA224" s="601"/>
      <c r="AOB224" s="601"/>
      <c r="AOC224" s="601"/>
      <c r="AOD224" s="601"/>
      <c r="AOE224" s="601"/>
      <c r="AOF224" s="601"/>
      <c r="AOG224" s="601"/>
      <c r="AOH224" s="601"/>
      <c r="AOI224" s="601"/>
      <c r="AOJ224" s="601"/>
      <c r="AOK224" s="601"/>
      <c r="AOL224" s="601"/>
      <c r="AOM224" s="601"/>
      <c r="AON224" s="601"/>
      <c r="AOO224" s="601"/>
      <c r="AOP224" s="601"/>
      <c r="AOQ224" s="601"/>
      <c r="AOR224" s="601"/>
      <c r="AOS224" s="601"/>
      <c r="AOT224" s="601"/>
      <c r="AOU224" s="601"/>
      <c r="AOV224" s="601"/>
      <c r="AOW224" s="601"/>
      <c r="AOX224" s="601"/>
      <c r="AOY224" s="601"/>
      <c r="AOZ224" s="601"/>
      <c r="APA224" s="601"/>
      <c r="APB224" s="601"/>
      <c r="APC224" s="601"/>
      <c r="APD224" s="601"/>
      <c r="APE224" s="601"/>
      <c r="APF224" s="601"/>
      <c r="APG224" s="601"/>
      <c r="APH224" s="601"/>
      <c r="API224" s="601"/>
      <c r="APJ224" s="601"/>
      <c r="APK224" s="601"/>
      <c r="APL224" s="601"/>
      <c r="APM224" s="601"/>
      <c r="APN224" s="601"/>
      <c r="APO224" s="601"/>
      <c r="APP224" s="601"/>
      <c r="APQ224" s="601"/>
      <c r="APR224" s="601"/>
      <c r="APS224" s="601"/>
      <c r="APT224" s="601"/>
      <c r="APU224" s="601"/>
      <c r="APV224" s="601"/>
      <c r="APW224" s="601"/>
      <c r="APX224" s="601"/>
      <c r="APY224" s="601"/>
      <c r="APZ224" s="601"/>
      <c r="AQA224" s="601"/>
      <c r="AQB224" s="601"/>
      <c r="AQC224" s="601"/>
      <c r="AQD224" s="601"/>
      <c r="AQE224" s="601"/>
      <c r="AQF224" s="601"/>
      <c r="AQG224" s="601"/>
      <c r="AQH224" s="601"/>
      <c r="AQI224" s="601"/>
      <c r="AQJ224" s="601"/>
      <c r="AQK224" s="601"/>
      <c r="AQL224" s="601"/>
      <c r="AQM224" s="601"/>
      <c r="AQN224" s="601"/>
      <c r="AQO224" s="601"/>
      <c r="AQP224" s="601"/>
      <c r="AQQ224" s="601"/>
      <c r="AQR224" s="601"/>
      <c r="AQS224" s="601"/>
      <c r="AQT224" s="601"/>
      <c r="AQU224" s="601"/>
      <c r="AQV224" s="601"/>
      <c r="AQW224" s="601"/>
      <c r="AQX224" s="601"/>
      <c r="AQY224" s="601"/>
      <c r="AQZ224" s="601"/>
      <c r="ARA224" s="601"/>
      <c r="ARB224" s="601"/>
      <c r="ARC224" s="601"/>
      <c r="ARD224" s="601"/>
      <c r="ARE224" s="601"/>
      <c r="ARF224" s="601"/>
      <c r="ARG224" s="601"/>
      <c r="ARH224" s="601"/>
      <c r="ARI224" s="601"/>
      <c r="ARJ224" s="601"/>
      <c r="ARK224" s="601"/>
      <c r="ARL224" s="601"/>
      <c r="ARM224" s="601"/>
      <c r="ARN224" s="601"/>
      <c r="ARO224" s="601"/>
      <c r="ARP224" s="601"/>
      <c r="ARQ224" s="601"/>
      <c r="ARR224" s="601"/>
      <c r="ARS224" s="601"/>
      <c r="ART224" s="601"/>
      <c r="ARU224" s="601"/>
      <c r="ARV224" s="601"/>
      <c r="ARW224" s="601"/>
      <c r="ARX224" s="601"/>
      <c r="ARY224" s="601"/>
      <c r="ARZ224" s="601"/>
      <c r="ASA224" s="601"/>
      <c r="ASB224" s="601"/>
      <c r="ASC224" s="601"/>
      <c r="ASD224" s="601"/>
      <c r="ASE224" s="601"/>
      <c r="ASF224" s="601"/>
      <c r="ASG224" s="601"/>
      <c r="ASH224" s="601"/>
      <c r="ASI224" s="601"/>
      <c r="ASJ224" s="601"/>
      <c r="ASK224" s="601"/>
      <c r="ASL224" s="601"/>
      <c r="ASM224" s="601"/>
      <c r="ASN224" s="601"/>
      <c r="ASO224" s="601"/>
      <c r="ASP224" s="601"/>
      <c r="ASQ224" s="601"/>
      <c r="ASR224" s="601"/>
      <c r="ASS224" s="601"/>
      <c r="AST224" s="601"/>
      <c r="ASU224" s="601"/>
      <c r="ASV224" s="601"/>
      <c r="ASW224" s="601"/>
      <c r="ASX224" s="601"/>
      <c r="ASY224" s="601"/>
      <c r="ASZ224" s="601"/>
      <c r="ATA224" s="601"/>
      <c r="ATB224" s="601"/>
      <c r="ATC224" s="601"/>
      <c r="ATD224" s="601"/>
      <c r="ATE224" s="601"/>
      <c r="ATF224" s="601"/>
      <c r="ATG224" s="601"/>
      <c r="ATH224" s="601"/>
      <c r="ATI224" s="601"/>
      <c r="ATJ224" s="601"/>
      <c r="ATK224" s="601"/>
      <c r="ATL224" s="601"/>
      <c r="ATM224" s="601"/>
      <c r="ATN224" s="601"/>
      <c r="ATO224" s="601"/>
      <c r="ATP224" s="601"/>
      <c r="ATQ224" s="601"/>
      <c r="ATR224" s="601"/>
      <c r="ATS224" s="601"/>
      <c r="ATT224" s="601"/>
      <c r="ATU224" s="601"/>
      <c r="ATV224" s="601"/>
      <c r="ATW224" s="601"/>
      <c r="ATX224" s="601"/>
      <c r="ATY224" s="601"/>
      <c r="ATZ224" s="601"/>
      <c r="AUA224" s="601"/>
      <c r="AUB224" s="601"/>
      <c r="AUC224" s="601"/>
      <c r="AUD224" s="601"/>
      <c r="AUE224" s="601"/>
      <c r="AUF224" s="601"/>
      <c r="AUG224" s="601"/>
      <c r="AUH224" s="601"/>
      <c r="AUI224" s="601"/>
      <c r="AUJ224" s="601"/>
      <c r="AUK224" s="601"/>
      <c r="AUL224" s="601"/>
      <c r="AUM224" s="601"/>
      <c r="AUN224" s="601"/>
      <c r="AUO224" s="601"/>
      <c r="AUP224" s="601"/>
      <c r="AUQ224" s="601"/>
      <c r="AUR224" s="601"/>
      <c r="AUS224" s="601"/>
      <c r="AUT224" s="601"/>
      <c r="AUU224" s="601"/>
      <c r="AUV224" s="601"/>
      <c r="AUW224" s="601"/>
      <c r="AUX224" s="601"/>
      <c r="AUY224" s="601"/>
      <c r="AUZ224" s="601"/>
      <c r="AVA224" s="601"/>
      <c r="AVB224" s="601"/>
      <c r="AVC224" s="601"/>
      <c r="AVD224" s="601"/>
      <c r="AVE224" s="601"/>
      <c r="AVF224" s="601"/>
      <c r="AVG224" s="601"/>
      <c r="AVH224" s="601"/>
      <c r="AVI224" s="601"/>
      <c r="AVJ224" s="601"/>
      <c r="AVK224" s="601"/>
      <c r="AVL224" s="601"/>
      <c r="AVM224" s="601"/>
      <c r="AVN224" s="601"/>
      <c r="AVO224" s="601"/>
      <c r="AVP224" s="601"/>
      <c r="AVQ224" s="601"/>
      <c r="AVR224" s="601"/>
      <c r="AVS224" s="601"/>
      <c r="AVT224" s="601"/>
      <c r="AVU224" s="601"/>
      <c r="AVV224" s="601"/>
      <c r="AVW224" s="601"/>
      <c r="AVX224" s="601"/>
      <c r="AVY224" s="601"/>
      <c r="AVZ224" s="601"/>
      <c r="AWA224" s="601"/>
      <c r="AWB224" s="601"/>
      <c r="AWC224" s="601"/>
      <c r="AWD224" s="601"/>
      <c r="AWE224" s="601"/>
      <c r="AWF224" s="601"/>
      <c r="AWG224" s="601"/>
      <c r="AWH224" s="601"/>
      <c r="AWI224" s="601"/>
      <c r="AWJ224" s="601"/>
      <c r="AWK224" s="601"/>
      <c r="AWL224" s="601"/>
      <c r="AWM224" s="601"/>
      <c r="AWN224" s="601"/>
      <c r="AWO224" s="601"/>
      <c r="AWP224" s="601"/>
      <c r="AWQ224" s="601"/>
      <c r="AWR224" s="601"/>
      <c r="AWS224" s="601"/>
      <c r="AWT224" s="601"/>
      <c r="AWU224" s="601"/>
      <c r="AWV224" s="601"/>
      <c r="AWW224" s="601"/>
      <c r="AWX224" s="601"/>
      <c r="AWY224" s="601"/>
      <c r="AWZ224" s="601"/>
      <c r="AXA224" s="601"/>
      <c r="AXB224" s="601"/>
      <c r="AXC224" s="601"/>
      <c r="AXD224" s="601"/>
      <c r="AXE224" s="601"/>
      <c r="AXF224" s="601"/>
      <c r="AXG224" s="601"/>
      <c r="AXH224" s="601"/>
      <c r="AXI224" s="601"/>
      <c r="AXJ224" s="601"/>
    </row>
    <row r="225" spans="1:1310" s="602" customFormat="1" ht="23.25" customHeight="1">
      <c r="A225" s="603"/>
      <c r="B225" s="5957" t="s">
        <v>949</v>
      </c>
      <c r="C225" s="5957"/>
      <c r="D225" s="5957"/>
      <c r="E225" s="5957"/>
      <c r="F225" s="605"/>
      <c r="G225" s="5957" t="s">
        <v>950</v>
      </c>
      <c r="H225" s="5957"/>
      <c r="I225" s="5957"/>
      <c r="J225" s="605"/>
      <c r="K225" s="5957" t="s">
        <v>951</v>
      </c>
      <c r="L225" s="5957"/>
      <c r="M225" s="5957"/>
      <c r="N225" s="605"/>
      <c r="O225" s="5957" t="s">
        <v>952</v>
      </c>
      <c r="P225" s="5957"/>
      <c r="Q225" s="605"/>
      <c r="R225" s="599"/>
      <c r="S225" s="599"/>
      <c r="T225" s="599"/>
      <c r="U225" s="599"/>
      <c r="V225" s="599"/>
      <c r="W225" s="599"/>
      <c r="X225" s="599"/>
      <c r="Y225" s="599"/>
      <c r="Z225" s="599"/>
      <c r="AA225" s="599"/>
      <c r="AB225" s="599"/>
      <c r="AC225" s="599"/>
      <c r="AD225" s="600"/>
      <c r="AE225" s="600"/>
      <c r="AF225" s="600"/>
      <c r="AG225" s="600"/>
      <c r="AH225" s="600"/>
      <c r="AI225" s="600"/>
      <c r="AJ225" s="600"/>
      <c r="AK225" s="600"/>
      <c r="AL225" s="600"/>
      <c r="AM225" s="600"/>
      <c r="AN225" s="600"/>
      <c r="AO225" s="600"/>
      <c r="AP225" s="600"/>
      <c r="AQ225" s="600"/>
      <c r="AR225" s="600"/>
      <c r="AS225" s="600"/>
      <c r="AT225" s="600"/>
      <c r="AU225" s="600"/>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c r="CM225" s="601"/>
      <c r="CN225" s="601"/>
      <c r="CO225" s="601"/>
      <c r="CP225" s="601"/>
      <c r="CQ225" s="601"/>
      <c r="CR225" s="601"/>
      <c r="CS225" s="601"/>
      <c r="CT225" s="601"/>
      <c r="CU225" s="601"/>
      <c r="CV225" s="601"/>
      <c r="CW225" s="601"/>
      <c r="CX225" s="601"/>
      <c r="CY225" s="601"/>
      <c r="CZ225" s="601"/>
      <c r="DA225" s="601"/>
      <c r="DB225" s="601"/>
      <c r="DC225" s="601"/>
      <c r="DD225" s="601"/>
      <c r="DE225" s="601"/>
      <c r="DF225" s="601"/>
      <c r="DG225" s="601"/>
      <c r="DH225" s="601"/>
      <c r="DI225" s="601"/>
      <c r="DJ225" s="601"/>
      <c r="DK225" s="601"/>
      <c r="DL225" s="601"/>
      <c r="DM225" s="601"/>
      <c r="DN225" s="601"/>
      <c r="DO225" s="601"/>
      <c r="DP225" s="601"/>
      <c r="DQ225" s="601"/>
      <c r="DR225" s="601"/>
      <c r="DS225" s="601"/>
      <c r="DT225" s="601"/>
      <c r="DU225" s="601"/>
      <c r="DV225" s="601"/>
      <c r="DW225" s="601"/>
      <c r="DX225" s="601"/>
      <c r="DY225" s="601"/>
      <c r="DZ225" s="601"/>
      <c r="EA225" s="601"/>
      <c r="EB225" s="601"/>
      <c r="EC225" s="601"/>
      <c r="ED225" s="601"/>
      <c r="EE225" s="601"/>
      <c r="EF225" s="601"/>
      <c r="EG225" s="601"/>
      <c r="EH225" s="601"/>
      <c r="EI225" s="601"/>
      <c r="EJ225" s="601"/>
      <c r="EK225" s="601"/>
      <c r="EL225" s="601"/>
      <c r="EM225" s="601"/>
      <c r="EN225" s="601"/>
      <c r="EO225" s="601"/>
      <c r="EP225" s="601"/>
      <c r="EQ225" s="601"/>
      <c r="ER225" s="601"/>
      <c r="ES225" s="601"/>
      <c r="ET225" s="601"/>
      <c r="EU225" s="601"/>
      <c r="EV225" s="601"/>
      <c r="EW225" s="601"/>
      <c r="EX225" s="601"/>
      <c r="EY225" s="601"/>
      <c r="EZ225" s="601"/>
      <c r="FA225" s="601"/>
      <c r="FB225" s="601"/>
      <c r="FC225" s="601"/>
      <c r="FD225" s="601"/>
      <c r="FE225" s="601"/>
      <c r="FF225" s="601"/>
      <c r="FG225" s="601"/>
      <c r="FH225" s="601"/>
      <c r="FI225" s="601"/>
      <c r="FJ225" s="601"/>
      <c r="FK225" s="601"/>
      <c r="FL225" s="601"/>
      <c r="FM225" s="601"/>
      <c r="FN225" s="601"/>
      <c r="FO225" s="601"/>
      <c r="FP225" s="601"/>
      <c r="FQ225" s="601"/>
      <c r="FR225" s="601"/>
      <c r="FS225" s="601"/>
      <c r="FT225" s="601"/>
      <c r="FU225" s="601"/>
      <c r="FV225" s="601"/>
      <c r="FW225" s="601"/>
      <c r="FX225" s="601"/>
      <c r="FY225" s="601"/>
      <c r="FZ225" s="601"/>
      <c r="GA225" s="601"/>
      <c r="GB225" s="601"/>
      <c r="GC225" s="601"/>
      <c r="GD225" s="601"/>
      <c r="GE225" s="601"/>
      <c r="GF225" s="601"/>
      <c r="GG225" s="601"/>
      <c r="GH225" s="601"/>
      <c r="GI225" s="601"/>
      <c r="GJ225" s="601"/>
      <c r="GK225" s="601"/>
      <c r="GL225" s="601"/>
      <c r="GM225" s="601"/>
      <c r="GN225" s="601"/>
      <c r="GO225" s="601"/>
      <c r="GP225" s="601"/>
      <c r="GQ225" s="601"/>
      <c r="GR225" s="601"/>
      <c r="GS225" s="601"/>
      <c r="GT225" s="601"/>
      <c r="GU225" s="601"/>
      <c r="GV225" s="601"/>
      <c r="GW225" s="601"/>
      <c r="GX225" s="601"/>
      <c r="GY225" s="601"/>
      <c r="GZ225" s="601"/>
      <c r="HA225" s="601"/>
      <c r="HB225" s="601"/>
      <c r="HC225" s="601"/>
      <c r="HD225" s="601"/>
      <c r="HE225" s="601"/>
      <c r="HF225" s="601"/>
      <c r="HG225" s="601"/>
      <c r="HH225" s="601"/>
      <c r="HI225" s="601"/>
      <c r="HJ225" s="601"/>
      <c r="HK225" s="601"/>
      <c r="HL225" s="601"/>
      <c r="HM225" s="601"/>
      <c r="HN225" s="601"/>
      <c r="HO225" s="601"/>
      <c r="HP225" s="601"/>
      <c r="HQ225" s="601"/>
      <c r="HR225" s="601"/>
      <c r="HS225" s="601"/>
      <c r="HT225" s="601"/>
      <c r="HU225" s="601"/>
      <c r="HV225" s="601"/>
      <c r="HW225" s="601"/>
      <c r="HX225" s="601"/>
      <c r="HY225" s="601"/>
      <c r="HZ225" s="601"/>
      <c r="IA225" s="601"/>
      <c r="IB225" s="601"/>
      <c r="IC225" s="601"/>
      <c r="ID225" s="601"/>
      <c r="IE225" s="601"/>
      <c r="IF225" s="601"/>
      <c r="IG225" s="601"/>
      <c r="IH225" s="601"/>
      <c r="II225" s="601"/>
      <c r="IJ225" s="601"/>
      <c r="IK225" s="601"/>
      <c r="IL225" s="601"/>
      <c r="IM225" s="601"/>
      <c r="IN225" s="601"/>
      <c r="IO225" s="601"/>
      <c r="IP225" s="601"/>
      <c r="IQ225" s="601"/>
      <c r="IR225" s="601"/>
      <c r="IS225" s="601"/>
      <c r="IT225" s="601"/>
      <c r="IU225" s="601"/>
      <c r="IV225" s="601"/>
      <c r="IW225" s="601"/>
      <c r="IX225" s="601"/>
      <c r="IY225" s="601"/>
      <c r="IZ225" s="601"/>
      <c r="JA225" s="601"/>
      <c r="JB225" s="601"/>
      <c r="JC225" s="601"/>
      <c r="JD225" s="601"/>
      <c r="JE225" s="601"/>
      <c r="JF225" s="601"/>
      <c r="JG225" s="601"/>
      <c r="JH225" s="601"/>
      <c r="JI225" s="601"/>
      <c r="JJ225" s="601"/>
      <c r="JK225" s="601"/>
      <c r="JL225" s="601"/>
      <c r="JM225" s="601"/>
      <c r="JN225" s="601"/>
      <c r="JO225" s="601"/>
      <c r="JP225" s="601"/>
      <c r="JQ225" s="601"/>
      <c r="JR225" s="601"/>
      <c r="JS225" s="601"/>
      <c r="JT225" s="601"/>
      <c r="JU225" s="601"/>
      <c r="JV225" s="601"/>
      <c r="JW225" s="601"/>
      <c r="JX225" s="601"/>
      <c r="JY225" s="601"/>
      <c r="JZ225" s="601"/>
      <c r="KA225" s="601"/>
      <c r="KB225" s="601"/>
      <c r="KC225" s="601"/>
      <c r="KD225" s="601"/>
      <c r="KE225" s="601"/>
      <c r="KF225" s="601"/>
      <c r="KG225" s="601"/>
      <c r="KH225" s="601"/>
      <c r="KI225" s="601"/>
      <c r="KJ225" s="601"/>
      <c r="KK225" s="601"/>
      <c r="KL225" s="601"/>
      <c r="KM225" s="601"/>
      <c r="KN225" s="601"/>
      <c r="KO225" s="601"/>
      <c r="KP225" s="601"/>
      <c r="KQ225" s="601"/>
      <c r="KR225" s="601"/>
      <c r="KS225" s="601"/>
      <c r="KT225" s="601"/>
      <c r="KU225" s="601"/>
      <c r="KV225" s="601"/>
      <c r="KW225" s="601"/>
      <c r="KX225" s="601"/>
      <c r="KY225" s="601"/>
      <c r="KZ225" s="601"/>
      <c r="LA225" s="601"/>
      <c r="LB225" s="601"/>
      <c r="LC225" s="601"/>
      <c r="LD225" s="601"/>
      <c r="LE225" s="601"/>
      <c r="LF225" s="601"/>
      <c r="LG225" s="601"/>
      <c r="LH225" s="601"/>
      <c r="LI225" s="601"/>
      <c r="LJ225" s="601"/>
      <c r="LK225" s="601"/>
      <c r="LL225" s="601"/>
      <c r="LM225" s="601"/>
      <c r="LN225" s="601"/>
      <c r="LO225" s="601"/>
      <c r="LP225" s="601"/>
      <c r="LQ225" s="601"/>
      <c r="LR225" s="601"/>
      <c r="LS225" s="601"/>
      <c r="LT225" s="601"/>
      <c r="LU225" s="601"/>
      <c r="LV225" s="601"/>
      <c r="LW225" s="601"/>
      <c r="LX225" s="601"/>
      <c r="LY225" s="601"/>
      <c r="LZ225" s="601"/>
      <c r="MA225" s="601"/>
      <c r="MB225" s="601"/>
      <c r="MC225" s="601"/>
      <c r="MD225" s="601"/>
      <c r="ME225" s="601"/>
      <c r="MF225" s="601"/>
      <c r="MG225" s="601"/>
      <c r="MH225" s="601"/>
      <c r="MI225" s="601"/>
      <c r="MJ225" s="601"/>
      <c r="MK225" s="601"/>
      <c r="ML225" s="601"/>
      <c r="MM225" s="601"/>
      <c r="MN225" s="601"/>
      <c r="MO225" s="601"/>
      <c r="MP225" s="601"/>
      <c r="MQ225" s="601"/>
      <c r="MR225" s="601"/>
      <c r="MS225" s="601"/>
      <c r="MT225" s="601"/>
      <c r="MU225" s="601"/>
      <c r="MV225" s="601"/>
      <c r="MW225" s="601"/>
      <c r="MX225" s="601"/>
      <c r="MY225" s="601"/>
      <c r="MZ225" s="601"/>
      <c r="NA225" s="601"/>
      <c r="NB225" s="601"/>
      <c r="NC225" s="601"/>
      <c r="ND225" s="601"/>
      <c r="NE225" s="601"/>
      <c r="NF225" s="601"/>
      <c r="NG225" s="601"/>
      <c r="NH225" s="601"/>
      <c r="NI225" s="601"/>
      <c r="NJ225" s="601"/>
      <c r="NK225" s="601"/>
      <c r="NL225" s="601"/>
      <c r="NM225" s="601"/>
      <c r="NN225" s="601"/>
      <c r="NO225" s="601"/>
      <c r="NP225" s="601"/>
      <c r="NQ225" s="601"/>
      <c r="NR225" s="601"/>
      <c r="NS225" s="601"/>
      <c r="NT225" s="601"/>
      <c r="NU225" s="601"/>
      <c r="NV225" s="601"/>
      <c r="NW225" s="601"/>
      <c r="NX225" s="601"/>
      <c r="NY225" s="601"/>
      <c r="NZ225" s="601"/>
      <c r="OA225" s="601"/>
      <c r="OB225" s="601"/>
      <c r="OC225" s="601"/>
      <c r="OD225" s="601"/>
      <c r="OE225" s="601"/>
      <c r="OF225" s="601"/>
      <c r="OG225" s="601"/>
      <c r="OH225" s="601"/>
      <c r="OI225" s="601"/>
      <c r="OJ225" s="601"/>
      <c r="OK225" s="601"/>
      <c r="OL225" s="601"/>
      <c r="OM225" s="601"/>
      <c r="ON225" s="601"/>
      <c r="OO225" s="601"/>
      <c r="OP225" s="601"/>
      <c r="OQ225" s="601"/>
      <c r="OR225" s="601"/>
      <c r="OS225" s="601"/>
      <c r="OT225" s="601"/>
      <c r="OU225" s="601"/>
      <c r="OV225" s="601"/>
      <c r="OW225" s="601"/>
      <c r="OX225" s="601"/>
      <c r="OY225" s="601"/>
      <c r="OZ225" s="601"/>
      <c r="PA225" s="601"/>
      <c r="PB225" s="601"/>
      <c r="PC225" s="601"/>
      <c r="PD225" s="601"/>
      <c r="PE225" s="601"/>
      <c r="PF225" s="601"/>
      <c r="PG225" s="601"/>
      <c r="PH225" s="601"/>
      <c r="PI225" s="601"/>
      <c r="PJ225" s="601"/>
      <c r="PK225" s="601"/>
      <c r="PL225" s="601"/>
      <c r="PM225" s="601"/>
      <c r="PN225" s="601"/>
      <c r="PO225" s="601"/>
      <c r="PP225" s="601"/>
      <c r="PQ225" s="601"/>
      <c r="PR225" s="601"/>
      <c r="PS225" s="601"/>
      <c r="PT225" s="601"/>
      <c r="PU225" s="601"/>
      <c r="PV225" s="601"/>
      <c r="PW225" s="601"/>
      <c r="PX225" s="601"/>
      <c r="PY225" s="601"/>
      <c r="PZ225" s="601"/>
      <c r="QA225" s="601"/>
      <c r="QB225" s="601"/>
      <c r="QC225" s="601"/>
      <c r="QD225" s="601"/>
      <c r="QE225" s="601"/>
      <c r="QF225" s="601"/>
      <c r="QG225" s="601"/>
      <c r="QH225" s="601"/>
      <c r="QI225" s="601"/>
      <c r="QJ225" s="601"/>
      <c r="QK225" s="601"/>
      <c r="QL225" s="601"/>
      <c r="QM225" s="601"/>
      <c r="QN225" s="601"/>
      <c r="QO225" s="601"/>
      <c r="QP225" s="601"/>
      <c r="QQ225" s="601"/>
      <c r="QR225" s="601"/>
      <c r="QS225" s="601"/>
      <c r="QT225" s="601"/>
      <c r="QU225" s="601"/>
      <c r="QV225" s="601"/>
      <c r="QW225" s="601"/>
      <c r="QX225" s="601"/>
      <c r="QY225" s="601"/>
      <c r="QZ225" s="601"/>
      <c r="RA225" s="601"/>
      <c r="RB225" s="601"/>
      <c r="RC225" s="601"/>
      <c r="RD225" s="601"/>
      <c r="RE225" s="601"/>
      <c r="RF225" s="601"/>
      <c r="RG225" s="601"/>
      <c r="RH225" s="601"/>
      <c r="RI225" s="601"/>
      <c r="RJ225" s="601"/>
      <c r="RK225" s="601"/>
      <c r="RL225" s="601"/>
      <c r="RM225" s="601"/>
      <c r="RN225" s="601"/>
      <c r="RO225" s="601"/>
      <c r="RP225" s="601"/>
      <c r="RQ225" s="601"/>
      <c r="RR225" s="601"/>
      <c r="RS225" s="601"/>
      <c r="RT225" s="601"/>
      <c r="RU225" s="601"/>
      <c r="RV225" s="601"/>
      <c r="RW225" s="601"/>
      <c r="RX225" s="601"/>
      <c r="RY225" s="601"/>
      <c r="RZ225" s="601"/>
      <c r="SA225" s="601"/>
      <c r="SB225" s="601"/>
      <c r="SC225" s="601"/>
      <c r="SD225" s="601"/>
      <c r="SE225" s="601"/>
      <c r="SF225" s="601"/>
      <c r="SG225" s="601"/>
      <c r="SH225" s="601"/>
      <c r="SI225" s="601"/>
      <c r="SJ225" s="601"/>
      <c r="SK225" s="601"/>
      <c r="SL225" s="601"/>
      <c r="SM225" s="601"/>
      <c r="SN225" s="601"/>
      <c r="SO225" s="601"/>
      <c r="SP225" s="601"/>
      <c r="SQ225" s="601"/>
      <c r="SR225" s="601"/>
      <c r="SS225" s="601"/>
      <c r="ST225" s="601"/>
      <c r="SU225" s="601"/>
      <c r="SV225" s="601"/>
      <c r="SW225" s="601"/>
      <c r="SX225" s="601"/>
      <c r="SY225" s="601"/>
      <c r="SZ225" s="601"/>
      <c r="TA225" s="601"/>
      <c r="TB225" s="601"/>
      <c r="TC225" s="601"/>
      <c r="TD225" s="601"/>
      <c r="TE225" s="601"/>
      <c r="TF225" s="601"/>
      <c r="TG225" s="601"/>
      <c r="TH225" s="601"/>
      <c r="TI225" s="601"/>
      <c r="TJ225" s="601"/>
      <c r="TK225" s="601"/>
      <c r="TL225" s="601"/>
      <c r="TM225" s="601"/>
      <c r="TN225" s="601"/>
      <c r="TO225" s="601"/>
      <c r="TP225" s="601"/>
      <c r="TQ225" s="601"/>
      <c r="TR225" s="601"/>
      <c r="TS225" s="601"/>
      <c r="TT225" s="601"/>
      <c r="TU225" s="601"/>
      <c r="TV225" s="601"/>
      <c r="TW225" s="601"/>
      <c r="TX225" s="601"/>
      <c r="TY225" s="601"/>
      <c r="TZ225" s="601"/>
      <c r="UA225" s="601"/>
      <c r="UB225" s="601"/>
      <c r="UC225" s="601"/>
      <c r="UD225" s="601"/>
      <c r="UE225" s="601"/>
      <c r="UF225" s="601"/>
      <c r="UG225" s="601"/>
      <c r="UH225" s="601"/>
      <c r="UI225" s="601"/>
      <c r="UJ225" s="601"/>
      <c r="UK225" s="601"/>
      <c r="UL225" s="601"/>
      <c r="UM225" s="601"/>
      <c r="UN225" s="601"/>
      <c r="UO225" s="601"/>
      <c r="UP225" s="601"/>
      <c r="UQ225" s="601"/>
      <c r="UR225" s="601"/>
      <c r="US225" s="601"/>
      <c r="UT225" s="601"/>
      <c r="UU225" s="601"/>
      <c r="UV225" s="601"/>
      <c r="UW225" s="601"/>
      <c r="UX225" s="601"/>
      <c r="UY225" s="601"/>
      <c r="UZ225" s="601"/>
      <c r="VA225" s="601"/>
      <c r="VB225" s="601"/>
      <c r="VC225" s="601"/>
      <c r="VD225" s="601"/>
      <c r="VE225" s="601"/>
      <c r="VF225" s="601"/>
      <c r="VG225" s="601"/>
      <c r="VH225" s="601"/>
      <c r="VI225" s="601"/>
      <c r="VJ225" s="601"/>
      <c r="VK225" s="601"/>
      <c r="VL225" s="601"/>
      <c r="VM225" s="601"/>
      <c r="VN225" s="601"/>
      <c r="VO225" s="601"/>
      <c r="VP225" s="601"/>
      <c r="VQ225" s="601"/>
      <c r="VR225" s="601"/>
      <c r="VS225" s="601"/>
      <c r="VT225" s="601"/>
      <c r="VU225" s="601"/>
      <c r="VV225" s="601"/>
      <c r="VW225" s="601"/>
      <c r="VX225" s="601"/>
      <c r="VY225" s="601"/>
      <c r="VZ225" s="601"/>
      <c r="WA225" s="601"/>
      <c r="WB225" s="601"/>
      <c r="WC225" s="601"/>
      <c r="WD225" s="601"/>
      <c r="WE225" s="601"/>
      <c r="WF225" s="601"/>
      <c r="WG225" s="601"/>
      <c r="WH225" s="601"/>
      <c r="WI225" s="601"/>
      <c r="WJ225" s="601"/>
      <c r="WK225" s="601"/>
      <c r="WL225" s="601"/>
      <c r="WM225" s="601"/>
      <c r="WN225" s="601"/>
      <c r="WO225" s="601"/>
      <c r="WP225" s="601"/>
      <c r="WQ225" s="601"/>
      <c r="WR225" s="601"/>
      <c r="WS225" s="601"/>
      <c r="WT225" s="601"/>
      <c r="WU225" s="601"/>
      <c r="WV225" s="601"/>
      <c r="WW225" s="601"/>
      <c r="WX225" s="601"/>
      <c r="WY225" s="601"/>
      <c r="WZ225" s="601"/>
      <c r="XA225" s="601"/>
      <c r="XB225" s="601"/>
      <c r="XC225" s="601"/>
      <c r="XD225" s="601"/>
      <c r="XE225" s="601"/>
      <c r="XF225" s="601"/>
      <c r="XG225" s="601"/>
      <c r="XH225" s="601"/>
      <c r="XI225" s="601"/>
      <c r="XJ225" s="601"/>
      <c r="XK225" s="601"/>
      <c r="XL225" s="601"/>
      <c r="XM225" s="601"/>
      <c r="XN225" s="601"/>
      <c r="XO225" s="601"/>
      <c r="XP225" s="601"/>
      <c r="XQ225" s="601"/>
      <c r="XR225" s="601"/>
      <c r="XS225" s="601"/>
      <c r="XT225" s="601"/>
      <c r="XU225" s="601"/>
      <c r="XV225" s="601"/>
      <c r="XW225" s="601"/>
      <c r="XX225" s="601"/>
      <c r="XY225" s="601"/>
      <c r="XZ225" s="601"/>
      <c r="YA225" s="601"/>
      <c r="YB225" s="601"/>
      <c r="YC225" s="601"/>
      <c r="YD225" s="601"/>
      <c r="YE225" s="601"/>
      <c r="YF225" s="601"/>
      <c r="YG225" s="601"/>
      <c r="YH225" s="601"/>
      <c r="YI225" s="601"/>
      <c r="YJ225" s="601"/>
      <c r="YK225" s="601"/>
      <c r="YL225" s="601"/>
      <c r="YM225" s="601"/>
      <c r="YN225" s="601"/>
      <c r="YO225" s="601"/>
      <c r="YP225" s="601"/>
      <c r="YQ225" s="601"/>
      <c r="YR225" s="601"/>
      <c r="YS225" s="601"/>
      <c r="YT225" s="601"/>
      <c r="YU225" s="601"/>
      <c r="YV225" s="601"/>
      <c r="YW225" s="601"/>
      <c r="YX225" s="601"/>
      <c r="YY225" s="601"/>
      <c r="YZ225" s="601"/>
      <c r="ZA225" s="601"/>
      <c r="ZB225" s="601"/>
      <c r="ZC225" s="601"/>
      <c r="ZD225" s="601"/>
      <c r="ZE225" s="601"/>
      <c r="ZF225" s="601"/>
      <c r="ZG225" s="601"/>
      <c r="ZH225" s="601"/>
      <c r="ZI225" s="601"/>
      <c r="ZJ225" s="601"/>
      <c r="ZK225" s="601"/>
      <c r="ZL225" s="601"/>
      <c r="ZM225" s="601"/>
      <c r="ZN225" s="601"/>
      <c r="ZO225" s="601"/>
      <c r="ZP225" s="601"/>
      <c r="ZQ225" s="601"/>
      <c r="ZR225" s="601"/>
      <c r="ZS225" s="601"/>
      <c r="ZT225" s="601"/>
      <c r="ZU225" s="601"/>
      <c r="ZV225" s="601"/>
      <c r="ZW225" s="601"/>
      <c r="ZX225" s="601"/>
      <c r="ZY225" s="601"/>
      <c r="ZZ225" s="601"/>
      <c r="AAA225" s="601"/>
      <c r="AAB225" s="601"/>
      <c r="AAC225" s="601"/>
      <c r="AAD225" s="601"/>
      <c r="AAE225" s="601"/>
      <c r="AAF225" s="601"/>
      <c r="AAG225" s="601"/>
      <c r="AAH225" s="601"/>
      <c r="AAI225" s="601"/>
      <c r="AAJ225" s="601"/>
      <c r="AAK225" s="601"/>
      <c r="AAL225" s="601"/>
      <c r="AAM225" s="601"/>
      <c r="AAN225" s="601"/>
      <c r="AAO225" s="601"/>
      <c r="AAP225" s="601"/>
      <c r="AAQ225" s="601"/>
      <c r="AAR225" s="601"/>
      <c r="AAS225" s="601"/>
      <c r="AAT225" s="601"/>
      <c r="AAU225" s="601"/>
      <c r="AAV225" s="601"/>
      <c r="AAW225" s="601"/>
      <c r="AAX225" s="601"/>
      <c r="AAY225" s="601"/>
      <c r="AAZ225" s="601"/>
      <c r="ABA225" s="601"/>
      <c r="ABB225" s="601"/>
      <c r="ABC225" s="601"/>
      <c r="ABD225" s="601"/>
      <c r="ABE225" s="601"/>
      <c r="ABF225" s="601"/>
      <c r="ABG225" s="601"/>
      <c r="ABH225" s="601"/>
      <c r="ABI225" s="601"/>
      <c r="ABJ225" s="601"/>
      <c r="ABK225" s="601"/>
      <c r="ABL225" s="601"/>
      <c r="ABM225" s="601"/>
      <c r="ABN225" s="601"/>
      <c r="ABO225" s="601"/>
      <c r="ABP225" s="601"/>
      <c r="ABQ225" s="601"/>
      <c r="ABR225" s="601"/>
      <c r="ABS225" s="601"/>
      <c r="ABT225" s="601"/>
      <c r="ABU225" s="601"/>
      <c r="ABV225" s="601"/>
      <c r="ABW225" s="601"/>
      <c r="ABX225" s="601"/>
      <c r="ABY225" s="601"/>
      <c r="ABZ225" s="601"/>
      <c r="ACA225" s="601"/>
      <c r="ACB225" s="601"/>
      <c r="ACC225" s="601"/>
      <c r="ACD225" s="601"/>
      <c r="ACE225" s="601"/>
      <c r="ACF225" s="601"/>
      <c r="ACG225" s="601"/>
      <c r="ACH225" s="601"/>
      <c r="ACI225" s="601"/>
      <c r="ACJ225" s="601"/>
      <c r="ACK225" s="601"/>
      <c r="ACL225" s="601"/>
      <c r="ACM225" s="601"/>
      <c r="ACN225" s="601"/>
      <c r="ACO225" s="601"/>
      <c r="ACP225" s="601"/>
      <c r="ACQ225" s="601"/>
      <c r="ACR225" s="601"/>
      <c r="ACS225" s="601"/>
      <c r="ACT225" s="601"/>
      <c r="ACU225" s="601"/>
      <c r="ACV225" s="601"/>
      <c r="ACW225" s="601"/>
      <c r="ACX225" s="601"/>
      <c r="ACY225" s="601"/>
      <c r="ACZ225" s="601"/>
      <c r="ADA225" s="601"/>
      <c r="ADB225" s="601"/>
      <c r="ADC225" s="601"/>
      <c r="ADD225" s="601"/>
      <c r="ADE225" s="601"/>
      <c r="ADF225" s="601"/>
      <c r="ADG225" s="601"/>
      <c r="ADH225" s="601"/>
      <c r="ADI225" s="601"/>
      <c r="ADJ225" s="601"/>
      <c r="ADK225" s="601"/>
      <c r="ADL225" s="601"/>
      <c r="ADM225" s="601"/>
      <c r="ADN225" s="601"/>
      <c r="ADO225" s="601"/>
      <c r="ADP225" s="601"/>
      <c r="ADQ225" s="601"/>
      <c r="ADR225" s="601"/>
      <c r="ADS225" s="601"/>
      <c r="ADT225" s="601"/>
      <c r="ADU225" s="601"/>
      <c r="ADV225" s="601"/>
      <c r="ADW225" s="601"/>
      <c r="ADX225" s="601"/>
      <c r="ADY225" s="601"/>
      <c r="ADZ225" s="601"/>
      <c r="AEA225" s="601"/>
      <c r="AEB225" s="601"/>
      <c r="AEC225" s="601"/>
      <c r="AED225" s="601"/>
      <c r="AEE225" s="601"/>
      <c r="AEF225" s="601"/>
      <c r="AEG225" s="601"/>
      <c r="AEH225" s="601"/>
      <c r="AEI225" s="601"/>
      <c r="AEJ225" s="601"/>
      <c r="AEK225" s="601"/>
      <c r="AEL225" s="601"/>
      <c r="AEM225" s="601"/>
      <c r="AEN225" s="601"/>
      <c r="AEO225" s="601"/>
      <c r="AEP225" s="601"/>
      <c r="AEQ225" s="601"/>
      <c r="AER225" s="601"/>
      <c r="AES225" s="601"/>
      <c r="AET225" s="601"/>
      <c r="AEU225" s="601"/>
      <c r="AEV225" s="601"/>
      <c r="AEW225" s="601"/>
      <c r="AEX225" s="601"/>
      <c r="AEY225" s="601"/>
      <c r="AEZ225" s="601"/>
      <c r="AFA225" s="601"/>
      <c r="AFB225" s="601"/>
      <c r="AFC225" s="601"/>
      <c r="AFD225" s="601"/>
      <c r="AFE225" s="601"/>
      <c r="AFF225" s="601"/>
      <c r="AFG225" s="601"/>
      <c r="AFH225" s="601"/>
      <c r="AFI225" s="601"/>
      <c r="AFJ225" s="601"/>
      <c r="AFK225" s="601"/>
      <c r="AFL225" s="601"/>
      <c r="AFM225" s="601"/>
      <c r="AFN225" s="601"/>
      <c r="AFO225" s="601"/>
      <c r="AFP225" s="601"/>
      <c r="AFQ225" s="601"/>
      <c r="AFR225" s="601"/>
      <c r="AFS225" s="601"/>
      <c r="AFT225" s="601"/>
      <c r="AFU225" s="601"/>
      <c r="AFV225" s="601"/>
      <c r="AFW225" s="601"/>
      <c r="AFX225" s="601"/>
      <c r="AFY225" s="601"/>
      <c r="AFZ225" s="601"/>
      <c r="AGA225" s="601"/>
      <c r="AGB225" s="601"/>
      <c r="AGC225" s="601"/>
      <c r="AGD225" s="601"/>
      <c r="AGE225" s="601"/>
      <c r="AGF225" s="601"/>
      <c r="AGG225" s="601"/>
      <c r="AGH225" s="601"/>
      <c r="AGI225" s="601"/>
      <c r="AGJ225" s="601"/>
      <c r="AGK225" s="601"/>
      <c r="AGL225" s="601"/>
      <c r="AGM225" s="601"/>
      <c r="AGN225" s="601"/>
      <c r="AGO225" s="601"/>
      <c r="AGP225" s="601"/>
      <c r="AGQ225" s="601"/>
      <c r="AGR225" s="601"/>
      <c r="AGS225" s="601"/>
      <c r="AGT225" s="601"/>
      <c r="AGU225" s="601"/>
      <c r="AGV225" s="601"/>
      <c r="AGW225" s="601"/>
      <c r="AGX225" s="601"/>
      <c r="AGY225" s="601"/>
      <c r="AGZ225" s="601"/>
      <c r="AHA225" s="601"/>
      <c r="AHB225" s="601"/>
      <c r="AHC225" s="601"/>
      <c r="AHD225" s="601"/>
      <c r="AHE225" s="601"/>
      <c r="AHF225" s="601"/>
      <c r="AHG225" s="601"/>
      <c r="AHH225" s="601"/>
      <c r="AHI225" s="601"/>
      <c r="AHJ225" s="601"/>
      <c r="AHK225" s="601"/>
      <c r="AHL225" s="601"/>
      <c r="AHM225" s="601"/>
      <c r="AHN225" s="601"/>
      <c r="AHO225" s="601"/>
      <c r="AHP225" s="601"/>
      <c r="AHQ225" s="601"/>
      <c r="AHR225" s="601"/>
      <c r="AHS225" s="601"/>
      <c r="AHT225" s="601"/>
      <c r="AHU225" s="601"/>
      <c r="AHV225" s="601"/>
      <c r="AHW225" s="601"/>
      <c r="AHX225" s="601"/>
      <c r="AHY225" s="601"/>
      <c r="AHZ225" s="601"/>
      <c r="AIA225" s="601"/>
      <c r="AIB225" s="601"/>
      <c r="AIC225" s="601"/>
      <c r="AID225" s="601"/>
      <c r="AIE225" s="601"/>
      <c r="AIF225" s="601"/>
      <c r="AIG225" s="601"/>
      <c r="AIH225" s="601"/>
      <c r="AII225" s="601"/>
      <c r="AIJ225" s="601"/>
      <c r="AIK225" s="601"/>
      <c r="AIL225" s="601"/>
      <c r="AIM225" s="601"/>
      <c r="AIN225" s="601"/>
      <c r="AIO225" s="601"/>
      <c r="AIP225" s="601"/>
      <c r="AIQ225" s="601"/>
      <c r="AIR225" s="601"/>
      <c r="AIS225" s="601"/>
      <c r="AIT225" s="601"/>
      <c r="AIU225" s="601"/>
      <c r="AIV225" s="601"/>
      <c r="AIW225" s="601"/>
      <c r="AIX225" s="601"/>
      <c r="AIY225" s="601"/>
      <c r="AIZ225" s="601"/>
      <c r="AJA225" s="601"/>
      <c r="AJB225" s="601"/>
      <c r="AJC225" s="601"/>
      <c r="AJD225" s="601"/>
      <c r="AJE225" s="601"/>
      <c r="AJF225" s="601"/>
      <c r="AJG225" s="601"/>
      <c r="AJH225" s="601"/>
      <c r="AJI225" s="601"/>
      <c r="AJJ225" s="601"/>
      <c r="AJK225" s="601"/>
      <c r="AJL225" s="601"/>
      <c r="AJM225" s="601"/>
      <c r="AJN225" s="601"/>
      <c r="AJO225" s="601"/>
      <c r="AJP225" s="601"/>
      <c r="AJQ225" s="601"/>
      <c r="AJR225" s="601"/>
      <c r="AJS225" s="601"/>
      <c r="AJT225" s="601"/>
      <c r="AJU225" s="601"/>
      <c r="AJV225" s="601"/>
      <c r="AJW225" s="601"/>
      <c r="AJX225" s="601"/>
      <c r="AJY225" s="601"/>
      <c r="AJZ225" s="601"/>
      <c r="AKA225" s="601"/>
      <c r="AKB225" s="601"/>
      <c r="AKC225" s="601"/>
      <c r="AKD225" s="601"/>
      <c r="AKE225" s="601"/>
      <c r="AKF225" s="601"/>
      <c r="AKG225" s="601"/>
      <c r="AKH225" s="601"/>
      <c r="AKI225" s="601"/>
      <c r="AKJ225" s="601"/>
      <c r="AKK225" s="601"/>
      <c r="AKL225" s="601"/>
      <c r="AKM225" s="601"/>
      <c r="AKN225" s="601"/>
      <c r="AKO225" s="601"/>
      <c r="AKP225" s="601"/>
      <c r="AKQ225" s="601"/>
      <c r="AKR225" s="601"/>
      <c r="AKS225" s="601"/>
      <c r="AKT225" s="601"/>
      <c r="AKU225" s="601"/>
      <c r="AKV225" s="601"/>
      <c r="AKW225" s="601"/>
      <c r="AKX225" s="601"/>
      <c r="AKY225" s="601"/>
      <c r="AKZ225" s="601"/>
      <c r="ALA225" s="601"/>
      <c r="ALB225" s="601"/>
      <c r="ALC225" s="601"/>
      <c r="ALD225" s="601"/>
      <c r="ALE225" s="601"/>
      <c r="ALF225" s="601"/>
      <c r="ALG225" s="601"/>
      <c r="ALH225" s="601"/>
      <c r="ALI225" s="601"/>
      <c r="ALJ225" s="601"/>
      <c r="ALK225" s="601"/>
      <c r="ALL225" s="601"/>
      <c r="ALM225" s="601"/>
      <c r="ALN225" s="601"/>
      <c r="ALO225" s="601"/>
      <c r="ALP225" s="601"/>
      <c r="ALQ225" s="601"/>
      <c r="ALR225" s="601"/>
      <c r="ALS225" s="601"/>
      <c r="ALT225" s="601"/>
      <c r="ALU225" s="601"/>
      <c r="ALV225" s="601"/>
      <c r="ALW225" s="601"/>
      <c r="ALX225" s="601"/>
      <c r="ALY225" s="601"/>
      <c r="ALZ225" s="601"/>
      <c r="AMA225" s="601"/>
      <c r="AMB225" s="601"/>
      <c r="AMC225" s="601"/>
      <c r="AMD225" s="601"/>
      <c r="AME225" s="601"/>
      <c r="AMF225" s="601"/>
      <c r="AMG225" s="601"/>
      <c r="AMH225" s="601"/>
      <c r="AMI225" s="601"/>
      <c r="AMJ225" s="601"/>
      <c r="AMK225" s="601"/>
      <c r="AML225" s="601"/>
      <c r="AMM225" s="601"/>
      <c r="AMN225" s="601"/>
      <c r="AMO225" s="601"/>
      <c r="AMP225" s="601"/>
      <c r="AMQ225" s="601"/>
      <c r="AMR225" s="601"/>
      <c r="AMS225" s="601"/>
      <c r="AMT225" s="601"/>
      <c r="AMU225" s="601"/>
      <c r="AMV225" s="601"/>
      <c r="AMW225" s="601"/>
      <c r="AMX225" s="601"/>
      <c r="AMY225" s="601"/>
      <c r="AMZ225" s="601"/>
      <c r="ANA225" s="601"/>
      <c r="ANB225" s="601"/>
      <c r="ANC225" s="601"/>
      <c r="AND225" s="601"/>
      <c r="ANE225" s="601"/>
      <c r="ANF225" s="601"/>
      <c r="ANG225" s="601"/>
      <c r="ANH225" s="601"/>
      <c r="ANI225" s="601"/>
      <c r="ANJ225" s="601"/>
      <c r="ANK225" s="601"/>
      <c r="ANL225" s="601"/>
      <c r="ANM225" s="601"/>
      <c r="ANN225" s="601"/>
      <c r="ANO225" s="601"/>
      <c r="ANP225" s="601"/>
      <c r="ANQ225" s="601"/>
      <c r="ANR225" s="601"/>
      <c r="ANS225" s="601"/>
      <c r="ANT225" s="601"/>
      <c r="ANU225" s="601"/>
      <c r="ANV225" s="601"/>
      <c r="ANW225" s="601"/>
      <c r="ANX225" s="601"/>
      <c r="ANY225" s="601"/>
      <c r="ANZ225" s="601"/>
      <c r="AOA225" s="601"/>
      <c r="AOB225" s="601"/>
      <c r="AOC225" s="601"/>
      <c r="AOD225" s="601"/>
      <c r="AOE225" s="601"/>
      <c r="AOF225" s="601"/>
      <c r="AOG225" s="601"/>
      <c r="AOH225" s="601"/>
      <c r="AOI225" s="601"/>
      <c r="AOJ225" s="601"/>
      <c r="AOK225" s="601"/>
      <c r="AOL225" s="601"/>
      <c r="AOM225" s="601"/>
      <c r="AON225" s="601"/>
      <c r="AOO225" s="601"/>
      <c r="AOP225" s="601"/>
      <c r="AOQ225" s="601"/>
      <c r="AOR225" s="601"/>
      <c r="AOS225" s="601"/>
      <c r="AOT225" s="601"/>
      <c r="AOU225" s="601"/>
      <c r="AOV225" s="601"/>
      <c r="AOW225" s="601"/>
      <c r="AOX225" s="601"/>
      <c r="AOY225" s="601"/>
      <c r="AOZ225" s="601"/>
      <c r="APA225" s="601"/>
      <c r="APB225" s="601"/>
      <c r="APC225" s="601"/>
      <c r="APD225" s="601"/>
      <c r="APE225" s="601"/>
      <c r="APF225" s="601"/>
      <c r="APG225" s="601"/>
      <c r="APH225" s="601"/>
      <c r="API225" s="601"/>
      <c r="APJ225" s="601"/>
      <c r="APK225" s="601"/>
      <c r="APL225" s="601"/>
      <c r="APM225" s="601"/>
      <c r="APN225" s="601"/>
      <c r="APO225" s="601"/>
      <c r="APP225" s="601"/>
      <c r="APQ225" s="601"/>
      <c r="APR225" s="601"/>
      <c r="APS225" s="601"/>
      <c r="APT225" s="601"/>
      <c r="APU225" s="601"/>
      <c r="APV225" s="601"/>
      <c r="APW225" s="601"/>
      <c r="APX225" s="601"/>
      <c r="APY225" s="601"/>
      <c r="APZ225" s="601"/>
      <c r="AQA225" s="601"/>
      <c r="AQB225" s="601"/>
      <c r="AQC225" s="601"/>
      <c r="AQD225" s="601"/>
      <c r="AQE225" s="601"/>
      <c r="AQF225" s="601"/>
      <c r="AQG225" s="601"/>
      <c r="AQH225" s="601"/>
      <c r="AQI225" s="601"/>
      <c r="AQJ225" s="601"/>
      <c r="AQK225" s="601"/>
      <c r="AQL225" s="601"/>
      <c r="AQM225" s="601"/>
      <c r="AQN225" s="601"/>
      <c r="AQO225" s="601"/>
      <c r="AQP225" s="601"/>
      <c r="AQQ225" s="601"/>
      <c r="AQR225" s="601"/>
      <c r="AQS225" s="601"/>
      <c r="AQT225" s="601"/>
      <c r="AQU225" s="601"/>
      <c r="AQV225" s="601"/>
      <c r="AQW225" s="601"/>
      <c r="AQX225" s="601"/>
      <c r="AQY225" s="601"/>
      <c r="AQZ225" s="601"/>
      <c r="ARA225" s="601"/>
      <c r="ARB225" s="601"/>
      <c r="ARC225" s="601"/>
      <c r="ARD225" s="601"/>
      <c r="ARE225" s="601"/>
      <c r="ARF225" s="601"/>
      <c r="ARG225" s="601"/>
      <c r="ARH225" s="601"/>
      <c r="ARI225" s="601"/>
      <c r="ARJ225" s="601"/>
      <c r="ARK225" s="601"/>
      <c r="ARL225" s="601"/>
      <c r="ARM225" s="601"/>
      <c r="ARN225" s="601"/>
      <c r="ARO225" s="601"/>
      <c r="ARP225" s="601"/>
      <c r="ARQ225" s="601"/>
      <c r="ARR225" s="601"/>
      <c r="ARS225" s="601"/>
      <c r="ART225" s="601"/>
      <c r="ARU225" s="601"/>
      <c r="ARV225" s="601"/>
      <c r="ARW225" s="601"/>
      <c r="ARX225" s="601"/>
      <c r="ARY225" s="601"/>
      <c r="ARZ225" s="601"/>
      <c r="ASA225" s="601"/>
      <c r="ASB225" s="601"/>
      <c r="ASC225" s="601"/>
      <c r="ASD225" s="601"/>
      <c r="ASE225" s="601"/>
      <c r="ASF225" s="601"/>
      <c r="ASG225" s="601"/>
      <c r="ASH225" s="601"/>
      <c r="ASI225" s="601"/>
      <c r="ASJ225" s="601"/>
      <c r="ASK225" s="601"/>
      <c r="ASL225" s="601"/>
      <c r="ASM225" s="601"/>
      <c r="ASN225" s="601"/>
      <c r="ASO225" s="601"/>
      <c r="ASP225" s="601"/>
      <c r="ASQ225" s="601"/>
      <c r="ASR225" s="601"/>
      <c r="ASS225" s="601"/>
      <c r="AST225" s="601"/>
      <c r="ASU225" s="601"/>
      <c r="ASV225" s="601"/>
      <c r="ASW225" s="601"/>
      <c r="ASX225" s="601"/>
      <c r="ASY225" s="601"/>
      <c r="ASZ225" s="601"/>
      <c r="ATA225" s="601"/>
      <c r="ATB225" s="601"/>
      <c r="ATC225" s="601"/>
      <c r="ATD225" s="601"/>
      <c r="ATE225" s="601"/>
      <c r="ATF225" s="601"/>
      <c r="ATG225" s="601"/>
      <c r="ATH225" s="601"/>
      <c r="ATI225" s="601"/>
      <c r="ATJ225" s="601"/>
      <c r="ATK225" s="601"/>
      <c r="ATL225" s="601"/>
      <c r="ATM225" s="601"/>
      <c r="ATN225" s="601"/>
      <c r="ATO225" s="601"/>
      <c r="ATP225" s="601"/>
      <c r="ATQ225" s="601"/>
      <c r="ATR225" s="601"/>
      <c r="ATS225" s="601"/>
      <c r="ATT225" s="601"/>
      <c r="ATU225" s="601"/>
      <c r="ATV225" s="601"/>
      <c r="ATW225" s="601"/>
      <c r="ATX225" s="601"/>
      <c r="ATY225" s="601"/>
      <c r="ATZ225" s="601"/>
      <c r="AUA225" s="601"/>
      <c r="AUB225" s="601"/>
      <c r="AUC225" s="601"/>
      <c r="AUD225" s="601"/>
      <c r="AUE225" s="601"/>
      <c r="AUF225" s="601"/>
      <c r="AUG225" s="601"/>
      <c r="AUH225" s="601"/>
      <c r="AUI225" s="601"/>
      <c r="AUJ225" s="601"/>
      <c r="AUK225" s="601"/>
      <c r="AUL225" s="601"/>
      <c r="AUM225" s="601"/>
      <c r="AUN225" s="601"/>
      <c r="AUO225" s="601"/>
      <c r="AUP225" s="601"/>
      <c r="AUQ225" s="601"/>
      <c r="AUR225" s="601"/>
      <c r="AUS225" s="601"/>
      <c r="AUT225" s="601"/>
      <c r="AUU225" s="601"/>
      <c r="AUV225" s="601"/>
      <c r="AUW225" s="601"/>
      <c r="AUX225" s="601"/>
      <c r="AUY225" s="601"/>
      <c r="AUZ225" s="601"/>
      <c r="AVA225" s="601"/>
      <c r="AVB225" s="601"/>
      <c r="AVC225" s="601"/>
      <c r="AVD225" s="601"/>
      <c r="AVE225" s="601"/>
      <c r="AVF225" s="601"/>
      <c r="AVG225" s="601"/>
      <c r="AVH225" s="601"/>
      <c r="AVI225" s="601"/>
      <c r="AVJ225" s="601"/>
      <c r="AVK225" s="601"/>
      <c r="AVL225" s="601"/>
      <c r="AVM225" s="601"/>
      <c r="AVN225" s="601"/>
      <c r="AVO225" s="601"/>
      <c r="AVP225" s="601"/>
      <c r="AVQ225" s="601"/>
      <c r="AVR225" s="601"/>
      <c r="AVS225" s="601"/>
      <c r="AVT225" s="601"/>
      <c r="AVU225" s="601"/>
      <c r="AVV225" s="601"/>
      <c r="AVW225" s="601"/>
      <c r="AVX225" s="601"/>
      <c r="AVY225" s="601"/>
      <c r="AVZ225" s="601"/>
      <c r="AWA225" s="601"/>
      <c r="AWB225" s="601"/>
      <c r="AWC225" s="601"/>
      <c r="AWD225" s="601"/>
      <c r="AWE225" s="601"/>
      <c r="AWF225" s="601"/>
      <c r="AWG225" s="601"/>
      <c r="AWH225" s="601"/>
      <c r="AWI225" s="601"/>
      <c r="AWJ225" s="601"/>
      <c r="AWK225" s="601"/>
      <c r="AWL225" s="601"/>
      <c r="AWM225" s="601"/>
      <c r="AWN225" s="601"/>
      <c r="AWO225" s="601"/>
      <c r="AWP225" s="601"/>
      <c r="AWQ225" s="601"/>
      <c r="AWR225" s="601"/>
      <c r="AWS225" s="601"/>
      <c r="AWT225" s="601"/>
      <c r="AWU225" s="601"/>
      <c r="AWV225" s="601"/>
      <c r="AWW225" s="601"/>
      <c r="AWX225" s="601"/>
      <c r="AWY225" s="601"/>
      <c r="AWZ225" s="601"/>
      <c r="AXA225" s="601"/>
      <c r="AXB225" s="601"/>
      <c r="AXC225" s="601"/>
      <c r="AXD225" s="601"/>
      <c r="AXE225" s="601"/>
      <c r="AXF225" s="601"/>
      <c r="AXG225" s="601"/>
      <c r="AXH225" s="601"/>
      <c r="AXI225" s="601"/>
      <c r="AXJ225" s="601"/>
    </row>
    <row r="226" spans="1:1310" s="602" customFormat="1" ht="23.25" customHeight="1">
      <c r="A226" s="603"/>
      <c r="B226" s="5957" t="s">
        <v>953</v>
      </c>
      <c r="C226" s="5957"/>
      <c r="D226" s="5957"/>
      <c r="E226" s="5957"/>
      <c r="F226" s="605"/>
      <c r="G226" s="5957" t="s">
        <v>954</v>
      </c>
      <c r="H226" s="5957"/>
      <c r="I226" s="5957"/>
      <c r="J226" s="605"/>
      <c r="K226" s="5960" t="s">
        <v>955</v>
      </c>
      <c r="L226" s="5960"/>
      <c r="M226" s="5960"/>
      <c r="N226" s="605"/>
      <c r="O226" s="5957" t="s">
        <v>956</v>
      </c>
      <c r="P226" s="5957"/>
      <c r="Q226" s="605"/>
      <c r="R226" s="599"/>
      <c r="S226" s="599"/>
      <c r="T226" s="599"/>
      <c r="U226" s="599"/>
      <c r="V226" s="599"/>
      <c r="W226" s="599"/>
      <c r="X226" s="599"/>
      <c r="Y226" s="599"/>
      <c r="Z226" s="599"/>
      <c r="AA226" s="599"/>
      <c r="AB226" s="599"/>
      <c r="AC226" s="599"/>
      <c r="AD226" s="600"/>
      <c r="AE226" s="600"/>
      <c r="AF226" s="600"/>
      <c r="AG226" s="600"/>
      <c r="AH226" s="600"/>
      <c r="AI226" s="600"/>
      <c r="AJ226" s="600"/>
      <c r="AK226" s="600"/>
      <c r="AL226" s="600"/>
      <c r="AM226" s="600"/>
      <c r="AN226" s="600"/>
      <c r="AO226" s="600"/>
      <c r="AP226" s="600"/>
      <c r="AQ226" s="600"/>
      <c r="AR226" s="600"/>
      <c r="AS226" s="600"/>
      <c r="AT226" s="600"/>
      <c r="AU226" s="600"/>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c r="CM226" s="601"/>
      <c r="CN226" s="601"/>
      <c r="CO226" s="601"/>
      <c r="CP226" s="601"/>
      <c r="CQ226" s="601"/>
      <c r="CR226" s="601"/>
      <c r="CS226" s="601"/>
      <c r="CT226" s="601"/>
      <c r="CU226" s="601"/>
      <c r="CV226" s="601"/>
      <c r="CW226" s="601"/>
      <c r="CX226" s="601"/>
      <c r="CY226" s="601"/>
      <c r="CZ226" s="601"/>
      <c r="DA226" s="601"/>
      <c r="DB226" s="601"/>
      <c r="DC226" s="601"/>
      <c r="DD226" s="601"/>
      <c r="DE226" s="601"/>
      <c r="DF226" s="601"/>
      <c r="DG226" s="601"/>
      <c r="DH226" s="601"/>
      <c r="DI226" s="601"/>
      <c r="DJ226" s="601"/>
      <c r="DK226" s="601"/>
      <c r="DL226" s="601"/>
      <c r="DM226" s="601"/>
      <c r="DN226" s="601"/>
      <c r="DO226" s="601"/>
      <c r="DP226" s="601"/>
      <c r="DQ226" s="601"/>
      <c r="DR226" s="601"/>
      <c r="DS226" s="601"/>
      <c r="DT226" s="601"/>
      <c r="DU226" s="601"/>
      <c r="DV226" s="601"/>
      <c r="DW226" s="601"/>
      <c r="DX226" s="601"/>
      <c r="DY226" s="601"/>
      <c r="DZ226" s="601"/>
      <c r="EA226" s="601"/>
      <c r="EB226" s="601"/>
      <c r="EC226" s="601"/>
      <c r="ED226" s="601"/>
      <c r="EE226" s="601"/>
      <c r="EF226" s="601"/>
      <c r="EG226" s="601"/>
      <c r="EH226" s="601"/>
      <c r="EI226" s="601"/>
      <c r="EJ226" s="601"/>
      <c r="EK226" s="601"/>
      <c r="EL226" s="601"/>
      <c r="EM226" s="601"/>
      <c r="EN226" s="601"/>
      <c r="EO226" s="601"/>
      <c r="EP226" s="601"/>
      <c r="EQ226" s="601"/>
      <c r="ER226" s="601"/>
      <c r="ES226" s="601"/>
      <c r="ET226" s="601"/>
      <c r="EU226" s="601"/>
      <c r="EV226" s="601"/>
      <c r="EW226" s="601"/>
      <c r="EX226" s="601"/>
      <c r="EY226" s="601"/>
      <c r="EZ226" s="601"/>
      <c r="FA226" s="601"/>
      <c r="FB226" s="601"/>
      <c r="FC226" s="601"/>
      <c r="FD226" s="601"/>
      <c r="FE226" s="601"/>
      <c r="FF226" s="601"/>
      <c r="FG226" s="601"/>
      <c r="FH226" s="601"/>
      <c r="FI226" s="601"/>
      <c r="FJ226" s="601"/>
      <c r="FK226" s="601"/>
      <c r="FL226" s="601"/>
      <c r="FM226" s="601"/>
      <c r="FN226" s="601"/>
      <c r="FO226" s="601"/>
      <c r="FP226" s="601"/>
      <c r="FQ226" s="601"/>
      <c r="FR226" s="601"/>
      <c r="FS226" s="601"/>
      <c r="FT226" s="601"/>
      <c r="FU226" s="601"/>
      <c r="FV226" s="601"/>
      <c r="FW226" s="601"/>
      <c r="FX226" s="601"/>
      <c r="FY226" s="601"/>
      <c r="FZ226" s="601"/>
      <c r="GA226" s="601"/>
      <c r="GB226" s="601"/>
      <c r="GC226" s="601"/>
      <c r="GD226" s="601"/>
      <c r="GE226" s="601"/>
      <c r="GF226" s="601"/>
      <c r="GG226" s="601"/>
      <c r="GH226" s="601"/>
      <c r="GI226" s="601"/>
      <c r="GJ226" s="601"/>
      <c r="GK226" s="601"/>
      <c r="GL226" s="601"/>
      <c r="GM226" s="601"/>
      <c r="GN226" s="601"/>
      <c r="GO226" s="601"/>
      <c r="GP226" s="601"/>
      <c r="GQ226" s="601"/>
      <c r="GR226" s="601"/>
      <c r="GS226" s="601"/>
      <c r="GT226" s="601"/>
      <c r="GU226" s="601"/>
      <c r="GV226" s="601"/>
      <c r="GW226" s="601"/>
      <c r="GX226" s="601"/>
      <c r="GY226" s="601"/>
      <c r="GZ226" s="601"/>
      <c r="HA226" s="601"/>
      <c r="HB226" s="601"/>
      <c r="HC226" s="601"/>
      <c r="HD226" s="601"/>
      <c r="HE226" s="601"/>
      <c r="HF226" s="601"/>
      <c r="HG226" s="601"/>
      <c r="HH226" s="601"/>
      <c r="HI226" s="601"/>
      <c r="HJ226" s="601"/>
      <c r="HK226" s="601"/>
      <c r="HL226" s="601"/>
      <c r="HM226" s="601"/>
      <c r="HN226" s="601"/>
      <c r="HO226" s="601"/>
      <c r="HP226" s="601"/>
      <c r="HQ226" s="601"/>
      <c r="HR226" s="601"/>
      <c r="HS226" s="601"/>
      <c r="HT226" s="601"/>
      <c r="HU226" s="601"/>
      <c r="HV226" s="601"/>
      <c r="HW226" s="601"/>
      <c r="HX226" s="601"/>
      <c r="HY226" s="601"/>
      <c r="HZ226" s="601"/>
      <c r="IA226" s="601"/>
      <c r="IB226" s="601"/>
      <c r="IC226" s="601"/>
      <c r="ID226" s="601"/>
      <c r="IE226" s="601"/>
      <c r="IF226" s="601"/>
      <c r="IG226" s="601"/>
      <c r="IH226" s="601"/>
      <c r="II226" s="601"/>
      <c r="IJ226" s="601"/>
      <c r="IK226" s="601"/>
      <c r="IL226" s="601"/>
      <c r="IM226" s="601"/>
      <c r="IN226" s="601"/>
      <c r="IO226" s="601"/>
      <c r="IP226" s="601"/>
      <c r="IQ226" s="601"/>
      <c r="IR226" s="601"/>
      <c r="IS226" s="601"/>
      <c r="IT226" s="601"/>
      <c r="IU226" s="601"/>
      <c r="IV226" s="601"/>
      <c r="IW226" s="601"/>
      <c r="IX226" s="601"/>
      <c r="IY226" s="601"/>
      <c r="IZ226" s="601"/>
      <c r="JA226" s="601"/>
      <c r="JB226" s="601"/>
      <c r="JC226" s="601"/>
      <c r="JD226" s="601"/>
      <c r="JE226" s="601"/>
      <c r="JF226" s="601"/>
      <c r="JG226" s="601"/>
      <c r="JH226" s="601"/>
      <c r="JI226" s="601"/>
      <c r="JJ226" s="601"/>
      <c r="JK226" s="601"/>
      <c r="JL226" s="601"/>
      <c r="JM226" s="601"/>
      <c r="JN226" s="601"/>
      <c r="JO226" s="601"/>
      <c r="JP226" s="601"/>
      <c r="JQ226" s="601"/>
      <c r="JR226" s="601"/>
      <c r="JS226" s="601"/>
      <c r="JT226" s="601"/>
      <c r="JU226" s="601"/>
      <c r="JV226" s="601"/>
      <c r="JW226" s="601"/>
      <c r="JX226" s="601"/>
      <c r="JY226" s="601"/>
      <c r="JZ226" s="601"/>
      <c r="KA226" s="601"/>
      <c r="KB226" s="601"/>
      <c r="KC226" s="601"/>
      <c r="KD226" s="601"/>
      <c r="KE226" s="601"/>
      <c r="KF226" s="601"/>
      <c r="KG226" s="601"/>
      <c r="KH226" s="601"/>
      <c r="KI226" s="601"/>
      <c r="KJ226" s="601"/>
      <c r="KK226" s="601"/>
      <c r="KL226" s="601"/>
      <c r="KM226" s="601"/>
      <c r="KN226" s="601"/>
      <c r="KO226" s="601"/>
      <c r="KP226" s="601"/>
      <c r="KQ226" s="601"/>
      <c r="KR226" s="601"/>
      <c r="KS226" s="601"/>
      <c r="KT226" s="601"/>
      <c r="KU226" s="601"/>
      <c r="KV226" s="601"/>
      <c r="KW226" s="601"/>
      <c r="KX226" s="601"/>
      <c r="KY226" s="601"/>
      <c r="KZ226" s="601"/>
      <c r="LA226" s="601"/>
      <c r="LB226" s="601"/>
      <c r="LC226" s="601"/>
      <c r="LD226" s="601"/>
      <c r="LE226" s="601"/>
      <c r="LF226" s="601"/>
      <c r="LG226" s="601"/>
      <c r="LH226" s="601"/>
      <c r="LI226" s="601"/>
      <c r="LJ226" s="601"/>
      <c r="LK226" s="601"/>
      <c r="LL226" s="601"/>
      <c r="LM226" s="601"/>
      <c r="LN226" s="601"/>
      <c r="LO226" s="601"/>
      <c r="LP226" s="601"/>
      <c r="LQ226" s="601"/>
      <c r="LR226" s="601"/>
      <c r="LS226" s="601"/>
      <c r="LT226" s="601"/>
      <c r="LU226" s="601"/>
      <c r="LV226" s="601"/>
      <c r="LW226" s="601"/>
      <c r="LX226" s="601"/>
      <c r="LY226" s="601"/>
      <c r="LZ226" s="601"/>
      <c r="MA226" s="601"/>
      <c r="MB226" s="601"/>
      <c r="MC226" s="601"/>
      <c r="MD226" s="601"/>
      <c r="ME226" s="601"/>
      <c r="MF226" s="601"/>
      <c r="MG226" s="601"/>
      <c r="MH226" s="601"/>
      <c r="MI226" s="601"/>
      <c r="MJ226" s="601"/>
      <c r="MK226" s="601"/>
      <c r="ML226" s="601"/>
      <c r="MM226" s="601"/>
      <c r="MN226" s="601"/>
      <c r="MO226" s="601"/>
      <c r="MP226" s="601"/>
      <c r="MQ226" s="601"/>
      <c r="MR226" s="601"/>
      <c r="MS226" s="601"/>
      <c r="MT226" s="601"/>
      <c r="MU226" s="601"/>
      <c r="MV226" s="601"/>
      <c r="MW226" s="601"/>
      <c r="MX226" s="601"/>
      <c r="MY226" s="601"/>
      <c r="MZ226" s="601"/>
      <c r="NA226" s="601"/>
      <c r="NB226" s="601"/>
      <c r="NC226" s="601"/>
      <c r="ND226" s="601"/>
      <c r="NE226" s="601"/>
      <c r="NF226" s="601"/>
      <c r="NG226" s="601"/>
      <c r="NH226" s="601"/>
      <c r="NI226" s="601"/>
      <c r="NJ226" s="601"/>
      <c r="NK226" s="601"/>
      <c r="NL226" s="601"/>
      <c r="NM226" s="601"/>
      <c r="NN226" s="601"/>
      <c r="NO226" s="601"/>
      <c r="NP226" s="601"/>
      <c r="NQ226" s="601"/>
      <c r="NR226" s="601"/>
      <c r="NS226" s="601"/>
      <c r="NT226" s="601"/>
      <c r="NU226" s="601"/>
      <c r="NV226" s="601"/>
      <c r="NW226" s="601"/>
      <c r="NX226" s="601"/>
      <c r="NY226" s="601"/>
      <c r="NZ226" s="601"/>
      <c r="OA226" s="601"/>
      <c r="OB226" s="601"/>
      <c r="OC226" s="601"/>
      <c r="OD226" s="601"/>
      <c r="OE226" s="601"/>
      <c r="OF226" s="601"/>
      <c r="OG226" s="601"/>
      <c r="OH226" s="601"/>
      <c r="OI226" s="601"/>
      <c r="OJ226" s="601"/>
      <c r="OK226" s="601"/>
      <c r="OL226" s="601"/>
      <c r="OM226" s="601"/>
      <c r="ON226" s="601"/>
      <c r="OO226" s="601"/>
      <c r="OP226" s="601"/>
      <c r="OQ226" s="601"/>
      <c r="OR226" s="601"/>
      <c r="OS226" s="601"/>
      <c r="OT226" s="601"/>
      <c r="OU226" s="601"/>
      <c r="OV226" s="601"/>
      <c r="OW226" s="601"/>
      <c r="OX226" s="601"/>
      <c r="OY226" s="601"/>
      <c r="OZ226" s="601"/>
      <c r="PA226" s="601"/>
      <c r="PB226" s="601"/>
      <c r="PC226" s="601"/>
      <c r="PD226" s="601"/>
      <c r="PE226" s="601"/>
      <c r="PF226" s="601"/>
      <c r="PG226" s="601"/>
      <c r="PH226" s="601"/>
      <c r="PI226" s="601"/>
      <c r="PJ226" s="601"/>
      <c r="PK226" s="601"/>
      <c r="PL226" s="601"/>
      <c r="PM226" s="601"/>
      <c r="PN226" s="601"/>
      <c r="PO226" s="601"/>
      <c r="PP226" s="601"/>
      <c r="PQ226" s="601"/>
      <c r="PR226" s="601"/>
      <c r="PS226" s="601"/>
      <c r="PT226" s="601"/>
      <c r="PU226" s="601"/>
      <c r="PV226" s="601"/>
      <c r="PW226" s="601"/>
      <c r="PX226" s="601"/>
      <c r="PY226" s="601"/>
      <c r="PZ226" s="601"/>
      <c r="QA226" s="601"/>
      <c r="QB226" s="601"/>
      <c r="QC226" s="601"/>
      <c r="QD226" s="601"/>
      <c r="QE226" s="601"/>
      <c r="QF226" s="601"/>
      <c r="QG226" s="601"/>
      <c r="QH226" s="601"/>
      <c r="QI226" s="601"/>
      <c r="QJ226" s="601"/>
      <c r="QK226" s="601"/>
      <c r="QL226" s="601"/>
      <c r="QM226" s="601"/>
      <c r="QN226" s="601"/>
      <c r="QO226" s="601"/>
      <c r="QP226" s="601"/>
      <c r="QQ226" s="601"/>
      <c r="QR226" s="601"/>
      <c r="QS226" s="601"/>
      <c r="QT226" s="601"/>
      <c r="QU226" s="601"/>
      <c r="QV226" s="601"/>
      <c r="QW226" s="601"/>
      <c r="QX226" s="601"/>
      <c r="QY226" s="601"/>
      <c r="QZ226" s="601"/>
      <c r="RA226" s="601"/>
      <c r="RB226" s="601"/>
      <c r="RC226" s="601"/>
      <c r="RD226" s="601"/>
      <c r="RE226" s="601"/>
      <c r="RF226" s="601"/>
      <c r="RG226" s="601"/>
      <c r="RH226" s="601"/>
      <c r="RI226" s="601"/>
      <c r="RJ226" s="601"/>
      <c r="RK226" s="601"/>
      <c r="RL226" s="601"/>
      <c r="RM226" s="601"/>
      <c r="RN226" s="601"/>
      <c r="RO226" s="601"/>
      <c r="RP226" s="601"/>
      <c r="RQ226" s="601"/>
      <c r="RR226" s="601"/>
      <c r="RS226" s="601"/>
      <c r="RT226" s="601"/>
      <c r="RU226" s="601"/>
      <c r="RV226" s="601"/>
      <c r="RW226" s="601"/>
      <c r="RX226" s="601"/>
      <c r="RY226" s="601"/>
      <c r="RZ226" s="601"/>
      <c r="SA226" s="601"/>
      <c r="SB226" s="601"/>
      <c r="SC226" s="601"/>
      <c r="SD226" s="601"/>
      <c r="SE226" s="601"/>
      <c r="SF226" s="601"/>
      <c r="SG226" s="601"/>
      <c r="SH226" s="601"/>
      <c r="SI226" s="601"/>
      <c r="SJ226" s="601"/>
      <c r="SK226" s="601"/>
      <c r="SL226" s="601"/>
      <c r="SM226" s="601"/>
      <c r="SN226" s="601"/>
      <c r="SO226" s="601"/>
      <c r="SP226" s="601"/>
      <c r="SQ226" s="601"/>
      <c r="SR226" s="601"/>
      <c r="SS226" s="601"/>
      <c r="ST226" s="601"/>
      <c r="SU226" s="601"/>
      <c r="SV226" s="601"/>
      <c r="SW226" s="601"/>
      <c r="SX226" s="601"/>
      <c r="SY226" s="601"/>
      <c r="SZ226" s="601"/>
      <c r="TA226" s="601"/>
      <c r="TB226" s="601"/>
      <c r="TC226" s="601"/>
      <c r="TD226" s="601"/>
      <c r="TE226" s="601"/>
      <c r="TF226" s="601"/>
      <c r="TG226" s="601"/>
      <c r="TH226" s="601"/>
      <c r="TI226" s="601"/>
      <c r="TJ226" s="601"/>
      <c r="TK226" s="601"/>
      <c r="TL226" s="601"/>
      <c r="TM226" s="601"/>
      <c r="TN226" s="601"/>
      <c r="TO226" s="601"/>
      <c r="TP226" s="601"/>
      <c r="TQ226" s="601"/>
      <c r="TR226" s="601"/>
      <c r="TS226" s="601"/>
      <c r="TT226" s="601"/>
      <c r="TU226" s="601"/>
      <c r="TV226" s="601"/>
      <c r="TW226" s="601"/>
      <c r="TX226" s="601"/>
      <c r="TY226" s="601"/>
      <c r="TZ226" s="601"/>
      <c r="UA226" s="601"/>
      <c r="UB226" s="601"/>
      <c r="UC226" s="601"/>
      <c r="UD226" s="601"/>
      <c r="UE226" s="601"/>
      <c r="UF226" s="601"/>
      <c r="UG226" s="601"/>
      <c r="UH226" s="601"/>
      <c r="UI226" s="601"/>
      <c r="UJ226" s="601"/>
      <c r="UK226" s="601"/>
      <c r="UL226" s="601"/>
      <c r="UM226" s="601"/>
      <c r="UN226" s="601"/>
      <c r="UO226" s="601"/>
      <c r="UP226" s="601"/>
      <c r="UQ226" s="601"/>
      <c r="UR226" s="601"/>
      <c r="US226" s="601"/>
      <c r="UT226" s="601"/>
      <c r="UU226" s="601"/>
      <c r="UV226" s="601"/>
      <c r="UW226" s="601"/>
      <c r="UX226" s="601"/>
      <c r="UY226" s="601"/>
      <c r="UZ226" s="601"/>
      <c r="VA226" s="601"/>
      <c r="VB226" s="601"/>
      <c r="VC226" s="601"/>
      <c r="VD226" s="601"/>
      <c r="VE226" s="601"/>
      <c r="VF226" s="601"/>
      <c r="VG226" s="601"/>
      <c r="VH226" s="601"/>
      <c r="VI226" s="601"/>
      <c r="VJ226" s="601"/>
      <c r="VK226" s="601"/>
      <c r="VL226" s="601"/>
      <c r="VM226" s="601"/>
      <c r="VN226" s="601"/>
      <c r="VO226" s="601"/>
      <c r="VP226" s="601"/>
      <c r="VQ226" s="601"/>
      <c r="VR226" s="601"/>
      <c r="VS226" s="601"/>
      <c r="VT226" s="601"/>
      <c r="VU226" s="601"/>
      <c r="VV226" s="601"/>
      <c r="VW226" s="601"/>
      <c r="VX226" s="601"/>
      <c r="VY226" s="601"/>
      <c r="VZ226" s="601"/>
      <c r="WA226" s="601"/>
      <c r="WB226" s="601"/>
      <c r="WC226" s="601"/>
      <c r="WD226" s="601"/>
      <c r="WE226" s="601"/>
      <c r="WF226" s="601"/>
      <c r="WG226" s="601"/>
      <c r="WH226" s="601"/>
      <c r="WI226" s="601"/>
      <c r="WJ226" s="601"/>
      <c r="WK226" s="601"/>
      <c r="WL226" s="601"/>
      <c r="WM226" s="601"/>
      <c r="WN226" s="601"/>
      <c r="WO226" s="601"/>
      <c r="WP226" s="601"/>
      <c r="WQ226" s="601"/>
      <c r="WR226" s="601"/>
      <c r="WS226" s="601"/>
      <c r="WT226" s="601"/>
      <c r="WU226" s="601"/>
      <c r="WV226" s="601"/>
      <c r="WW226" s="601"/>
      <c r="WX226" s="601"/>
      <c r="WY226" s="601"/>
      <c r="WZ226" s="601"/>
      <c r="XA226" s="601"/>
      <c r="XB226" s="601"/>
      <c r="XC226" s="601"/>
      <c r="XD226" s="601"/>
      <c r="XE226" s="601"/>
      <c r="XF226" s="601"/>
      <c r="XG226" s="601"/>
      <c r="XH226" s="601"/>
      <c r="XI226" s="601"/>
      <c r="XJ226" s="601"/>
      <c r="XK226" s="601"/>
      <c r="XL226" s="601"/>
      <c r="XM226" s="601"/>
      <c r="XN226" s="601"/>
      <c r="XO226" s="601"/>
      <c r="XP226" s="601"/>
      <c r="XQ226" s="601"/>
      <c r="XR226" s="601"/>
      <c r="XS226" s="601"/>
      <c r="XT226" s="601"/>
      <c r="XU226" s="601"/>
      <c r="XV226" s="601"/>
      <c r="XW226" s="601"/>
      <c r="XX226" s="601"/>
      <c r="XY226" s="601"/>
      <c r="XZ226" s="601"/>
      <c r="YA226" s="601"/>
      <c r="YB226" s="601"/>
      <c r="YC226" s="601"/>
      <c r="YD226" s="601"/>
      <c r="YE226" s="601"/>
      <c r="YF226" s="601"/>
      <c r="YG226" s="601"/>
      <c r="YH226" s="601"/>
      <c r="YI226" s="601"/>
      <c r="YJ226" s="601"/>
      <c r="YK226" s="601"/>
      <c r="YL226" s="601"/>
      <c r="YM226" s="601"/>
      <c r="YN226" s="601"/>
      <c r="YO226" s="601"/>
      <c r="YP226" s="601"/>
      <c r="YQ226" s="601"/>
      <c r="YR226" s="601"/>
      <c r="YS226" s="601"/>
      <c r="YT226" s="601"/>
      <c r="YU226" s="601"/>
      <c r="YV226" s="601"/>
      <c r="YW226" s="601"/>
      <c r="YX226" s="601"/>
      <c r="YY226" s="601"/>
      <c r="YZ226" s="601"/>
      <c r="ZA226" s="601"/>
      <c r="ZB226" s="601"/>
      <c r="ZC226" s="601"/>
      <c r="ZD226" s="601"/>
      <c r="ZE226" s="601"/>
      <c r="ZF226" s="601"/>
      <c r="ZG226" s="601"/>
      <c r="ZH226" s="601"/>
      <c r="ZI226" s="601"/>
      <c r="ZJ226" s="601"/>
      <c r="ZK226" s="601"/>
      <c r="ZL226" s="601"/>
      <c r="ZM226" s="601"/>
      <c r="ZN226" s="601"/>
      <c r="ZO226" s="601"/>
      <c r="ZP226" s="601"/>
      <c r="ZQ226" s="601"/>
      <c r="ZR226" s="601"/>
      <c r="ZS226" s="601"/>
      <c r="ZT226" s="601"/>
      <c r="ZU226" s="601"/>
      <c r="ZV226" s="601"/>
      <c r="ZW226" s="601"/>
      <c r="ZX226" s="601"/>
      <c r="ZY226" s="601"/>
      <c r="ZZ226" s="601"/>
      <c r="AAA226" s="601"/>
      <c r="AAB226" s="601"/>
      <c r="AAC226" s="601"/>
      <c r="AAD226" s="601"/>
      <c r="AAE226" s="601"/>
      <c r="AAF226" s="601"/>
      <c r="AAG226" s="601"/>
      <c r="AAH226" s="601"/>
      <c r="AAI226" s="601"/>
      <c r="AAJ226" s="601"/>
      <c r="AAK226" s="601"/>
      <c r="AAL226" s="601"/>
      <c r="AAM226" s="601"/>
      <c r="AAN226" s="601"/>
      <c r="AAO226" s="601"/>
      <c r="AAP226" s="601"/>
      <c r="AAQ226" s="601"/>
      <c r="AAR226" s="601"/>
      <c r="AAS226" s="601"/>
      <c r="AAT226" s="601"/>
      <c r="AAU226" s="601"/>
      <c r="AAV226" s="601"/>
      <c r="AAW226" s="601"/>
      <c r="AAX226" s="601"/>
      <c r="AAY226" s="601"/>
      <c r="AAZ226" s="601"/>
      <c r="ABA226" s="601"/>
      <c r="ABB226" s="601"/>
      <c r="ABC226" s="601"/>
      <c r="ABD226" s="601"/>
      <c r="ABE226" s="601"/>
      <c r="ABF226" s="601"/>
      <c r="ABG226" s="601"/>
      <c r="ABH226" s="601"/>
      <c r="ABI226" s="601"/>
      <c r="ABJ226" s="601"/>
      <c r="ABK226" s="601"/>
      <c r="ABL226" s="601"/>
      <c r="ABM226" s="601"/>
      <c r="ABN226" s="601"/>
      <c r="ABO226" s="601"/>
      <c r="ABP226" s="601"/>
      <c r="ABQ226" s="601"/>
      <c r="ABR226" s="601"/>
      <c r="ABS226" s="601"/>
      <c r="ABT226" s="601"/>
      <c r="ABU226" s="601"/>
      <c r="ABV226" s="601"/>
      <c r="ABW226" s="601"/>
      <c r="ABX226" s="601"/>
      <c r="ABY226" s="601"/>
      <c r="ABZ226" s="601"/>
      <c r="ACA226" s="601"/>
      <c r="ACB226" s="601"/>
      <c r="ACC226" s="601"/>
      <c r="ACD226" s="601"/>
      <c r="ACE226" s="601"/>
      <c r="ACF226" s="601"/>
      <c r="ACG226" s="601"/>
      <c r="ACH226" s="601"/>
      <c r="ACI226" s="601"/>
      <c r="ACJ226" s="601"/>
      <c r="ACK226" s="601"/>
      <c r="ACL226" s="601"/>
      <c r="ACM226" s="601"/>
      <c r="ACN226" s="601"/>
      <c r="ACO226" s="601"/>
      <c r="ACP226" s="601"/>
      <c r="ACQ226" s="601"/>
      <c r="ACR226" s="601"/>
      <c r="ACS226" s="601"/>
      <c r="ACT226" s="601"/>
      <c r="ACU226" s="601"/>
      <c r="ACV226" s="601"/>
      <c r="ACW226" s="601"/>
      <c r="ACX226" s="601"/>
      <c r="ACY226" s="601"/>
      <c r="ACZ226" s="601"/>
      <c r="ADA226" s="601"/>
      <c r="ADB226" s="601"/>
      <c r="ADC226" s="601"/>
      <c r="ADD226" s="601"/>
      <c r="ADE226" s="601"/>
      <c r="ADF226" s="601"/>
      <c r="ADG226" s="601"/>
      <c r="ADH226" s="601"/>
      <c r="ADI226" s="601"/>
      <c r="ADJ226" s="601"/>
      <c r="ADK226" s="601"/>
      <c r="ADL226" s="601"/>
      <c r="ADM226" s="601"/>
      <c r="ADN226" s="601"/>
      <c r="ADO226" s="601"/>
      <c r="ADP226" s="601"/>
      <c r="ADQ226" s="601"/>
      <c r="ADR226" s="601"/>
      <c r="ADS226" s="601"/>
      <c r="ADT226" s="601"/>
      <c r="ADU226" s="601"/>
      <c r="ADV226" s="601"/>
      <c r="ADW226" s="601"/>
      <c r="ADX226" s="601"/>
      <c r="ADY226" s="601"/>
      <c r="ADZ226" s="601"/>
      <c r="AEA226" s="601"/>
      <c r="AEB226" s="601"/>
      <c r="AEC226" s="601"/>
      <c r="AED226" s="601"/>
      <c r="AEE226" s="601"/>
      <c r="AEF226" s="601"/>
      <c r="AEG226" s="601"/>
      <c r="AEH226" s="601"/>
      <c r="AEI226" s="601"/>
      <c r="AEJ226" s="601"/>
      <c r="AEK226" s="601"/>
      <c r="AEL226" s="601"/>
      <c r="AEM226" s="601"/>
      <c r="AEN226" s="601"/>
      <c r="AEO226" s="601"/>
      <c r="AEP226" s="601"/>
      <c r="AEQ226" s="601"/>
      <c r="AER226" s="601"/>
      <c r="AES226" s="601"/>
      <c r="AET226" s="601"/>
      <c r="AEU226" s="601"/>
      <c r="AEV226" s="601"/>
      <c r="AEW226" s="601"/>
      <c r="AEX226" s="601"/>
      <c r="AEY226" s="601"/>
      <c r="AEZ226" s="601"/>
      <c r="AFA226" s="601"/>
      <c r="AFB226" s="601"/>
      <c r="AFC226" s="601"/>
      <c r="AFD226" s="601"/>
      <c r="AFE226" s="601"/>
      <c r="AFF226" s="601"/>
      <c r="AFG226" s="601"/>
      <c r="AFH226" s="601"/>
      <c r="AFI226" s="601"/>
      <c r="AFJ226" s="601"/>
      <c r="AFK226" s="601"/>
      <c r="AFL226" s="601"/>
      <c r="AFM226" s="601"/>
      <c r="AFN226" s="601"/>
      <c r="AFO226" s="601"/>
      <c r="AFP226" s="601"/>
      <c r="AFQ226" s="601"/>
      <c r="AFR226" s="601"/>
      <c r="AFS226" s="601"/>
      <c r="AFT226" s="601"/>
      <c r="AFU226" s="601"/>
      <c r="AFV226" s="601"/>
      <c r="AFW226" s="601"/>
      <c r="AFX226" s="601"/>
      <c r="AFY226" s="601"/>
      <c r="AFZ226" s="601"/>
      <c r="AGA226" s="601"/>
      <c r="AGB226" s="601"/>
      <c r="AGC226" s="601"/>
      <c r="AGD226" s="601"/>
      <c r="AGE226" s="601"/>
      <c r="AGF226" s="601"/>
      <c r="AGG226" s="601"/>
      <c r="AGH226" s="601"/>
      <c r="AGI226" s="601"/>
      <c r="AGJ226" s="601"/>
      <c r="AGK226" s="601"/>
      <c r="AGL226" s="601"/>
      <c r="AGM226" s="601"/>
      <c r="AGN226" s="601"/>
      <c r="AGO226" s="601"/>
      <c r="AGP226" s="601"/>
      <c r="AGQ226" s="601"/>
      <c r="AGR226" s="601"/>
      <c r="AGS226" s="601"/>
      <c r="AGT226" s="601"/>
      <c r="AGU226" s="601"/>
      <c r="AGV226" s="601"/>
      <c r="AGW226" s="601"/>
      <c r="AGX226" s="601"/>
      <c r="AGY226" s="601"/>
      <c r="AGZ226" s="601"/>
      <c r="AHA226" s="601"/>
      <c r="AHB226" s="601"/>
      <c r="AHC226" s="601"/>
      <c r="AHD226" s="601"/>
      <c r="AHE226" s="601"/>
      <c r="AHF226" s="601"/>
      <c r="AHG226" s="601"/>
      <c r="AHH226" s="601"/>
      <c r="AHI226" s="601"/>
      <c r="AHJ226" s="601"/>
      <c r="AHK226" s="601"/>
      <c r="AHL226" s="601"/>
      <c r="AHM226" s="601"/>
      <c r="AHN226" s="601"/>
      <c r="AHO226" s="601"/>
      <c r="AHP226" s="601"/>
      <c r="AHQ226" s="601"/>
      <c r="AHR226" s="601"/>
      <c r="AHS226" s="601"/>
      <c r="AHT226" s="601"/>
      <c r="AHU226" s="601"/>
      <c r="AHV226" s="601"/>
      <c r="AHW226" s="601"/>
      <c r="AHX226" s="601"/>
      <c r="AHY226" s="601"/>
      <c r="AHZ226" s="601"/>
      <c r="AIA226" s="601"/>
      <c r="AIB226" s="601"/>
      <c r="AIC226" s="601"/>
      <c r="AID226" s="601"/>
      <c r="AIE226" s="601"/>
      <c r="AIF226" s="601"/>
      <c r="AIG226" s="601"/>
      <c r="AIH226" s="601"/>
      <c r="AII226" s="601"/>
      <c r="AIJ226" s="601"/>
      <c r="AIK226" s="601"/>
      <c r="AIL226" s="601"/>
      <c r="AIM226" s="601"/>
      <c r="AIN226" s="601"/>
      <c r="AIO226" s="601"/>
      <c r="AIP226" s="601"/>
      <c r="AIQ226" s="601"/>
      <c r="AIR226" s="601"/>
      <c r="AIS226" s="601"/>
      <c r="AIT226" s="601"/>
      <c r="AIU226" s="601"/>
      <c r="AIV226" s="601"/>
      <c r="AIW226" s="601"/>
      <c r="AIX226" s="601"/>
      <c r="AIY226" s="601"/>
      <c r="AIZ226" s="601"/>
      <c r="AJA226" s="601"/>
      <c r="AJB226" s="601"/>
      <c r="AJC226" s="601"/>
      <c r="AJD226" s="601"/>
      <c r="AJE226" s="601"/>
      <c r="AJF226" s="601"/>
      <c r="AJG226" s="601"/>
      <c r="AJH226" s="601"/>
      <c r="AJI226" s="601"/>
      <c r="AJJ226" s="601"/>
      <c r="AJK226" s="601"/>
      <c r="AJL226" s="601"/>
      <c r="AJM226" s="601"/>
      <c r="AJN226" s="601"/>
      <c r="AJO226" s="601"/>
      <c r="AJP226" s="601"/>
      <c r="AJQ226" s="601"/>
      <c r="AJR226" s="601"/>
      <c r="AJS226" s="601"/>
      <c r="AJT226" s="601"/>
      <c r="AJU226" s="601"/>
      <c r="AJV226" s="601"/>
      <c r="AJW226" s="601"/>
      <c r="AJX226" s="601"/>
      <c r="AJY226" s="601"/>
      <c r="AJZ226" s="601"/>
      <c r="AKA226" s="601"/>
      <c r="AKB226" s="601"/>
      <c r="AKC226" s="601"/>
      <c r="AKD226" s="601"/>
      <c r="AKE226" s="601"/>
      <c r="AKF226" s="601"/>
      <c r="AKG226" s="601"/>
      <c r="AKH226" s="601"/>
      <c r="AKI226" s="601"/>
      <c r="AKJ226" s="601"/>
      <c r="AKK226" s="601"/>
      <c r="AKL226" s="601"/>
      <c r="AKM226" s="601"/>
      <c r="AKN226" s="601"/>
      <c r="AKO226" s="601"/>
      <c r="AKP226" s="601"/>
      <c r="AKQ226" s="601"/>
      <c r="AKR226" s="601"/>
      <c r="AKS226" s="601"/>
      <c r="AKT226" s="601"/>
      <c r="AKU226" s="601"/>
      <c r="AKV226" s="601"/>
      <c r="AKW226" s="601"/>
      <c r="AKX226" s="601"/>
      <c r="AKY226" s="601"/>
      <c r="AKZ226" s="601"/>
      <c r="ALA226" s="601"/>
      <c r="ALB226" s="601"/>
      <c r="ALC226" s="601"/>
      <c r="ALD226" s="601"/>
      <c r="ALE226" s="601"/>
      <c r="ALF226" s="601"/>
      <c r="ALG226" s="601"/>
      <c r="ALH226" s="601"/>
      <c r="ALI226" s="601"/>
      <c r="ALJ226" s="601"/>
      <c r="ALK226" s="601"/>
      <c r="ALL226" s="601"/>
      <c r="ALM226" s="601"/>
      <c r="ALN226" s="601"/>
      <c r="ALO226" s="601"/>
      <c r="ALP226" s="601"/>
      <c r="ALQ226" s="601"/>
      <c r="ALR226" s="601"/>
      <c r="ALS226" s="601"/>
      <c r="ALT226" s="601"/>
      <c r="ALU226" s="601"/>
      <c r="ALV226" s="601"/>
      <c r="ALW226" s="601"/>
      <c r="ALX226" s="601"/>
      <c r="ALY226" s="601"/>
      <c r="ALZ226" s="601"/>
      <c r="AMA226" s="601"/>
      <c r="AMB226" s="601"/>
      <c r="AMC226" s="601"/>
      <c r="AMD226" s="601"/>
      <c r="AME226" s="601"/>
      <c r="AMF226" s="601"/>
      <c r="AMG226" s="601"/>
      <c r="AMH226" s="601"/>
      <c r="AMI226" s="601"/>
      <c r="AMJ226" s="601"/>
      <c r="AMK226" s="601"/>
      <c r="AML226" s="601"/>
      <c r="AMM226" s="601"/>
      <c r="AMN226" s="601"/>
      <c r="AMO226" s="601"/>
      <c r="AMP226" s="601"/>
      <c r="AMQ226" s="601"/>
      <c r="AMR226" s="601"/>
      <c r="AMS226" s="601"/>
      <c r="AMT226" s="601"/>
      <c r="AMU226" s="601"/>
      <c r="AMV226" s="601"/>
      <c r="AMW226" s="601"/>
      <c r="AMX226" s="601"/>
      <c r="AMY226" s="601"/>
      <c r="AMZ226" s="601"/>
      <c r="ANA226" s="601"/>
      <c r="ANB226" s="601"/>
      <c r="ANC226" s="601"/>
      <c r="AND226" s="601"/>
      <c r="ANE226" s="601"/>
      <c r="ANF226" s="601"/>
      <c r="ANG226" s="601"/>
      <c r="ANH226" s="601"/>
      <c r="ANI226" s="601"/>
      <c r="ANJ226" s="601"/>
      <c r="ANK226" s="601"/>
      <c r="ANL226" s="601"/>
      <c r="ANM226" s="601"/>
      <c r="ANN226" s="601"/>
      <c r="ANO226" s="601"/>
      <c r="ANP226" s="601"/>
      <c r="ANQ226" s="601"/>
      <c r="ANR226" s="601"/>
      <c r="ANS226" s="601"/>
      <c r="ANT226" s="601"/>
      <c r="ANU226" s="601"/>
      <c r="ANV226" s="601"/>
      <c r="ANW226" s="601"/>
      <c r="ANX226" s="601"/>
      <c r="ANY226" s="601"/>
      <c r="ANZ226" s="601"/>
      <c r="AOA226" s="601"/>
      <c r="AOB226" s="601"/>
      <c r="AOC226" s="601"/>
      <c r="AOD226" s="601"/>
      <c r="AOE226" s="601"/>
      <c r="AOF226" s="601"/>
      <c r="AOG226" s="601"/>
      <c r="AOH226" s="601"/>
      <c r="AOI226" s="601"/>
      <c r="AOJ226" s="601"/>
      <c r="AOK226" s="601"/>
      <c r="AOL226" s="601"/>
      <c r="AOM226" s="601"/>
      <c r="AON226" s="601"/>
      <c r="AOO226" s="601"/>
      <c r="AOP226" s="601"/>
      <c r="AOQ226" s="601"/>
      <c r="AOR226" s="601"/>
      <c r="AOS226" s="601"/>
      <c r="AOT226" s="601"/>
      <c r="AOU226" s="601"/>
      <c r="AOV226" s="601"/>
      <c r="AOW226" s="601"/>
      <c r="AOX226" s="601"/>
      <c r="AOY226" s="601"/>
      <c r="AOZ226" s="601"/>
      <c r="APA226" s="601"/>
      <c r="APB226" s="601"/>
      <c r="APC226" s="601"/>
      <c r="APD226" s="601"/>
      <c r="APE226" s="601"/>
      <c r="APF226" s="601"/>
      <c r="APG226" s="601"/>
      <c r="APH226" s="601"/>
      <c r="API226" s="601"/>
      <c r="APJ226" s="601"/>
      <c r="APK226" s="601"/>
      <c r="APL226" s="601"/>
      <c r="APM226" s="601"/>
      <c r="APN226" s="601"/>
      <c r="APO226" s="601"/>
      <c r="APP226" s="601"/>
      <c r="APQ226" s="601"/>
      <c r="APR226" s="601"/>
      <c r="APS226" s="601"/>
      <c r="APT226" s="601"/>
      <c r="APU226" s="601"/>
      <c r="APV226" s="601"/>
      <c r="APW226" s="601"/>
      <c r="APX226" s="601"/>
      <c r="APY226" s="601"/>
      <c r="APZ226" s="601"/>
      <c r="AQA226" s="601"/>
      <c r="AQB226" s="601"/>
      <c r="AQC226" s="601"/>
      <c r="AQD226" s="601"/>
      <c r="AQE226" s="601"/>
      <c r="AQF226" s="601"/>
      <c r="AQG226" s="601"/>
      <c r="AQH226" s="601"/>
      <c r="AQI226" s="601"/>
      <c r="AQJ226" s="601"/>
      <c r="AQK226" s="601"/>
      <c r="AQL226" s="601"/>
      <c r="AQM226" s="601"/>
      <c r="AQN226" s="601"/>
      <c r="AQO226" s="601"/>
      <c r="AQP226" s="601"/>
      <c r="AQQ226" s="601"/>
      <c r="AQR226" s="601"/>
      <c r="AQS226" s="601"/>
      <c r="AQT226" s="601"/>
      <c r="AQU226" s="601"/>
      <c r="AQV226" s="601"/>
      <c r="AQW226" s="601"/>
      <c r="AQX226" s="601"/>
      <c r="AQY226" s="601"/>
      <c r="AQZ226" s="601"/>
      <c r="ARA226" s="601"/>
      <c r="ARB226" s="601"/>
      <c r="ARC226" s="601"/>
      <c r="ARD226" s="601"/>
      <c r="ARE226" s="601"/>
      <c r="ARF226" s="601"/>
      <c r="ARG226" s="601"/>
      <c r="ARH226" s="601"/>
      <c r="ARI226" s="601"/>
      <c r="ARJ226" s="601"/>
      <c r="ARK226" s="601"/>
      <c r="ARL226" s="601"/>
      <c r="ARM226" s="601"/>
      <c r="ARN226" s="601"/>
      <c r="ARO226" s="601"/>
      <c r="ARP226" s="601"/>
      <c r="ARQ226" s="601"/>
      <c r="ARR226" s="601"/>
      <c r="ARS226" s="601"/>
      <c r="ART226" s="601"/>
      <c r="ARU226" s="601"/>
      <c r="ARV226" s="601"/>
      <c r="ARW226" s="601"/>
      <c r="ARX226" s="601"/>
      <c r="ARY226" s="601"/>
      <c r="ARZ226" s="601"/>
      <c r="ASA226" s="601"/>
      <c r="ASB226" s="601"/>
      <c r="ASC226" s="601"/>
      <c r="ASD226" s="601"/>
      <c r="ASE226" s="601"/>
      <c r="ASF226" s="601"/>
      <c r="ASG226" s="601"/>
      <c r="ASH226" s="601"/>
      <c r="ASI226" s="601"/>
      <c r="ASJ226" s="601"/>
      <c r="ASK226" s="601"/>
      <c r="ASL226" s="601"/>
      <c r="ASM226" s="601"/>
      <c r="ASN226" s="601"/>
      <c r="ASO226" s="601"/>
      <c r="ASP226" s="601"/>
      <c r="ASQ226" s="601"/>
      <c r="ASR226" s="601"/>
      <c r="ASS226" s="601"/>
      <c r="AST226" s="601"/>
      <c r="ASU226" s="601"/>
      <c r="ASV226" s="601"/>
      <c r="ASW226" s="601"/>
      <c r="ASX226" s="601"/>
      <c r="ASY226" s="601"/>
      <c r="ASZ226" s="601"/>
      <c r="ATA226" s="601"/>
      <c r="ATB226" s="601"/>
      <c r="ATC226" s="601"/>
      <c r="ATD226" s="601"/>
      <c r="ATE226" s="601"/>
      <c r="ATF226" s="601"/>
      <c r="ATG226" s="601"/>
      <c r="ATH226" s="601"/>
      <c r="ATI226" s="601"/>
      <c r="ATJ226" s="601"/>
      <c r="ATK226" s="601"/>
      <c r="ATL226" s="601"/>
      <c r="ATM226" s="601"/>
      <c r="ATN226" s="601"/>
      <c r="ATO226" s="601"/>
      <c r="ATP226" s="601"/>
      <c r="ATQ226" s="601"/>
      <c r="ATR226" s="601"/>
      <c r="ATS226" s="601"/>
      <c r="ATT226" s="601"/>
      <c r="ATU226" s="601"/>
      <c r="ATV226" s="601"/>
      <c r="ATW226" s="601"/>
      <c r="ATX226" s="601"/>
      <c r="ATY226" s="601"/>
      <c r="ATZ226" s="601"/>
      <c r="AUA226" s="601"/>
      <c r="AUB226" s="601"/>
      <c r="AUC226" s="601"/>
      <c r="AUD226" s="601"/>
      <c r="AUE226" s="601"/>
      <c r="AUF226" s="601"/>
      <c r="AUG226" s="601"/>
      <c r="AUH226" s="601"/>
      <c r="AUI226" s="601"/>
      <c r="AUJ226" s="601"/>
      <c r="AUK226" s="601"/>
      <c r="AUL226" s="601"/>
      <c r="AUM226" s="601"/>
      <c r="AUN226" s="601"/>
      <c r="AUO226" s="601"/>
      <c r="AUP226" s="601"/>
      <c r="AUQ226" s="601"/>
      <c r="AUR226" s="601"/>
      <c r="AUS226" s="601"/>
      <c r="AUT226" s="601"/>
      <c r="AUU226" s="601"/>
      <c r="AUV226" s="601"/>
      <c r="AUW226" s="601"/>
      <c r="AUX226" s="601"/>
      <c r="AUY226" s="601"/>
      <c r="AUZ226" s="601"/>
      <c r="AVA226" s="601"/>
      <c r="AVB226" s="601"/>
      <c r="AVC226" s="601"/>
      <c r="AVD226" s="601"/>
      <c r="AVE226" s="601"/>
      <c r="AVF226" s="601"/>
      <c r="AVG226" s="601"/>
      <c r="AVH226" s="601"/>
      <c r="AVI226" s="601"/>
      <c r="AVJ226" s="601"/>
      <c r="AVK226" s="601"/>
      <c r="AVL226" s="601"/>
      <c r="AVM226" s="601"/>
      <c r="AVN226" s="601"/>
      <c r="AVO226" s="601"/>
      <c r="AVP226" s="601"/>
      <c r="AVQ226" s="601"/>
      <c r="AVR226" s="601"/>
      <c r="AVS226" s="601"/>
      <c r="AVT226" s="601"/>
      <c r="AVU226" s="601"/>
      <c r="AVV226" s="601"/>
      <c r="AVW226" s="601"/>
      <c r="AVX226" s="601"/>
      <c r="AVY226" s="601"/>
      <c r="AVZ226" s="601"/>
      <c r="AWA226" s="601"/>
      <c r="AWB226" s="601"/>
      <c r="AWC226" s="601"/>
      <c r="AWD226" s="601"/>
      <c r="AWE226" s="601"/>
      <c r="AWF226" s="601"/>
      <c r="AWG226" s="601"/>
      <c r="AWH226" s="601"/>
      <c r="AWI226" s="601"/>
      <c r="AWJ226" s="601"/>
      <c r="AWK226" s="601"/>
      <c r="AWL226" s="601"/>
      <c r="AWM226" s="601"/>
      <c r="AWN226" s="601"/>
      <c r="AWO226" s="601"/>
      <c r="AWP226" s="601"/>
      <c r="AWQ226" s="601"/>
      <c r="AWR226" s="601"/>
      <c r="AWS226" s="601"/>
      <c r="AWT226" s="601"/>
      <c r="AWU226" s="601"/>
      <c r="AWV226" s="601"/>
      <c r="AWW226" s="601"/>
      <c r="AWX226" s="601"/>
      <c r="AWY226" s="601"/>
      <c r="AWZ226" s="601"/>
      <c r="AXA226" s="601"/>
      <c r="AXB226" s="601"/>
      <c r="AXC226" s="601"/>
      <c r="AXD226" s="601"/>
      <c r="AXE226" s="601"/>
      <c r="AXF226" s="601"/>
      <c r="AXG226" s="601"/>
      <c r="AXH226" s="601"/>
      <c r="AXI226" s="601"/>
      <c r="AXJ226" s="601"/>
    </row>
    <row r="227" spans="1:1310" s="602" customFormat="1" ht="23.25" customHeight="1">
      <c r="A227" s="603"/>
      <c r="B227" s="5957" t="s">
        <v>957</v>
      </c>
      <c r="C227" s="5957"/>
      <c r="D227" s="5957"/>
      <c r="E227" s="5957"/>
      <c r="F227" s="605"/>
      <c r="G227" s="5957" t="s">
        <v>958</v>
      </c>
      <c r="H227" s="5957"/>
      <c r="I227" s="5957"/>
      <c r="J227" s="605"/>
      <c r="K227" s="5960"/>
      <c r="L227" s="5960"/>
      <c r="M227" s="5960"/>
      <c r="N227" s="605"/>
      <c r="O227" s="5957" t="s">
        <v>959</v>
      </c>
      <c r="P227" s="5957"/>
      <c r="Q227" s="605"/>
      <c r="R227" s="599"/>
      <c r="S227" s="599"/>
      <c r="T227" s="599"/>
      <c r="U227" s="599"/>
      <c r="V227" s="599"/>
      <c r="W227" s="599"/>
      <c r="X227" s="599"/>
      <c r="Y227" s="599"/>
      <c r="Z227" s="599"/>
      <c r="AA227" s="599"/>
      <c r="AB227" s="599"/>
      <c r="AC227" s="599"/>
      <c r="AD227" s="600"/>
      <c r="AE227" s="600"/>
      <c r="AF227" s="600"/>
      <c r="AG227" s="600"/>
      <c r="AH227" s="600"/>
      <c r="AI227" s="600"/>
      <c r="AJ227" s="600"/>
      <c r="AK227" s="600"/>
      <c r="AL227" s="600"/>
      <c r="AM227" s="600"/>
      <c r="AN227" s="600"/>
      <c r="AO227" s="600"/>
      <c r="AP227" s="600"/>
      <c r="AQ227" s="600"/>
      <c r="AR227" s="600"/>
      <c r="AS227" s="600"/>
      <c r="AT227" s="600"/>
      <c r="AU227" s="600"/>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c r="CM227" s="601"/>
      <c r="CN227" s="601"/>
      <c r="CO227" s="601"/>
      <c r="CP227" s="601"/>
      <c r="CQ227" s="601"/>
      <c r="CR227" s="601"/>
      <c r="CS227" s="601"/>
      <c r="CT227" s="601"/>
      <c r="CU227" s="601"/>
      <c r="CV227" s="601"/>
      <c r="CW227" s="601"/>
      <c r="CX227" s="601"/>
      <c r="CY227" s="601"/>
      <c r="CZ227" s="601"/>
      <c r="DA227" s="601"/>
      <c r="DB227" s="601"/>
      <c r="DC227" s="601"/>
      <c r="DD227" s="601"/>
      <c r="DE227" s="601"/>
      <c r="DF227" s="601"/>
      <c r="DG227" s="601"/>
      <c r="DH227" s="601"/>
      <c r="DI227" s="601"/>
      <c r="DJ227" s="601"/>
      <c r="DK227" s="601"/>
      <c r="DL227" s="601"/>
      <c r="DM227" s="601"/>
      <c r="DN227" s="601"/>
      <c r="DO227" s="601"/>
      <c r="DP227" s="601"/>
      <c r="DQ227" s="601"/>
      <c r="DR227" s="601"/>
      <c r="DS227" s="601"/>
      <c r="DT227" s="601"/>
      <c r="DU227" s="601"/>
      <c r="DV227" s="601"/>
      <c r="DW227" s="601"/>
      <c r="DX227" s="601"/>
      <c r="DY227" s="601"/>
      <c r="DZ227" s="601"/>
      <c r="EA227" s="601"/>
      <c r="EB227" s="601"/>
      <c r="EC227" s="601"/>
      <c r="ED227" s="601"/>
      <c r="EE227" s="601"/>
      <c r="EF227" s="601"/>
      <c r="EG227" s="601"/>
      <c r="EH227" s="601"/>
      <c r="EI227" s="601"/>
      <c r="EJ227" s="601"/>
      <c r="EK227" s="601"/>
      <c r="EL227" s="601"/>
      <c r="EM227" s="601"/>
      <c r="EN227" s="601"/>
      <c r="EO227" s="601"/>
      <c r="EP227" s="601"/>
      <c r="EQ227" s="601"/>
      <c r="ER227" s="601"/>
      <c r="ES227" s="601"/>
      <c r="ET227" s="601"/>
      <c r="EU227" s="601"/>
      <c r="EV227" s="601"/>
      <c r="EW227" s="601"/>
      <c r="EX227" s="601"/>
      <c r="EY227" s="601"/>
      <c r="EZ227" s="601"/>
      <c r="FA227" s="601"/>
      <c r="FB227" s="601"/>
      <c r="FC227" s="601"/>
      <c r="FD227" s="601"/>
      <c r="FE227" s="601"/>
      <c r="FF227" s="601"/>
      <c r="FG227" s="601"/>
      <c r="FH227" s="601"/>
      <c r="FI227" s="601"/>
      <c r="FJ227" s="601"/>
      <c r="FK227" s="601"/>
      <c r="FL227" s="601"/>
      <c r="FM227" s="601"/>
      <c r="FN227" s="601"/>
      <c r="FO227" s="601"/>
      <c r="FP227" s="601"/>
      <c r="FQ227" s="601"/>
      <c r="FR227" s="601"/>
      <c r="FS227" s="601"/>
      <c r="FT227" s="601"/>
      <c r="FU227" s="601"/>
      <c r="FV227" s="601"/>
      <c r="FW227" s="601"/>
      <c r="FX227" s="601"/>
      <c r="FY227" s="601"/>
      <c r="FZ227" s="601"/>
      <c r="GA227" s="601"/>
      <c r="GB227" s="601"/>
      <c r="GC227" s="601"/>
      <c r="GD227" s="601"/>
      <c r="GE227" s="601"/>
      <c r="GF227" s="601"/>
      <c r="GG227" s="601"/>
      <c r="GH227" s="601"/>
      <c r="GI227" s="601"/>
      <c r="GJ227" s="601"/>
      <c r="GK227" s="601"/>
      <c r="GL227" s="601"/>
      <c r="GM227" s="601"/>
      <c r="GN227" s="601"/>
      <c r="GO227" s="601"/>
      <c r="GP227" s="601"/>
      <c r="GQ227" s="601"/>
      <c r="GR227" s="601"/>
      <c r="GS227" s="601"/>
      <c r="GT227" s="601"/>
      <c r="GU227" s="601"/>
      <c r="GV227" s="601"/>
      <c r="GW227" s="601"/>
      <c r="GX227" s="601"/>
      <c r="GY227" s="601"/>
      <c r="GZ227" s="601"/>
      <c r="HA227" s="601"/>
      <c r="HB227" s="601"/>
      <c r="HC227" s="601"/>
      <c r="HD227" s="601"/>
      <c r="HE227" s="601"/>
      <c r="HF227" s="601"/>
      <c r="HG227" s="601"/>
      <c r="HH227" s="601"/>
      <c r="HI227" s="601"/>
      <c r="HJ227" s="601"/>
      <c r="HK227" s="601"/>
      <c r="HL227" s="601"/>
      <c r="HM227" s="601"/>
      <c r="HN227" s="601"/>
      <c r="HO227" s="601"/>
      <c r="HP227" s="601"/>
      <c r="HQ227" s="601"/>
      <c r="HR227" s="601"/>
      <c r="HS227" s="601"/>
      <c r="HT227" s="601"/>
      <c r="HU227" s="601"/>
      <c r="HV227" s="601"/>
      <c r="HW227" s="601"/>
      <c r="HX227" s="601"/>
      <c r="HY227" s="601"/>
      <c r="HZ227" s="601"/>
      <c r="IA227" s="601"/>
      <c r="IB227" s="601"/>
      <c r="IC227" s="601"/>
      <c r="ID227" s="601"/>
      <c r="IE227" s="601"/>
      <c r="IF227" s="601"/>
      <c r="IG227" s="601"/>
      <c r="IH227" s="601"/>
      <c r="II227" s="601"/>
      <c r="IJ227" s="601"/>
      <c r="IK227" s="601"/>
      <c r="IL227" s="601"/>
      <c r="IM227" s="601"/>
      <c r="IN227" s="601"/>
      <c r="IO227" s="601"/>
      <c r="IP227" s="601"/>
      <c r="IQ227" s="601"/>
      <c r="IR227" s="601"/>
      <c r="IS227" s="601"/>
      <c r="IT227" s="601"/>
      <c r="IU227" s="601"/>
      <c r="IV227" s="601"/>
      <c r="IW227" s="601"/>
      <c r="IX227" s="601"/>
      <c r="IY227" s="601"/>
      <c r="IZ227" s="601"/>
      <c r="JA227" s="601"/>
      <c r="JB227" s="601"/>
      <c r="JC227" s="601"/>
      <c r="JD227" s="601"/>
      <c r="JE227" s="601"/>
      <c r="JF227" s="601"/>
      <c r="JG227" s="601"/>
      <c r="JH227" s="601"/>
      <c r="JI227" s="601"/>
      <c r="JJ227" s="601"/>
      <c r="JK227" s="601"/>
      <c r="JL227" s="601"/>
      <c r="JM227" s="601"/>
      <c r="JN227" s="601"/>
      <c r="JO227" s="601"/>
      <c r="JP227" s="601"/>
      <c r="JQ227" s="601"/>
      <c r="JR227" s="601"/>
      <c r="JS227" s="601"/>
      <c r="JT227" s="601"/>
      <c r="JU227" s="601"/>
      <c r="JV227" s="601"/>
      <c r="JW227" s="601"/>
      <c r="JX227" s="601"/>
      <c r="JY227" s="601"/>
      <c r="JZ227" s="601"/>
      <c r="KA227" s="601"/>
      <c r="KB227" s="601"/>
      <c r="KC227" s="601"/>
      <c r="KD227" s="601"/>
      <c r="KE227" s="601"/>
      <c r="KF227" s="601"/>
      <c r="KG227" s="601"/>
      <c r="KH227" s="601"/>
      <c r="KI227" s="601"/>
      <c r="KJ227" s="601"/>
      <c r="KK227" s="601"/>
      <c r="KL227" s="601"/>
      <c r="KM227" s="601"/>
      <c r="KN227" s="601"/>
      <c r="KO227" s="601"/>
      <c r="KP227" s="601"/>
      <c r="KQ227" s="601"/>
      <c r="KR227" s="601"/>
      <c r="KS227" s="601"/>
      <c r="KT227" s="601"/>
      <c r="KU227" s="601"/>
      <c r="KV227" s="601"/>
      <c r="KW227" s="601"/>
      <c r="KX227" s="601"/>
      <c r="KY227" s="601"/>
      <c r="KZ227" s="601"/>
      <c r="LA227" s="601"/>
      <c r="LB227" s="601"/>
      <c r="LC227" s="601"/>
      <c r="LD227" s="601"/>
      <c r="LE227" s="601"/>
      <c r="LF227" s="601"/>
      <c r="LG227" s="601"/>
      <c r="LH227" s="601"/>
      <c r="LI227" s="601"/>
      <c r="LJ227" s="601"/>
      <c r="LK227" s="601"/>
      <c r="LL227" s="601"/>
      <c r="LM227" s="601"/>
      <c r="LN227" s="601"/>
      <c r="LO227" s="601"/>
      <c r="LP227" s="601"/>
      <c r="LQ227" s="601"/>
      <c r="LR227" s="601"/>
      <c r="LS227" s="601"/>
      <c r="LT227" s="601"/>
      <c r="LU227" s="601"/>
      <c r="LV227" s="601"/>
      <c r="LW227" s="601"/>
      <c r="LX227" s="601"/>
      <c r="LY227" s="601"/>
      <c r="LZ227" s="601"/>
      <c r="MA227" s="601"/>
      <c r="MB227" s="601"/>
      <c r="MC227" s="601"/>
      <c r="MD227" s="601"/>
      <c r="ME227" s="601"/>
      <c r="MF227" s="601"/>
      <c r="MG227" s="601"/>
      <c r="MH227" s="601"/>
      <c r="MI227" s="601"/>
      <c r="MJ227" s="601"/>
      <c r="MK227" s="601"/>
      <c r="ML227" s="601"/>
      <c r="MM227" s="601"/>
      <c r="MN227" s="601"/>
      <c r="MO227" s="601"/>
      <c r="MP227" s="601"/>
      <c r="MQ227" s="601"/>
      <c r="MR227" s="601"/>
      <c r="MS227" s="601"/>
      <c r="MT227" s="601"/>
      <c r="MU227" s="601"/>
      <c r="MV227" s="601"/>
      <c r="MW227" s="601"/>
      <c r="MX227" s="601"/>
      <c r="MY227" s="601"/>
      <c r="MZ227" s="601"/>
      <c r="NA227" s="601"/>
      <c r="NB227" s="601"/>
      <c r="NC227" s="601"/>
      <c r="ND227" s="601"/>
      <c r="NE227" s="601"/>
      <c r="NF227" s="601"/>
      <c r="NG227" s="601"/>
      <c r="NH227" s="601"/>
      <c r="NI227" s="601"/>
      <c r="NJ227" s="601"/>
      <c r="NK227" s="601"/>
      <c r="NL227" s="601"/>
      <c r="NM227" s="601"/>
      <c r="NN227" s="601"/>
      <c r="NO227" s="601"/>
      <c r="NP227" s="601"/>
      <c r="NQ227" s="601"/>
      <c r="NR227" s="601"/>
      <c r="NS227" s="601"/>
      <c r="NT227" s="601"/>
      <c r="NU227" s="601"/>
      <c r="NV227" s="601"/>
      <c r="NW227" s="601"/>
      <c r="NX227" s="601"/>
      <c r="NY227" s="601"/>
      <c r="NZ227" s="601"/>
      <c r="OA227" s="601"/>
      <c r="OB227" s="601"/>
      <c r="OC227" s="601"/>
      <c r="OD227" s="601"/>
      <c r="OE227" s="601"/>
      <c r="OF227" s="601"/>
      <c r="OG227" s="601"/>
      <c r="OH227" s="601"/>
      <c r="OI227" s="601"/>
      <c r="OJ227" s="601"/>
      <c r="OK227" s="601"/>
      <c r="OL227" s="601"/>
      <c r="OM227" s="601"/>
      <c r="ON227" s="601"/>
      <c r="OO227" s="601"/>
      <c r="OP227" s="601"/>
      <c r="OQ227" s="601"/>
      <c r="OR227" s="601"/>
      <c r="OS227" s="601"/>
      <c r="OT227" s="601"/>
      <c r="OU227" s="601"/>
      <c r="OV227" s="601"/>
      <c r="OW227" s="601"/>
      <c r="OX227" s="601"/>
      <c r="OY227" s="601"/>
      <c r="OZ227" s="601"/>
      <c r="PA227" s="601"/>
      <c r="PB227" s="601"/>
      <c r="PC227" s="601"/>
      <c r="PD227" s="601"/>
      <c r="PE227" s="601"/>
      <c r="PF227" s="601"/>
      <c r="PG227" s="601"/>
      <c r="PH227" s="601"/>
      <c r="PI227" s="601"/>
      <c r="PJ227" s="601"/>
      <c r="PK227" s="601"/>
      <c r="PL227" s="601"/>
      <c r="PM227" s="601"/>
      <c r="PN227" s="601"/>
      <c r="PO227" s="601"/>
      <c r="PP227" s="601"/>
      <c r="PQ227" s="601"/>
      <c r="PR227" s="601"/>
      <c r="PS227" s="601"/>
      <c r="PT227" s="601"/>
      <c r="PU227" s="601"/>
      <c r="PV227" s="601"/>
      <c r="PW227" s="601"/>
      <c r="PX227" s="601"/>
      <c r="PY227" s="601"/>
      <c r="PZ227" s="601"/>
      <c r="QA227" s="601"/>
      <c r="QB227" s="601"/>
      <c r="QC227" s="601"/>
      <c r="QD227" s="601"/>
      <c r="QE227" s="601"/>
      <c r="QF227" s="601"/>
      <c r="QG227" s="601"/>
      <c r="QH227" s="601"/>
      <c r="QI227" s="601"/>
      <c r="QJ227" s="601"/>
      <c r="QK227" s="601"/>
      <c r="QL227" s="601"/>
      <c r="QM227" s="601"/>
      <c r="QN227" s="601"/>
      <c r="QO227" s="601"/>
      <c r="QP227" s="601"/>
      <c r="QQ227" s="601"/>
      <c r="QR227" s="601"/>
      <c r="QS227" s="601"/>
      <c r="QT227" s="601"/>
      <c r="QU227" s="601"/>
      <c r="QV227" s="601"/>
      <c r="QW227" s="601"/>
      <c r="QX227" s="601"/>
      <c r="QY227" s="601"/>
      <c r="QZ227" s="601"/>
      <c r="RA227" s="601"/>
      <c r="RB227" s="601"/>
      <c r="RC227" s="601"/>
      <c r="RD227" s="601"/>
      <c r="RE227" s="601"/>
      <c r="RF227" s="601"/>
      <c r="RG227" s="601"/>
      <c r="RH227" s="601"/>
      <c r="RI227" s="601"/>
      <c r="RJ227" s="601"/>
      <c r="RK227" s="601"/>
      <c r="RL227" s="601"/>
      <c r="RM227" s="601"/>
      <c r="RN227" s="601"/>
      <c r="RO227" s="601"/>
      <c r="RP227" s="601"/>
      <c r="RQ227" s="601"/>
      <c r="RR227" s="601"/>
      <c r="RS227" s="601"/>
      <c r="RT227" s="601"/>
      <c r="RU227" s="601"/>
      <c r="RV227" s="601"/>
      <c r="RW227" s="601"/>
      <c r="RX227" s="601"/>
      <c r="RY227" s="601"/>
      <c r="RZ227" s="601"/>
      <c r="SA227" s="601"/>
      <c r="SB227" s="601"/>
      <c r="SC227" s="601"/>
      <c r="SD227" s="601"/>
      <c r="SE227" s="601"/>
      <c r="SF227" s="601"/>
      <c r="SG227" s="601"/>
      <c r="SH227" s="601"/>
      <c r="SI227" s="601"/>
      <c r="SJ227" s="601"/>
      <c r="SK227" s="601"/>
      <c r="SL227" s="601"/>
      <c r="SM227" s="601"/>
      <c r="SN227" s="601"/>
      <c r="SO227" s="601"/>
      <c r="SP227" s="601"/>
      <c r="SQ227" s="601"/>
      <c r="SR227" s="601"/>
      <c r="SS227" s="601"/>
      <c r="ST227" s="601"/>
      <c r="SU227" s="601"/>
      <c r="SV227" s="601"/>
      <c r="SW227" s="601"/>
      <c r="SX227" s="601"/>
      <c r="SY227" s="601"/>
      <c r="SZ227" s="601"/>
      <c r="TA227" s="601"/>
      <c r="TB227" s="601"/>
      <c r="TC227" s="601"/>
      <c r="TD227" s="601"/>
      <c r="TE227" s="601"/>
      <c r="TF227" s="601"/>
      <c r="TG227" s="601"/>
      <c r="TH227" s="601"/>
      <c r="TI227" s="601"/>
      <c r="TJ227" s="601"/>
      <c r="TK227" s="601"/>
      <c r="TL227" s="601"/>
      <c r="TM227" s="601"/>
      <c r="TN227" s="601"/>
      <c r="TO227" s="601"/>
      <c r="TP227" s="601"/>
      <c r="TQ227" s="601"/>
      <c r="TR227" s="601"/>
      <c r="TS227" s="601"/>
      <c r="TT227" s="601"/>
      <c r="TU227" s="601"/>
      <c r="TV227" s="601"/>
      <c r="TW227" s="601"/>
      <c r="TX227" s="601"/>
      <c r="TY227" s="601"/>
      <c r="TZ227" s="601"/>
      <c r="UA227" s="601"/>
      <c r="UB227" s="601"/>
      <c r="UC227" s="601"/>
      <c r="UD227" s="601"/>
      <c r="UE227" s="601"/>
      <c r="UF227" s="601"/>
      <c r="UG227" s="601"/>
      <c r="UH227" s="601"/>
      <c r="UI227" s="601"/>
      <c r="UJ227" s="601"/>
      <c r="UK227" s="601"/>
      <c r="UL227" s="601"/>
      <c r="UM227" s="601"/>
      <c r="UN227" s="601"/>
      <c r="UO227" s="601"/>
      <c r="UP227" s="601"/>
      <c r="UQ227" s="601"/>
      <c r="UR227" s="601"/>
      <c r="US227" s="601"/>
      <c r="UT227" s="601"/>
      <c r="UU227" s="601"/>
      <c r="UV227" s="601"/>
      <c r="UW227" s="601"/>
      <c r="UX227" s="601"/>
      <c r="UY227" s="601"/>
      <c r="UZ227" s="601"/>
      <c r="VA227" s="601"/>
      <c r="VB227" s="601"/>
      <c r="VC227" s="601"/>
      <c r="VD227" s="601"/>
      <c r="VE227" s="601"/>
      <c r="VF227" s="601"/>
      <c r="VG227" s="601"/>
      <c r="VH227" s="601"/>
      <c r="VI227" s="601"/>
      <c r="VJ227" s="601"/>
      <c r="VK227" s="601"/>
      <c r="VL227" s="601"/>
      <c r="VM227" s="601"/>
      <c r="VN227" s="601"/>
      <c r="VO227" s="601"/>
      <c r="VP227" s="601"/>
      <c r="VQ227" s="601"/>
      <c r="VR227" s="601"/>
      <c r="VS227" s="601"/>
      <c r="VT227" s="601"/>
      <c r="VU227" s="601"/>
      <c r="VV227" s="601"/>
      <c r="VW227" s="601"/>
      <c r="VX227" s="601"/>
      <c r="VY227" s="601"/>
      <c r="VZ227" s="601"/>
      <c r="WA227" s="601"/>
      <c r="WB227" s="601"/>
      <c r="WC227" s="601"/>
      <c r="WD227" s="601"/>
      <c r="WE227" s="601"/>
      <c r="WF227" s="601"/>
      <c r="WG227" s="601"/>
      <c r="WH227" s="601"/>
      <c r="WI227" s="601"/>
      <c r="WJ227" s="601"/>
      <c r="WK227" s="601"/>
      <c r="WL227" s="601"/>
      <c r="WM227" s="601"/>
      <c r="WN227" s="601"/>
      <c r="WO227" s="601"/>
      <c r="WP227" s="601"/>
      <c r="WQ227" s="601"/>
      <c r="WR227" s="601"/>
      <c r="WS227" s="601"/>
      <c r="WT227" s="601"/>
      <c r="WU227" s="601"/>
      <c r="WV227" s="601"/>
      <c r="WW227" s="601"/>
      <c r="WX227" s="601"/>
      <c r="WY227" s="601"/>
      <c r="WZ227" s="601"/>
      <c r="XA227" s="601"/>
      <c r="XB227" s="601"/>
      <c r="XC227" s="601"/>
      <c r="XD227" s="601"/>
      <c r="XE227" s="601"/>
      <c r="XF227" s="601"/>
      <c r="XG227" s="601"/>
      <c r="XH227" s="601"/>
      <c r="XI227" s="601"/>
      <c r="XJ227" s="601"/>
      <c r="XK227" s="601"/>
      <c r="XL227" s="601"/>
      <c r="XM227" s="601"/>
      <c r="XN227" s="601"/>
      <c r="XO227" s="601"/>
      <c r="XP227" s="601"/>
      <c r="XQ227" s="601"/>
      <c r="XR227" s="601"/>
      <c r="XS227" s="601"/>
      <c r="XT227" s="601"/>
      <c r="XU227" s="601"/>
      <c r="XV227" s="601"/>
      <c r="XW227" s="601"/>
      <c r="XX227" s="601"/>
      <c r="XY227" s="601"/>
      <c r="XZ227" s="601"/>
      <c r="YA227" s="601"/>
      <c r="YB227" s="601"/>
      <c r="YC227" s="601"/>
      <c r="YD227" s="601"/>
      <c r="YE227" s="601"/>
      <c r="YF227" s="601"/>
      <c r="YG227" s="601"/>
      <c r="YH227" s="601"/>
      <c r="YI227" s="601"/>
      <c r="YJ227" s="601"/>
      <c r="YK227" s="601"/>
      <c r="YL227" s="601"/>
      <c r="YM227" s="601"/>
      <c r="YN227" s="601"/>
      <c r="YO227" s="601"/>
      <c r="YP227" s="601"/>
      <c r="YQ227" s="601"/>
      <c r="YR227" s="601"/>
      <c r="YS227" s="601"/>
      <c r="YT227" s="601"/>
      <c r="YU227" s="601"/>
      <c r="YV227" s="601"/>
      <c r="YW227" s="601"/>
      <c r="YX227" s="601"/>
      <c r="YY227" s="601"/>
      <c r="YZ227" s="601"/>
      <c r="ZA227" s="601"/>
      <c r="ZB227" s="601"/>
      <c r="ZC227" s="601"/>
      <c r="ZD227" s="601"/>
      <c r="ZE227" s="601"/>
      <c r="ZF227" s="601"/>
      <c r="ZG227" s="601"/>
      <c r="ZH227" s="601"/>
      <c r="ZI227" s="601"/>
      <c r="ZJ227" s="601"/>
      <c r="ZK227" s="601"/>
      <c r="ZL227" s="601"/>
      <c r="ZM227" s="601"/>
      <c r="ZN227" s="601"/>
      <c r="ZO227" s="601"/>
      <c r="ZP227" s="601"/>
      <c r="ZQ227" s="601"/>
      <c r="ZR227" s="601"/>
      <c r="ZS227" s="601"/>
      <c r="ZT227" s="601"/>
      <c r="ZU227" s="601"/>
      <c r="ZV227" s="601"/>
      <c r="ZW227" s="601"/>
      <c r="ZX227" s="601"/>
      <c r="ZY227" s="601"/>
      <c r="ZZ227" s="601"/>
      <c r="AAA227" s="601"/>
      <c r="AAB227" s="601"/>
      <c r="AAC227" s="601"/>
      <c r="AAD227" s="601"/>
      <c r="AAE227" s="601"/>
      <c r="AAF227" s="601"/>
      <c r="AAG227" s="601"/>
      <c r="AAH227" s="601"/>
      <c r="AAI227" s="601"/>
      <c r="AAJ227" s="601"/>
      <c r="AAK227" s="601"/>
      <c r="AAL227" s="601"/>
      <c r="AAM227" s="601"/>
      <c r="AAN227" s="601"/>
      <c r="AAO227" s="601"/>
      <c r="AAP227" s="601"/>
      <c r="AAQ227" s="601"/>
      <c r="AAR227" s="601"/>
      <c r="AAS227" s="601"/>
      <c r="AAT227" s="601"/>
      <c r="AAU227" s="601"/>
      <c r="AAV227" s="601"/>
      <c r="AAW227" s="601"/>
      <c r="AAX227" s="601"/>
      <c r="AAY227" s="601"/>
      <c r="AAZ227" s="601"/>
      <c r="ABA227" s="601"/>
      <c r="ABB227" s="601"/>
      <c r="ABC227" s="601"/>
      <c r="ABD227" s="601"/>
      <c r="ABE227" s="601"/>
      <c r="ABF227" s="601"/>
      <c r="ABG227" s="601"/>
      <c r="ABH227" s="601"/>
      <c r="ABI227" s="601"/>
      <c r="ABJ227" s="601"/>
      <c r="ABK227" s="601"/>
      <c r="ABL227" s="601"/>
      <c r="ABM227" s="601"/>
      <c r="ABN227" s="601"/>
      <c r="ABO227" s="601"/>
      <c r="ABP227" s="601"/>
      <c r="ABQ227" s="601"/>
      <c r="ABR227" s="601"/>
      <c r="ABS227" s="601"/>
      <c r="ABT227" s="601"/>
      <c r="ABU227" s="601"/>
      <c r="ABV227" s="601"/>
      <c r="ABW227" s="601"/>
      <c r="ABX227" s="601"/>
      <c r="ABY227" s="601"/>
      <c r="ABZ227" s="601"/>
      <c r="ACA227" s="601"/>
      <c r="ACB227" s="601"/>
      <c r="ACC227" s="601"/>
      <c r="ACD227" s="601"/>
      <c r="ACE227" s="601"/>
      <c r="ACF227" s="601"/>
      <c r="ACG227" s="601"/>
      <c r="ACH227" s="601"/>
      <c r="ACI227" s="601"/>
      <c r="ACJ227" s="601"/>
      <c r="ACK227" s="601"/>
      <c r="ACL227" s="601"/>
      <c r="ACM227" s="601"/>
      <c r="ACN227" s="601"/>
      <c r="ACO227" s="601"/>
      <c r="ACP227" s="601"/>
      <c r="ACQ227" s="601"/>
      <c r="ACR227" s="601"/>
      <c r="ACS227" s="601"/>
      <c r="ACT227" s="601"/>
      <c r="ACU227" s="601"/>
      <c r="ACV227" s="601"/>
      <c r="ACW227" s="601"/>
      <c r="ACX227" s="601"/>
      <c r="ACY227" s="601"/>
      <c r="ACZ227" s="601"/>
      <c r="ADA227" s="601"/>
      <c r="ADB227" s="601"/>
      <c r="ADC227" s="601"/>
      <c r="ADD227" s="601"/>
      <c r="ADE227" s="601"/>
      <c r="ADF227" s="601"/>
      <c r="ADG227" s="601"/>
      <c r="ADH227" s="601"/>
      <c r="ADI227" s="601"/>
      <c r="ADJ227" s="601"/>
      <c r="ADK227" s="601"/>
      <c r="ADL227" s="601"/>
      <c r="ADM227" s="601"/>
      <c r="ADN227" s="601"/>
      <c r="ADO227" s="601"/>
      <c r="ADP227" s="601"/>
      <c r="ADQ227" s="601"/>
      <c r="ADR227" s="601"/>
      <c r="ADS227" s="601"/>
      <c r="ADT227" s="601"/>
      <c r="ADU227" s="601"/>
      <c r="ADV227" s="601"/>
      <c r="ADW227" s="601"/>
      <c r="ADX227" s="601"/>
      <c r="ADY227" s="601"/>
      <c r="ADZ227" s="601"/>
      <c r="AEA227" s="601"/>
      <c r="AEB227" s="601"/>
      <c r="AEC227" s="601"/>
      <c r="AED227" s="601"/>
      <c r="AEE227" s="601"/>
      <c r="AEF227" s="601"/>
      <c r="AEG227" s="601"/>
      <c r="AEH227" s="601"/>
      <c r="AEI227" s="601"/>
      <c r="AEJ227" s="601"/>
      <c r="AEK227" s="601"/>
      <c r="AEL227" s="601"/>
      <c r="AEM227" s="601"/>
      <c r="AEN227" s="601"/>
      <c r="AEO227" s="601"/>
      <c r="AEP227" s="601"/>
      <c r="AEQ227" s="601"/>
      <c r="AER227" s="601"/>
      <c r="AES227" s="601"/>
      <c r="AET227" s="601"/>
      <c r="AEU227" s="601"/>
      <c r="AEV227" s="601"/>
      <c r="AEW227" s="601"/>
      <c r="AEX227" s="601"/>
      <c r="AEY227" s="601"/>
      <c r="AEZ227" s="601"/>
      <c r="AFA227" s="601"/>
      <c r="AFB227" s="601"/>
      <c r="AFC227" s="601"/>
      <c r="AFD227" s="601"/>
      <c r="AFE227" s="601"/>
      <c r="AFF227" s="601"/>
      <c r="AFG227" s="601"/>
      <c r="AFH227" s="601"/>
      <c r="AFI227" s="601"/>
      <c r="AFJ227" s="601"/>
      <c r="AFK227" s="601"/>
      <c r="AFL227" s="601"/>
      <c r="AFM227" s="601"/>
      <c r="AFN227" s="601"/>
      <c r="AFO227" s="601"/>
      <c r="AFP227" s="601"/>
      <c r="AFQ227" s="601"/>
      <c r="AFR227" s="601"/>
      <c r="AFS227" s="601"/>
      <c r="AFT227" s="601"/>
      <c r="AFU227" s="601"/>
      <c r="AFV227" s="601"/>
      <c r="AFW227" s="601"/>
      <c r="AFX227" s="601"/>
      <c r="AFY227" s="601"/>
      <c r="AFZ227" s="601"/>
      <c r="AGA227" s="601"/>
      <c r="AGB227" s="601"/>
      <c r="AGC227" s="601"/>
      <c r="AGD227" s="601"/>
      <c r="AGE227" s="601"/>
      <c r="AGF227" s="601"/>
      <c r="AGG227" s="601"/>
      <c r="AGH227" s="601"/>
      <c r="AGI227" s="601"/>
      <c r="AGJ227" s="601"/>
      <c r="AGK227" s="601"/>
      <c r="AGL227" s="601"/>
      <c r="AGM227" s="601"/>
      <c r="AGN227" s="601"/>
      <c r="AGO227" s="601"/>
      <c r="AGP227" s="601"/>
      <c r="AGQ227" s="601"/>
      <c r="AGR227" s="601"/>
      <c r="AGS227" s="601"/>
      <c r="AGT227" s="601"/>
      <c r="AGU227" s="601"/>
      <c r="AGV227" s="601"/>
      <c r="AGW227" s="601"/>
      <c r="AGX227" s="601"/>
      <c r="AGY227" s="601"/>
      <c r="AGZ227" s="601"/>
      <c r="AHA227" s="601"/>
      <c r="AHB227" s="601"/>
      <c r="AHC227" s="601"/>
      <c r="AHD227" s="601"/>
      <c r="AHE227" s="601"/>
      <c r="AHF227" s="601"/>
      <c r="AHG227" s="601"/>
      <c r="AHH227" s="601"/>
      <c r="AHI227" s="601"/>
      <c r="AHJ227" s="601"/>
      <c r="AHK227" s="601"/>
      <c r="AHL227" s="601"/>
      <c r="AHM227" s="601"/>
      <c r="AHN227" s="601"/>
      <c r="AHO227" s="601"/>
      <c r="AHP227" s="601"/>
      <c r="AHQ227" s="601"/>
      <c r="AHR227" s="601"/>
      <c r="AHS227" s="601"/>
      <c r="AHT227" s="601"/>
      <c r="AHU227" s="601"/>
      <c r="AHV227" s="601"/>
      <c r="AHW227" s="601"/>
      <c r="AHX227" s="601"/>
      <c r="AHY227" s="601"/>
      <c r="AHZ227" s="601"/>
      <c r="AIA227" s="601"/>
      <c r="AIB227" s="601"/>
      <c r="AIC227" s="601"/>
      <c r="AID227" s="601"/>
      <c r="AIE227" s="601"/>
      <c r="AIF227" s="601"/>
      <c r="AIG227" s="601"/>
      <c r="AIH227" s="601"/>
      <c r="AII227" s="601"/>
      <c r="AIJ227" s="601"/>
      <c r="AIK227" s="601"/>
      <c r="AIL227" s="601"/>
      <c r="AIM227" s="601"/>
      <c r="AIN227" s="601"/>
      <c r="AIO227" s="601"/>
      <c r="AIP227" s="601"/>
      <c r="AIQ227" s="601"/>
      <c r="AIR227" s="601"/>
      <c r="AIS227" s="601"/>
      <c r="AIT227" s="601"/>
      <c r="AIU227" s="601"/>
      <c r="AIV227" s="601"/>
      <c r="AIW227" s="601"/>
      <c r="AIX227" s="601"/>
      <c r="AIY227" s="601"/>
      <c r="AIZ227" s="601"/>
      <c r="AJA227" s="601"/>
      <c r="AJB227" s="601"/>
      <c r="AJC227" s="601"/>
      <c r="AJD227" s="601"/>
      <c r="AJE227" s="601"/>
      <c r="AJF227" s="601"/>
      <c r="AJG227" s="601"/>
      <c r="AJH227" s="601"/>
      <c r="AJI227" s="601"/>
      <c r="AJJ227" s="601"/>
      <c r="AJK227" s="601"/>
      <c r="AJL227" s="601"/>
      <c r="AJM227" s="601"/>
      <c r="AJN227" s="601"/>
      <c r="AJO227" s="601"/>
      <c r="AJP227" s="601"/>
      <c r="AJQ227" s="601"/>
      <c r="AJR227" s="601"/>
      <c r="AJS227" s="601"/>
      <c r="AJT227" s="601"/>
      <c r="AJU227" s="601"/>
      <c r="AJV227" s="601"/>
      <c r="AJW227" s="601"/>
      <c r="AJX227" s="601"/>
      <c r="AJY227" s="601"/>
      <c r="AJZ227" s="601"/>
      <c r="AKA227" s="601"/>
      <c r="AKB227" s="601"/>
      <c r="AKC227" s="601"/>
      <c r="AKD227" s="601"/>
      <c r="AKE227" s="601"/>
      <c r="AKF227" s="601"/>
      <c r="AKG227" s="601"/>
      <c r="AKH227" s="601"/>
      <c r="AKI227" s="601"/>
      <c r="AKJ227" s="601"/>
      <c r="AKK227" s="601"/>
      <c r="AKL227" s="601"/>
      <c r="AKM227" s="601"/>
      <c r="AKN227" s="601"/>
      <c r="AKO227" s="601"/>
      <c r="AKP227" s="601"/>
      <c r="AKQ227" s="601"/>
      <c r="AKR227" s="601"/>
      <c r="AKS227" s="601"/>
      <c r="AKT227" s="601"/>
      <c r="AKU227" s="601"/>
      <c r="AKV227" s="601"/>
      <c r="AKW227" s="601"/>
      <c r="AKX227" s="601"/>
      <c r="AKY227" s="601"/>
      <c r="AKZ227" s="601"/>
      <c r="ALA227" s="601"/>
      <c r="ALB227" s="601"/>
      <c r="ALC227" s="601"/>
      <c r="ALD227" s="601"/>
      <c r="ALE227" s="601"/>
      <c r="ALF227" s="601"/>
      <c r="ALG227" s="601"/>
      <c r="ALH227" s="601"/>
      <c r="ALI227" s="601"/>
      <c r="ALJ227" s="601"/>
      <c r="ALK227" s="601"/>
      <c r="ALL227" s="601"/>
      <c r="ALM227" s="601"/>
      <c r="ALN227" s="601"/>
      <c r="ALO227" s="601"/>
      <c r="ALP227" s="601"/>
      <c r="ALQ227" s="601"/>
      <c r="ALR227" s="601"/>
      <c r="ALS227" s="601"/>
      <c r="ALT227" s="601"/>
      <c r="ALU227" s="601"/>
      <c r="ALV227" s="601"/>
      <c r="ALW227" s="601"/>
      <c r="ALX227" s="601"/>
      <c r="ALY227" s="601"/>
      <c r="ALZ227" s="601"/>
      <c r="AMA227" s="601"/>
      <c r="AMB227" s="601"/>
      <c r="AMC227" s="601"/>
      <c r="AMD227" s="601"/>
      <c r="AME227" s="601"/>
      <c r="AMF227" s="601"/>
      <c r="AMG227" s="601"/>
      <c r="AMH227" s="601"/>
      <c r="AMI227" s="601"/>
      <c r="AMJ227" s="601"/>
      <c r="AMK227" s="601"/>
      <c r="AML227" s="601"/>
      <c r="AMM227" s="601"/>
      <c r="AMN227" s="601"/>
      <c r="AMO227" s="601"/>
      <c r="AMP227" s="601"/>
      <c r="AMQ227" s="601"/>
      <c r="AMR227" s="601"/>
      <c r="AMS227" s="601"/>
      <c r="AMT227" s="601"/>
      <c r="AMU227" s="601"/>
      <c r="AMV227" s="601"/>
      <c r="AMW227" s="601"/>
      <c r="AMX227" s="601"/>
      <c r="AMY227" s="601"/>
      <c r="AMZ227" s="601"/>
      <c r="ANA227" s="601"/>
      <c r="ANB227" s="601"/>
      <c r="ANC227" s="601"/>
      <c r="AND227" s="601"/>
      <c r="ANE227" s="601"/>
      <c r="ANF227" s="601"/>
      <c r="ANG227" s="601"/>
      <c r="ANH227" s="601"/>
      <c r="ANI227" s="601"/>
      <c r="ANJ227" s="601"/>
      <c r="ANK227" s="601"/>
      <c r="ANL227" s="601"/>
      <c r="ANM227" s="601"/>
      <c r="ANN227" s="601"/>
      <c r="ANO227" s="601"/>
      <c r="ANP227" s="601"/>
      <c r="ANQ227" s="601"/>
      <c r="ANR227" s="601"/>
      <c r="ANS227" s="601"/>
      <c r="ANT227" s="601"/>
      <c r="ANU227" s="601"/>
      <c r="ANV227" s="601"/>
      <c r="ANW227" s="601"/>
      <c r="ANX227" s="601"/>
      <c r="ANY227" s="601"/>
      <c r="ANZ227" s="601"/>
      <c r="AOA227" s="601"/>
      <c r="AOB227" s="601"/>
      <c r="AOC227" s="601"/>
      <c r="AOD227" s="601"/>
      <c r="AOE227" s="601"/>
      <c r="AOF227" s="601"/>
      <c r="AOG227" s="601"/>
      <c r="AOH227" s="601"/>
      <c r="AOI227" s="601"/>
      <c r="AOJ227" s="601"/>
      <c r="AOK227" s="601"/>
      <c r="AOL227" s="601"/>
      <c r="AOM227" s="601"/>
      <c r="AON227" s="601"/>
      <c r="AOO227" s="601"/>
      <c r="AOP227" s="601"/>
      <c r="AOQ227" s="601"/>
      <c r="AOR227" s="601"/>
      <c r="AOS227" s="601"/>
      <c r="AOT227" s="601"/>
      <c r="AOU227" s="601"/>
      <c r="AOV227" s="601"/>
      <c r="AOW227" s="601"/>
      <c r="AOX227" s="601"/>
      <c r="AOY227" s="601"/>
      <c r="AOZ227" s="601"/>
      <c r="APA227" s="601"/>
      <c r="APB227" s="601"/>
      <c r="APC227" s="601"/>
      <c r="APD227" s="601"/>
      <c r="APE227" s="601"/>
      <c r="APF227" s="601"/>
      <c r="APG227" s="601"/>
      <c r="APH227" s="601"/>
      <c r="API227" s="601"/>
      <c r="APJ227" s="601"/>
      <c r="APK227" s="601"/>
      <c r="APL227" s="601"/>
      <c r="APM227" s="601"/>
      <c r="APN227" s="601"/>
      <c r="APO227" s="601"/>
      <c r="APP227" s="601"/>
      <c r="APQ227" s="601"/>
      <c r="APR227" s="601"/>
      <c r="APS227" s="601"/>
      <c r="APT227" s="601"/>
      <c r="APU227" s="601"/>
      <c r="APV227" s="601"/>
      <c r="APW227" s="601"/>
      <c r="APX227" s="601"/>
      <c r="APY227" s="601"/>
      <c r="APZ227" s="601"/>
      <c r="AQA227" s="601"/>
      <c r="AQB227" s="601"/>
      <c r="AQC227" s="601"/>
      <c r="AQD227" s="601"/>
      <c r="AQE227" s="601"/>
      <c r="AQF227" s="601"/>
      <c r="AQG227" s="601"/>
      <c r="AQH227" s="601"/>
      <c r="AQI227" s="601"/>
      <c r="AQJ227" s="601"/>
      <c r="AQK227" s="601"/>
      <c r="AQL227" s="601"/>
      <c r="AQM227" s="601"/>
      <c r="AQN227" s="601"/>
      <c r="AQO227" s="601"/>
      <c r="AQP227" s="601"/>
      <c r="AQQ227" s="601"/>
      <c r="AQR227" s="601"/>
      <c r="AQS227" s="601"/>
      <c r="AQT227" s="601"/>
      <c r="AQU227" s="601"/>
      <c r="AQV227" s="601"/>
      <c r="AQW227" s="601"/>
      <c r="AQX227" s="601"/>
      <c r="AQY227" s="601"/>
      <c r="AQZ227" s="601"/>
      <c r="ARA227" s="601"/>
      <c r="ARB227" s="601"/>
      <c r="ARC227" s="601"/>
      <c r="ARD227" s="601"/>
      <c r="ARE227" s="601"/>
      <c r="ARF227" s="601"/>
      <c r="ARG227" s="601"/>
      <c r="ARH227" s="601"/>
      <c r="ARI227" s="601"/>
      <c r="ARJ227" s="601"/>
      <c r="ARK227" s="601"/>
      <c r="ARL227" s="601"/>
      <c r="ARM227" s="601"/>
      <c r="ARN227" s="601"/>
      <c r="ARO227" s="601"/>
      <c r="ARP227" s="601"/>
      <c r="ARQ227" s="601"/>
      <c r="ARR227" s="601"/>
      <c r="ARS227" s="601"/>
      <c r="ART227" s="601"/>
      <c r="ARU227" s="601"/>
      <c r="ARV227" s="601"/>
      <c r="ARW227" s="601"/>
      <c r="ARX227" s="601"/>
      <c r="ARY227" s="601"/>
      <c r="ARZ227" s="601"/>
      <c r="ASA227" s="601"/>
      <c r="ASB227" s="601"/>
      <c r="ASC227" s="601"/>
      <c r="ASD227" s="601"/>
      <c r="ASE227" s="601"/>
      <c r="ASF227" s="601"/>
      <c r="ASG227" s="601"/>
      <c r="ASH227" s="601"/>
      <c r="ASI227" s="601"/>
      <c r="ASJ227" s="601"/>
      <c r="ASK227" s="601"/>
      <c r="ASL227" s="601"/>
      <c r="ASM227" s="601"/>
      <c r="ASN227" s="601"/>
      <c r="ASO227" s="601"/>
      <c r="ASP227" s="601"/>
      <c r="ASQ227" s="601"/>
      <c r="ASR227" s="601"/>
      <c r="ASS227" s="601"/>
      <c r="AST227" s="601"/>
      <c r="ASU227" s="601"/>
      <c r="ASV227" s="601"/>
      <c r="ASW227" s="601"/>
      <c r="ASX227" s="601"/>
      <c r="ASY227" s="601"/>
      <c r="ASZ227" s="601"/>
      <c r="ATA227" s="601"/>
      <c r="ATB227" s="601"/>
      <c r="ATC227" s="601"/>
      <c r="ATD227" s="601"/>
      <c r="ATE227" s="601"/>
      <c r="ATF227" s="601"/>
      <c r="ATG227" s="601"/>
      <c r="ATH227" s="601"/>
      <c r="ATI227" s="601"/>
      <c r="ATJ227" s="601"/>
      <c r="ATK227" s="601"/>
      <c r="ATL227" s="601"/>
      <c r="ATM227" s="601"/>
      <c r="ATN227" s="601"/>
      <c r="ATO227" s="601"/>
      <c r="ATP227" s="601"/>
      <c r="ATQ227" s="601"/>
      <c r="ATR227" s="601"/>
      <c r="ATS227" s="601"/>
      <c r="ATT227" s="601"/>
      <c r="ATU227" s="601"/>
      <c r="ATV227" s="601"/>
      <c r="ATW227" s="601"/>
      <c r="ATX227" s="601"/>
      <c r="ATY227" s="601"/>
      <c r="ATZ227" s="601"/>
      <c r="AUA227" s="601"/>
      <c r="AUB227" s="601"/>
      <c r="AUC227" s="601"/>
      <c r="AUD227" s="601"/>
      <c r="AUE227" s="601"/>
      <c r="AUF227" s="601"/>
      <c r="AUG227" s="601"/>
      <c r="AUH227" s="601"/>
      <c r="AUI227" s="601"/>
      <c r="AUJ227" s="601"/>
      <c r="AUK227" s="601"/>
      <c r="AUL227" s="601"/>
      <c r="AUM227" s="601"/>
      <c r="AUN227" s="601"/>
      <c r="AUO227" s="601"/>
      <c r="AUP227" s="601"/>
      <c r="AUQ227" s="601"/>
      <c r="AUR227" s="601"/>
      <c r="AUS227" s="601"/>
      <c r="AUT227" s="601"/>
      <c r="AUU227" s="601"/>
      <c r="AUV227" s="601"/>
      <c r="AUW227" s="601"/>
      <c r="AUX227" s="601"/>
      <c r="AUY227" s="601"/>
      <c r="AUZ227" s="601"/>
      <c r="AVA227" s="601"/>
      <c r="AVB227" s="601"/>
      <c r="AVC227" s="601"/>
      <c r="AVD227" s="601"/>
      <c r="AVE227" s="601"/>
      <c r="AVF227" s="601"/>
      <c r="AVG227" s="601"/>
      <c r="AVH227" s="601"/>
      <c r="AVI227" s="601"/>
      <c r="AVJ227" s="601"/>
      <c r="AVK227" s="601"/>
      <c r="AVL227" s="601"/>
      <c r="AVM227" s="601"/>
      <c r="AVN227" s="601"/>
      <c r="AVO227" s="601"/>
      <c r="AVP227" s="601"/>
      <c r="AVQ227" s="601"/>
      <c r="AVR227" s="601"/>
      <c r="AVS227" s="601"/>
      <c r="AVT227" s="601"/>
      <c r="AVU227" s="601"/>
      <c r="AVV227" s="601"/>
      <c r="AVW227" s="601"/>
      <c r="AVX227" s="601"/>
      <c r="AVY227" s="601"/>
      <c r="AVZ227" s="601"/>
      <c r="AWA227" s="601"/>
      <c r="AWB227" s="601"/>
      <c r="AWC227" s="601"/>
      <c r="AWD227" s="601"/>
      <c r="AWE227" s="601"/>
      <c r="AWF227" s="601"/>
      <c r="AWG227" s="601"/>
      <c r="AWH227" s="601"/>
      <c r="AWI227" s="601"/>
      <c r="AWJ227" s="601"/>
      <c r="AWK227" s="601"/>
      <c r="AWL227" s="601"/>
      <c r="AWM227" s="601"/>
      <c r="AWN227" s="601"/>
      <c r="AWO227" s="601"/>
      <c r="AWP227" s="601"/>
      <c r="AWQ227" s="601"/>
      <c r="AWR227" s="601"/>
      <c r="AWS227" s="601"/>
      <c r="AWT227" s="601"/>
      <c r="AWU227" s="601"/>
      <c r="AWV227" s="601"/>
      <c r="AWW227" s="601"/>
      <c r="AWX227" s="601"/>
      <c r="AWY227" s="601"/>
      <c r="AWZ227" s="601"/>
      <c r="AXA227" s="601"/>
      <c r="AXB227" s="601"/>
      <c r="AXC227" s="601"/>
      <c r="AXD227" s="601"/>
      <c r="AXE227" s="601"/>
      <c r="AXF227" s="601"/>
      <c r="AXG227" s="601"/>
      <c r="AXH227" s="601"/>
      <c r="AXI227" s="601"/>
      <c r="AXJ227" s="601"/>
    </row>
    <row r="228" spans="1:1310" s="602" customFormat="1" ht="23.25" customHeight="1">
      <c r="A228" s="603"/>
      <c r="B228" s="5957" t="s">
        <v>960</v>
      </c>
      <c r="C228" s="5957"/>
      <c r="D228" s="5957"/>
      <c r="E228" s="5957"/>
      <c r="F228" s="605"/>
      <c r="G228" s="5957" t="s">
        <v>942</v>
      </c>
      <c r="H228" s="5957"/>
      <c r="I228" s="5957"/>
      <c r="J228" s="605"/>
      <c r="K228" s="5957" t="s">
        <v>961</v>
      </c>
      <c r="L228" s="5957"/>
      <c r="M228" s="5957"/>
      <c r="N228" s="605"/>
      <c r="O228" s="5957" t="s">
        <v>962</v>
      </c>
      <c r="P228" s="5957"/>
      <c r="Q228" s="605"/>
      <c r="R228" s="599"/>
      <c r="S228" s="599"/>
      <c r="T228" s="599"/>
      <c r="U228" s="599"/>
      <c r="V228" s="599"/>
      <c r="W228" s="599"/>
      <c r="X228" s="599"/>
      <c r="Y228" s="599"/>
      <c r="Z228" s="599"/>
      <c r="AA228" s="599"/>
      <c r="AB228" s="599"/>
      <c r="AC228" s="599"/>
      <c r="AD228" s="600"/>
      <c r="AE228" s="600"/>
      <c r="AF228" s="600"/>
      <c r="AG228" s="600"/>
      <c r="AH228" s="600"/>
      <c r="AI228" s="600"/>
      <c r="AJ228" s="600"/>
      <c r="AK228" s="600"/>
      <c r="AL228" s="600"/>
      <c r="AM228" s="600"/>
      <c r="AN228" s="600"/>
      <c r="AO228" s="600"/>
      <c r="AP228" s="600"/>
      <c r="AQ228" s="600"/>
      <c r="AR228" s="600"/>
      <c r="AS228" s="600"/>
      <c r="AT228" s="600"/>
      <c r="AU228" s="600"/>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c r="CM228" s="601"/>
      <c r="CN228" s="601"/>
      <c r="CO228" s="601"/>
      <c r="CP228" s="601"/>
      <c r="CQ228" s="601"/>
      <c r="CR228" s="601"/>
      <c r="CS228" s="601"/>
      <c r="CT228" s="601"/>
      <c r="CU228" s="601"/>
      <c r="CV228" s="601"/>
      <c r="CW228" s="601"/>
      <c r="CX228" s="601"/>
      <c r="CY228" s="601"/>
      <c r="CZ228" s="601"/>
      <c r="DA228" s="601"/>
      <c r="DB228" s="601"/>
      <c r="DC228" s="601"/>
      <c r="DD228" s="601"/>
      <c r="DE228" s="601"/>
      <c r="DF228" s="601"/>
      <c r="DG228" s="601"/>
      <c r="DH228" s="601"/>
      <c r="DI228" s="601"/>
      <c r="DJ228" s="601"/>
      <c r="DK228" s="601"/>
      <c r="DL228" s="601"/>
      <c r="DM228" s="601"/>
      <c r="DN228" s="601"/>
      <c r="DO228" s="601"/>
      <c r="DP228" s="601"/>
      <c r="DQ228" s="601"/>
      <c r="DR228" s="601"/>
      <c r="DS228" s="601"/>
      <c r="DT228" s="601"/>
      <c r="DU228" s="601"/>
      <c r="DV228" s="601"/>
      <c r="DW228" s="601"/>
      <c r="DX228" s="601"/>
      <c r="DY228" s="601"/>
      <c r="DZ228" s="601"/>
      <c r="EA228" s="601"/>
      <c r="EB228" s="601"/>
      <c r="EC228" s="601"/>
      <c r="ED228" s="601"/>
      <c r="EE228" s="601"/>
      <c r="EF228" s="601"/>
      <c r="EG228" s="601"/>
      <c r="EH228" s="601"/>
      <c r="EI228" s="601"/>
      <c r="EJ228" s="601"/>
      <c r="EK228" s="601"/>
      <c r="EL228" s="601"/>
      <c r="EM228" s="601"/>
      <c r="EN228" s="601"/>
      <c r="EO228" s="601"/>
      <c r="EP228" s="601"/>
      <c r="EQ228" s="601"/>
      <c r="ER228" s="601"/>
      <c r="ES228" s="601"/>
      <c r="ET228" s="601"/>
      <c r="EU228" s="601"/>
      <c r="EV228" s="601"/>
      <c r="EW228" s="601"/>
      <c r="EX228" s="601"/>
      <c r="EY228" s="601"/>
      <c r="EZ228" s="601"/>
      <c r="FA228" s="601"/>
      <c r="FB228" s="601"/>
      <c r="FC228" s="601"/>
      <c r="FD228" s="601"/>
      <c r="FE228" s="601"/>
      <c r="FF228" s="601"/>
      <c r="FG228" s="601"/>
      <c r="FH228" s="601"/>
      <c r="FI228" s="601"/>
      <c r="FJ228" s="601"/>
      <c r="FK228" s="601"/>
      <c r="FL228" s="601"/>
      <c r="FM228" s="601"/>
      <c r="FN228" s="601"/>
      <c r="FO228" s="601"/>
      <c r="FP228" s="601"/>
      <c r="FQ228" s="601"/>
      <c r="FR228" s="601"/>
      <c r="FS228" s="601"/>
      <c r="FT228" s="601"/>
      <c r="FU228" s="601"/>
      <c r="FV228" s="601"/>
      <c r="FW228" s="601"/>
      <c r="FX228" s="601"/>
      <c r="FY228" s="601"/>
      <c r="FZ228" s="601"/>
      <c r="GA228" s="601"/>
      <c r="GB228" s="601"/>
      <c r="GC228" s="601"/>
      <c r="GD228" s="601"/>
      <c r="GE228" s="601"/>
      <c r="GF228" s="601"/>
      <c r="GG228" s="601"/>
      <c r="GH228" s="601"/>
      <c r="GI228" s="601"/>
      <c r="GJ228" s="601"/>
      <c r="GK228" s="601"/>
      <c r="GL228" s="601"/>
      <c r="GM228" s="601"/>
      <c r="GN228" s="601"/>
      <c r="GO228" s="601"/>
      <c r="GP228" s="601"/>
      <c r="GQ228" s="601"/>
      <c r="GR228" s="601"/>
      <c r="GS228" s="601"/>
      <c r="GT228" s="601"/>
      <c r="GU228" s="601"/>
      <c r="GV228" s="601"/>
      <c r="GW228" s="601"/>
      <c r="GX228" s="601"/>
      <c r="GY228" s="601"/>
      <c r="GZ228" s="601"/>
      <c r="HA228" s="601"/>
      <c r="HB228" s="601"/>
      <c r="HC228" s="601"/>
      <c r="HD228" s="601"/>
      <c r="HE228" s="601"/>
      <c r="HF228" s="601"/>
      <c r="HG228" s="601"/>
      <c r="HH228" s="601"/>
      <c r="HI228" s="601"/>
      <c r="HJ228" s="601"/>
      <c r="HK228" s="601"/>
      <c r="HL228" s="601"/>
      <c r="HM228" s="601"/>
      <c r="HN228" s="601"/>
      <c r="HO228" s="601"/>
      <c r="HP228" s="601"/>
      <c r="HQ228" s="601"/>
      <c r="HR228" s="601"/>
      <c r="HS228" s="601"/>
      <c r="HT228" s="601"/>
      <c r="HU228" s="601"/>
      <c r="HV228" s="601"/>
      <c r="HW228" s="601"/>
      <c r="HX228" s="601"/>
      <c r="HY228" s="601"/>
      <c r="HZ228" s="601"/>
      <c r="IA228" s="601"/>
      <c r="IB228" s="601"/>
      <c r="IC228" s="601"/>
      <c r="ID228" s="601"/>
      <c r="IE228" s="601"/>
      <c r="IF228" s="601"/>
      <c r="IG228" s="601"/>
      <c r="IH228" s="601"/>
      <c r="II228" s="601"/>
      <c r="IJ228" s="601"/>
      <c r="IK228" s="601"/>
      <c r="IL228" s="601"/>
      <c r="IM228" s="601"/>
      <c r="IN228" s="601"/>
      <c r="IO228" s="601"/>
      <c r="IP228" s="601"/>
      <c r="IQ228" s="601"/>
      <c r="IR228" s="601"/>
      <c r="IS228" s="601"/>
      <c r="IT228" s="601"/>
      <c r="IU228" s="601"/>
      <c r="IV228" s="601"/>
      <c r="IW228" s="601"/>
      <c r="IX228" s="601"/>
      <c r="IY228" s="601"/>
      <c r="IZ228" s="601"/>
      <c r="JA228" s="601"/>
      <c r="JB228" s="601"/>
      <c r="JC228" s="601"/>
      <c r="JD228" s="601"/>
      <c r="JE228" s="601"/>
      <c r="JF228" s="601"/>
      <c r="JG228" s="601"/>
      <c r="JH228" s="601"/>
      <c r="JI228" s="601"/>
      <c r="JJ228" s="601"/>
      <c r="JK228" s="601"/>
      <c r="JL228" s="601"/>
      <c r="JM228" s="601"/>
      <c r="JN228" s="601"/>
      <c r="JO228" s="601"/>
      <c r="JP228" s="601"/>
      <c r="JQ228" s="601"/>
      <c r="JR228" s="601"/>
      <c r="JS228" s="601"/>
      <c r="JT228" s="601"/>
      <c r="JU228" s="601"/>
      <c r="JV228" s="601"/>
      <c r="JW228" s="601"/>
      <c r="JX228" s="601"/>
      <c r="JY228" s="601"/>
      <c r="JZ228" s="601"/>
      <c r="KA228" s="601"/>
      <c r="KB228" s="601"/>
      <c r="KC228" s="601"/>
      <c r="KD228" s="601"/>
      <c r="KE228" s="601"/>
      <c r="KF228" s="601"/>
      <c r="KG228" s="601"/>
      <c r="KH228" s="601"/>
      <c r="KI228" s="601"/>
      <c r="KJ228" s="601"/>
      <c r="KK228" s="601"/>
      <c r="KL228" s="601"/>
      <c r="KM228" s="601"/>
      <c r="KN228" s="601"/>
      <c r="KO228" s="601"/>
      <c r="KP228" s="601"/>
      <c r="KQ228" s="601"/>
      <c r="KR228" s="601"/>
      <c r="KS228" s="601"/>
      <c r="KT228" s="601"/>
      <c r="KU228" s="601"/>
      <c r="KV228" s="601"/>
      <c r="KW228" s="601"/>
      <c r="KX228" s="601"/>
      <c r="KY228" s="601"/>
      <c r="KZ228" s="601"/>
      <c r="LA228" s="601"/>
      <c r="LB228" s="601"/>
      <c r="LC228" s="601"/>
      <c r="LD228" s="601"/>
      <c r="LE228" s="601"/>
      <c r="LF228" s="601"/>
      <c r="LG228" s="601"/>
      <c r="LH228" s="601"/>
      <c r="LI228" s="601"/>
      <c r="LJ228" s="601"/>
      <c r="LK228" s="601"/>
      <c r="LL228" s="601"/>
      <c r="LM228" s="601"/>
      <c r="LN228" s="601"/>
      <c r="LO228" s="601"/>
      <c r="LP228" s="601"/>
      <c r="LQ228" s="601"/>
      <c r="LR228" s="601"/>
      <c r="LS228" s="601"/>
      <c r="LT228" s="601"/>
      <c r="LU228" s="601"/>
      <c r="LV228" s="601"/>
      <c r="LW228" s="601"/>
      <c r="LX228" s="601"/>
      <c r="LY228" s="601"/>
      <c r="LZ228" s="601"/>
      <c r="MA228" s="601"/>
      <c r="MB228" s="601"/>
      <c r="MC228" s="601"/>
      <c r="MD228" s="601"/>
      <c r="ME228" s="601"/>
      <c r="MF228" s="601"/>
      <c r="MG228" s="601"/>
      <c r="MH228" s="601"/>
      <c r="MI228" s="601"/>
      <c r="MJ228" s="601"/>
      <c r="MK228" s="601"/>
      <c r="ML228" s="601"/>
      <c r="MM228" s="601"/>
      <c r="MN228" s="601"/>
      <c r="MO228" s="601"/>
      <c r="MP228" s="601"/>
      <c r="MQ228" s="601"/>
      <c r="MR228" s="601"/>
      <c r="MS228" s="601"/>
      <c r="MT228" s="601"/>
      <c r="MU228" s="601"/>
      <c r="MV228" s="601"/>
      <c r="MW228" s="601"/>
      <c r="MX228" s="601"/>
      <c r="MY228" s="601"/>
      <c r="MZ228" s="601"/>
      <c r="NA228" s="601"/>
      <c r="NB228" s="601"/>
      <c r="NC228" s="601"/>
      <c r="ND228" s="601"/>
      <c r="NE228" s="601"/>
      <c r="NF228" s="601"/>
      <c r="NG228" s="601"/>
      <c r="NH228" s="601"/>
      <c r="NI228" s="601"/>
      <c r="NJ228" s="601"/>
      <c r="NK228" s="601"/>
      <c r="NL228" s="601"/>
      <c r="NM228" s="601"/>
      <c r="NN228" s="601"/>
      <c r="NO228" s="601"/>
      <c r="NP228" s="601"/>
      <c r="NQ228" s="601"/>
      <c r="NR228" s="601"/>
      <c r="NS228" s="601"/>
      <c r="NT228" s="601"/>
      <c r="NU228" s="601"/>
      <c r="NV228" s="601"/>
      <c r="NW228" s="601"/>
      <c r="NX228" s="601"/>
      <c r="NY228" s="601"/>
      <c r="NZ228" s="601"/>
      <c r="OA228" s="601"/>
      <c r="OB228" s="601"/>
      <c r="OC228" s="601"/>
      <c r="OD228" s="601"/>
      <c r="OE228" s="601"/>
      <c r="OF228" s="601"/>
      <c r="OG228" s="601"/>
      <c r="OH228" s="601"/>
      <c r="OI228" s="601"/>
      <c r="OJ228" s="601"/>
      <c r="OK228" s="601"/>
      <c r="OL228" s="601"/>
      <c r="OM228" s="601"/>
      <c r="ON228" s="601"/>
      <c r="OO228" s="601"/>
      <c r="OP228" s="601"/>
      <c r="OQ228" s="601"/>
      <c r="OR228" s="601"/>
      <c r="OS228" s="601"/>
      <c r="OT228" s="601"/>
      <c r="OU228" s="601"/>
      <c r="OV228" s="601"/>
      <c r="OW228" s="601"/>
      <c r="OX228" s="601"/>
      <c r="OY228" s="601"/>
      <c r="OZ228" s="601"/>
      <c r="PA228" s="601"/>
      <c r="PB228" s="601"/>
      <c r="PC228" s="601"/>
      <c r="PD228" s="601"/>
      <c r="PE228" s="601"/>
      <c r="PF228" s="601"/>
      <c r="PG228" s="601"/>
      <c r="PH228" s="601"/>
      <c r="PI228" s="601"/>
      <c r="PJ228" s="601"/>
      <c r="PK228" s="601"/>
      <c r="PL228" s="601"/>
      <c r="PM228" s="601"/>
      <c r="PN228" s="601"/>
      <c r="PO228" s="601"/>
      <c r="PP228" s="601"/>
      <c r="PQ228" s="601"/>
      <c r="PR228" s="601"/>
      <c r="PS228" s="601"/>
      <c r="PT228" s="601"/>
      <c r="PU228" s="601"/>
      <c r="PV228" s="601"/>
      <c r="PW228" s="601"/>
      <c r="PX228" s="601"/>
      <c r="PY228" s="601"/>
      <c r="PZ228" s="601"/>
      <c r="QA228" s="601"/>
      <c r="QB228" s="601"/>
      <c r="QC228" s="601"/>
      <c r="QD228" s="601"/>
      <c r="QE228" s="601"/>
      <c r="QF228" s="601"/>
      <c r="QG228" s="601"/>
      <c r="QH228" s="601"/>
      <c r="QI228" s="601"/>
      <c r="QJ228" s="601"/>
      <c r="QK228" s="601"/>
      <c r="QL228" s="601"/>
      <c r="QM228" s="601"/>
      <c r="QN228" s="601"/>
      <c r="QO228" s="601"/>
      <c r="QP228" s="601"/>
      <c r="QQ228" s="601"/>
      <c r="QR228" s="601"/>
      <c r="QS228" s="601"/>
      <c r="QT228" s="601"/>
      <c r="QU228" s="601"/>
      <c r="QV228" s="601"/>
      <c r="QW228" s="601"/>
      <c r="QX228" s="601"/>
      <c r="QY228" s="601"/>
      <c r="QZ228" s="601"/>
      <c r="RA228" s="601"/>
      <c r="RB228" s="601"/>
      <c r="RC228" s="601"/>
      <c r="RD228" s="601"/>
      <c r="RE228" s="601"/>
      <c r="RF228" s="601"/>
      <c r="RG228" s="601"/>
      <c r="RH228" s="601"/>
      <c r="RI228" s="601"/>
      <c r="RJ228" s="601"/>
      <c r="RK228" s="601"/>
      <c r="RL228" s="601"/>
      <c r="RM228" s="601"/>
      <c r="RN228" s="601"/>
      <c r="RO228" s="601"/>
      <c r="RP228" s="601"/>
      <c r="RQ228" s="601"/>
      <c r="RR228" s="601"/>
      <c r="RS228" s="601"/>
      <c r="RT228" s="601"/>
      <c r="RU228" s="601"/>
      <c r="RV228" s="601"/>
      <c r="RW228" s="601"/>
      <c r="RX228" s="601"/>
      <c r="RY228" s="601"/>
      <c r="RZ228" s="601"/>
      <c r="SA228" s="601"/>
      <c r="SB228" s="601"/>
      <c r="SC228" s="601"/>
      <c r="SD228" s="601"/>
      <c r="SE228" s="601"/>
      <c r="SF228" s="601"/>
      <c r="SG228" s="601"/>
      <c r="SH228" s="601"/>
      <c r="SI228" s="601"/>
      <c r="SJ228" s="601"/>
      <c r="SK228" s="601"/>
      <c r="SL228" s="601"/>
      <c r="SM228" s="601"/>
      <c r="SN228" s="601"/>
      <c r="SO228" s="601"/>
      <c r="SP228" s="601"/>
      <c r="SQ228" s="601"/>
      <c r="SR228" s="601"/>
      <c r="SS228" s="601"/>
      <c r="ST228" s="601"/>
      <c r="SU228" s="601"/>
      <c r="SV228" s="601"/>
      <c r="SW228" s="601"/>
      <c r="SX228" s="601"/>
      <c r="SY228" s="601"/>
      <c r="SZ228" s="601"/>
      <c r="TA228" s="601"/>
      <c r="TB228" s="601"/>
      <c r="TC228" s="601"/>
      <c r="TD228" s="601"/>
      <c r="TE228" s="601"/>
      <c r="TF228" s="601"/>
      <c r="TG228" s="601"/>
      <c r="TH228" s="601"/>
      <c r="TI228" s="601"/>
      <c r="TJ228" s="601"/>
      <c r="TK228" s="601"/>
      <c r="TL228" s="601"/>
      <c r="TM228" s="601"/>
      <c r="TN228" s="601"/>
      <c r="TO228" s="601"/>
      <c r="TP228" s="601"/>
      <c r="TQ228" s="601"/>
      <c r="TR228" s="601"/>
      <c r="TS228" s="601"/>
      <c r="TT228" s="601"/>
      <c r="TU228" s="601"/>
      <c r="TV228" s="601"/>
      <c r="TW228" s="601"/>
      <c r="TX228" s="601"/>
      <c r="TY228" s="601"/>
      <c r="TZ228" s="601"/>
      <c r="UA228" s="601"/>
      <c r="UB228" s="601"/>
      <c r="UC228" s="601"/>
      <c r="UD228" s="601"/>
      <c r="UE228" s="601"/>
      <c r="UF228" s="601"/>
      <c r="UG228" s="601"/>
      <c r="UH228" s="601"/>
      <c r="UI228" s="601"/>
      <c r="UJ228" s="601"/>
      <c r="UK228" s="601"/>
      <c r="UL228" s="601"/>
      <c r="UM228" s="601"/>
      <c r="UN228" s="601"/>
      <c r="UO228" s="601"/>
      <c r="UP228" s="601"/>
      <c r="UQ228" s="601"/>
      <c r="UR228" s="601"/>
      <c r="US228" s="601"/>
      <c r="UT228" s="601"/>
      <c r="UU228" s="601"/>
      <c r="UV228" s="601"/>
      <c r="UW228" s="601"/>
      <c r="UX228" s="601"/>
      <c r="UY228" s="601"/>
      <c r="UZ228" s="601"/>
      <c r="VA228" s="601"/>
      <c r="VB228" s="601"/>
      <c r="VC228" s="601"/>
      <c r="VD228" s="601"/>
      <c r="VE228" s="601"/>
      <c r="VF228" s="601"/>
      <c r="VG228" s="601"/>
      <c r="VH228" s="601"/>
      <c r="VI228" s="601"/>
      <c r="VJ228" s="601"/>
      <c r="VK228" s="601"/>
      <c r="VL228" s="601"/>
      <c r="VM228" s="601"/>
      <c r="VN228" s="601"/>
      <c r="VO228" s="601"/>
      <c r="VP228" s="601"/>
      <c r="VQ228" s="601"/>
      <c r="VR228" s="601"/>
      <c r="VS228" s="601"/>
      <c r="VT228" s="601"/>
      <c r="VU228" s="601"/>
      <c r="VV228" s="601"/>
      <c r="VW228" s="601"/>
      <c r="VX228" s="601"/>
      <c r="VY228" s="601"/>
      <c r="VZ228" s="601"/>
      <c r="WA228" s="601"/>
      <c r="WB228" s="601"/>
      <c r="WC228" s="601"/>
      <c r="WD228" s="601"/>
      <c r="WE228" s="601"/>
      <c r="WF228" s="601"/>
      <c r="WG228" s="601"/>
      <c r="WH228" s="601"/>
      <c r="WI228" s="601"/>
      <c r="WJ228" s="601"/>
      <c r="WK228" s="601"/>
      <c r="WL228" s="601"/>
      <c r="WM228" s="601"/>
      <c r="WN228" s="601"/>
      <c r="WO228" s="601"/>
      <c r="WP228" s="601"/>
      <c r="WQ228" s="601"/>
      <c r="WR228" s="601"/>
      <c r="WS228" s="601"/>
      <c r="WT228" s="601"/>
      <c r="WU228" s="601"/>
      <c r="WV228" s="601"/>
      <c r="WW228" s="601"/>
      <c r="WX228" s="601"/>
      <c r="WY228" s="601"/>
      <c r="WZ228" s="601"/>
      <c r="XA228" s="601"/>
      <c r="XB228" s="601"/>
      <c r="XC228" s="601"/>
      <c r="XD228" s="601"/>
      <c r="XE228" s="601"/>
      <c r="XF228" s="601"/>
      <c r="XG228" s="601"/>
      <c r="XH228" s="601"/>
      <c r="XI228" s="601"/>
      <c r="XJ228" s="601"/>
      <c r="XK228" s="601"/>
      <c r="XL228" s="601"/>
      <c r="XM228" s="601"/>
      <c r="XN228" s="601"/>
      <c r="XO228" s="601"/>
      <c r="XP228" s="601"/>
      <c r="XQ228" s="601"/>
      <c r="XR228" s="601"/>
      <c r="XS228" s="601"/>
      <c r="XT228" s="601"/>
      <c r="XU228" s="601"/>
      <c r="XV228" s="601"/>
      <c r="XW228" s="601"/>
      <c r="XX228" s="601"/>
      <c r="XY228" s="601"/>
      <c r="XZ228" s="601"/>
      <c r="YA228" s="601"/>
      <c r="YB228" s="601"/>
      <c r="YC228" s="601"/>
      <c r="YD228" s="601"/>
      <c r="YE228" s="601"/>
      <c r="YF228" s="601"/>
      <c r="YG228" s="601"/>
      <c r="YH228" s="601"/>
      <c r="YI228" s="601"/>
      <c r="YJ228" s="601"/>
      <c r="YK228" s="601"/>
      <c r="YL228" s="601"/>
      <c r="YM228" s="601"/>
      <c r="YN228" s="601"/>
      <c r="YO228" s="601"/>
      <c r="YP228" s="601"/>
      <c r="YQ228" s="601"/>
      <c r="YR228" s="601"/>
      <c r="YS228" s="601"/>
      <c r="YT228" s="601"/>
      <c r="YU228" s="601"/>
      <c r="YV228" s="601"/>
      <c r="YW228" s="601"/>
      <c r="YX228" s="601"/>
      <c r="YY228" s="601"/>
      <c r="YZ228" s="601"/>
      <c r="ZA228" s="601"/>
      <c r="ZB228" s="601"/>
      <c r="ZC228" s="601"/>
      <c r="ZD228" s="601"/>
      <c r="ZE228" s="601"/>
      <c r="ZF228" s="601"/>
      <c r="ZG228" s="601"/>
      <c r="ZH228" s="601"/>
      <c r="ZI228" s="601"/>
      <c r="ZJ228" s="601"/>
      <c r="ZK228" s="601"/>
      <c r="ZL228" s="601"/>
      <c r="ZM228" s="601"/>
      <c r="ZN228" s="601"/>
      <c r="ZO228" s="601"/>
      <c r="ZP228" s="601"/>
      <c r="ZQ228" s="601"/>
      <c r="ZR228" s="601"/>
      <c r="ZS228" s="601"/>
      <c r="ZT228" s="601"/>
      <c r="ZU228" s="601"/>
      <c r="ZV228" s="601"/>
      <c r="ZW228" s="601"/>
      <c r="ZX228" s="601"/>
      <c r="ZY228" s="601"/>
      <c r="ZZ228" s="601"/>
      <c r="AAA228" s="601"/>
      <c r="AAB228" s="601"/>
      <c r="AAC228" s="601"/>
      <c r="AAD228" s="601"/>
      <c r="AAE228" s="601"/>
      <c r="AAF228" s="601"/>
      <c r="AAG228" s="601"/>
      <c r="AAH228" s="601"/>
      <c r="AAI228" s="601"/>
      <c r="AAJ228" s="601"/>
      <c r="AAK228" s="601"/>
      <c r="AAL228" s="601"/>
      <c r="AAM228" s="601"/>
      <c r="AAN228" s="601"/>
      <c r="AAO228" s="601"/>
      <c r="AAP228" s="601"/>
      <c r="AAQ228" s="601"/>
      <c r="AAR228" s="601"/>
      <c r="AAS228" s="601"/>
      <c r="AAT228" s="601"/>
      <c r="AAU228" s="601"/>
      <c r="AAV228" s="601"/>
      <c r="AAW228" s="601"/>
      <c r="AAX228" s="601"/>
      <c r="AAY228" s="601"/>
      <c r="AAZ228" s="601"/>
      <c r="ABA228" s="601"/>
      <c r="ABB228" s="601"/>
      <c r="ABC228" s="601"/>
      <c r="ABD228" s="601"/>
      <c r="ABE228" s="601"/>
      <c r="ABF228" s="601"/>
      <c r="ABG228" s="601"/>
      <c r="ABH228" s="601"/>
      <c r="ABI228" s="601"/>
      <c r="ABJ228" s="601"/>
      <c r="ABK228" s="601"/>
      <c r="ABL228" s="601"/>
      <c r="ABM228" s="601"/>
      <c r="ABN228" s="601"/>
      <c r="ABO228" s="601"/>
      <c r="ABP228" s="601"/>
      <c r="ABQ228" s="601"/>
      <c r="ABR228" s="601"/>
      <c r="ABS228" s="601"/>
      <c r="ABT228" s="601"/>
      <c r="ABU228" s="601"/>
      <c r="ABV228" s="601"/>
      <c r="ABW228" s="601"/>
      <c r="ABX228" s="601"/>
      <c r="ABY228" s="601"/>
      <c r="ABZ228" s="601"/>
      <c r="ACA228" s="601"/>
      <c r="ACB228" s="601"/>
      <c r="ACC228" s="601"/>
      <c r="ACD228" s="601"/>
      <c r="ACE228" s="601"/>
      <c r="ACF228" s="601"/>
      <c r="ACG228" s="601"/>
      <c r="ACH228" s="601"/>
      <c r="ACI228" s="601"/>
      <c r="ACJ228" s="601"/>
      <c r="ACK228" s="601"/>
      <c r="ACL228" s="601"/>
      <c r="ACM228" s="601"/>
      <c r="ACN228" s="601"/>
      <c r="ACO228" s="601"/>
      <c r="ACP228" s="601"/>
      <c r="ACQ228" s="601"/>
      <c r="ACR228" s="601"/>
      <c r="ACS228" s="601"/>
      <c r="ACT228" s="601"/>
      <c r="ACU228" s="601"/>
      <c r="ACV228" s="601"/>
      <c r="ACW228" s="601"/>
      <c r="ACX228" s="601"/>
      <c r="ACY228" s="601"/>
      <c r="ACZ228" s="601"/>
      <c r="ADA228" s="601"/>
      <c r="ADB228" s="601"/>
      <c r="ADC228" s="601"/>
      <c r="ADD228" s="601"/>
      <c r="ADE228" s="601"/>
      <c r="ADF228" s="601"/>
      <c r="ADG228" s="601"/>
      <c r="ADH228" s="601"/>
      <c r="ADI228" s="601"/>
      <c r="ADJ228" s="601"/>
      <c r="ADK228" s="601"/>
      <c r="ADL228" s="601"/>
      <c r="ADM228" s="601"/>
      <c r="ADN228" s="601"/>
      <c r="ADO228" s="601"/>
      <c r="ADP228" s="601"/>
      <c r="ADQ228" s="601"/>
      <c r="ADR228" s="601"/>
      <c r="ADS228" s="601"/>
      <c r="ADT228" s="601"/>
      <c r="ADU228" s="601"/>
      <c r="ADV228" s="601"/>
      <c r="ADW228" s="601"/>
      <c r="ADX228" s="601"/>
      <c r="ADY228" s="601"/>
      <c r="ADZ228" s="601"/>
      <c r="AEA228" s="601"/>
      <c r="AEB228" s="601"/>
      <c r="AEC228" s="601"/>
      <c r="AED228" s="601"/>
      <c r="AEE228" s="601"/>
      <c r="AEF228" s="601"/>
      <c r="AEG228" s="601"/>
      <c r="AEH228" s="601"/>
      <c r="AEI228" s="601"/>
      <c r="AEJ228" s="601"/>
      <c r="AEK228" s="601"/>
      <c r="AEL228" s="601"/>
      <c r="AEM228" s="601"/>
      <c r="AEN228" s="601"/>
      <c r="AEO228" s="601"/>
      <c r="AEP228" s="601"/>
      <c r="AEQ228" s="601"/>
      <c r="AER228" s="601"/>
      <c r="AES228" s="601"/>
      <c r="AET228" s="601"/>
      <c r="AEU228" s="601"/>
      <c r="AEV228" s="601"/>
      <c r="AEW228" s="601"/>
      <c r="AEX228" s="601"/>
      <c r="AEY228" s="601"/>
      <c r="AEZ228" s="601"/>
      <c r="AFA228" s="601"/>
      <c r="AFB228" s="601"/>
      <c r="AFC228" s="601"/>
      <c r="AFD228" s="601"/>
      <c r="AFE228" s="601"/>
      <c r="AFF228" s="601"/>
      <c r="AFG228" s="601"/>
      <c r="AFH228" s="601"/>
      <c r="AFI228" s="601"/>
      <c r="AFJ228" s="601"/>
      <c r="AFK228" s="601"/>
      <c r="AFL228" s="601"/>
      <c r="AFM228" s="601"/>
      <c r="AFN228" s="601"/>
      <c r="AFO228" s="601"/>
      <c r="AFP228" s="601"/>
      <c r="AFQ228" s="601"/>
      <c r="AFR228" s="601"/>
      <c r="AFS228" s="601"/>
      <c r="AFT228" s="601"/>
      <c r="AFU228" s="601"/>
      <c r="AFV228" s="601"/>
      <c r="AFW228" s="601"/>
      <c r="AFX228" s="601"/>
      <c r="AFY228" s="601"/>
      <c r="AFZ228" s="601"/>
      <c r="AGA228" s="601"/>
      <c r="AGB228" s="601"/>
      <c r="AGC228" s="601"/>
      <c r="AGD228" s="601"/>
      <c r="AGE228" s="601"/>
      <c r="AGF228" s="601"/>
      <c r="AGG228" s="601"/>
      <c r="AGH228" s="601"/>
      <c r="AGI228" s="601"/>
      <c r="AGJ228" s="601"/>
      <c r="AGK228" s="601"/>
      <c r="AGL228" s="601"/>
      <c r="AGM228" s="601"/>
      <c r="AGN228" s="601"/>
      <c r="AGO228" s="601"/>
      <c r="AGP228" s="601"/>
      <c r="AGQ228" s="601"/>
      <c r="AGR228" s="601"/>
      <c r="AGS228" s="601"/>
      <c r="AGT228" s="601"/>
      <c r="AGU228" s="601"/>
      <c r="AGV228" s="601"/>
      <c r="AGW228" s="601"/>
      <c r="AGX228" s="601"/>
      <c r="AGY228" s="601"/>
      <c r="AGZ228" s="601"/>
      <c r="AHA228" s="601"/>
      <c r="AHB228" s="601"/>
      <c r="AHC228" s="601"/>
      <c r="AHD228" s="601"/>
      <c r="AHE228" s="601"/>
      <c r="AHF228" s="601"/>
      <c r="AHG228" s="601"/>
      <c r="AHH228" s="601"/>
      <c r="AHI228" s="601"/>
      <c r="AHJ228" s="601"/>
      <c r="AHK228" s="601"/>
      <c r="AHL228" s="601"/>
      <c r="AHM228" s="601"/>
      <c r="AHN228" s="601"/>
      <c r="AHO228" s="601"/>
      <c r="AHP228" s="601"/>
      <c r="AHQ228" s="601"/>
      <c r="AHR228" s="601"/>
      <c r="AHS228" s="601"/>
      <c r="AHT228" s="601"/>
      <c r="AHU228" s="601"/>
      <c r="AHV228" s="601"/>
      <c r="AHW228" s="601"/>
      <c r="AHX228" s="601"/>
      <c r="AHY228" s="601"/>
      <c r="AHZ228" s="601"/>
      <c r="AIA228" s="601"/>
      <c r="AIB228" s="601"/>
      <c r="AIC228" s="601"/>
      <c r="AID228" s="601"/>
      <c r="AIE228" s="601"/>
      <c r="AIF228" s="601"/>
      <c r="AIG228" s="601"/>
      <c r="AIH228" s="601"/>
      <c r="AII228" s="601"/>
      <c r="AIJ228" s="601"/>
      <c r="AIK228" s="601"/>
      <c r="AIL228" s="601"/>
      <c r="AIM228" s="601"/>
      <c r="AIN228" s="601"/>
      <c r="AIO228" s="601"/>
      <c r="AIP228" s="601"/>
      <c r="AIQ228" s="601"/>
      <c r="AIR228" s="601"/>
      <c r="AIS228" s="601"/>
      <c r="AIT228" s="601"/>
      <c r="AIU228" s="601"/>
      <c r="AIV228" s="601"/>
      <c r="AIW228" s="601"/>
      <c r="AIX228" s="601"/>
      <c r="AIY228" s="601"/>
      <c r="AIZ228" s="601"/>
      <c r="AJA228" s="601"/>
      <c r="AJB228" s="601"/>
      <c r="AJC228" s="601"/>
      <c r="AJD228" s="601"/>
      <c r="AJE228" s="601"/>
      <c r="AJF228" s="601"/>
      <c r="AJG228" s="601"/>
      <c r="AJH228" s="601"/>
      <c r="AJI228" s="601"/>
      <c r="AJJ228" s="601"/>
      <c r="AJK228" s="601"/>
      <c r="AJL228" s="601"/>
      <c r="AJM228" s="601"/>
      <c r="AJN228" s="601"/>
      <c r="AJO228" s="601"/>
      <c r="AJP228" s="601"/>
      <c r="AJQ228" s="601"/>
      <c r="AJR228" s="601"/>
      <c r="AJS228" s="601"/>
      <c r="AJT228" s="601"/>
      <c r="AJU228" s="601"/>
      <c r="AJV228" s="601"/>
      <c r="AJW228" s="601"/>
      <c r="AJX228" s="601"/>
      <c r="AJY228" s="601"/>
      <c r="AJZ228" s="601"/>
      <c r="AKA228" s="601"/>
      <c r="AKB228" s="601"/>
      <c r="AKC228" s="601"/>
      <c r="AKD228" s="601"/>
      <c r="AKE228" s="601"/>
      <c r="AKF228" s="601"/>
      <c r="AKG228" s="601"/>
      <c r="AKH228" s="601"/>
      <c r="AKI228" s="601"/>
      <c r="AKJ228" s="601"/>
      <c r="AKK228" s="601"/>
      <c r="AKL228" s="601"/>
      <c r="AKM228" s="601"/>
      <c r="AKN228" s="601"/>
      <c r="AKO228" s="601"/>
      <c r="AKP228" s="601"/>
      <c r="AKQ228" s="601"/>
      <c r="AKR228" s="601"/>
      <c r="AKS228" s="601"/>
      <c r="AKT228" s="601"/>
      <c r="AKU228" s="601"/>
      <c r="AKV228" s="601"/>
      <c r="AKW228" s="601"/>
      <c r="AKX228" s="601"/>
      <c r="AKY228" s="601"/>
      <c r="AKZ228" s="601"/>
      <c r="ALA228" s="601"/>
      <c r="ALB228" s="601"/>
      <c r="ALC228" s="601"/>
      <c r="ALD228" s="601"/>
      <c r="ALE228" s="601"/>
      <c r="ALF228" s="601"/>
      <c r="ALG228" s="601"/>
      <c r="ALH228" s="601"/>
      <c r="ALI228" s="601"/>
      <c r="ALJ228" s="601"/>
      <c r="ALK228" s="601"/>
      <c r="ALL228" s="601"/>
      <c r="ALM228" s="601"/>
      <c r="ALN228" s="601"/>
      <c r="ALO228" s="601"/>
      <c r="ALP228" s="601"/>
      <c r="ALQ228" s="601"/>
      <c r="ALR228" s="601"/>
      <c r="ALS228" s="601"/>
      <c r="ALT228" s="601"/>
      <c r="ALU228" s="601"/>
      <c r="ALV228" s="601"/>
      <c r="ALW228" s="601"/>
      <c r="ALX228" s="601"/>
      <c r="ALY228" s="601"/>
      <c r="ALZ228" s="601"/>
      <c r="AMA228" s="601"/>
      <c r="AMB228" s="601"/>
      <c r="AMC228" s="601"/>
      <c r="AMD228" s="601"/>
      <c r="AME228" s="601"/>
      <c r="AMF228" s="601"/>
      <c r="AMG228" s="601"/>
      <c r="AMH228" s="601"/>
      <c r="AMI228" s="601"/>
      <c r="AMJ228" s="601"/>
      <c r="AMK228" s="601"/>
      <c r="AML228" s="601"/>
      <c r="AMM228" s="601"/>
      <c r="AMN228" s="601"/>
      <c r="AMO228" s="601"/>
      <c r="AMP228" s="601"/>
      <c r="AMQ228" s="601"/>
      <c r="AMR228" s="601"/>
      <c r="AMS228" s="601"/>
      <c r="AMT228" s="601"/>
      <c r="AMU228" s="601"/>
      <c r="AMV228" s="601"/>
      <c r="AMW228" s="601"/>
      <c r="AMX228" s="601"/>
      <c r="AMY228" s="601"/>
      <c r="AMZ228" s="601"/>
      <c r="ANA228" s="601"/>
      <c r="ANB228" s="601"/>
      <c r="ANC228" s="601"/>
      <c r="AND228" s="601"/>
      <c r="ANE228" s="601"/>
      <c r="ANF228" s="601"/>
      <c r="ANG228" s="601"/>
      <c r="ANH228" s="601"/>
      <c r="ANI228" s="601"/>
      <c r="ANJ228" s="601"/>
      <c r="ANK228" s="601"/>
      <c r="ANL228" s="601"/>
      <c r="ANM228" s="601"/>
      <c r="ANN228" s="601"/>
      <c r="ANO228" s="601"/>
      <c r="ANP228" s="601"/>
      <c r="ANQ228" s="601"/>
      <c r="ANR228" s="601"/>
      <c r="ANS228" s="601"/>
      <c r="ANT228" s="601"/>
      <c r="ANU228" s="601"/>
      <c r="ANV228" s="601"/>
      <c r="ANW228" s="601"/>
      <c r="ANX228" s="601"/>
      <c r="ANY228" s="601"/>
      <c r="ANZ228" s="601"/>
      <c r="AOA228" s="601"/>
      <c r="AOB228" s="601"/>
      <c r="AOC228" s="601"/>
      <c r="AOD228" s="601"/>
      <c r="AOE228" s="601"/>
      <c r="AOF228" s="601"/>
      <c r="AOG228" s="601"/>
      <c r="AOH228" s="601"/>
      <c r="AOI228" s="601"/>
      <c r="AOJ228" s="601"/>
      <c r="AOK228" s="601"/>
      <c r="AOL228" s="601"/>
      <c r="AOM228" s="601"/>
      <c r="AON228" s="601"/>
      <c r="AOO228" s="601"/>
      <c r="AOP228" s="601"/>
      <c r="AOQ228" s="601"/>
      <c r="AOR228" s="601"/>
      <c r="AOS228" s="601"/>
      <c r="AOT228" s="601"/>
      <c r="AOU228" s="601"/>
      <c r="AOV228" s="601"/>
      <c r="AOW228" s="601"/>
      <c r="AOX228" s="601"/>
      <c r="AOY228" s="601"/>
      <c r="AOZ228" s="601"/>
      <c r="APA228" s="601"/>
      <c r="APB228" s="601"/>
      <c r="APC228" s="601"/>
      <c r="APD228" s="601"/>
      <c r="APE228" s="601"/>
      <c r="APF228" s="601"/>
      <c r="APG228" s="601"/>
      <c r="APH228" s="601"/>
      <c r="API228" s="601"/>
      <c r="APJ228" s="601"/>
      <c r="APK228" s="601"/>
      <c r="APL228" s="601"/>
      <c r="APM228" s="601"/>
      <c r="APN228" s="601"/>
      <c r="APO228" s="601"/>
      <c r="APP228" s="601"/>
      <c r="APQ228" s="601"/>
      <c r="APR228" s="601"/>
      <c r="APS228" s="601"/>
      <c r="APT228" s="601"/>
      <c r="APU228" s="601"/>
      <c r="APV228" s="601"/>
      <c r="APW228" s="601"/>
      <c r="APX228" s="601"/>
      <c r="APY228" s="601"/>
      <c r="APZ228" s="601"/>
      <c r="AQA228" s="601"/>
      <c r="AQB228" s="601"/>
      <c r="AQC228" s="601"/>
      <c r="AQD228" s="601"/>
      <c r="AQE228" s="601"/>
      <c r="AQF228" s="601"/>
      <c r="AQG228" s="601"/>
      <c r="AQH228" s="601"/>
      <c r="AQI228" s="601"/>
      <c r="AQJ228" s="601"/>
      <c r="AQK228" s="601"/>
      <c r="AQL228" s="601"/>
      <c r="AQM228" s="601"/>
      <c r="AQN228" s="601"/>
      <c r="AQO228" s="601"/>
      <c r="AQP228" s="601"/>
      <c r="AQQ228" s="601"/>
      <c r="AQR228" s="601"/>
      <c r="AQS228" s="601"/>
      <c r="AQT228" s="601"/>
      <c r="AQU228" s="601"/>
      <c r="AQV228" s="601"/>
      <c r="AQW228" s="601"/>
      <c r="AQX228" s="601"/>
      <c r="AQY228" s="601"/>
      <c r="AQZ228" s="601"/>
      <c r="ARA228" s="601"/>
      <c r="ARB228" s="601"/>
      <c r="ARC228" s="601"/>
      <c r="ARD228" s="601"/>
      <c r="ARE228" s="601"/>
      <c r="ARF228" s="601"/>
      <c r="ARG228" s="601"/>
      <c r="ARH228" s="601"/>
      <c r="ARI228" s="601"/>
      <c r="ARJ228" s="601"/>
      <c r="ARK228" s="601"/>
      <c r="ARL228" s="601"/>
      <c r="ARM228" s="601"/>
      <c r="ARN228" s="601"/>
      <c r="ARO228" s="601"/>
      <c r="ARP228" s="601"/>
      <c r="ARQ228" s="601"/>
      <c r="ARR228" s="601"/>
      <c r="ARS228" s="601"/>
      <c r="ART228" s="601"/>
      <c r="ARU228" s="601"/>
      <c r="ARV228" s="601"/>
      <c r="ARW228" s="601"/>
      <c r="ARX228" s="601"/>
      <c r="ARY228" s="601"/>
      <c r="ARZ228" s="601"/>
      <c r="ASA228" s="601"/>
      <c r="ASB228" s="601"/>
      <c r="ASC228" s="601"/>
      <c r="ASD228" s="601"/>
      <c r="ASE228" s="601"/>
      <c r="ASF228" s="601"/>
      <c r="ASG228" s="601"/>
      <c r="ASH228" s="601"/>
      <c r="ASI228" s="601"/>
      <c r="ASJ228" s="601"/>
      <c r="ASK228" s="601"/>
      <c r="ASL228" s="601"/>
      <c r="ASM228" s="601"/>
      <c r="ASN228" s="601"/>
      <c r="ASO228" s="601"/>
      <c r="ASP228" s="601"/>
      <c r="ASQ228" s="601"/>
      <c r="ASR228" s="601"/>
      <c r="ASS228" s="601"/>
      <c r="AST228" s="601"/>
      <c r="ASU228" s="601"/>
      <c r="ASV228" s="601"/>
      <c r="ASW228" s="601"/>
      <c r="ASX228" s="601"/>
      <c r="ASY228" s="601"/>
      <c r="ASZ228" s="601"/>
      <c r="ATA228" s="601"/>
      <c r="ATB228" s="601"/>
      <c r="ATC228" s="601"/>
      <c r="ATD228" s="601"/>
      <c r="ATE228" s="601"/>
      <c r="ATF228" s="601"/>
      <c r="ATG228" s="601"/>
      <c r="ATH228" s="601"/>
      <c r="ATI228" s="601"/>
      <c r="ATJ228" s="601"/>
      <c r="ATK228" s="601"/>
      <c r="ATL228" s="601"/>
      <c r="ATM228" s="601"/>
      <c r="ATN228" s="601"/>
      <c r="ATO228" s="601"/>
      <c r="ATP228" s="601"/>
      <c r="ATQ228" s="601"/>
      <c r="ATR228" s="601"/>
      <c r="ATS228" s="601"/>
      <c r="ATT228" s="601"/>
      <c r="ATU228" s="601"/>
      <c r="ATV228" s="601"/>
      <c r="ATW228" s="601"/>
      <c r="ATX228" s="601"/>
      <c r="ATY228" s="601"/>
      <c r="ATZ228" s="601"/>
      <c r="AUA228" s="601"/>
      <c r="AUB228" s="601"/>
      <c r="AUC228" s="601"/>
      <c r="AUD228" s="601"/>
      <c r="AUE228" s="601"/>
      <c r="AUF228" s="601"/>
      <c r="AUG228" s="601"/>
      <c r="AUH228" s="601"/>
      <c r="AUI228" s="601"/>
      <c r="AUJ228" s="601"/>
      <c r="AUK228" s="601"/>
      <c r="AUL228" s="601"/>
      <c r="AUM228" s="601"/>
      <c r="AUN228" s="601"/>
      <c r="AUO228" s="601"/>
      <c r="AUP228" s="601"/>
      <c r="AUQ228" s="601"/>
      <c r="AUR228" s="601"/>
      <c r="AUS228" s="601"/>
      <c r="AUT228" s="601"/>
      <c r="AUU228" s="601"/>
      <c r="AUV228" s="601"/>
      <c r="AUW228" s="601"/>
      <c r="AUX228" s="601"/>
      <c r="AUY228" s="601"/>
      <c r="AUZ228" s="601"/>
      <c r="AVA228" s="601"/>
      <c r="AVB228" s="601"/>
      <c r="AVC228" s="601"/>
      <c r="AVD228" s="601"/>
      <c r="AVE228" s="601"/>
      <c r="AVF228" s="601"/>
      <c r="AVG228" s="601"/>
      <c r="AVH228" s="601"/>
      <c r="AVI228" s="601"/>
      <c r="AVJ228" s="601"/>
      <c r="AVK228" s="601"/>
      <c r="AVL228" s="601"/>
      <c r="AVM228" s="601"/>
      <c r="AVN228" s="601"/>
      <c r="AVO228" s="601"/>
      <c r="AVP228" s="601"/>
      <c r="AVQ228" s="601"/>
      <c r="AVR228" s="601"/>
      <c r="AVS228" s="601"/>
      <c r="AVT228" s="601"/>
      <c r="AVU228" s="601"/>
      <c r="AVV228" s="601"/>
      <c r="AVW228" s="601"/>
      <c r="AVX228" s="601"/>
      <c r="AVY228" s="601"/>
      <c r="AVZ228" s="601"/>
      <c r="AWA228" s="601"/>
      <c r="AWB228" s="601"/>
      <c r="AWC228" s="601"/>
      <c r="AWD228" s="601"/>
      <c r="AWE228" s="601"/>
      <c r="AWF228" s="601"/>
      <c r="AWG228" s="601"/>
      <c r="AWH228" s="601"/>
      <c r="AWI228" s="601"/>
      <c r="AWJ228" s="601"/>
      <c r="AWK228" s="601"/>
      <c r="AWL228" s="601"/>
      <c r="AWM228" s="601"/>
      <c r="AWN228" s="601"/>
      <c r="AWO228" s="601"/>
      <c r="AWP228" s="601"/>
      <c r="AWQ228" s="601"/>
      <c r="AWR228" s="601"/>
      <c r="AWS228" s="601"/>
      <c r="AWT228" s="601"/>
      <c r="AWU228" s="601"/>
      <c r="AWV228" s="601"/>
      <c r="AWW228" s="601"/>
      <c r="AWX228" s="601"/>
      <c r="AWY228" s="601"/>
      <c r="AWZ228" s="601"/>
      <c r="AXA228" s="601"/>
      <c r="AXB228" s="601"/>
      <c r="AXC228" s="601"/>
      <c r="AXD228" s="601"/>
      <c r="AXE228" s="601"/>
      <c r="AXF228" s="601"/>
      <c r="AXG228" s="601"/>
      <c r="AXH228" s="601"/>
      <c r="AXI228" s="601"/>
      <c r="AXJ228" s="601"/>
    </row>
    <row r="229" spans="1:1310" s="602" customFormat="1" ht="23.25" customHeight="1">
      <c r="A229" s="603"/>
      <c r="B229" s="5957" t="s">
        <v>963</v>
      </c>
      <c r="C229" s="5957"/>
      <c r="D229" s="5957"/>
      <c r="E229" s="5957"/>
      <c r="F229" s="605"/>
      <c r="G229" s="5957" t="s">
        <v>964</v>
      </c>
      <c r="H229" s="5957"/>
      <c r="I229" s="5957"/>
      <c r="J229" s="605"/>
      <c r="K229" s="5957" t="s">
        <v>965</v>
      </c>
      <c r="L229" s="5957"/>
      <c r="M229" s="5957"/>
      <c r="N229" s="605"/>
      <c r="O229" s="5957" t="s">
        <v>962</v>
      </c>
      <c r="P229" s="5957"/>
      <c r="Q229" s="605"/>
      <c r="R229" s="599"/>
      <c r="S229" s="599"/>
      <c r="T229" s="599"/>
      <c r="U229" s="599"/>
      <c r="V229" s="599"/>
      <c r="W229" s="599"/>
      <c r="X229" s="599"/>
      <c r="Y229" s="599"/>
      <c r="Z229" s="599"/>
      <c r="AA229" s="599"/>
      <c r="AB229" s="599"/>
      <c r="AC229" s="599"/>
      <c r="AD229" s="600"/>
      <c r="AE229" s="600"/>
      <c r="AF229" s="600"/>
      <c r="AG229" s="600"/>
      <c r="AH229" s="600"/>
      <c r="AI229" s="600"/>
      <c r="AJ229" s="600"/>
      <c r="AK229" s="600"/>
      <c r="AL229" s="600"/>
      <c r="AM229" s="600"/>
      <c r="AN229" s="600"/>
      <c r="AO229" s="600"/>
      <c r="AP229" s="600"/>
      <c r="AQ229" s="600"/>
      <c r="AR229" s="600"/>
      <c r="AS229" s="600"/>
      <c r="AT229" s="600"/>
      <c r="AU229" s="600"/>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c r="CM229" s="601"/>
      <c r="CN229" s="601"/>
      <c r="CO229" s="601"/>
      <c r="CP229" s="601"/>
      <c r="CQ229" s="601"/>
      <c r="CR229" s="601"/>
      <c r="CS229" s="601"/>
      <c r="CT229" s="601"/>
      <c r="CU229" s="601"/>
      <c r="CV229" s="601"/>
      <c r="CW229" s="601"/>
      <c r="CX229" s="601"/>
      <c r="CY229" s="601"/>
      <c r="CZ229" s="601"/>
      <c r="DA229" s="601"/>
      <c r="DB229" s="601"/>
      <c r="DC229" s="601"/>
      <c r="DD229" s="601"/>
      <c r="DE229" s="601"/>
      <c r="DF229" s="601"/>
      <c r="DG229" s="601"/>
      <c r="DH229" s="601"/>
      <c r="DI229" s="601"/>
      <c r="DJ229" s="601"/>
      <c r="DK229" s="601"/>
      <c r="DL229" s="601"/>
      <c r="DM229" s="601"/>
      <c r="DN229" s="601"/>
      <c r="DO229" s="601"/>
      <c r="DP229" s="601"/>
      <c r="DQ229" s="601"/>
      <c r="DR229" s="601"/>
      <c r="DS229" s="601"/>
      <c r="DT229" s="601"/>
      <c r="DU229" s="601"/>
      <c r="DV229" s="601"/>
      <c r="DW229" s="601"/>
      <c r="DX229" s="601"/>
      <c r="DY229" s="601"/>
      <c r="DZ229" s="601"/>
      <c r="EA229" s="601"/>
      <c r="EB229" s="601"/>
      <c r="EC229" s="601"/>
      <c r="ED229" s="601"/>
      <c r="EE229" s="601"/>
      <c r="EF229" s="601"/>
      <c r="EG229" s="601"/>
      <c r="EH229" s="601"/>
      <c r="EI229" s="601"/>
      <c r="EJ229" s="601"/>
      <c r="EK229" s="601"/>
      <c r="EL229" s="601"/>
      <c r="EM229" s="601"/>
      <c r="EN229" s="601"/>
      <c r="EO229" s="601"/>
      <c r="EP229" s="601"/>
      <c r="EQ229" s="601"/>
      <c r="ER229" s="601"/>
      <c r="ES229" s="601"/>
      <c r="ET229" s="601"/>
      <c r="EU229" s="601"/>
      <c r="EV229" s="601"/>
      <c r="EW229" s="601"/>
      <c r="EX229" s="601"/>
      <c r="EY229" s="601"/>
      <c r="EZ229" s="601"/>
      <c r="FA229" s="601"/>
      <c r="FB229" s="601"/>
      <c r="FC229" s="601"/>
      <c r="FD229" s="601"/>
      <c r="FE229" s="601"/>
      <c r="FF229" s="601"/>
      <c r="FG229" s="601"/>
      <c r="FH229" s="601"/>
      <c r="FI229" s="601"/>
      <c r="FJ229" s="601"/>
      <c r="FK229" s="601"/>
      <c r="FL229" s="601"/>
      <c r="FM229" s="601"/>
      <c r="FN229" s="601"/>
      <c r="FO229" s="601"/>
      <c r="FP229" s="601"/>
      <c r="FQ229" s="601"/>
      <c r="FR229" s="601"/>
      <c r="FS229" s="601"/>
      <c r="FT229" s="601"/>
      <c r="FU229" s="601"/>
      <c r="FV229" s="601"/>
      <c r="FW229" s="601"/>
      <c r="FX229" s="601"/>
      <c r="FY229" s="601"/>
      <c r="FZ229" s="601"/>
      <c r="GA229" s="601"/>
      <c r="GB229" s="601"/>
      <c r="GC229" s="601"/>
      <c r="GD229" s="601"/>
      <c r="GE229" s="601"/>
      <c r="GF229" s="601"/>
      <c r="GG229" s="601"/>
      <c r="GH229" s="601"/>
      <c r="GI229" s="601"/>
      <c r="GJ229" s="601"/>
      <c r="GK229" s="601"/>
      <c r="GL229" s="601"/>
      <c r="GM229" s="601"/>
      <c r="GN229" s="601"/>
      <c r="GO229" s="601"/>
      <c r="GP229" s="601"/>
      <c r="GQ229" s="601"/>
      <c r="GR229" s="601"/>
      <c r="GS229" s="601"/>
      <c r="GT229" s="601"/>
      <c r="GU229" s="601"/>
      <c r="GV229" s="601"/>
      <c r="GW229" s="601"/>
      <c r="GX229" s="601"/>
      <c r="GY229" s="601"/>
      <c r="GZ229" s="601"/>
      <c r="HA229" s="601"/>
      <c r="HB229" s="601"/>
      <c r="HC229" s="601"/>
      <c r="HD229" s="601"/>
      <c r="HE229" s="601"/>
      <c r="HF229" s="601"/>
      <c r="HG229" s="601"/>
      <c r="HH229" s="601"/>
      <c r="HI229" s="601"/>
      <c r="HJ229" s="601"/>
      <c r="HK229" s="601"/>
      <c r="HL229" s="601"/>
      <c r="HM229" s="601"/>
      <c r="HN229" s="601"/>
      <c r="HO229" s="601"/>
      <c r="HP229" s="601"/>
      <c r="HQ229" s="601"/>
      <c r="HR229" s="601"/>
      <c r="HS229" s="601"/>
      <c r="HT229" s="601"/>
      <c r="HU229" s="601"/>
      <c r="HV229" s="601"/>
      <c r="HW229" s="601"/>
      <c r="HX229" s="601"/>
      <c r="HY229" s="601"/>
      <c r="HZ229" s="601"/>
      <c r="IA229" s="601"/>
      <c r="IB229" s="601"/>
      <c r="IC229" s="601"/>
      <c r="ID229" s="601"/>
      <c r="IE229" s="601"/>
      <c r="IF229" s="601"/>
      <c r="IG229" s="601"/>
      <c r="IH229" s="601"/>
      <c r="II229" s="601"/>
      <c r="IJ229" s="601"/>
      <c r="IK229" s="601"/>
      <c r="IL229" s="601"/>
      <c r="IM229" s="601"/>
      <c r="IN229" s="601"/>
      <c r="IO229" s="601"/>
      <c r="IP229" s="601"/>
      <c r="IQ229" s="601"/>
      <c r="IR229" s="601"/>
      <c r="IS229" s="601"/>
      <c r="IT229" s="601"/>
      <c r="IU229" s="601"/>
      <c r="IV229" s="601"/>
      <c r="IW229" s="601"/>
      <c r="IX229" s="601"/>
      <c r="IY229" s="601"/>
      <c r="IZ229" s="601"/>
      <c r="JA229" s="601"/>
      <c r="JB229" s="601"/>
      <c r="JC229" s="601"/>
      <c r="JD229" s="601"/>
      <c r="JE229" s="601"/>
      <c r="JF229" s="601"/>
      <c r="JG229" s="601"/>
      <c r="JH229" s="601"/>
      <c r="JI229" s="601"/>
      <c r="JJ229" s="601"/>
      <c r="JK229" s="601"/>
      <c r="JL229" s="601"/>
      <c r="JM229" s="601"/>
      <c r="JN229" s="601"/>
      <c r="JO229" s="601"/>
      <c r="JP229" s="601"/>
      <c r="JQ229" s="601"/>
      <c r="JR229" s="601"/>
      <c r="JS229" s="601"/>
      <c r="JT229" s="601"/>
      <c r="JU229" s="601"/>
      <c r="JV229" s="601"/>
      <c r="JW229" s="601"/>
      <c r="JX229" s="601"/>
      <c r="JY229" s="601"/>
      <c r="JZ229" s="601"/>
      <c r="KA229" s="601"/>
      <c r="KB229" s="601"/>
      <c r="KC229" s="601"/>
      <c r="KD229" s="601"/>
      <c r="KE229" s="601"/>
      <c r="KF229" s="601"/>
      <c r="KG229" s="601"/>
      <c r="KH229" s="601"/>
      <c r="KI229" s="601"/>
      <c r="KJ229" s="601"/>
      <c r="KK229" s="601"/>
      <c r="KL229" s="601"/>
      <c r="KM229" s="601"/>
      <c r="KN229" s="601"/>
      <c r="KO229" s="601"/>
      <c r="KP229" s="601"/>
      <c r="KQ229" s="601"/>
      <c r="KR229" s="601"/>
      <c r="KS229" s="601"/>
      <c r="KT229" s="601"/>
      <c r="KU229" s="601"/>
      <c r="KV229" s="601"/>
      <c r="KW229" s="601"/>
      <c r="KX229" s="601"/>
      <c r="KY229" s="601"/>
      <c r="KZ229" s="601"/>
      <c r="LA229" s="601"/>
      <c r="LB229" s="601"/>
      <c r="LC229" s="601"/>
      <c r="LD229" s="601"/>
      <c r="LE229" s="601"/>
      <c r="LF229" s="601"/>
      <c r="LG229" s="601"/>
      <c r="LH229" s="601"/>
      <c r="LI229" s="601"/>
      <c r="LJ229" s="601"/>
      <c r="LK229" s="601"/>
      <c r="LL229" s="601"/>
      <c r="LM229" s="601"/>
      <c r="LN229" s="601"/>
      <c r="LO229" s="601"/>
      <c r="LP229" s="601"/>
      <c r="LQ229" s="601"/>
      <c r="LR229" s="601"/>
      <c r="LS229" s="601"/>
      <c r="LT229" s="601"/>
      <c r="LU229" s="601"/>
      <c r="LV229" s="601"/>
      <c r="LW229" s="601"/>
      <c r="LX229" s="601"/>
      <c r="LY229" s="601"/>
      <c r="LZ229" s="601"/>
      <c r="MA229" s="601"/>
      <c r="MB229" s="601"/>
      <c r="MC229" s="601"/>
      <c r="MD229" s="601"/>
      <c r="ME229" s="601"/>
      <c r="MF229" s="601"/>
      <c r="MG229" s="601"/>
      <c r="MH229" s="601"/>
      <c r="MI229" s="601"/>
      <c r="MJ229" s="601"/>
      <c r="MK229" s="601"/>
      <c r="ML229" s="601"/>
      <c r="MM229" s="601"/>
      <c r="MN229" s="601"/>
      <c r="MO229" s="601"/>
      <c r="MP229" s="601"/>
      <c r="MQ229" s="601"/>
      <c r="MR229" s="601"/>
      <c r="MS229" s="601"/>
      <c r="MT229" s="601"/>
      <c r="MU229" s="601"/>
      <c r="MV229" s="601"/>
      <c r="MW229" s="601"/>
      <c r="MX229" s="601"/>
      <c r="MY229" s="601"/>
      <c r="MZ229" s="601"/>
      <c r="NA229" s="601"/>
      <c r="NB229" s="601"/>
      <c r="NC229" s="601"/>
      <c r="ND229" s="601"/>
      <c r="NE229" s="601"/>
      <c r="NF229" s="601"/>
      <c r="NG229" s="601"/>
      <c r="NH229" s="601"/>
      <c r="NI229" s="601"/>
      <c r="NJ229" s="601"/>
      <c r="NK229" s="601"/>
      <c r="NL229" s="601"/>
      <c r="NM229" s="601"/>
      <c r="NN229" s="601"/>
      <c r="NO229" s="601"/>
      <c r="NP229" s="601"/>
      <c r="NQ229" s="601"/>
      <c r="NR229" s="601"/>
      <c r="NS229" s="601"/>
      <c r="NT229" s="601"/>
      <c r="NU229" s="601"/>
      <c r="NV229" s="601"/>
      <c r="NW229" s="601"/>
      <c r="NX229" s="601"/>
      <c r="NY229" s="601"/>
      <c r="NZ229" s="601"/>
      <c r="OA229" s="601"/>
      <c r="OB229" s="601"/>
      <c r="OC229" s="601"/>
      <c r="OD229" s="601"/>
      <c r="OE229" s="601"/>
      <c r="OF229" s="601"/>
      <c r="OG229" s="601"/>
      <c r="OH229" s="601"/>
      <c r="OI229" s="601"/>
      <c r="OJ229" s="601"/>
      <c r="OK229" s="601"/>
      <c r="OL229" s="601"/>
      <c r="OM229" s="601"/>
      <c r="ON229" s="601"/>
      <c r="OO229" s="601"/>
      <c r="OP229" s="601"/>
      <c r="OQ229" s="601"/>
      <c r="OR229" s="601"/>
      <c r="OS229" s="601"/>
      <c r="OT229" s="601"/>
      <c r="OU229" s="601"/>
      <c r="OV229" s="601"/>
      <c r="OW229" s="601"/>
      <c r="OX229" s="601"/>
      <c r="OY229" s="601"/>
      <c r="OZ229" s="601"/>
      <c r="PA229" s="601"/>
      <c r="PB229" s="601"/>
      <c r="PC229" s="601"/>
      <c r="PD229" s="601"/>
      <c r="PE229" s="601"/>
      <c r="PF229" s="601"/>
      <c r="PG229" s="601"/>
      <c r="PH229" s="601"/>
      <c r="PI229" s="601"/>
      <c r="PJ229" s="601"/>
      <c r="PK229" s="601"/>
      <c r="PL229" s="601"/>
      <c r="PM229" s="601"/>
      <c r="PN229" s="601"/>
      <c r="PO229" s="601"/>
      <c r="PP229" s="601"/>
      <c r="PQ229" s="601"/>
      <c r="PR229" s="601"/>
      <c r="PS229" s="601"/>
      <c r="PT229" s="601"/>
      <c r="PU229" s="601"/>
      <c r="PV229" s="601"/>
      <c r="PW229" s="601"/>
      <c r="PX229" s="601"/>
      <c r="PY229" s="601"/>
      <c r="PZ229" s="601"/>
      <c r="QA229" s="601"/>
      <c r="QB229" s="601"/>
      <c r="QC229" s="601"/>
      <c r="QD229" s="601"/>
      <c r="QE229" s="601"/>
      <c r="QF229" s="601"/>
      <c r="QG229" s="601"/>
      <c r="QH229" s="601"/>
      <c r="QI229" s="601"/>
      <c r="QJ229" s="601"/>
      <c r="QK229" s="601"/>
      <c r="QL229" s="601"/>
      <c r="QM229" s="601"/>
      <c r="QN229" s="601"/>
      <c r="QO229" s="601"/>
      <c r="QP229" s="601"/>
      <c r="QQ229" s="601"/>
      <c r="QR229" s="601"/>
      <c r="QS229" s="601"/>
      <c r="QT229" s="601"/>
      <c r="QU229" s="601"/>
      <c r="QV229" s="601"/>
      <c r="QW229" s="601"/>
      <c r="QX229" s="601"/>
      <c r="QY229" s="601"/>
      <c r="QZ229" s="601"/>
      <c r="RA229" s="601"/>
      <c r="RB229" s="601"/>
      <c r="RC229" s="601"/>
      <c r="RD229" s="601"/>
      <c r="RE229" s="601"/>
      <c r="RF229" s="601"/>
      <c r="RG229" s="601"/>
      <c r="RH229" s="601"/>
      <c r="RI229" s="601"/>
      <c r="RJ229" s="601"/>
      <c r="RK229" s="601"/>
      <c r="RL229" s="601"/>
      <c r="RM229" s="601"/>
      <c r="RN229" s="601"/>
      <c r="RO229" s="601"/>
      <c r="RP229" s="601"/>
      <c r="RQ229" s="601"/>
      <c r="RR229" s="601"/>
      <c r="RS229" s="601"/>
      <c r="RT229" s="601"/>
      <c r="RU229" s="601"/>
      <c r="RV229" s="601"/>
      <c r="RW229" s="601"/>
      <c r="RX229" s="601"/>
      <c r="RY229" s="601"/>
      <c r="RZ229" s="601"/>
      <c r="SA229" s="601"/>
      <c r="SB229" s="601"/>
      <c r="SC229" s="601"/>
      <c r="SD229" s="601"/>
      <c r="SE229" s="601"/>
      <c r="SF229" s="601"/>
      <c r="SG229" s="601"/>
      <c r="SH229" s="601"/>
      <c r="SI229" s="601"/>
      <c r="SJ229" s="601"/>
      <c r="SK229" s="601"/>
      <c r="SL229" s="601"/>
      <c r="SM229" s="601"/>
      <c r="SN229" s="601"/>
      <c r="SO229" s="601"/>
      <c r="SP229" s="601"/>
      <c r="SQ229" s="601"/>
      <c r="SR229" s="601"/>
      <c r="SS229" s="601"/>
      <c r="ST229" s="601"/>
      <c r="SU229" s="601"/>
      <c r="SV229" s="601"/>
      <c r="SW229" s="601"/>
      <c r="SX229" s="601"/>
      <c r="SY229" s="601"/>
      <c r="SZ229" s="601"/>
      <c r="TA229" s="601"/>
      <c r="TB229" s="601"/>
      <c r="TC229" s="601"/>
      <c r="TD229" s="601"/>
      <c r="TE229" s="601"/>
      <c r="TF229" s="601"/>
      <c r="TG229" s="601"/>
      <c r="TH229" s="601"/>
      <c r="TI229" s="601"/>
      <c r="TJ229" s="601"/>
      <c r="TK229" s="601"/>
      <c r="TL229" s="601"/>
      <c r="TM229" s="601"/>
      <c r="TN229" s="601"/>
      <c r="TO229" s="601"/>
      <c r="TP229" s="601"/>
      <c r="TQ229" s="601"/>
      <c r="TR229" s="601"/>
      <c r="TS229" s="601"/>
      <c r="TT229" s="601"/>
      <c r="TU229" s="601"/>
      <c r="TV229" s="601"/>
      <c r="TW229" s="601"/>
      <c r="TX229" s="601"/>
      <c r="TY229" s="601"/>
      <c r="TZ229" s="601"/>
      <c r="UA229" s="601"/>
      <c r="UB229" s="601"/>
      <c r="UC229" s="601"/>
      <c r="UD229" s="601"/>
      <c r="UE229" s="601"/>
      <c r="UF229" s="601"/>
      <c r="UG229" s="601"/>
      <c r="UH229" s="601"/>
      <c r="UI229" s="601"/>
      <c r="UJ229" s="601"/>
      <c r="UK229" s="601"/>
      <c r="UL229" s="601"/>
      <c r="UM229" s="601"/>
      <c r="UN229" s="601"/>
      <c r="UO229" s="601"/>
      <c r="UP229" s="601"/>
      <c r="UQ229" s="601"/>
      <c r="UR229" s="601"/>
      <c r="US229" s="601"/>
      <c r="UT229" s="601"/>
      <c r="UU229" s="601"/>
      <c r="UV229" s="601"/>
      <c r="UW229" s="601"/>
      <c r="UX229" s="601"/>
      <c r="UY229" s="601"/>
      <c r="UZ229" s="601"/>
      <c r="VA229" s="601"/>
      <c r="VB229" s="601"/>
      <c r="VC229" s="601"/>
      <c r="VD229" s="601"/>
      <c r="VE229" s="601"/>
      <c r="VF229" s="601"/>
      <c r="VG229" s="601"/>
      <c r="VH229" s="601"/>
      <c r="VI229" s="601"/>
      <c r="VJ229" s="601"/>
      <c r="VK229" s="601"/>
      <c r="VL229" s="601"/>
      <c r="VM229" s="601"/>
      <c r="VN229" s="601"/>
      <c r="VO229" s="601"/>
      <c r="VP229" s="601"/>
      <c r="VQ229" s="601"/>
      <c r="VR229" s="601"/>
      <c r="VS229" s="601"/>
      <c r="VT229" s="601"/>
      <c r="VU229" s="601"/>
      <c r="VV229" s="601"/>
      <c r="VW229" s="601"/>
      <c r="VX229" s="601"/>
      <c r="VY229" s="601"/>
      <c r="VZ229" s="601"/>
      <c r="WA229" s="601"/>
      <c r="WB229" s="601"/>
      <c r="WC229" s="601"/>
      <c r="WD229" s="601"/>
      <c r="WE229" s="601"/>
      <c r="WF229" s="601"/>
      <c r="WG229" s="601"/>
      <c r="WH229" s="601"/>
      <c r="WI229" s="601"/>
      <c r="WJ229" s="601"/>
      <c r="WK229" s="601"/>
      <c r="WL229" s="601"/>
      <c r="WM229" s="601"/>
      <c r="WN229" s="601"/>
      <c r="WO229" s="601"/>
      <c r="WP229" s="601"/>
      <c r="WQ229" s="601"/>
      <c r="WR229" s="601"/>
      <c r="WS229" s="601"/>
      <c r="WT229" s="601"/>
      <c r="WU229" s="601"/>
      <c r="WV229" s="601"/>
      <c r="WW229" s="601"/>
      <c r="WX229" s="601"/>
      <c r="WY229" s="601"/>
      <c r="WZ229" s="601"/>
      <c r="XA229" s="601"/>
      <c r="XB229" s="601"/>
      <c r="XC229" s="601"/>
      <c r="XD229" s="601"/>
      <c r="XE229" s="601"/>
      <c r="XF229" s="601"/>
      <c r="XG229" s="601"/>
      <c r="XH229" s="601"/>
      <c r="XI229" s="601"/>
      <c r="XJ229" s="601"/>
      <c r="XK229" s="601"/>
      <c r="XL229" s="601"/>
      <c r="XM229" s="601"/>
      <c r="XN229" s="601"/>
      <c r="XO229" s="601"/>
      <c r="XP229" s="601"/>
      <c r="XQ229" s="601"/>
      <c r="XR229" s="601"/>
      <c r="XS229" s="601"/>
      <c r="XT229" s="601"/>
      <c r="XU229" s="601"/>
      <c r="XV229" s="601"/>
      <c r="XW229" s="601"/>
      <c r="XX229" s="601"/>
      <c r="XY229" s="601"/>
      <c r="XZ229" s="601"/>
      <c r="YA229" s="601"/>
      <c r="YB229" s="601"/>
      <c r="YC229" s="601"/>
      <c r="YD229" s="601"/>
      <c r="YE229" s="601"/>
      <c r="YF229" s="601"/>
      <c r="YG229" s="601"/>
      <c r="YH229" s="601"/>
      <c r="YI229" s="601"/>
      <c r="YJ229" s="601"/>
      <c r="YK229" s="601"/>
      <c r="YL229" s="601"/>
      <c r="YM229" s="601"/>
      <c r="YN229" s="601"/>
      <c r="YO229" s="601"/>
      <c r="YP229" s="601"/>
      <c r="YQ229" s="601"/>
      <c r="YR229" s="601"/>
      <c r="YS229" s="601"/>
      <c r="YT229" s="601"/>
      <c r="YU229" s="601"/>
      <c r="YV229" s="601"/>
      <c r="YW229" s="601"/>
      <c r="YX229" s="601"/>
      <c r="YY229" s="601"/>
      <c r="YZ229" s="601"/>
      <c r="ZA229" s="601"/>
      <c r="ZB229" s="601"/>
      <c r="ZC229" s="601"/>
      <c r="ZD229" s="601"/>
      <c r="ZE229" s="601"/>
      <c r="ZF229" s="601"/>
      <c r="ZG229" s="601"/>
      <c r="ZH229" s="601"/>
      <c r="ZI229" s="601"/>
      <c r="ZJ229" s="601"/>
      <c r="ZK229" s="601"/>
      <c r="ZL229" s="601"/>
      <c r="ZM229" s="601"/>
      <c r="ZN229" s="601"/>
      <c r="ZO229" s="601"/>
      <c r="ZP229" s="601"/>
      <c r="ZQ229" s="601"/>
      <c r="ZR229" s="601"/>
      <c r="ZS229" s="601"/>
      <c r="ZT229" s="601"/>
      <c r="ZU229" s="601"/>
      <c r="ZV229" s="601"/>
      <c r="ZW229" s="601"/>
      <c r="ZX229" s="601"/>
      <c r="ZY229" s="601"/>
      <c r="ZZ229" s="601"/>
      <c r="AAA229" s="601"/>
      <c r="AAB229" s="601"/>
      <c r="AAC229" s="601"/>
      <c r="AAD229" s="601"/>
      <c r="AAE229" s="601"/>
      <c r="AAF229" s="601"/>
      <c r="AAG229" s="601"/>
      <c r="AAH229" s="601"/>
      <c r="AAI229" s="601"/>
      <c r="AAJ229" s="601"/>
      <c r="AAK229" s="601"/>
      <c r="AAL229" s="601"/>
      <c r="AAM229" s="601"/>
      <c r="AAN229" s="601"/>
      <c r="AAO229" s="601"/>
      <c r="AAP229" s="601"/>
      <c r="AAQ229" s="601"/>
      <c r="AAR229" s="601"/>
      <c r="AAS229" s="601"/>
      <c r="AAT229" s="601"/>
      <c r="AAU229" s="601"/>
      <c r="AAV229" s="601"/>
      <c r="AAW229" s="601"/>
      <c r="AAX229" s="601"/>
      <c r="AAY229" s="601"/>
      <c r="AAZ229" s="601"/>
      <c r="ABA229" s="601"/>
      <c r="ABB229" s="601"/>
      <c r="ABC229" s="601"/>
      <c r="ABD229" s="601"/>
      <c r="ABE229" s="601"/>
      <c r="ABF229" s="601"/>
      <c r="ABG229" s="601"/>
      <c r="ABH229" s="601"/>
      <c r="ABI229" s="601"/>
      <c r="ABJ229" s="601"/>
      <c r="ABK229" s="601"/>
      <c r="ABL229" s="601"/>
      <c r="ABM229" s="601"/>
      <c r="ABN229" s="601"/>
      <c r="ABO229" s="601"/>
      <c r="ABP229" s="601"/>
      <c r="ABQ229" s="601"/>
      <c r="ABR229" s="601"/>
      <c r="ABS229" s="601"/>
      <c r="ABT229" s="601"/>
      <c r="ABU229" s="601"/>
      <c r="ABV229" s="601"/>
      <c r="ABW229" s="601"/>
      <c r="ABX229" s="601"/>
      <c r="ABY229" s="601"/>
      <c r="ABZ229" s="601"/>
      <c r="ACA229" s="601"/>
      <c r="ACB229" s="601"/>
      <c r="ACC229" s="601"/>
      <c r="ACD229" s="601"/>
      <c r="ACE229" s="601"/>
      <c r="ACF229" s="601"/>
      <c r="ACG229" s="601"/>
      <c r="ACH229" s="601"/>
      <c r="ACI229" s="601"/>
      <c r="ACJ229" s="601"/>
      <c r="ACK229" s="601"/>
      <c r="ACL229" s="601"/>
      <c r="ACM229" s="601"/>
      <c r="ACN229" s="601"/>
      <c r="ACO229" s="601"/>
      <c r="ACP229" s="601"/>
      <c r="ACQ229" s="601"/>
      <c r="ACR229" s="601"/>
      <c r="ACS229" s="601"/>
      <c r="ACT229" s="601"/>
      <c r="ACU229" s="601"/>
      <c r="ACV229" s="601"/>
      <c r="ACW229" s="601"/>
      <c r="ACX229" s="601"/>
      <c r="ACY229" s="601"/>
      <c r="ACZ229" s="601"/>
      <c r="ADA229" s="601"/>
      <c r="ADB229" s="601"/>
      <c r="ADC229" s="601"/>
      <c r="ADD229" s="601"/>
      <c r="ADE229" s="601"/>
      <c r="ADF229" s="601"/>
      <c r="ADG229" s="601"/>
      <c r="ADH229" s="601"/>
      <c r="ADI229" s="601"/>
      <c r="ADJ229" s="601"/>
      <c r="ADK229" s="601"/>
      <c r="ADL229" s="601"/>
      <c r="ADM229" s="601"/>
      <c r="ADN229" s="601"/>
      <c r="ADO229" s="601"/>
      <c r="ADP229" s="601"/>
      <c r="ADQ229" s="601"/>
      <c r="ADR229" s="601"/>
      <c r="ADS229" s="601"/>
      <c r="ADT229" s="601"/>
      <c r="ADU229" s="601"/>
      <c r="ADV229" s="601"/>
      <c r="ADW229" s="601"/>
      <c r="ADX229" s="601"/>
      <c r="ADY229" s="601"/>
      <c r="ADZ229" s="601"/>
      <c r="AEA229" s="601"/>
      <c r="AEB229" s="601"/>
      <c r="AEC229" s="601"/>
      <c r="AED229" s="601"/>
      <c r="AEE229" s="601"/>
      <c r="AEF229" s="601"/>
      <c r="AEG229" s="601"/>
      <c r="AEH229" s="601"/>
      <c r="AEI229" s="601"/>
      <c r="AEJ229" s="601"/>
      <c r="AEK229" s="601"/>
      <c r="AEL229" s="601"/>
      <c r="AEM229" s="601"/>
      <c r="AEN229" s="601"/>
      <c r="AEO229" s="601"/>
      <c r="AEP229" s="601"/>
      <c r="AEQ229" s="601"/>
      <c r="AER229" s="601"/>
      <c r="AES229" s="601"/>
      <c r="AET229" s="601"/>
      <c r="AEU229" s="601"/>
      <c r="AEV229" s="601"/>
      <c r="AEW229" s="601"/>
      <c r="AEX229" s="601"/>
      <c r="AEY229" s="601"/>
      <c r="AEZ229" s="601"/>
      <c r="AFA229" s="601"/>
      <c r="AFB229" s="601"/>
      <c r="AFC229" s="601"/>
      <c r="AFD229" s="601"/>
      <c r="AFE229" s="601"/>
      <c r="AFF229" s="601"/>
      <c r="AFG229" s="601"/>
      <c r="AFH229" s="601"/>
      <c r="AFI229" s="601"/>
      <c r="AFJ229" s="601"/>
      <c r="AFK229" s="601"/>
      <c r="AFL229" s="601"/>
      <c r="AFM229" s="601"/>
      <c r="AFN229" s="601"/>
      <c r="AFO229" s="601"/>
      <c r="AFP229" s="601"/>
      <c r="AFQ229" s="601"/>
      <c r="AFR229" s="601"/>
      <c r="AFS229" s="601"/>
      <c r="AFT229" s="601"/>
      <c r="AFU229" s="601"/>
      <c r="AFV229" s="601"/>
      <c r="AFW229" s="601"/>
      <c r="AFX229" s="601"/>
      <c r="AFY229" s="601"/>
      <c r="AFZ229" s="601"/>
      <c r="AGA229" s="601"/>
      <c r="AGB229" s="601"/>
      <c r="AGC229" s="601"/>
      <c r="AGD229" s="601"/>
      <c r="AGE229" s="601"/>
      <c r="AGF229" s="601"/>
      <c r="AGG229" s="601"/>
      <c r="AGH229" s="601"/>
      <c r="AGI229" s="601"/>
      <c r="AGJ229" s="601"/>
      <c r="AGK229" s="601"/>
      <c r="AGL229" s="601"/>
      <c r="AGM229" s="601"/>
      <c r="AGN229" s="601"/>
      <c r="AGO229" s="601"/>
      <c r="AGP229" s="601"/>
      <c r="AGQ229" s="601"/>
      <c r="AGR229" s="601"/>
      <c r="AGS229" s="601"/>
      <c r="AGT229" s="601"/>
      <c r="AGU229" s="601"/>
      <c r="AGV229" s="601"/>
      <c r="AGW229" s="601"/>
      <c r="AGX229" s="601"/>
      <c r="AGY229" s="601"/>
      <c r="AGZ229" s="601"/>
      <c r="AHA229" s="601"/>
      <c r="AHB229" s="601"/>
      <c r="AHC229" s="601"/>
      <c r="AHD229" s="601"/>
      <c r="AHE229" s="601"/>
      <c r="AHF229" s="601"/>
      <c r="AHG229" s="601"/>
      <c r="AHH229" s="601"/>
      <c r="AHI229" s="601"/>
      <c r="AHJ229" s="601"/>
      <c r="AHK229" s="601"/>
      <c r="AHL229" s="601"/>
      <c r="AHM229" s="601"/>
      <c r="AHN229" s="601"/>
      <c r="AHO229" s="601"/>
      <c r="AHP229" s="601"/>
      <c r="AHQ229" s="601"/>
      <c r="AHR229" s="601"/>
      <c r="AHS229" s="601"/>
      <c r="AHT229" s="601"/>
      <c r="AHU229" s="601"/>
      <c r="AHV229" s="601"/>
      <c r="AHW229" s="601"/>
      <c r="AHX229" s="601"/>
      <c r="AHY229" s="601"/>
      <c r="AHZ229" s="601"/>
      <c r="AIA229" s="601"/>
      <c r="AIB229" s="601"/>
      <c r="AIC229" s="601"/>
      <c r="AID229" s="601"/>
      <c r="AIE229" s="601"/>
      <c r="AIF229" s="601"/>
      <c r="AIG229" s="601"/>
      <c r="AIH229" s="601"/>
      <c r="AII229" s="601"/>
      <c r="AIJ229" s="601"/>
      <c r="AIK229" s="601"/>
      <c r="AIL229" s="601"/>
      <c r="AIM229" s="601"/>
      <c r="AIN229" s="601"/>
      <c r="AIO229" s="601"/>
      <c r="AIP229" s="601"/>
      <c r="AIQ229" s="601"/>
      <c r="AIR229" s="601"/>
      <c r="AIS229" s="601"/>
      <c r="AIT229" s="601"/>
      <c r="AIU229" s="601"/>
      <c r="AIV229" s="601"/>
      <c r="AIW229" s="601"/>
      <c r="AIX229" s="601"/>
      <c r="AIY229" s="601"/>
      <c r="AIZ229" s="601"/>
      <c r="AJA229" s="601"/>
      <c r="AJB229" s="601"/>
      <c r="AJC229" s="601"/>
      <c r="AJD229" s="601"/>
      <c r="AJE229" s="601"/>
      <c r="AJF229" s="601"/>
      <c r="AJG229" s="601"/>
      <c r="AJH229" s="601"/>
      <c r="AJI229" s="601"/>
      <c r="AJJ229" s="601"/>
      <c r="AJK229" s="601"/>
      <c r="AJL229" s="601"/>
      <c r="AJM229" s="601"/>
      <c r="AJN229" s="601"/>
      <c r="AJO229" s="601"/>
      <c r="AJP229" s="601"/>
      <c r="AJQ229" s="601"/>
      <c r="AJR229" s="601"/>
      <c r="AJS229" s="601"/>
      <c r="AJT229" s="601"/>
      <c r="AJU229" s="601"/>
      <c r="AJV229" s="601"/>
      <c r="AJW229" s="601"/>
      <c r="AJX229" s="601"/>
      <c r="AJY229" s="601"/>
      <c r="AJZ229" s="601"/>
      <c r="AKA229" s="601"/>
      <c r="AKB229" s="601"/>
      <c r="AKC229" s="601"/>
      <c r="AKD229" s="601"/>
      <c r="AKE229" s="601"/>
      <c r="AKF229" s="601"/>
      <c r="AKG229" s="601"/>
      <c r="AKH229" s="601"/>
      <c r="AKI229" s="601"/>
      <c r="AKJ229" s="601"/>
      <c r="AKK229" s="601"/>
      <c r="AKL229" s="601"/>
      <c r="AKM229" s="601"/>
      <c r="AKN229" s="601"/>
      <c r="AKO229" s="601"/>
      <c r="AKP229" s="601"/>
      <c r="AKQ229" s="601"/>
      <c r="AKR229" s="601"/>
      <c r="AKS229" s="601"/>
      <c r="AKT229" s="601"/>
      <c r="AKU229" s="601"/>
      <c r="AKV229" s="601"/>
      <c r="AKW229" s="601"/>
      <c r="AKX229" s="601"/>
      <c r="AKY229" s="601"/>
      <c r="AKZ229" s="601"/>
      <c r="ALA229" s="601"/>
      <c r="ALB229" s="601"/>
      <c r="ALC229" s="601"/>
      <c r="ALD229" s="601"/>
      <c r="ALE229" s="601"/>
      <c r="ALF229" s="601"/>
      <c r="ALG229" s="601"/>
      <c r="ALH229" s="601"/>
      <c r="ALI229" s="601"/>
      <c r="ALJ229" s="601"/>
      <c r="ALK229" s="601"/>
      <c r="ALL229" s="601"/>
      <c r="ALM229" s="601"/>
      <c r="ALN229" s="601"/>
      <c r="ALO229" s="601"/>
      <c r="ALP229" s="601"/>
      <c r="ALQ229" s="601"/>
      <c r="ALR229" s="601"/>
      <c r="ALS229" s="601"/>
      <c r="ALT229" s="601"/>
      <c r="ALU229" s="601"/>
      <c r="ALV229" s="601"/>
      <c r="ALW229" s="601"/>
      <c r="ALX229" s="601"/>
      <c r="ALY229" s="601"/>
      <c r="ALZ229" s="601"/>
      <c r="AMA229" s="601"/>
      <c r="AMB229" s="601"/>
      <c r="AMC229" s="601"/>
      <c r="AMD229" s="601"/>
      <c r="AME229" s="601"/>
      <c r="AMF229" s="601"/>
      <c r="AMG229" s="601"/>
      <c r="AMH229" s="601"/>
      <c r="AMI229" s="601"/>
      <c r="AMJ229" s="601"/>
      <c r="AMK229" s="601"/>
      <c r="AML229" s="601"/>
      <c r="AMM229" s="601"/>
      <c r="AMN229" s="601"/>
      <c r="AMO229" s="601"/>
      <c r="AMP229" s="601"/>
      <c r="AMQ229" s="601"/>
      <c r="AMR229" s="601"/>
      <c r="AMS229" s="601"/>
      <c r="AMT229" s="601"/>
      <c r="AMU229" s="601"/>
      <c r="AMV229" s="601"/>
      <c r="AMW229" s="601"/>
      <c r="AMX229" s="601"/>
      <c r="AMY229" s="601"/>
      <c r="AMZ229" s="601"/>
      <c r="ANA229" s="601"/>
      <c r="ANB229" s="601"/>
      <c r="ANC229" s="601"/>
      <c r="AND229" s="601"/>
      <c r="ANE229" s="601"/>
      <c r="ANF229" s="601"/>
      <c r="ANG229" s="601"/>
      <c r="ANH229" s="601"/>
      <c r="ANI229" s="601"/>
      <c r="ANJ229" s="601"/>
      <c r="ANK229" s="601"/>
      <c r="ANL229" s="601"/>
      <c r="ANM229" s="601"/>
      <c r="ANN229" s="601"/>
      <c r="ANO229" s="601"/>
      <c r="ANP229" s="601"/>
      <c r="ANQ229" s="601"/>
      <c r="ANR229" s="601"/>
      <c r="ANS229" s="601"/>
      <c r="ANT229" s="601"/>
      <c r="ANU229" s="601"/>
      <c r="ANV229" s="601"/>
      <c r="ANW229" s="601"/>
      <c r="ANX229" s="601"/>
      <c r="ANY229" s="601"/>
      <c r="ANZ229" s="601"/>
      <c r="AOA229" s="601"/>
      <c r="AOB229" s="601"/>
      <c r="AOC229" s="601"/>
      <c r="AOD229" s="601"/>
      <c r="AOE229" s="601"/>
      <c r="AOF229" s="601"/>
      <c r="AOG229" s="601"/>
      <c r="AOH229" s="601"/>
      <c r="AOI229" s="601"/>
      <c r="AOJ229" s="601"/>
      <c r="AOK229" s="601"/>
      <c r="AOL229" s="601"/>
      <c r="AOM229" s="601"/>
      <c r="AON229" s="601"/>
      <c r="AOO229" s="601"/>
      <c r="AOP229" s="601"/>
      <c r="AOQ229" s="601"/>
      <c r="AOR229" s="601"/>
      <c r="AOS229" s="601"/>
      <c r="AOT229" s="601"/>
      <c r="AOU229" s="601"/>
      <c r="AOV229" s="601"/>
      <c r="AOW229" s="601"/>
      <c r="AOX229" s="601"/>
      <c r="AOY229" s="601"/>
      <c r="AOZ229" s="601"/>
      <c r="APA229" s="601"/>
      <c r="APB229" s="601"/>
      <c r="APC229" s="601"/>
      <c r="APD229" s="601"/>
      <c r="APE229" s="601"/>
      <c r="APF229" s="601"/>
      <c r="APG229" s="601"/>
      <c r="APH229" s="601"/>
      <c r="API229" s="601"/>
      <c r="APJ229" s="601"/>
      <c r="APK229" s="601"/>
      <c r="APL229" s="601"/>
      <c r="APM229" s="601"/>
      <c r="APN229" s="601"/>
      <c r="APO229" s="601"/>
      <c r="APP229" s="601"/>
      <c r="APQ229" s="601"/>
      <c r="APR229" s="601"/>
      <c r="APS229" s="601"/>
      <c r="APT229" s="601"/>
      <c r="APU229" s="601"/>
      <c r="APV229" s="601"/>
      <c r="APW229" s="601"/>
      <c r="APX229" s="601"/>
      <c r="APY229" s="601"/>
      <c r="APZ229" s="601"/>
      <c r="AQA229" s="601"/>
      <c r="AQB229" s="601"/>
      <c r="AQC229" s="601"/>
      <c r="AQD229" s="601"/>
      <c r="AQE229" s="601"/>
      <c r="AQF229" s="601"/>
      <c r="AQG229" s="601"/>
      <c r="AQH229" s="601"/>
      <c r="AQI229" s="601"/>
      <c r="AQJ229" s="601"/>
      <c r="AQK229" s="601"/>
      <c r="AQL229" s="601"/>
      <c r="AQM229" s="601"/>
      <c r="AQN229" s="601"/>
      <c r="AQO229" s="601"/>
      <c r="AQP229" s="601"/>
      <c r="AQQ229" s="601"/>
      <c r="AQR229" s="601"/>
      <c r="AQS229" s="601"/>
      <c r="AQT229" s="601"/>
      <c r="AQU229" s="601"/>
      <c r="AQV229" s="601"/>
      <c r="AQW229" s="601"/>
      <c r="AQX229" s="601"/>
      <c r="AQY229" s="601"/>
      <c r="AQZ229" s="601"/>
      <c r="ARA229" s="601"/>
      <c r="ARB229" s="601"/>
      <c r="ARC229" s="601"/>
      <c r="ARD229" s="601"/>
      <c r="ARE229" s="601"/>
      <c r="ARF229" s="601"/>
      <c r="ARG229" s="601"/>
      <c r="ARH229" s="601"/>
      <c r="ARI229" s="601"/>
      <c r="ARJ229" s="601"/>
      <c r="ARK229" s="601"/>
      <c r="ARL229" s="601"/>
      <c r="ARM229" s="601"/>
      <c r="ARN229" s="601"/>
      <c r="ARO229" s="601"/>
      <c r="ARP229" s="601"/>
      <c r="ARQ229" s="601"/>
      <c r="ARR229" s="601"/>
      <c r="ARS229" s="601"/>
      <c r="ART229" s="601"/>
      <c r="ARU229" s="601"/>
      <c r="ARV229" s="601"/>
      <c r="ARW229" s="601"/>
      <c r="ARX229" s="601"/>
      <c r="ARY229" s="601"/>
      <c r="ARZ229" s="601"/>
      <c r="ASA229" s="601"/>
      <c r="ASB229" s="601"/>
      <c r="ASC229" s="601"/>
      <c r="ASD229" s="601"/>
      <c r="ASE229" s="601"/>
      <c r="ASF229" s="601"/>
      <c r="ASG229" s="601"/>
      <c r="ASH229" s="601"/>
      <c r="ASI229" s="601"/>
      <c r="ASJ229" s="601"/>
      <c r="ASK229" s="601"/>
      <c r="ASL229" s="601"/>
      <c r="ASM229" s="601"/>
      <c r="ASN229" s="601"/>
      <c r="ASO229" s="601"/>
      <c r="ASP229" s="601"/>
      <c r="ASQ229" s="601"/>
      <c r="ASR229" s="601"/>
      <c r="ASS229" s="601"/>
      <c r="AST229" s="601"/>
      <c r="ASU229" s="601"/>
      <c r="ASV229" s="601"/>
      <c r="ASW229" s="601"/>
      <c r="ASX229" s="601"/>
      <c r="ASY229" s="601"/>
      <c r="ASZ229" s="601"/>
      <c r="ATA229" s="601"/>
      <c r="ATB229" s="601"/>
      <c r="ATC229" s="601"/>
      <c r="ATD229" s="601"/>
      <c r="ATE229" s="601"/>
      <c r="ATF229" s="601"/>
      <c r="ATG229" s="601"/>
      <c r="ATH229" s="601"/>
      <c r="ATI229" s="601"/>
      <c r="ATJ229" s="601"/>
      <c r="ATK229" s="601"/>
      <c r="ATL229" s="601"/>
      <c r="ATM229" s="601"/>
      <c r="ATN229" s="601"/>
      <c r="ATO229" s="601"/>
      <c r="ATP229" s="601"/>
      <c r="ATQ229" s="601"/>
      <c r="ATR229" s="601"/>
      <c r="ATS229" s="601"/>
      <c r="ATT229" s="601"/>
      <c r="ATU229" s="601"/>
      <c r="ATV229" s="601"/>
      <c r="ATW229" s="601"/>
      <c r="ATX229" s="601"/>
      <c r="ATY229" s="601"/>
      <c r="ATZ229" s="601"/>
      <c r="AUA229" s="601"/>
      <c r="AUB229" s="601"/>
      <c r="AUC229" s="601"/>
      <c r="AUD229" s="601"/>
      <c r="AUE229" s="601"/>
      <c r="AUF229" s="601"/>
      <c r="AUG229" s="601"/>
      <c r="AUH229" s="601"/>
      <c r="AUI229" s="601"/>
      <c r="AUJ229" s="601"/>
      <c r="AUK229" s="601"/>
      <c r="AUL229" s="601"/>
      <c r="AUM229" s="601"/>
      <c r="AUN229" s="601"/>
      <c r="AUO229" s="601"/>
      <c r="AUP229" s="601"/>
      <c r="AUQ229" s="601"/>
      <c r="AUR229" s="601"/>
      <c r="AUS229" s="601"/>
      <c r="AUT229" s="601"/>
      <c r="AUU229" s="601"/>
      <c r="AUV229" s="601"/>
      <c r="AUW229" s="601"/>
      <c r="AUX229" s="601"/>
      <c r="AUY229" s="601"/>
      <c r="AUZ229" s="601"/>
      <c r="AVA229" s="601"/>
      <c r="AVB229" s="601"/>
      <c r="AVC229" s="601"/>
      <c r="AVD229" s="601"/>
      <c r="AVE229" s="601"/>
      <c r="AVF229" s="601"/>
      <c r="AVG229" s="601"/>
      <c r="AVH229" s="601"/>
      <c r="AVI229" s="601"/>
      <c r="AVJ229" s="601"/>
      <c r="AVK229" s="601"/>
      <c r="AVL229" s="601"/>
      <c r="AVM229" s="601"/>
      <c r="AVN229" s="601"/>
      <c r="AVO229" s="601"/>
      <c r="AVP229" s="601"/>
      <c r="AVQ229" s="601"/>
      <c r="AVR229" s="601"/>
      <c r="AVS229" s="601"/>
      <c r="AVT229" s="601"/>
      <c r="AVU229" s="601"/>
      <c r="AVV229" s="601"/>
      <c r="AVW229" s="601"/>
      <c r="AVX229" s="601"/>
      <c r="AVY229" s="601"/>
      <c r="AVZ229" s="601"/>
      <c r="AWA229" s="601"/>
      <c r="AWB229" s="601"/>
      <c r="AWC229" s="601"/>
      <c r="AWD229" s="601"/>
      <c r="AWE229" s="601"/>
      <c r="AWF229" s="601"/>
      <c r="AWG229" s="601"/>
      <c r="AWH229" s="601"/>
      <c r="AWI229" s="601"/>
      <c r="AWJ229" s="601"/>
      <c r="AWK229" s="601"/>
      <c r="AWL229" s="601"/>
      <c r="AWM229" s="601"/>
      <c r="AWN229" s="601"/>
      <c r="AWO229" s="601"/>
      <c r="AWP229" s="601"/>
      <c r="AWQ229" s="601"/>
      <c r="AWR229" s="601"/>
      <c r="AWS229" s="601"/>
      <c r="AWT229" s="601"/>
      <c r="AWU229" s="601"/>
      <c r="AWV229" s="601"/>
      <c r="AWW229" s="601"/>
      <c r="AWX229" s="601"/>
      <c r="AWY229" s="601"/>
      <c r="AWZ229" s="601"/>
      <c r="AXA229" s="601"/>
      <c r="AXB229" s="601"/>
      <c r="AXC229" s="601"/>
      <c r="AXD229" s="601"/>
      <c r="AXE229" s="601"/>
      <c r="AXF229" s="601"/>
      <c r="AXG229" s="601"/>
      <c r="AXH229" s="601"/>
      <c r="AXI229" s="601"/>
      <c r="AXJ229" s="601"/>
    </row>
    <row r="230" spans="1:1310" s="602" customFormat="1" ht="23.25" customHeight="1">
      <c r="A230" s="603"/>
      <c r="B230" s="5957" t="s">
        <v>966</v>
      </c>
      <c r="C230" s="5957"/>
      <c r="D230" s="5957"/>
      <c r="E230" s="5957"/>
      <c r="F230" s="605"/>
      <c r="G230" s="5957" t="s">
        <v>967</v>
      </c>
      <c r="H230" s="5957"/>
      <c r="I230" s="5957"/>
      <c r="J230" s="605"/>
      <c r="K230" s="5957" t="s">
        <v>968</v>
      </c>
      <c r="L230" s="5957"/>
      <c r="M230" s="5957"/>
      <c r="N230" s="605"/>
      <c r="O230" s="5957" t="s">
        <v>969</v>
      </c>
      <c r="P230" s="5957"/>
      <c r="Q230" s="605"/>
      <c r="R230" s="599"/>
      <c r="S230" s="599"/>
      <c r="T230" s="599"/>
      <c r="U230" s="599"/>
      <c r="V230" s="599"/>
      <c r="W230" s="599"/>
      <c r="X230" s="599"/>
      <c r="Y230" s="599"/>
      <c r="Z230" s="599"/>
      <c r="AA230" s="599"/>
      <c r="AB230" s="599"/>
      <c r="AC230" s="599"/>
      <c r="AD230" s="600"/>
      <c r="AE230" s="600"/>
      <c r="AF230" s="600"/>
      <c r="AG230" s="600"/>
      <c r="AH230" s="600"/>
      <c r="AI230" s="600"/>
      <c r="AJ230" s="600"/>
      <c r="AK230" s="600"/>
      <c r="AL230" s="600"/>
      <c r="AM230" s="600"/>
      <c r="AN230" s="600"/>
      <c r="AO230" s="600"/>
      <c r="AP230" s="600"/>
      <c r="AQ230" s="600"/>
      <c r="AR230" s="600"/>
      <c r="AS230" s="600"/>
      <c r="AT230" s="600"/>
      <c r="AU230" s="600"/>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c r="CM230" s="601"/>
      <c r="CN230" s="601"/>
      <c r="CO230" s="601"/>
      <c r="CP230" s="601"/>
      <c r="CQ230" s="601"/>
      <c r="CR230" s="601"/>
      <c r="CS230" s="601"/>
      <c r="CT230" s="601"/>
      <c r="CU230" s="601"/>
      <c r="CV230" s="601"/>
      <c r="CW230" s="601"/>
      <c r="CX230" s="601"/>
      <c r="CY230" s="601"/>
      <c r="CZ230" s="601"/>
      <c r="DA230" s="601"/>
      <c r="DB230" s="601"/>
      <c r="DC230" s="601"/>
      <c r="DD230" s="601"/>
      <c r="DE230" s="601"/>
      <c r="DF230" s="601"/>
      <c r="DG230" s="601"/>
      <c r="DH230" s="601"/>
      <c r="DI230" s="601"/>
      <c r="DJ230" s="601"/>
      <c r="DK230" s="601"/>
      <c r="DL230" s="601"/>
      <c r="DM230" s="601"/>
      <c r="DN230" s="601"/>
      <c r="DO230" s="601"/>
      <c r="DP230" s="601"/>
      <c r="DQ230" s="601"/>
      <c r="DR230" s="601"/>
      <c r="DS230" s="601"/>
      <c r="DT230" s="601"/>
      <c r="DU230" s="601"/>
      <c r="DV230" s="601"/>
      <c r="DW230" s="601"/>
      <c r="DX230" s="601"/>
      <c r="DY230" s="601"/>
      <c r="DZ230" s="601"/>
      <c r="EA230" s="601"/>
      <c r="EB230" s="601"/>
      <c r="EC230" s="601"/>
      <c r="ED230" s="601"/>
      <c r="EE230" s="601"/>
      <c r="EF230" s="601"/>
      <c r="EG230" s="601"/>
      <c r="EH230" s="601"/>
      <c r="EI230" s="601"/>
      <c r="EJ230" s="601"/>
      <c r="EK230" s="601"/>
      <c r="EL230" s="601"/>
      <c r="EM230" s="601"/>
      <c r="EN230" s="601"/>
      <c r="EO230" s="601"/>
      <c r="EP230" s="601"/>
      <c r="EQ230" s="601"/>
      <c r="ER230" s="601"/>
      <c r="ES230" s="601"/>
      <c r="ET230" s="601"/>
      <c r="EU230" s="601"/>
      <c r="EV230" s="601"/>
      <c r="EW230" s="601"/>
      <c r="EX230" s="601"/>
      <c r="EY230" s="601"/>
      <c r="EZ230" s="601"/>
      <c r="FA230" s="601"/>
      <c r="FB230" s="601"/>
      <c r="FC230" s="601"/>
      <c r="FD230" s="601"/>
      <c r="FE230" s="601"/>
      <c r="FF230" s="601"/>
      <c r="FG230" s="601"/>
      <c r="FH230" s="601"/>
      <c r="FI230" s="601"/>
      <c r="FJ230" s="601"/>
      <c r="FK230" s="601"/>
      <c r="FL230" s="601"/>
      <c r="FM230" s="601"/>
      <c r="FN230" s="601"/>
      <c r="FO230" s="601"/>
      <c r="FP230" s="601"/>
      <c r="FQ230" s="601"/>
      <c r="FR230" s="601"/>
      <c r="FS230" s="601"/>
      <c r="FT230" s="601"/>
      <c r="FU230" s="601"/>
      <c r="FV230" s="601"/>
      <c r="FW230" s="601"/>
      <c r="FX230" s="601"/>
      <c r="FY230" s="601"/>
      <c r="FZ230" s="601"/>
      <c r="GA230" s="601"/>
      <c r="GB230" s="601"/>
      <c r="GC230" s="601"/>
      <c r="GD230" s="601"/>
      <c r="GE230" s="601"/>
      <c r="GF230" s="601"/>
      <c r="GG230" s="601"/>
      <c r="GH230" s="601"/>
      <c r="GI230" s="601"/>
      <c r="GJ230" s="601"/>
      <c r="GK230" s="601"/>
      <c r="GL230" s="601"/>
      <c r="GM230" s="601"/>
      <c r="GN230" s="601"/>
      <c r="GO230" s="601"/>
      <c r="GP230" s="601"/>
      <c r="GQ230" s="601"/>
      <c r="GR230" s="601"/>
      <c r="GS230" s="601"/>
      <c r="GT230" s="601"/>
      <c r="GU230" s="601"/>
      <c r="GV230" s="601"/>
      <c r="GW230" s="601"/>
      <c r="GX230" s="601"/>
      <c r="GY230" s="601"/>
      <c r="GZ230" s="601"/>
      <c r="HA230" s="601"/>
      <c r="HB230" s="601"/>
      <c r="HC230" s="601"/>
      <c r="HD230" s="601"/>
      <c r="HE230" s="601"/>
      <c r="HF230" s="601"/>
      <c r="HG230" s="601"/>
      <c r="HH230" s="601"/>
      <c r="HI230" s="601"/>
      <c r="HJ230" s="601"/>
      <c r="HK230" s="601"/>
      <c r="HL230" s="601"/>
      <c r="HM230" s="601"/>
      <c r="HN230" s="601"/>
      <c r="HO230" s="601"/>
      <c r="HP230" s="601"/>
      <c r="HQ230" s="601"/>
      <c r="HR230" s="601"/>
      <c r="HS230" s="601"/>
      <c r="HT230" s="601"/>
      <c r="HU230" s="601"/>
      <c r="HV230" s="601"/>
      <c r="HW230" s="601"/>
      <c r="HX230" s="601"/>
      <c r="HY230" s="601"/>
      <c r="HZ230" s="601"/>
      <c r="IA230" s="601"/>
      <c r="IB230" s="601"/>
      <c r="IC230" s="601"/>
      <c r="ID230" s="601"/>
      <c r="IE230" s="601"/>
      <c r="IF230" s="601"/>
      <c r="IG230" s="601"/>
      <c r="IH230" s="601"/>
      <c r="II230" s="601"/>
      <c r="IJ230" s="601"/>
      <c r="IK230" s="601"/>
      <c r="IL230" s="601"/>
      <c r="IM230" s="601"/>
      <c r="IN230" s="601"/>
      <c r="IO230" s="601"/>
      <c r="IP230" s="601"/>
      <c r="IQ230" s="601"/>
      <c r="IR230" s="601"/>
      <c r="IS230" s="601"/>
      <c r="IT230" s="601"/>
      <c r="IU230" s="601"/>
      <c r="IV230" s="601"/>
      <c r="IW230" s="601"/>
      <c r="IX230" s="601"/>
      <c r="IY230" s="601"/>
      <c r="IZ230" s="601"/>
      <c r="JA230" s="601"/>
      <c r="JB230" s="601"/>
      <c r="JC230" s="601"/>
      <c r="JD230" s="601"/>
      <c r="JE230" s="601"/>
      <c r="JF230" s="601"/>
      <c r="JG230" s="601"/>
      <c r="JH230" s="601"/>
      <c r="JI230" s="601"/>
      <c r="JJ230" s="601"/>
      <c r="JK230" s="601"/>
      <c r="JL230" s="601"/>
      <c r="JM230" s="601"/>
      <c r="JN230" s="601"/>
      <c r="JO230" s="601"/>
      <c r="JP230" s="601"/>
      <c r="JQ230" s="601"/>
      <c r="JR230" s="601"/>
      <c r="JS230" s="601"/>
      <c r="JT230" s="601"/>
      <c r="JU230" s="601"/>
      <c r="JV230" s="601"/>
      <c r="JW230" s="601"/>
      <c r="JX230" s="601"/>
      <c r="JY230" s="601"/>
      <c r="JZ230" s="601"/>
      <c r="KA230" s="601"/>
      <c r="KB230" s="601"/>
      <c r="KC230" s="601"/>
      <c r="KD230" s="601"/>
      <c r="KE230" s="601"/>
      <c r="KF230" s="601"/>
      <c r="KG230" s="601"/>
      <c r="KH230" s="601"/>
      <c r="KI230" s="601"/>
      <c r="KJ230" s="601"/>
      <c r="KK230" s="601"/>
      <c r="KL230" s="601"/>
      <c r="KM230" s="601"/>
      <c r="KN230" s="601"/>
      <c r="KO230" s="601"/>
      <c r="KP230" s="601"/>
      <c r="KQ230" s="601"/>
      <c r="KR230" s="601"/>
      <c r="KS230" s="601"/>
      <c r="KT230" s="601"/>
      <c r="KU230" s="601"/>
      <c r="KV230" s="601"/>
      <c r="KW230" s="601"/>
      <c r="KX230" s="601"/>
      <c r="KY230" s="601"/>
      <c r="KZ230" s="601"/>
      <c r="LA230" s="601"/>
      <c r="LB230" s="601"/>
      <c r="LC230" s="601"/>
      <c r="LD230" s="601"/>
      <c r="LE230" s="601"/>
      <c r="LF230" s="601"/>
      <c r="LG230" s="601"/>
      <c r="LH230" s="601"/>
      <c r="LI230" s="601"/>
      <c r="LJ230" s="601"/>
      <c r="LK230" s="601"/>
      <c r="LL230" s="601"/>
      <c r="LM230" s="601"/>
      <c r="LN230" s="601"/>
      <c r="LO230" s="601"/>
      <c r="LP230" s="601"/>
      <c r="LQ230" s="601"/>
      <c r="LR230" s="601"/>
      <c r="LS230" s="601"/>
      <c r="LT230" s="601"/>
      <c r="LU230" s="601"/>
      <c r="LV230" s="601"/>
      <c r="LW230" s="601"/>
      <c r="LX230" s="601"/>
      <c r="LY230" s="601"/>
      <c r="LZ230" s="601"/>
      <c r="MA230" s="601"/>
      <c r="MB230" s="601"/>
      <c r="MC230" s="601"/>
      <c r="MD230" s="601"/>
      <c r="ME230" s="601"/>
      <c r="MF230" s="601"/>
      <c r="MG230" s="601"/>
      <c r="MH230" s="601"/>
      <c r="MI230" s="601"/>
      <c r="MJ230" s="601"/>
      <c r="MK230" s="601"/>
      <c r="ML230" s="601"/>
      <c r="MM230" s="601"/>
      <c r="MN230" s="601"/>
      <c r="MO230" s="601"/>
      <c r="MP230" s="601"/>
      <c r="MQ230" s="601"/>
      <c r="MR230" s="601"/>
      <c r="MS230" s="601"/>
      <c r="MT230" s="601"/>
      <c r="MU230" s="601"/>
      <c r="MV230" s="601"/>
      <c r="MW230" s="601"/>
      <c r="MX230" s="601"/>
      <c r="MY230" s="601"/>
      <c r="MZ230" s="601"/>
      <c r="NA230" s="601"/>
      <c r="NB230" s="601"/>
      <c r="NC230" s="601"/>
      <c r="ND230" s="601"/>
      <c r="NE230" s="601"/>
      <c r="NF230" s="601"/>
      <c r="NG230" s="601"/>
      <c r="NH230" s="601"/>
      <c r="NI230" s="601"/>
      <c r="NJ230" s="601"/>
      <c r="NK230" s="601"/>
      <c r="NL230" s="601"/>
      <c r="NM230" s="601"/>
      <c r="NN230" s="601"/>
      <c r="NO230" s="601"/>
      <c r="NP230" s="601"/>
      <c r="NQ230" s="601"/>
      <c r="NR230" s="601"/>
      <c r="NS230" s="601"/>
      <c r="NT230" s="601"/>
      <c r="NU230" s="601"/>
      <c r="NV230" s="601"/>
      <c r="NW230" s="601"/>
      <c r="NX230" s="601"/>
      <c r="NY230" s="601"/>
      <c r="NZ230" s="601"/>
      <c r="OA230" s="601"/>
      <c r="OB230" s="601"/>
      <c r="OC230" s="601"/>
      <c r="OD230" s="601"/>
      <c r="OE230" s="601"/>
      <c r="OF230" s="601"/>
      <c r="OG230" s="601"/>
      <c r="OH230" s="601"/>
      <c r="OI230" s="601"/>
      <c r="OJ230" s="601"/>
      <c r="OK230" s="601"/>
      <c r="OL230" s="601"/>
      <c r="OM230" s="601"/>
      <c r="ON230" s="601"/>
      <c r="OO230" s="601"/>
      <c r="OP230" s="601"/>
      <c r="OQ230" s="601"/>
      <c r="OR230" s="601"/>
      <c r="OS230" s="601"/>
      <c r="OT230" s="601"/>
      <c r="OU230" s="601"/>
      <c r="OV230" s="601"/>
      <c r="OW230" s="601"/>
      <c r="OX230" s="601"/>
      <c r="OY230" s="601"/>
      <c r="OZ230" s="601"/>
      <c r="PA230" s="601"/>
      <c r="PB230" s="601"/>
      <c r="PC230" s="601"/>
      <c r="PD230" s="601"/>
      <c r="PE230" s="601"/>
      <c r="PF230" s="601"/>
      <c r="PG230" s="601"/>
      <c r="PH230" s="601"/>
      <c r="PI230" s="601"/>
      <c r="PJ230" s="601"/>
      <c r="PK230" s="601"/>
      <c r="PL230" s="601"/>
      <c r="PM230" s="601"/>
      <c r="PN230" s="601"/>
      <c r="PO230" s="601"/>
      <c r="PP230" s="601"/>
      <c r="PQ230" s="601"/>
      <c r="PR230" s="601"/>
      <c r="PS230" s="601"/>
      <c r="PT230" s="601"/>
      <c r="PU230" s="601"/>
      <c r="PV230" s="601"/>
      <c r="PW230" s="601"/>
      <c r="PX230" s="601"/>
      <c r="PY230" s="601"/>
      <c r="PZ230" s="601"/>
      <c r="QA230" s="601"/>
      <c r="QB230" s="601"/>
      <c r="QC230" s="601"/>
      <c r="QD230" s="601"/>
      <c r="QE230" s="601"/>
      <c r="QF230" s="601"/>
      <c r="QG230" s="601"/>
      <c r="QH230" s="601"/>
      <c r="QI230" s="601"/>
      <c r="QJ230" s="601"/>
      <c r="QK230" s="601"/>
      <c r="QL230" s="601"/>
      <c r="QM230" s="601"/>
      <c r="QN230" s="601"/>
      <c r="QO230" s="601"/>
      <c r="QP230" s="601"/>
      <c r="QQ230" s="601"/>
      <c r="QR230" s="601"/>
      <c r="QS230" s="601"/>
      <c r="QT230" s="601"/>
      <c r="QU230" s="601"/>
      <c r="QV230" s="601"/>
      <c r="QW230" s="601"/>
      <c r="QX230" s="601"/>
      <c r="QY230" s="601"/>
      <c r="QZ230" s="601"/>
      <c r="RA230" s="601"/>
      <c r="RB230" s="601"/>
      <c r="RC230" s="601"/>
      <c r="RD230" s="601"/>
      <c r="RE230" s="601"/>
      <c r="RF230" s="601"/>
      <c r="RG230" s="601"/>
      <c r="RH230" s="601"/>
      <c r="RI230" s="601"/>
      <c r="RJ230" s="601"/>
      <c r="RK230" s="601"/>
      <c r="RL230" s="601"/>
      <c r="RM230" s="601"/>
      <c r="RN230" s="601"/>
      <c r="RO230" s="601"/>
      <c r="RP230" s="601"/>
      <c r="RQ230" s="601"/>
      <c r="RR230" s="601"/>
      <c r="RS230" s="601"/>
      <c r="RT230" s="601"/>
      <c r="RU230" s="601"/>
      <c r="RV230" s="601"/>
      <c r="RW230" s="601"/>
      <c r="RX230" s="601"/>
      <c r="RY230" s="601"/>
      <c r="RZ230" s="601"/>
      <c r="SA230" s="601"/>
      <c r="SB230" s="601"/>
      <c r="SC230" s="601"/>
      <c r="SD230" s="601"/>
      <c r="SE230" s="601"/>
      <c r="SF230" s="601"/>
      <c r="SG230" s="601"/>
      <c r="SH230" s="601"/>
      <c r="SI230" s="601"/>
      <c r="SJ230" s="601"/>
      <c r="SK230" s="601"/>
      <c r="SL230" s="601"/>
      <c r="SM230" s="601"/>
      <c r="SN230" s="601"/>
      <c r="SO230" s="601"/>
      <c r="SP230" s="601"/>
      <c r="SQ230" s="601"/>
      <c r="SR230" s="601"/>
      <c r="SS230" s="601"/>
      <c r="ST230" s="601"/>
      <c r="SU230" s="601"/>
      <c r="SV230" s="601"/>
      <c r="SW230" s="601"/>
      <c r="SX230" s="601"/>
      <c r="SY230" s="601"/>
      <c r="SZ230" s="601"/>
      <c r="TA230" s="601"/>
      <c r="TB230" s="601"/>
      <c r="TC230" s="601"/>
      <c r="TD230" s="601"/>
      <c r="TE230" s="601"/>
      <c r="TF230" s="601"/>
      <c r="TG230" s="601"/>
      <c r="TH230" s="601"/>
      <c r="TI230" s="601"/>
      <c r="TJ230" s="601"/>
      <c r="TK230" s="601"/>
      <c r="TL230" s="601"/>
      <c r="TM230" s="601"/>
      <c r="TN230" s="601"/>
      <c r="TO230" s="601"/>
      <c r="TP230" s="601"/>
      <c r="TQ230" s="601"/>
      <c r="TR230" s="601"/>
      <c r="TS230" s="601"/>
      <c r="TT230" s="601"/>
      <c r="TU230" s="601"/>
      <c r="TV230" s="601"/>
      <c r="TW230" s="601"/>
      <c r="TX230" s="601"/>
      <c r="TY230" s="601"/>
      <c r="TZ230" s="601"/>
      <c r="UA230" s="601"/>
      <c r="UB230" s="601"/>
      <c r="UC230" s="601"/>
      <c r="UD230" s="601"/>
      <c r="UE230" s="601"/>
      <c r="UF230" s="601"/>
      <c r="UG230" s="601"/>
      <c r="UH230" s="601"/>
      <c r="UI230" s="601"/>
      <c r="UJ230" s="601"/>
      <c r="UK230" s="601"/>
      <c r="UL230" s="601"/>
      <c r="UM230" s="601"/>
      <c r="UN230" s="601"/>
      <c r="UO230" s="601"/>
      <c r="UP230" s="601"/>
      <c r="UQ230" s="601"/>
      <c r="UR230" s="601"/>
      <c r="US230" s="601"/>
      <c r="UT230" s="601"/>
      <c r="UU230" s="601"/>
      <c r="UV230" s="601"/>
      <c r="UW230" s="601"/>
      <c r="UX230" s="601"/>
      <c r="UY230" s="601"/>
      <c r="UZ230" s="601"/>
      <c r="VA230" s="601"/>
      <c r="VB230" s="601"/>
      <c r="VC230" s="601"/>
      <c r="VD230" s="601"/>
      <c r="VE230" s="601"/>
      <c r="VF230" s="601"/>
      <c r="VG230" s="601"/>
      <c r="VH230" s="601"/>
      <c r="VI230" s="601"/>
      <c r="VJ230" s="601"/>
      <c r="VK230" s="601"/>
      <c r="VL230" s="601"/>
      <c r="VM230" s="601"/>
      <c r="VN230" s="601"/>
      <c r="VO230" s="601"/>
      <c r="VP230" s="601"/>
      <c r="VQ230" s="601"/>
      <c r="VR230" s="601"/>
      <c r="VS230" s="601"/>
      <c r="VT230" s="601"/>
      <c r="VU230" s="601"/>
      <c r="VV230" s="601"/>
      <c r="VW230" s="601"/>
      <c r="VX230" s="601"/>
      <c r="VY230" s="601"/>
      <c r="VZ230" s="601"/>
      <c r="WA230" s="601"/>
      <c r="WB230" s="601"/>
      <c r="WC230" s="601"/>
      <c r="WD230" s="601"/>
      <c r="WE230" s="601"/>
      <c r="WF230" s="601"/>
      <c r="WG230" s="601"/>
      <c r="WH230" s="601"/>
      <c r="WI230" s="601"/>
      <c r="WJ230" s="601"/>
      <c r="WK230" s="601"/>
      <c r="WL230" s="601"/>
      <c r="WM230" s="601"/>
      <c r="WN230" s="601"/>
      <c r="WO230" s="601"/>
      <c r="WP230" s="601"/>
      <c r="WQ230" s="601"/>
      <c r="WR230" s="601"/>
      <c r="WS230" s="601"/>
      <c r="WT230" s="601"/>
      <c r="WU230" s="601"/>
      <c r="WV230" s="601"/>
      <c r="WW230" s="601"/>
      <c r="WX230" s="601"/>
      <c r="WY230" s="601"/>
      <c r="WZ230" s="601"/>
      <c r="XA230" s="601"/>
      <c r="XB230" s="601"/>
      <c r="XC230" s="601"/>
      <c r="XD230" s="601"/>
      <c r="XE230" s="601"/>
      <c r="XF230" s="601"/>
      <c r="XG230" s="601"/>
      <c r="XH230" s="601"/>
      <c r="XI230" s="601"/>
      <c r="XJ230" s="601"/>
      <c r="XK230" s="601"/>
      <c r="XL230" s="601"/>
      <c r="XM230" s="601"/>
      <c r="XN230" s="601"/>
      <c r="XO230" s="601"/>
      <c r="XP230" s="601"/>
      <c r="XQ230" s="601"/>
      <c r="XR230" s="601"/>
      <c r="XS230" s="601"/>
      <c r="XT230" s="601"/>
      <c r="XU230" s="601"/>
      <c r="XV230" s="601"/>
      <c r="XW230" s="601"/>
      <c r="XX230" s="601"/>
      <c r="XY230" s="601"/>
      <c r="XZ230" s="601"/>
      <c r="YA230" s="601"/>
      <c r="YB230" s="601"/>
      <c r="YC230" s="601"/>
      <c r="YD230" s="601"/>
      <c r="YE230" s="601"/>
      <c r="YF230" s="601"/>
      <c r="YG230" s="601"/>
      <c r="YH230" s="601"/>
      <c r="YI230" s="601"/>
      <c r="YJ230" s="601"/>
      <c r="YK230" s="601"/>
      <c r="YL230" s="601"/>
      <c r="YM230" s="601"/>
      <c r="YN230" s="601"/>
      <c r="YO230" s="601"/>
      <c r="YP230" s="601"/>
      <c r="YQ230" s="601"/>
      <c r="YR230" s="601"/>
      <c r="YS230" s="601"/>
      <c r="YT230" s="601"/>
      <c r="YU230" s="601"/>
      <c r="YV230" s="601"/>
      <c r="YW230" s="601"/>
      <c r="YX230" s="601"/>
      <c r="YY230" s="601"/>
      <c r="YZ230" s="601"/>
      <c r="ZA230" s="601"/>
      <c r="ZB230" s="601"/>
      <c r="ZC230" s="601"/>
      <c r="ZD230" s="601"/>
      <c r="ZE230" s="601"/>
      <c r="ZF230" s="601"/>
      <c r="ZG230" s="601"/>
      <c r="ZH230" s="601"/>
      <c r="ZI230" s="601"/>
      <c r="ZJ230" s="601"/>
      <c r="ZK230" s="601"/>
      <c r="ZL230" s="601"/>
      <c r="ZM230" s="601"/>
      <c r="ZN230" s="601"/>
      <c r="ZO230" s="601"/>
      <c r="ZP230" s="601"/>
      <c r="ZQ230" s="601"/>
      <c r="ZR230" s="601"/>
      <c r="ZS230" s="601"/>
      <c r="ZT230" s="601"/>
      <c r="ZU230" s="601"/>
      <c r="ZV230" s="601"/>
      <c r="ZW230" s="601"/>
      <c r="ZX230" s="601"/>
      <c r="ZY230" s="601"/>
      <c r="ZZ230" s="601"/>
      <c r="AAA230" s="601"/>
      <c r="AAB230" s="601"/>
      <c r="AAC230" s="601"/>
      <c r="AAD230" s="601"/>
      <c r="AAE230" s="601"/>
      <c r="AAF230" s="601"/>
      <c r="AAG230" s="601"/>
      <c r="AAH230" s="601"/>
      <c r="AAI230" s="601"/>
      <c r="AAJ230" s="601"/>
      <c r="AAK230" s="601"/>
      <c r="AAL230" s="601"/>
      <c r="AAM230" s="601"/>
      <c r="AAN230" s="601"/>
      <c r="AAO230" s="601"/>
      <c r="AAP230" s="601"/>
      <c r="AAQ230" s="601"/>
      <c r="AAR230" s="601"/>
      <c r="AAS230" s="601"/>
      <c r="AAT230" s="601"/>
      <c r="AAU230" s="601"/>
      <c r="AAV230" s="601"/>
      <c r="AAW230" s="601"/>
      <c r="AAX230" s="601"/>
      <c r="AAY230" s="601"/>
      <c r="AAZ230" s="601"/>
      <c r="ABA230" s="601"/>
      <c r="ABB230" s="601"/>
      <c r="ABC230" s="601"/>
      <c r="ABD230" s="601"/>
      <c r="ABE230" s="601"/>
      <c r="ABF230" s="601"/>
      <c r="ABG230" s="601"/>
      <c r="ABH230" s="601"/>
      <c r="ABI230" s="601"/>
      <c r="ABJ230" s="601"/>
      <c r="ABK230" s="601"/>
      <c r="ABL230" s="601"/>
      <c r="ABM230" s="601"/>
      <c r="ABN230" s="601"/>
      <c r="ABO230" s="601"/>
      <c r="ABP230" s="601"/>
      <c r="ABQ230" s="601"/>
      <c r="ABR230" s="601"/>
      <c r="ABS230" s="601"/>
      <c r="ABT230" s="601"/>
      <c r="ABU230" s="601"/>
      <c r="ABV230" s="601"/>
      <c r="ABW230" s="601"/>
      <c r="ABX230" s="601"/>
      <c r="ABY230" s="601"/>
      <c r="ABZ230" s="601"/>
      <c r="ACA230" s="601"/>
      <c r="ACB230" s="601"/>
      <c r="ACC230" s="601"/>
      <c r="ACD230" s="601"/>
      <c r="ACE230" s="601"/>
      <c r="ACF230" s="601"/>
      <c r="ACG230" s="601"/>
      <c r="ACH230" s="601"/>
      <c r="ACI230" s="601"/>
      <c r="ACJ230" s="601"/>
      <c r="ACK230" s="601"/>
      <c r="ACL230" s="601"/>
      <c r="ACM230" s="601"/>
      <c r="ACN230" s="601"/>
      <c r="ACO230" s="601"/>
      <c r="ACP230" s="601"/>
      <c r="ACQ230" s="601"/>
      <c r="ACR230" s="601"/>
      <c r="ACS230" s="601"/>
      <c r="ACT230" s="601"/>
      <c r="ACU230" s="601"/>
      <c r="ACV230" s="601"/>
      <c r="ACW230" s="601"/>
      <c r="ACX230" s="601"/>
      <c r="ACY230" s="601"/>
      <c r="ACZ230" s="601"/>
      <c r="ADA230" s="601"/>
      <c r="ADB230" s="601"/>
      <c r="ADC230" s="601"/>
      <c r="ADD230" s="601"/>
      <c r="ADE230" s="601"/>
      <c r="ADF230" s="601"/>
      <c r="ADG230" s="601"/>
      <c r="ADH230" s="601"/>
      <c r="ADI230" s="601"/>
      <c r="ADJ230" s="601"/>
      <c r="ADK230" s="601"/>
      <c r="ADL230" s="601"/>
      <c r="ADM230" s="601"/>
      <c r="ADN230" s="601"/>
      <c r="ADO230" s="601"/>
      <c r="ADP230" s="601"/>
      <c r="ADQ230" s="601"/>
      <c r="ADR230" s="601"/>
      <c r="ADS230" s="601"/>
      <c r="ADT230" s="601"/>
      <c r="ADU230" s="601"/>
      <c r="ADV230" s="601"/>
      <c r="ADW230" s="601"/>
      <c r="ADX230" s="601"/>
      <c r="ADY230" s="601"/>
      <c r="ADZ230" s="601"/>
      <c r="AEA230" s="601"/>
      <c r="AEB230" s="601"/>
      <c r="AEC230" s="601"/>
      <c r="AED230" s="601"/>
      <c r="AEE230" s="601"/>
      <c r="AEF230" s="601"/>
      <c r="AEG230" s="601"/>
      <c r="AEH230" s="601"/>
      <c r="AEI230" s="601"/>
      <c r="AEJ230" s="601"/>
      <c r="AEK230" s="601"/>
      <c r="AEL230" s="601"/>
      <c r="AEM230" s="601"/>
      <c r="AEN230" s="601"/>
      <c r="AEO230" s="601"/>
      <c r="AEP230" s="601"/>
      <c r="AEQ230" s="601"/>
      <c r="AER230" s="601"/>
      <c r="AES230" s="601"/>
      <c r="AET230" s="601"/>
      <c r="AEU230" s="601"/>
      <c r="AEV230" s="601"/>
      <c r="AEW230" s="601"/>
      <c r="AEX230" s="601"/>
      <c r="AEY230" s="601"/>
      <c r="AEZ230" s="601"/>
      <c r="AFA230" s="601"/>
      <c r="AFB230" s="601"/>
      <c r="AFC230" s="601"/>
      <c r="AFD230" s="601"/>
      <c r="AFE230" s="601"/>
      <c r="AFF230" s="601"/>
      <c r="AFG230" s="601"/>
      <c r="AFH230" s="601"/>
      <c r="AFI230" s="601"/>
      <c r="AFJ230" s="601"/>
      <c r="AFK230" s="601"/>
      <c r="AFL230" s="601"/>
      <c r="AFM230" s="601"/>
      <c r="AFN230" s="601"/>
      <c r="AFO230" s="601"/>
      <c r="AFP230" s="601"/>
      <c r="AFQ230" s="601"/>
      <c r="AFR230" s="601"/>
      <c r="AFS230" s="601"/>
      <c r="AFT230" s="601"/>
      <c r="AFU230" s="601"/>
      <c r="AFV230" s="601"/>
      <c r="AFW230" s="601"/>
      <c r="AFX230" s="601"/>
      <c r="AFY230" s="601"/>
      <c r="AFZ230" s="601"/>
      <c r="AGA230" s="601"/>
      <c r="AGB230" s="601"/>
      <c r="AGC230" s="601"/>
      <c r="AGD230" s="601"/>
      <c r="AGE230" s="601"/>
      <c r="AGF230" s="601"/>
      <c r="AGG230" s="601"/>
      <c r="AGH230" s="601"/>
      <c r="AGI230" s="601"/>
      <c r="AGJ230" s="601"/>
      <c r="AGK230" s="601"/>
      <c r="AGL230" s="601"/>
      <c r="AGM230" s="601"/>
      <c r="AGN230" s="601"/>
      <c r="AGO230" s="601"/>
      <c r="AGP230" s="601"/>
      <c r="AGQ230" s="601"/>
      <c r="AGR230" s="601"/>
      <c r="AGS230" s="601"/>
      <c r="AGT230" s="601"/>
      <c r="AGU230" s="601"/>
      <c r="AGV230" s="601"/>
      <c r="AGW230" s="601"/>
      <c r="AGX230" s="601"/>
      <c r="AGY230" s="601"/>
      <c r="AGZ230" s="601"/>
      <c r="AHA230" s="601"/>
      <c r="AHB230" s="601"/>
      <c r="AHC230" s="601"/>
      <c r="AHD230" s="601"/>
      <c r="AHE230" s="601"/>
      <c r="AHF230" s="601"/>
      <c r="AHG230" s="601"/>
      <c r="AHH230" s="601"/>
      <c r="AHI230" s="601"/>
      <c r="AHJ230" s="601"/>
      <c r="AHK230" s="601"/>
      <c r="AHL230" s="601"/>
      <c r="AHM230" s="601"/>
      <c r="AHN230" s="601"/>
      <c r="AHO230" s="601"/>
      <c r="AHP230" s="601"/>
      <c r="AHQ230" s="601"/>
      <c r="AHR230" s="601"/>
      <c r="AHS230" s="601"/>
      <c r="AHT230" s="601"/>
      <c r="AHU230" s="601"/>
      <c r="AHV230" s="601"/>
      <c r="AHW230" s="601"/>
      <c r="AHX230" s="601"/>
      <c r="AHY230" s="601"/>
      <c r="AHZ230" s="601"/>
      <c r="AIA230" s="601"/>
      <c r="AIB230" s="601"/>
      <c r="AIC230" s="601"/>
      <c r="AID230" s="601"/>
      <c r="AIE230" s="601"/>
      <c r="AIF230" s="601"/>
      <c r="AIG230" s="601"/>
      <c r="AIH230" s="601"/>
      <c r="AII230" s="601"/>
      <c r="AIJ230" s="601"/>
      <c r="AIK230" s="601"/>
      <c r="AIL230" s="601"/>
      <c r="AIM230" s="601"/>
      <c r="AIN230" s="601"/>
      <c r="AIO230" s="601"/>
      <c r="AIP230" s="601"/>
      <c r="AIQ230" s="601"/>
      <c r="AIR230" s="601"/>
      <c r="AIS230" s="601"/>
      <c r="AIT230" s="601"/>
      <c r="AIU230" s="601"/>
      <c r="AIV230" s="601"/>
      <c r="AIW230" s="601"/>
      <c r="AIX230" s="601"/>
      <c r="AIY230" s="601"/>
      <c r="AIZ230" s="601"/>
      <c r="AJA230" s="601"/>
      <c r="AJB230" s="601"/>
      <c r="AJC230" s="601"/>
      <c r="AJD230" s="601"/>
      <c r="AJE230" s="601"/>
      <c r="AJF230" s="601"/>
      <c r="AJG230" s="601"/>
      <c r="AJH230" s="601"/>
      <c r="AJI230" s="601"/>
      <c r="AJJ230" s="601"/>
      <c r="AJK230" s="601"/>
      <c r="AJL230" s="601"/>
      <c r="AJM230" s="601"/>
      <c r="AJN230" s="601"/>
      <c r="AJO230" s="601"/>
      <c r="AJP230" s="601"/>
      <c r="AJQ230" s="601"/>
      <c r="AJR230" s="601"/>
      <c r="AJS230" s="601"/>
      <c r="AJT230" s="601"/>
      <c r="AJU230" s="601"/>
      <c r="AJV230" s="601"/>
      <c r="AJW230" s="601"/>
      <c r="AJX230" s="601"/>
      <c r="AJY230" s="601"/>
      <c r="AJZ230" s="601"/>
      <c r="AKA230" s="601"/>
      <c r="AKB230" s="601"/>
      <c r="AKC230" s="601"/>
      <c r="AKD230" s="601"/>
      <c r="AKE230" s="601"/>
      <c r="AKF230" s="601"/>
      <c r="AKG230" s="601"/>
      <c r="AKH230" s="601"/>
      <c r="AKI230" s="601"/>
      <c r="AKJ230" s="601"/>
      <c r="AKK230" s="601"/>
      <c r="AKL230" s="601"/>
      <c r="AKM230" s="601"/>
      <c r="AKN230" s="601"/>
      <c r="AKO230" s="601"/>
      <c r="AKP230" s="601"/>
      <c r="AKQ230" s="601"/>
      <c r="AKR230" s="601"/>
      <c r="AKS230" s="601"/>
      <c r="AKT230" s="601"/>
      <c r="AKU230" s="601"/>
      <c r="AKV230" s="601"/>
      <c r="AKW230" s="601"/>
      <c r="AKX230" s="601"/>
      <c r="AKY230" s="601"/>
      <c r="AKZ230" s="601"/>
      <c r="ALA230" s="601"/>
      <c r="ALB230" s="601"/>
      <c r="ALC230" s="601"/>
      <c r="ALD230" s="601"/>
      <c r="ALE230" s="601"/>
      <c r="ALF230" s="601"/>
      <c r="ALG230" s="601"/>
      <c r="ALH230" s="601"/>
      <c r="ALI230" s="601"/>
      <c r="ALJ230" s="601"/>
      <c r="ALK230" s="601"/>
      <c r="ALL230" s="601"/>
      <c r="ALM230" s="601"/>
      <c r="ALN230" s="601"/>
      <c r="ALO230" s="601"/>
      <c r="ALP230" s="601"/>
      <c r="ALQ230" s="601"/>
      <c r="ALR230" s="601"/>
      <c r="ALS230" s="601"/>
      <c r="ALT230" s="601"/>
      <c r="ALU230" s="601"/>
      <c r="ALV230" s="601"/>
      <c r="ALW230" s="601"/>
      <c r="ALX230" s="601"/>
      <c r="ALY230" s="601"/>
      <c r="ALZ230" s="601"/>
      <c r="AMA230" s="601"/>
      <c r="AMB230" s="601"/>
      <c r="AMC230" s="601"/>
      <c r="AMD230" s="601"/>
      <c r="AME230" s="601"/>
      <c r="AMF230" s="601"/>
      <c r="AMG230" s="601"/>
      <c r="AMH230" s="601"/>
      <c r="AMI230" s="601"/>
      <c r="AMJ230" s="601"/>
      <c r="AMK230" s="601"/>
      <c r="AML230" s="601"/>
      <c r="AMM230" s="601"/>
      <c r="AMN230" s="601"/>
      <c r="AMO230" s="601"/>
      <c r="AMP230" s="601"/>
      <c r="AMQ230" s="601"/>
      <c r="AMR230" s="601"/>
      <c r="AMS230" s="601"/>
      <c r="AMT230" s="601"/>
      <c r="AMU230" s="601"/>
      <c r="AMV230" s="601"/>
      <c r="AMW230" s="601"/>
      <c r="AMX230" s="601"/>
      <c r="AMY230" s="601"/>
      <c r="AMZ230" s="601"/>
      <c r="ANA230" s="601"/>
      <c r="ANB230" s="601"/>
      <c r="ANC230" s="601"/>
      <c r="AND230" s="601"/>
      <c r="ANE230" s="601"/>
      <c r="ANF230" s="601"/>
      <c r="ANG230" s="601"/>
      <c r="ANH230" s="601"/>
      <c r="ANI230" s="601"/>
      <c r="ANJ230" s="601"/>
      <c r="ANK230" s="601"/>
      <c r="ANL230" s="601"/>
      <c r="ANM230" s="601"/>
      <c r="ANN230" s="601"/>
      <c r="ANO230" s="601"/>
      <c r="ANP230" s="601"/>
      <c r="ANQ230" s="601"/>
      <c r="ANR230" s="601"/>
      <c r="ANS230" s="601"/>
      <c r="ANT230" s="601"/>
      <c r="ANU230" s="601"/>
      <c r="ANV230" s="601"/>
      <c r="ANW230" s="601"/>
      <c r="ANX230" s="601"/>
      <c r="ANY230" s="601"/>
      <c r="ANZ230" s="601"/>
      <c r="AOA230" s="601"/>
      <c r="AOB230" s="601"/>
      <c r="AOC230" s="601"/>
      <c r="AOD230" s="601"/>
      <c r="AOE230" s="601"/>
      <c r="AOF230" s="601"/>
      <c r="AOG230" s="601"/>
      <c r="AOH230" s="601"/>
      <c r="AOI230" s="601"/>
      <c r="AOJ230" s="601"/>
      <c r="AOK230" s="601"/>
      <c r="AOL230" s="601"/>
      <c r="AOM230" s="601"/>
      <c r="AON230" s="601"/>
      <c r="AOO230" s="601"/>
      <c r="AOP230" s="601"/>
      <c r="AOQ230" s="601"/>
      <c r="AOR230" s="601"/>
      <c r="AOS230" s="601"/>
      <c r="AOT230" s="601"/>
      <c r="AOU230" s="601"/>
      <c r="AOV230" s="601"/>
      <c r="AOW230" s="601"/>
      <c r="AOX230" s="601"/>
      <c r="AOY230" s="601"/>
      <c r="AOZ230" s="601"/>
      <c r="APA230" s="601"/>
      <c r="APB230" s="601"/>
      <c r="APC230" s="601"/>
      <c r="APD230" s="601"/>
      <c r="APE230" s="601"/>
      <c r="APF230" s="601"/>
      <c r="APG230" s="601"/>
      <c r="APH230" s="601"/>
      <c r="API230" s="601"/>
      <c r="APJ230" s="601"/>
      <c r="APK230" s="601"/>
      <c r="APL230" s="601"/>
      <c r="APM230" s="601"/>
      <c r="APN230" s="601"/>
      <c r="APO230" s="601"/>
      <c r="APP230" s="601"/>
      <c r="APQ230" s="601"/>
      <c r="APR230" s="601"/>
      <c r="APS230" s="601"/>
      <c r="APT230" s="601"/>
      <c r="APU230" s="601"/>
      <c r="APV230" s="601"/>
      <c r="APW230" s="601"/>
      <c r="APX230" s="601"/>
      <c r="APY230" s="601"/>
      <c r="APZ230" s="601"/>
      <c r="AQA230" s="601"/>
      <c r="AQB230" s="601"/>
      <c r="AQC230" s="601"/>
      <c r="AQD230" s="601"/>
      <c r="AQE230" s="601"/>
      <c r="AQF230" s="601"/>
      <c r="AQG230" s="601"/>
      <c r="AQH230" s="601"/>
      <c r="AQI230" s="601"/>
      <c r="AQJ230" s="601"/>
      <c r="AQK230" s="601"/>
      <c r="AQL230" s="601"/>
      <c r="AQM230" s="601"/>
      <c r="AQN230" s="601"/>
      <c r="AQO230" s="601"/>
      <c r="AQP230" s="601"/>
      <c r="AQQ230" s="601"/>
      <c r="AQR230" s="601"/>
      <c r="AQS230" s="601"/>
      <c r="AQT230" s="601"/>
      <c r="AQU230" s="601"/>
      <c r="AQV230" s="601"/>
      <c r="AQW230" s="601"/>
      <c r="AQX230" s="601"/>
      <c r="AQY230" s="601"/>
      <c r="AQZ230" s="601"/>
      <c r="ARA230" s="601"/>
      <c r="ARB230" s="601"/>
      <c r="ARC230" s="601"/>
      <c r="ARD230" s="601"/>
      <c r="ARE230" s="601"/>
      <c r="ARF230" s="601"/>
      <c r="ARG230" s="601"/>
      <c r="ARH230" s="601"/>
      <c r="ARI230" s="601"/>
      <c r="ARJ230" s="601"/>
      <c r="ARK230" s="601"/>
      <c r="ARL230" s="601"/>
      <c r="ARM230" s="601"/>
      <c r="ARN230" s="601"/>
      <c r="ARO230" s="601"/>
      <c r="ARP230" s="601"/>
      <c r="ARQ230" s="601"/>
      <c r="ARR230" s="601"/>
      <c r="ARS230" s="601"/>
      <c r="ART230" s="601"/>
      <c r="ARU230" s="601"/>
      <c r="ARV230" s="601"/>
      <c r="ARW230" s="601"/>
      <c r="ARX230" s="601"/>
      <c r="ARY230" s="601"/>
      <c r="ARZ230" s="601"/>
      <c r="ASA230" s="601"/>
      <c r="ASB230" s="601"/>
      <c r="ASC230" s="601"/>
      <c r="ASD230" s="601"/>
      <c r="ASE230" s="601"/>
      <c r="ASF230" s="601"/>
      <c r="ASG230" s="601"/>
      <c r="ASH230" s="601"/>
      <c r="ASI230" s="601"/>
      <c r="ASJ230" s="601"/>
      <c r="ASK230" s="601"/>
      <c r="ASL230" s="601"/>
      <c r="ASM230" s="601"/>
      <c r="ASN230" s="601"/>
      <c r="ASO230" s="601"/>
      <c r="ASP230" s="601"/>
      <c r="ASQ230" s="601"/>
      <c r="ASR230" s="601"/>
      <c r="ASS230" s="601"/>
      <c r="AST230" s="601"/>
      <c r="ASU230" s="601"/>
      <c r="ASV230" s="601"/>
      <c r="ASW230" s="601"/>
      <c r="ASX230" s="601"/>
      <c r="ASY230" s="601"/>
      <c r="ASZ230" s="601"/>
      <c r="ATA230" s="601"/>
      <c r="ATB230" s="601"/>
      <c r="ATC230" s="601"/>
      <c r="ATD230" s="601"/>
      <c r="ATE230" s="601"/>
      <c r="ATF230" s="601"/>
      <c r="ATG230" s="601"/>
      <c r="ATH230" s="601"/>
      <c r="ATI230" s="601"/>
      <c r="ATJ230" s="601"/>
      <c r="ATK230" s="601"/>
      <c r="ATL230" s="601"/>
      <c r="ATM230" s="601"/>
      <c r="ATN230" s="601"/>
      <c r="ATO230" s="601"/>
      <c r="ATP230" s="601"/>
      <c r="ATQ230" s="601"/>
      <c r="ATR230" s="601"/>
      <c r="ATS230" s="601"/>
      <c r="ATT230" s="601"/>
      <c r="ATU230" s="601"/>
      <c r="ATV230" s="601"/>
      <c r="ATW230" s="601"/>
      <c r="ATX230" s="601"/>
      <c r="ATY230" s="601"/>
      <c r="ATZ230" s="601"/>
      <c r="AUA230" s="601"/>
      <c r="AUB230" s="601"/>
      <c r="AUC230" s="601"/>
      <c r="AUD230" s="601"/>
      <c r="AUE230" s="601"/>
      <c r="AUF230" s="601"/>
      <c r="AUG230" s="601"/>
      <c r="AUH230" s="601"/>
      <c r="AUI230" s="601"/>
      <c r="AUJ230" s="601"/>
      <c r="AUK230" s="601"/>
      <c r="AUL230" s="601"/>
      <c r="AUM230" s="601"/>
      <c r="AUN230" s="601"/>
      <c r="AUO230" s="601"/>
      <c r="AUP230" s="601"/>
      <c r="AUQ230" s="601"/>
      <c r="AUR230" s="601"/>
      <c r="AUS230" s="601"/>
      <c r="AUT230" s="601"/>
      <c r="AUU230" s="601"/>
      <c r="AUV230" s="601"/>
      <c r="AUW230" s="601"/>
      <c r="AUX230" s="601"/>
      <c r="AUY230" s="601"/>
      <c r="AUZ230" s="601"/>
      <c r="AVA230" s="601"/>
      <c r="AVB230" s="601"/>
      <c r="AVC230" s="601"/>
      <c r="AVD230" s="601"/>
      <c r="AVE230" s="601"/>
      <c r="AVF230" s="601"/>
      <c r="AVG230" s="601"/>
      <c r="AVH230" s="601"/>
      <c r="AVI230" s="601"/>
      <c r="AVJ230" s="601"/>
      <c r="AVK230" s="601"/>
      <c r="AVL230" s="601"/>
      <c r="AVM230" s="601"/>
      <c r="AVN230" s="601"/>
      <c r="AVO230" s="601"/>
      <c r="AVP230" s="601"/>
      <c r="AVQ230" s="601"/>
      <c r="AVR230" s="601"/>
      <c r="AVS230" s="601"/>
      <c r="AVT230" s="601"/>
      <c r="AVU230" s="601"/>
      <c r="AVV230" s="601"/>
      <c r="AVW230" s="601"/>
      <c r="AVX230" s="601"/>
      <c r="AVY230" s="601"/>
      <c r="AVZ230" s="601"/>
      <c r="AWA230" s="601"/>
      <c r="AWB230" s="601"/>
      <c r="AWC230" s="601"/>
      <c r="AWD230" s="601"/>
      <c r="AWE230" s="601"/>
      <c r="AWF230" s="601"/>
      <c r="AWG230" s="601"/>
      <c r="AWH230" s="601"/>
      <c r="AWI230" s="601"/>
      <c r="AWJ230" s="601"/>
      <c r="AWK230" s="601"/>
      <c r="AWL230" s="601"/>
      <c r="AWM230" s="601"/>
      <c r="AWN230" s="601"/>
      <c r="AWO230" s="601"/>
      <c r="AWP230" s="601"/>
      <c r="AWQ230" s="601"/>
      <c r="AWR230" s="601"/>
      <c r="AWS230" s="601"/>
      <c r="AWT230" s="601"/>
      <c r="AWU230" s="601"/>
      <c r="AWV230" s="601"/>
      <c r="AWW230" s="601"/>
      <c r="AWX230" s="601"/>
      <c r="AWY230" s="601"/>
      <c r="AWZ230" s="601"/>
      <c r="AXA230" s="601"/>
      <c r="AXB230" s="601"/>
      <c r="AXC230" s="601"/>
      <c r="AXD230" s="601"/>
      <c r="AXE230" s="601"/>
      <c r="AXF230" s="601"/>
      <c r="AXG230" s="601"/>
      <c r="AXH230" s="601"/>
      <c r="AXI230" s="601"/>
      <c r="AXJ230" s="601"/>
    </row>
    <row r="231" spans="1:1310" s="602" customFormat="1" ht="23.25" customHeight="1">
      <c r="A231" s="603"/>
      <c r="B231" s="5957" t="s">
        <v>970</v>
      </c>
      <c r="C231" s="5957"/>
      <c r="D231" s="5957"/>
      <c r="E231" s="5957"/>
      <c r="F231" s="605"/>
      <c r="G231" s="5957" t="s">
        <v>971</v>
      </c>
      <c r="H231" s="5957"/>
      <c r="I231" s="5957"/>
      <c r="J231" s="605"/>
      <c r="K231" s="5957" t="s">
        <v>972</v>
      </c>
      <c r="L231" s="5957"/>
      <c r="M231" s="5957"/>
      <c r="N231" s="605"/>
      <c r="O231" s="5957" t="s">
        <v>973</v>
      </c>
      <c r="P231" s="5957"/>
      <c r="Q231" s="605"/>
      <c r="R231" s="599"/>
      <c r="S231" s="599"/>
      <c r="T231" s="599"/>
      <c r="U231" s="599"/>
      <c r="V231" s="599"/>
      <c r="W231" s="599"/>
      <c r="X231" s="599"/>
      <c r="Y231" s="599"/>
      <c r="Z231" s="599"/>
      <c r="AA231" s="599"/>
      <c r="AB231" s="599"/>
      <c r="AC231" s="599"/>
      <c r="AD231" s="600"/>
      <c r="AE231" s="600"/>
      <c r="AF231" s="600"/>
      <c r="AG231" s="600"/>
      <c r="AH231" s="600"/>
      <c r="AI231" s="600"/>
      <c r="AJ231" s="600"/>
      <c r="AK231" s="600"/>
      <c r="AL231" s="600"/>
      <c r="AM231" s="600"/>
      <c r="AN231" s="600"/>
      <c r="AO231" s="600"/>
      <c r="AP231" s="600"/>
      <c r="AQ231" s="600"/>
      <c r="AR231" s="600"/>
      <c r="AS231" s="600"/>
      <c r="AT231" s="600"/>
      <c r="AU231" s="600"/>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c r="CM231" s="601"/>
      <c r="CN231" s="601"/>
      <c r="CO231" s="601"/>
      <c r="CP231" s="601"/>
      <c r="CQ231" s="601"/>
      <c r="CR231" s="601"/>
      <c r="CS231" s="601"/>
      <c r="CT231" s="601"/>
      <c r="CU231" s="601"/>
      <c r="CV231" s="601"/>
      <c r="CW231" s="601"/>
      <c r="CX231" s="601"/>
      <c r="CY231" s="601"/>
      <c r="CZ231" s="601"/>
      <c r="DA231" s="601"/>
      <c r="DB231" s="601"/>
      <c r="DC231" s="601"/>
      <c r="DD231" s="601"/>
      <c r="DE231" s="601"/>
      <c r="DF231" s="601"/>
      <c r="DG231" s="601"/>
      <c r="DH231" s="601"/>
      <c r="DI231" s="601"/>
      <c r="DJ231" s="601"/>
      <c r="DK231" s="601"/>
      <c r="DL231" s="601"/>
      <c r="DM231" s="601"/>
      <c r="DN231" s="601"/>
      <c r="DO231" s="601"/>
      <c r="DP231" s="601"/>
      <c r="DQ231" s="601"/>
      <c r="DR231" s="601"/>
      <c r="DS231" s="601"/>
      <c r="DT231" s="601"/>
      <c r="DU231" s="601"/>
      <c r="DV231" s="601"/>
      <c r="DW231" s="601"/>
      <c r="DX231" s="601"/>
      <c r="DY231" s="601"/>
      <c r="DZ231" s="601"/>
      <c r="EA231" s="601"/>
      <c r="EB231" s="601"/>
      <c r="EC231" s="601"/>
      <c r="ED231" s="601"/>
      <c r="EE231" s="601"/>
      <c r="EF231" s="601"/>
      <c r="EG231" s="601"/>
      <c r="EH231" s="601"/>
      <c r="EI231" s="601"/>
      <c r="EJ231" s="601"/>
      <c r="EK231" s="601"/>
      <c r="EL231" s="601"/>
      <c r="EM231" s="601"/>
      <c r="EN231" s="601"/>
      <c r="EO231" s="601"/>
      <c r="EP231" s="601"/>
      <c r="EQ231" s="601"/>
      <c r="ER231" s="601"/>
      <c r="ES231" s="601"/>
      <c r="ET231" s="601"/>
      <c r="EU231" s="601"/>
      <c r="EV231" s="601"/>
      <c r="EW231" s="601"/>
      <c r="EX231" s="601"/>
      <c r="EY231" s="601"/>
      <c r="EZ231" s="601"/>
      <c r="FA231" s="601"/>
      <c r="FB231" s="601"/>
      <c r="FC231" s="601"/>
      <c r="FD231" s="601"/>
      <c r="FE231" s="601"/>
      <c r="FF231" s="601"/>
      <c r="FG231" s="601"/>
      <c r="FH231" s="601"/>
      <c r="FI231" s="601"/>
      <c r="FJ231" s="601"/>
      <c r="FK231" s="601"/>
      <c r="FL231" s="601"/>
      <c r="FM231" s="601"/>
      <c r="FN231" s="601"/>
      <c r="FO231" s="601"/>
      <c r="FP231" s="601"/>
      <c r="FQ231" s="601"/>
      <c r="FR231" s="601"/>
      <c r="FS231" s="601"/>
      <c r="FT231" s="601"/>
      <c r="FU231" s="601"/>
      <c r="FV231" s="601"/>
      <c r="FW231" s="601"/>
      <c r="FX231" s="601"/>
      <c r="FY231" s="601"/>
      <c r="FZ231" s="601"/>
      <c r="GA231" s="601"/>
      <c r="GB231" s="601"/>
      <c r="GC231" s="601"/>
      <c r="GD231" s="601"/>
      <c r="GE231" s="601"/>
      <c r="GF231" s="601"/>
      <c r="GG231" s="601"/>
      <c r="GH231" s="601"/>
      <c r="GI231" s="601"/>
      <c r="GJ231" s="601"/>
      <c r="GK231" s="601"/>
      <c r="GL231" s="601"/>
      <c r="GM231" s="601"/>
      <c r="GN231" s="601"/>
      <c r="GO231" s="601"/>
      <c r="GP231" s="601"/>
      <c r="GQ231" s="601"/>
      <c r="GR231" s="601"/>
      <c r="GS231" s="601"/>
      <c r="GT231" s="601"/>
      <c r="GU231" s="601"/>
      <c r="GV231" s="601"/>
      <c r="GW231" s="601"/>
      <c r="GX231" s="601"/>
      <c r="GY231" s="601"/>
      <c r="GZ231" s="601"/>
      <c r="HA231" s="601"/>
      <c r="HB231" s="601"/>
      <c r="HC231" s="601"/>
      <c r="HD231" s="601"/>
      <c r="HE231" s="601"/>
      <c r="HF231" s="601"/>
      <c r="HG231" s="601"/>
      <c r="HH231" s="601"/>
      <c r="HI231" s="601"/>
      <c r="HJ231" s="601"/>
      <c r="HK231" s="601"/>
      <c r="HL231" s="601"/>
      <c r="HM231" s="601"/>
      <c r="HN231" s="601"/>
      <c r="HO231" s="601"/>
      <c r="HP231" s="601"/>
      <c r="HQ231" s="601"/>
      <c r="HR231" s="601"/>
      <c r="HS231" s="601"/>
      <c r="HT231" s="601"/>
      <c r="HU231" s="601"/>
      <c r="HV231" s="601"/>
      <c r="HW231" s="601"/>
      <c r="HX231" s="601"/>
      <c r="HY231" s="601"/>
      <c r="HZ231" s="601"/>
      <c r="IA231" s="601"/>
      <c r="IB231" s="601"/>
      <c r="IC231" s="601"/>
      <c r="ID231" s="601"/>
      <c r="IE231" s="601"/>
      <c r="IF231" s="601"/>
      <c r="IG231" s="601"/>
      <c r="IH231" s="601"/>
      <c r="II231" s="601"/>
      <c r="IJ231" s="601"/>
      <c r="IK231" s="601"/>
      <c r="IL231" s="601"/>
      <c r="IM231" s="601"/>
      <c r="IN231" s="601"/>
      <c r="IO231" s="601"/>
      <c r="IP231" s="601"/>
      <c r="IQ231" s="601"/>
      <c r="IR231" s="601"/>
      <c r="IS231" s="601"/>
      <c r="IT231" s="601"/>
      <c r="IU231" s="601"/>
      <c r="IV231" s="601"/>
      <c r="IW231" s="601"/>
      <c r="IX231" s="601"/>
      <c r="IY231" s="601"/>
      <c r="IZ231" s="601"/>
      <c r="JA231" s="601"/>
      <c r="JB231" s="601"/>
      <c r="JC231" s="601"/>
      <c r="JD231" s="601"/>
      <c r="JE231" s="601"/>
      <c r="JF231" s="601"/>
      <c r="JG231" s="601"/>
      <c r="JH231" s="601"/>
      <c r="JI231" s="601"/>
      <c r="JJ231" s="601"/>
      <c r="JK231" s="601"/>
      <c r="JL231" s="601"/>
      <c r="JM231" s="601"/>
      <c r="JN231" s="601"/>
      <c r="JO231" s="601"/>
      <c r="JP231" s="601"/>
      <c r="JQ231" s="601"/>
      <c r="JR231" s="601"/>
      <c r="JS231" s="601"/>
      <c r="JT231" s="601"/>
      <c r="JU231" s="601"/>
      <c r="JV231" s="601"/>
      <c r="JW231" s="601"/>
      <c r="JX231" s="601"/>
      <c r="JY231" s="601"/>
      <c r="JZ231" s="601"/>
      <c r="KA231" s="601"/>
      <c r="KB231" s="601"/>
      <c r="KC231" s="601"/>
      <c r="KD231" s="601"/>
      <c r="KE231" s="601"/>
      <c r="KF231" s="601"/>
      <c r="KG231" s="601"/>
      <c r="KH231" s="601"/>
      <c r="KI231" s="601"/>
      <c r="KJ231" s="601"/>
      <c r="KK231" s="601"/>
      <c r="KL231" s="601"/>
      <c r="KM231" s="601"/>
      <c r="KN231" s="601"/>
      <c r="KO231" s="601"/>
      <c r="KP231" s="601"/>
      <c r="KQ231" s="601"/>
      <c r="KR231" s="601"/>
      <c r="KS231" s="601"/>
      <c r="KT231" s="601"/>
      <c r="KU231" s="601"/>
      <c r="KV231" s="601"/>
      <c r="KW231" s="601"/>
      <c r="KX231" s="601"/>
      <c r="KY231" s="601"/>
      <c r="KZ231" s="601"/>
      <c r="LA231" s="601"/>
      <c r="LB231" s="601"/>
      <c r="LC231" s="601"/>
      <c r="LD231" s="601"/>
      <c r="LE231" s="601"/>
      <c r="LF231" s="601"/>
      <c r="LG231" s="601"/>
      <c r="LH231" s="601"/>
      <c r="LI231" s="601"/>
      <c r="LJ231" s="601"/>
      <c r="LK231" s="601"/>
      <c r="LL231" s="601"/>
      <c r="LM231" s="601"/>
      <c r="LN231" s="601"/>
      <c r="LO231" s="601"/>
      <c r="LP231" s="601"/>
      <c r="LQ231" s="601"/>
      <c r="LR231" s="601"/>
      <c r="LS231" s="601"/>
      <c r="LT231" s="601"/>
      <c r="LU231" s="601"/>
      <c r="LV231" s="601"/>
      <c r="LW231" s="601"/>
      <c r="LX231" s="601"/>
      <c r="LY231" s="601"/>
      <c r="LZ231" s="601"/>
      <c r="MA231" s="601"/>
      <c r="MB231" s="601"/>
      <c r="MC231" s="601"/>
      <c r="MD231" s="601"/>
      <c r="ME231" s="601"/>
      <c r="MF231" s="601"/>
      <c r="MG231" s="601"/>
      <c r="MH231" s="601"/>
      <c r="MI231" s="601"/>
      <c r="MJ231" s="601"/>
      <c r="MK231" s="601"/>
      <c r="ML231" s="601"/>
      <c r="MM231" s="601"/>
      <c r="MN231" s="601"/>
      <c r="MO231" s="601"/>
      <c r="MP231" s="601"/>
      <c r="MQ231" s="601"/>
      <c r="MR231" s="601"/>
      <c r="MS231" s="601"/>
      <c r="MT231" s="601"/>
      <c r="MU231" s="601"/>
      <c r="MV231" s="601"/>
      <c r="MW231" s="601"/>
      <c r="MX231" s="601"/>
      <c r="MY231" s="601"/>
      <c r="MZ231" s="601"/>
      <c r="NA231" s="601"/>
      <c r="NB231" s="601"/>
      <c r="NC231" s="601"/>
      <c r="ND231" s="601"/>
      <c r="NE231" s="601"/>
      <c r="NF231" s="601"/>
      <c r="NG231" s="601"/>
      <c r="NH231" s="601"/>
      <c r="NI231" s="601"/>
      <c r="NJ231" s="601"/>
      <c r="NK231" s="601"/>
      <c r="NL231" s="601"/>
      <c r="NM231" s="601"/>
      <c r="NN231" s="601"/>
      <c r="NO231" s="601"/>
      <c r="NP231" s="601"/>
      <c r="NQ231" s="601"/>
      <c r="NR231" s="601"/>
      <c r="NS231" s="601"/>
      <c r="NT231" s="601"/>
      <c r="NU231" s="601"/>
      <c r="NV231" s="601"/>
      <c r="NW231" s="601"/>
      <c r="NX231" s="601"/>
      <c r="NY231" s="601"/>
      <c r="NZ231" s="601"/>
      <c r="OA231" s="601"/>
      <c r="OB231" s="601"/>
      <c r="OC231" s="601"/>
      <c r="OD231" s="601"/>
      <c r="OE231" s="601"/>
      <c r="OF231" s="601"/>
      <c r="OG231" s="601"/>
      <c r="OH231" s="601"/>
      <c r="OI231" s="601"/>
      <c r="OJ231" s="601"/>
      <c r="OK231" s="601"/>
      <c r="OL231" s="601"/>
      <c r="OM231" s="601"/>
      <c r="ON231" s="601"/>
      <c r="OO231" s="601"/>
      <c r="OP231" s="601"/>
      <c r="OQ231" s="601"/>
      <c r="OR231" s="601"/>
      <c r="OS231" s="601"/>
      <c r="OT231" s="601"/>
      <c r="OU231" s="601"/>
      <c r="OV231" s="601"/>
      <c r="OW231" s="601"/>
      <c r="OX231" s="601"/>
      <c r="OY231" s="601"/>
      <c r="OZ231" s="601"/>
      <c r="PA231" s="601"/>
      <c r="PB231" s="601"/>
      <c r="PC231" s="601"/>
      <c r="PD231" s="601"/>
      <c r="PE231" s="601"/>
      <c r="PF231" s="601"/>
      <c r="PG231" s="601"/>
      <c r="PH231" s="601"/>
      <c r="PI231" s="601"/>
      <c r="PJ231" s="601"/>
      <c r="PK231" s="601"/>
      <c r="PL231" s="601"/>
      <c r="PM231" s="601"/>
      <c r="PN231" s="601"/>
      <c r="PO231" s="601"/>
      <c r="PP231" s="601"/>
      <c r="PQ231" s="601"/>
      <c r="PR231" s="601"/>
      <c r="PS231" s="601"/>
      <c r="PT231" s="601"/>
      <c r="PU231" s="601"/>
      <c r="PV231" s="601"/>
      <c r="PW231" s="601"/>
      <c r="PX231" s="601"/>
      <c r="PY231" s="601"/>
      <c r="PZ231" s="601"/>
      <c r="QA231" s="601"/>
      <c r="QB231" s="601"/>
      <c r="QC231" s="601"/>
      <c r="QD231" s="601"/>
      <c r="QE231" s="601"/>
      <c r="QF231" s="601"/>
      <c r="QG231" s="601"/>
      <c r="QH231" s="601"/>
      <c r="QI231" s="601"/>
      <c r="QJ231" s="601"/>
      <c r="QK231" s="601"/>
      <c r="QL231" s="601"/>
      <c r="QM231" s="601"/>
      <c r="QN231" s="601"/>
      <c r="QO231" s="601"/>
      <c r="QP231" s="601"/>
      <c r="QQ231" s="601"/>
      <c r="QR231" s="601"/>
      <c r="QS231" s="601"/>
      <c r="QT231" s="601"/>
      <c r="QU231" s="601"/>
      <c r="QV231" s="601"/>
      <c r="QW231" s="601"/>
      <c r="QX231" s="601"/>
      <c r="QY231" s="601"/>
      <c r="QZ231" s="601"/>
      <c r="RA231" s="601"/>
      <c r="RB231" s="601"/>
      <c r="RC231" s="601"/>
      <c r="RD231" s="601"/>
      <c r="RE231" s="601"/>
      <c r="RF231" s="601"/>
      <c r="RG231" s="601"/>
      <c r="RH231" s="601"/>
      <c r="RI231" s="601"/>
      <c r="RJ231" s="601"/>
      <c r="RK231" s="601"/>
      <c r="RL231" s="601"/>
      <c r="RM231" s="601"/>
      <c r="RN231" s="601"/>
      <c r="RO231" s="601"/>
      <c r="RP231" s="601"/>
      <c r="RQ231" s="601"/>
      <c r="RR231" s="601"/>
      <c r="RS231" s="601"/>
      <c r="RT231" s="601"/>
      <c r="RU231" s="601"/>
      <c r="RV231" s="601"/>
      <c r="RW231" s="601"/>
      <c r="RX231" s="601"/>
      <c r="RY231" s="601"/>
      <c r="RZ231" s="601"/>
      <c r="SA231" s="601"/>
      <c r="SB231" s="601"/>
      <c r="SC231" s="601"/>
      <c r="SD231" s="601"/>
      <c r="SE231" s="601"/>
      <c r="SF231" s="601"/>
      <c r="SG231" s="601"/>
      <c r="SH231" s="601"/>
      <c r="SI231" s="601"/>
      <c r="SJ231" s="601"/>
      <c r="SK231" s="601"/>
      <c r="SL231" s="601"/>
      <c r="SM231" s="601"/>
      <c r="SN231" s="601"/>
      <c r="SO231" s="601"/>
      <c r="SP231" s="601"/>
      <c r="SQ231" s="601"/>
      <c r="SR231" s="601"/>
      <c r="SS231" s="601"/>
      <c r="ST231" s="601"/>
      <c r="SU231" s="601"/>
      <c r="SV231" s="601"/>
      <c r="SW231" s="601"/>
      <c r="SX231" s="601"/>
      <c r="SY231" s="601"/>
      <c r="SZ231" s="601"/>
      <c r="TA231" s="601"/>
      <c r="TB231" s="601"/>
      <c r="TC231" s="601"/>
      <c r="TD231" s="601"/>
      <c r="TE231" s="601"/>
      <c r="TF231" s="601"/>
      <c r="TG231" s="601"/>
      <c r="TH231" s="601"/>
      <c r="TI231" s="601"/>
      <c r="TJ231" s="601"/>
      <c r="TK231" s="601"/>
      <c r="TL231" s="601"/>
      <c r="TM231" s="601"/>
      <c r="TN231" s="601"/>
      <c r="TO231" s="601"/>
      <c r="TP231" s="601"/>
      <c r="TQ231" s="601"/>
      <c r="TR231" s="601"/>
      <c r="TS231" s="601"/>
      <c r="TT231" s="601"/>
      <c r="TU231" s="601"/>
      <c r="TV231" s="601"/>
      <c r="TW231" s="601"/>
      <c r="TX231" s="601"/>
      <c r="TY231" s="601"/>
      <c r="TZ231" s="601"/>
      <c r="UA231" s="601"/>
      <c r="UB231" s="601"/>
      <c r="UC231" s="601"/>
      <c r="UD231" s="601"/>
      <c r="UE231" s="601"/>
      <c r="UF231" s="601"/>
      <c r="UG231" s="601"/>
      <c r="UH231" s="601"/>
      <c r="UI231" s="601"/>
      <c r="UJ231" s="601"/>
      <c r="UK231" s="601"/>
      <c r="UL231" s="601"/>
      <c r="UM231" s="601"/>
      <c r="UN231" s="601"/>
      <c r="UO231" s="601"/>
      <c r="UP231" s="601"/>
      <c r="UQ231" s="601"/>
      <c r="UR231" s="601"/>
      <c r="US231" s="601"/>
      <c r="UT231" s="601"/>
      <c r="UU231" s="601"/>
      <c r="UV231" s="601"/>
      <c r="UW231" s="601"/>
      <c r="UX231" s="601"/>
      <c r="UY231" s="601"/>
      <c r="UZ231" s="601"/>
      <c r="VA231" s="601"/>
      <c r="VB231" s="601"/>
      <c r="VC231" s="601"/>
      <c r="VD231" s="601"/>
      <c r="VE231" s="601"/>
      <c r="VF231" s="601"/>
      <c r="VG231" s="601"/>
      <c r="VH231" s="601"/>
      <c r="VI231" s="601"/>
      <c r="VJ231" s="601"/>
      <c r="VK231" s="601"/>
      <c r="VL231" s="601"/>
      <c r="VM231" s="601"/>
      <c r="VN231" s="601"/>
      <c r="VO231" s="601"/>
      <c r="VP231" s="601"/>
      <c r="VQ231" s="601"/>
      <c r="VR231" s="601"/>
      <c r="VS231" s="601"/>
      <c r="VT231" s="601"/>
      <c r="VU231" s="601"/>
      <c r="VV231" s="601"/>
      <c r="VW231" s="601"/>
      <c r="VX231" s="601"/>
      <c r="VY231" s="601"/>
      <c r="VZ231" s="601"/>
      <c r="WA231" s="601"/>
      <c r="WB231" s="601"/>
      <c r="WC231" s="601"/>
      <c r="WD231" s="601"/>
      <c r="WE231" s="601"/>
      <c r="WF231" s="601"/>
      <c r="WG231" s="601"/>
      <c r="WH231" s="601"/>
      <c r="WI231" s="601"/>
      <c r="WJ231" s="601"/>
      <c r="WK231" s="601"/>
      <c r="WL231" s="601"/>
      <c r="WM231" s="601"/>
      <c r="WN231" s="601"/>
      <c r="WO231" s="601"/>
      <c r="WP231" s="601"/>
      <c r="WQ231" s="601"/>
      <c r="WR231" s="601"/>
      <c r="WS231" s="601"/>
      <c r="WT231" s="601"/>
      <c r="WU231" s="601"/>
      <c r="WV231" s="601"/>
      <c r="WW231" s="601"/>
      <c r="WX231" s="601"/>
      <c r="WY231" s="601"/>
      <c r="WZ231" s="601"/>
      <c r="XA231" s="601"/>
      <c r="XB231" s="601"/>
      <c r="XC231" s="601"/>
      <c r="XD231" s="601"/>
      <c r="XE231" s="601"/>
      <c r="XF231" s="601"/>
      <c r="XG231" s="601"/>
      <c r="XH231" s="601"/>
      <c r="XI231" s="601"/>
      <c r="XJ231" s="601"/>
      <c r="XK231" s="601"/>
      <c r="XL231" s="601"/>
      <c r="XM231" s="601"/>
      <c r="XN231" s="601"/>
      <c r="XO231" s="601"/>
      <c r="XP231" s="601"/>
      <c r="XQ231" s="601"/>
      <c r="XR231" s="601"/>
      <c r="XS231" s="601"/>
      <c r="XT231" s="601"/>
      <c r="XU231" s="601"/>
      <c r="XV231" s="601"/>
      <c r="XW231" s="601"/>
      <c r="XX231" s="601"/>
      <c r="XY231" s="601"/>
      <c r="XZ231" s="601"/>
      <c r="YA231" s="601"/>
      <c r="YB231" s="601"/>
      <c r="YC231" s="601"/>
      <c r="YD231" s="601"/>
      <c r="YE231" s="601"/>
      <c r="YF231" s="601"/>
      <c r="YG231" s="601"/>
      <c r="YH231" s="601"/>
      <c r="YI231" s="601"/>
      <c r="YJ231" s="601"/>
      <c r="YK231" s="601"/>
      <c r="YL231" s="601"/>
      <c r="YM231" s="601"/>
      <c r="YN231" s="601"/>
      <c r="YO231" s="601"/>
      <c r="YP231" s="601"/>
      <c r="YQ231" s="601"/>
      <c r="YR231" s="601"/>
      <c r="YS231" s="601"/>
      <c r="YT231" s="601"/>
      <c r="YU231" s="601"/>
      <c r="YV231" s="601"/>
      <c r="YW231" s="601"/>
      <c r="YX231" s="601"/>
      <c r="YY231" s="601"/>
      <c r="YZ231" s="601"/>
      <c r="ZA231" s="601"/>
      <c r="ZB231" s="601"/>
      <c r="ZC231" s="601"/>
      <c r="ZD231" s="601"/>
      <c r="ZE231" s="601"/>
      <c r="ZF231" s="601"/>
      <c r="ZG231" s="601"/>
      <c r="ZH231" s="601"/>
      <c r="ZI231" s="601"/>
      <c r="ZJ231" s="601"/>
      <c r="ZK231" s="601"/>
      <c r="ZL231" s="601"/>
      <c r="ZM231" s="601"/>
      <c r="ZN231" s="601"/>
      <c r="ZO231" s="601"/>
      <c r="ZP231" s="601"/>
      <c r="ZQ231" s="601"/>
      <c r="ZR231" s="601"/>
      <c r="ZS231" s="601"/>
      <c r="ZT231" s="601"/>
      <c r="ZU231" s="601"/>
      <c r="ZV231" s="601"/>
      <c r="ZW231" s="601"/>
      <c r="ZX231" s="601"/>
      <c r="ZY231" s="601"/>
      <c r="ZZ231" s="601"/>
      <c r="AAA231" s="601"/>
      <c r="AAB231" s="601"/>
      <c r="AAC231" s="601"/>
      <c r="AAD231" s="601"/>
      <c r="AAE231" s="601"/>
      <c r="AAF231" s="601"/>
      <c r="AAG231" s="601"/>
      <c r="AAH231" s="601"/>
      <c r="AAI231" s="601"/>
      <c r="AAJ231" s="601"/>
      <c r="AAK231" s="601"/>
      <c r="AAL231" s="601"/>
      <c r="AAM231" s="601"/>
      <c r="AAN231" s="601"/>
      <c r="AAO231" s="601"/>
      <c r="AAP231" s="601"/>
      <c r="AAQ231" s="601"/>
      <c r="AAR231" s="601"/>
      <c r="AAS231" s="601"/>
      <c r="AAT231" s="601"/>
      <c r="AAU231" s="601"/>
      <c r="AAV231" s="601"/>
      <c r="AAW231" s="601"/>
      <c r="AAX231" s="601"/>
      <c r="AAY231" s="601"/>
      <c r="AAZ231" s="601"/>
      <c r="ABA231" s="601"/>
      <c r="ABB231" s="601"/>
      <c r="ABC231" s="601"/>
      <c r="ABD231" s="601"/>
      <c r="ABE231" s="601"/>
      <c r="ABF231" s="601"/>
      <c r="ABG231" s="601"/>
      <c r="ABH231" s="601"/>
      <c r="ABI231" s="601"/>
      <c r="ABJ231" s="601"/>
      <c r="ABK231" s="601"/>
      <c r="ABL231" s="601"/>
      <c r="ABM231" s="601"/>
      <c r="ABN231" s="601"/>
      <c r="ABO231" s="601"/>
      <c r="ABP231" s="601"/>
      <c r="ABQ231" s="601"/>
      <c r="ABR231" s="601"/>
      <c r="ABS231" s="601"/>
      <c r="ABT231" s="601"/>
      <c r="ABU231" s="601"/>
      <c r="ABV231" s="601"/>
      <c r="ABW231" s="601"/>
      <c r="ABX231" s="601"/>
      <c r="ABY231" s="601"/>
      <c r="ABZ231" s="601"/>
      <c r="ACA231" s="601"/>
      <c r="ACB231" s="601"/>
      <c r="ACC231" s="601"/>
      <c r="ACD231" s="601"/>
      <c r="ACE231" s="601"/>
      <c r="ACF231" s="601"/>
      <c r="ACG231" s="601"/>
      <c r="ACH231" s="601"/>
      <c r="ACI231" s="601"/>
      <c r="ACJ231" s="601"/>
      <c r="ACK231" s="601"/>
      <c r="ACL231" s="601"/>
      <c r="ACM231" s="601"/>
      <c r="ACN231" s="601"/>
      <c r="ACO231" s="601"/>
      <c r="ACP231" s="601"/>
      <c r="ACQ231" s="601"/>
      <c r="ACR231" s="601"/>
      <c r="ACS231" s="601"/>
      <c r="ACT231" s="601"/>
      <c r="ACU231" s="601"/>
      <c r="ACV231" s="601"/>
      <c r="ACW231" s="601"/>
      <c r="ACX231" s="601"/>
      <c r="ACY231" s="601"/>
      <c r="ACZ231" s="601"/>
      <c r="ADA231" s="601"/>
      <c r="ADB231" s="601"/>
      <c r="ADC231" s="601"/>
      <c r="ADD231" s="601"/>
      <c r="ADE231" s="601"/>
      <c r="ADF231" s="601"/>
      <c r="ADG231" s="601"/>
      <c r="ADH231" s="601"/>
      <c r="ADI231" s="601"/>
      <c r="ADJ231" s="601"/>
      <c r="ADK231" s="601"/>
      <c r="ADL231" s="601"/>
      <c r="ADM231" s="601"/>
      <c r="ADN231" s="601"/>
      <c r="ADO231" s="601"/>
      <c r="ADP231" s="601"/>
      <c r="ADQ231" s="601"/>
      <c r="ADR231" s="601"/>
      <c r="ADS231" s="601"/>
      <c r="ADT231" s="601"/>
      <c r="ADU231" s="601"/>
      <c r="ADV231" s="601"/>
      <c r="ADW231" s="601"/>
      <c r="ADX231" s="601"/>
      <c r="ADY231" s="601"/>
      <c r="ADZ231" s="601"/>
      <c r="AEA231" s="601"/>
      <c r="AEB231" s="601"/>
      <c r="AEC231" s="601"/>
      <c r="AED231" s="601"/>
      <c r="AEE231" s="601"/>
      <c r="AEF231" s="601"/>
      <c r="AEG231" s="601"/>
      <c r="AEH231" s="601"/>
      <c r="AEI231" s="601"/>
      <c r="AEJ231" s="601"/>
      <c r="AEK231" s="601"/>
      <c r="AEL231" s="601"/>
      <c r="AEM231" s="601"/>
      <c r="AEN231" s="601"/>
      <c r="AEO231" s="601"/>
      <c r="AEP231" s="601"/>
      <c r="AEQ231" s="601"/>
      <c r="AER231" s="601"/>
      <c r="AES231" s="601"/>
      <c r="AET231" s="601"/>
      <c r="AEU231" s="601"/>
      <c r="AEV231" s="601"/>
      <c r="AEW231" s="601"/>
      <c r="AEX231" s="601"/>
      <c r="AEY231" s="601"/>
      <c r="AEZ231" s="601"/>
      <c r="AFA231" s="601"/>
      <c r="AFB231" s="601"/>
      <c r="AFC231" s="601"/>
      <c r="AFD231" s="601"/>
      <c r="AFE231" s="601"/>
      <c r="AFF231" s="601"/>
      <c r="AFG231" s="601"/>
      <c r="AFH231" s="601"/>
      <c r="AFI231" s="601"/>
      <c r="AFJ231" s="601"/>
      <c r="AFK231" s="601"/>
      <c r="AFL231" s="601"/>
      <c r="AFM231" s="601"/>
      <c r="AFN231" s="601"/>
      <c r="AFO231" s="601"/>
      <c r="AFP231" s="601"/>
      <c r="AFQ231" s="601"/>
      <c r="AFR231" s="601"/>
      <c r="AFS231" s="601"/>
      <c r="AFT231" s="601"/>
      <c r="AFU231" s="601"/>
      <c r="AFV231" s="601"/>
      <c r="AFW231" s="601"/>
      <c r="AFX231" s="601"/>
      <c r="AFY231" s="601"/>
      <c r="AFZ231" s="601"/>
      <c r="AGA231" s="601"/>
      <c r="AGB231" s="601"/>
      <c r="AGC231" s="601"/>
      <c r="AGD231" s="601"/>
      <c r="AGE231" s="601"/>
      <c r="AGF231" s="601"/>
      <c r="AGG231" s="601"/>
      <c r="AGH231" s="601"/>
      <c r="AGI231" s="601"/>
      <c r="AGJ231" s="601"/>
      <c r="AGK231" s="601"/>
      <c r="AGL231" s="601"/>
      <c r="AGM231" s="601"/>
      <c r="AGN231" s="601"/>
      <c r="AGO231" s="601"/>
      <c r="AGP231" s="601"/>
      <c r="AGQ231" s="601"/>
      <c r="AGR231" s="601"/>
      <c r="AGS231" s="601"/>
      <c r="AGT231" s="601"/>
      <c r="AGU231" s="601"/>
      <c r="AGV231" s="601"/>
      <c r="AGW231" s="601"/>
      <c r="AGX231" s="601"/>
      <c r="AGY231" s="601"/>
      <c r="AGZ231" s="601"/>
      <c r="AHA231" s="601"/>
      <c r="AHB231" s="601"/>
      <c r="AHC231" s="601"/>
      <c r="AHD231" s="601"/>
      <c r="AHE231" s="601"/>
      <c r="AHF231" s="601"/>
      <c r="AHG231" s="601"/>
      <c r="AHH231" s="601"/>
      <c r="AHI231" s="601"/>
      <c r="AHJ231" s="601"/>
      <c r="AHK231" s="601"/>
      <c r="AHL231" s="601"/>
      <c r="AHM231" s="601"/>
      <c r="AHN231" s="601"/>
      <c r="AHO231" s="601"/>
      <c r="AHP231" s="601"/>
      <c r="AHQ231" s="601"/>
      <c r="AHR231" s="601"/>
      <c r="AHS231" s="601"/>
      <c r="AHT231" s="601"/>
      <c r="AHU231" s="601"/>
      <c r="AHV231" s="601"/>
      <c r="AHW231" s="601"/>
      <c r="AHX231" s="601"/>
      <c r="AHY231" s="601"/>
      <c r="AHZ231" s="601"/>
      <c r="AIA231" s="601"/>
      <c r="AIB231" s="601"/>
      <c r="AIC231" s="601"/>
      <c r="AID231" s="601"/>
      <c r="AIE231" s="601"/>
      <c r="AIF231" s="601"/>
      <c r="AIG231" s="601"/>
      <c r="AIH231" s="601"/>
      <c r="AII231" s="601"/>
      <c r="AIJ231" s="601"/>
      <c r="AIK231" s="601"/>
      <c r="AIL231" s="601"/>
      <c r="AIM231" s="601"/>
      <c r="AIN231" s="601"/>
      <c r="AIO231" s="601"/>
      <c r="AIP231" s="601"/>
      <c r="AIQ231" s="601"/>
      <c r="AIR231" s="601"/>
      <c r="AIS231" s="601"/>
      <c r="AIT231" s="601"/>
      <c r="AIU231" s="601"/>
      <c r="AIV231" s="601"/>
      <c r="AIW231" s="601"/>
      <c r="AIX231" s="601"/>
      <c r="AIY231" s="601"/>
      <c r="AIZ231" s="601"/>
      <c r="AJA231" s="601"/>
      <c r="AJB231" s="601"/>
      <c r="AJC231" s="601"/>
      <c r="AJD231" s="601"/>
      <c r="AJE231" s="601"/>
      <c r="AJF231" s="601"/>
      <c r="AJG231" s="601"/>
      <c r="AJH231" s="601"/>
      <c r="AJI231" s="601"/>
      <c r="AJJ231" s="601"/>
      <c r="AJK231" s="601"/>
      <c r="AJL231" s="601"/>
      <c r="AJM231" s="601"/>
      <c r="AJN231" s="601"/>
      <c r="AJO231" s="601"/>
      <c r="AJP231" s="601"/>
      <c r="AJQ231" s="601"/>
      <c r="AJR231" s="601"/>
      <c r="AJS231" s="601"/>
      <c r="AJT231" s="601"/>
      <c r="AJU231" s="601"/>
      <c r="AJV231" s="601"/>
      <c r="AJW231" s="601"/>
      <c r="AJX231" s="601"/>
      <c r="AJY231" s="601"/>
      <c r="AJZ231" s="601"/>
      <c r="AKA231" s="601"/>
      <c r="AKB231" s="601"/>
      <c r="AKC231" s="601"/>
      <c r="AKD231" s="601"/>
      <c r="AKE231" s="601"/>
      <c r="AKF231" s="601"/>
      <c r="AKG231" s="601"/>
      <c r="AKH231" s="601"/>
      <c r="AKI231" s="601"/>
      <c r="AKJ231" s="601"/>
      <c r="AKK231" s="601"/>
      <c r="AKL231" s="601"/>
      <c r="AKM231" s="601"/>
      <c r="AKN231" s="601"/>
      <c r="AKO231" s="601"/>
      <c r="AKP231" s="601"/>
      <c r="AKQ231" s="601"/>
      <c r="AKR231" s="601"/>
      <c r="AKS231" s="601"/>
      <c r="AKT231" s="601"/>
      <c r="AKU231" s="601"/>
      <c r="AKV231" s="601"/>
      <c r="AKW231" s="601"/>
      <c r="AKX231" s="601"/>
      <c r="AKY231" s="601"/>
      <c r="AKZ231" s="601"/>
      <c r="ALA231" s="601"/>
      <c r="ALB231" s="601"/>
      <c r="ALC231" s="601"/>
      <c r="ALD231" s="601"/>
      <c r="ALE231" s="601"/>
      <c r="ALF231" s="601"/>
      <c r="ALG231" s="601"/>
      <c r="ALH231" s="601"/>
      <c r="ALI231" s="601"/>
      <c r="ALJ231" s="601"/>
      <c r="ALK231" s="601"/>
      <c r="ALL231" s="601"/>
      <c r="ALM231" s="601"/>
      <c r="ALN231" s="601"/>
      <c r="ALO231" s="601"/>
      <c r="ALP231" s="601"/>
      <c r="ALQ231" s="601"/>
      <c r="ALR231" s="601"/>
      <c r="ALS231" s="601"/>
      <c r="ALT231" s="601"/>
      <c r="ALU231" s="601"/>
      <c r="ALV231" s="601"/>
      <c r="ALW231" s="601"/>
      <c r="ALX231" s="601"/>
      <c r="ALY231" s="601"/>
      <c r="ALZ231" s="601"/>
      <c r="AMA231" s="601"/>
      <c r="AMB231" s="601"/>
      <c r="AMC231" s="601"/>
      <c r="AMD231" s="601"/>
      <c r="AME231" s="601"/>
      <c r="AMF231" s="601"/>
      <c r="AMG231" s="601"/>
      <c r="AMH231" s="601"/>
      <c r="AMI231" s="601"/>
      <c r="AMJ231" s="601"/>
      <c r="AMK231" s="601"/>
      <c r="AML231" s="601"/>
      <c r="AMM231" s="601"/>
      <c r="AMN231" s="601"/>
      <c r="AMO231" s="601"/>
      <c r="AMP231" s="601"/>
      <c r="AMQ231" s="601"/>
      <c r="AMR231" s="601"/>
      <c r="AMS231" s="601"/>
      <c r="AMT231" s="601"/>
      <c r="AMU231" s="601"/>
      <c r="AMV231" s="601"/>
      <c r="AMW231" s="601"/>
      <c r="AMX231" s="601"/>
      <c r="AMY231" s="601"/>
      <c r="AMZ231" s="601"/>
      <c r="ANA231" s="601"/>
      <c r="ANB231" s="601"/>
      <c r="ANC231" s="601"/>
      <c r="AND231" s="601"/>
      <c r="ANE231" s="601"/>
      <c r="ANF231" s="601"/>
      <c r="ANG231" s="601"/>
      <c r="ANH231" s="601"/>
      <c r="ANI231" s="601"/>
      <c r="ANJ231" s="601"/>
      <c r="ANK231" s="601"/>
      <c r="ANL231" s="601"/>
      <c r="ANM231" s="601"/>
      <c r="ANN231" s="601"/>
      <c r="ANO231" s="601"/>
      <c r="ANP231" s="601"/>
      <c r="ANQ231" s="601"/>
      <c r="ANR231" s="601"/>
      <c r="ANS231" s="601"/>
      <c r="ANT231" s="601"/>
      <c r="ANU231" s="601"/>
      <c r="ANV231" s="601"/>
      <c r="ANW231" s="601"/>
      <c r="ANX231" s="601"/>
      <c r="ANY231" s="601"/>
      <c r="ANZ231" s="601"/>
      <c r="AOA231" s="601"/>
      <c r="AOB231" s="601"/>
      <c r="AOC231" s="601"/>
      <c r="AOD231" s="601"/>
      <c r="AOE231" s="601"/>
      <c r="AOF231" s="601"/>
      <c r="AOG231" s="601"/>
      <c r="AOH231" s="601"/>
      <c r="AOI231" s="601"/>
      <c r="AOJ231" s="601"/>
      <c r="AOK231" s="601"/>
      <c r="AOL231" s="601"/>
      <c r="AOM231" s="601"/>
      <c r="AON231" s="601"/>
      <c r="AOO231" s="601"/>
      <c r="AOP231" s="601"/>
      <c r="AOQ231" s="601"/>
      <c r="AOR231" s="601"/>
      <c r="AOS231" s="601"/>
      <c r="AOT231" s="601"/>
      <c r="AOU231" s="601"/>
      <c r="AOV231" s="601"/>
      <c r="AOW231" s="601"/>
      <c r="AOX231" s="601"/>
      <c r="AOY231" s="601"/>
      <c r="AOZ231" s="601"/>
      <c r="APA231" s="601"/>
      <c r="APB231" s="601"/>
      <c r="APC231" s="601"/>
      <c r="APD231" s="601"/>
      <c r="APE231" s="601"/>
      <c r="APF231" s="601"/>
      <c r="APG231" s="601"/>
      <c r="APH231" s="601"/>
      <c r="API231" s="601"/>
      <c r="APJ231" s="601"/>
      <c r="APK231" s="601"/>
      <c r="APL231" s="601"/>
      <c r="APM231" s="601"/>
      <c r="APN231" s="601"/>
      <c r="APO231" s="601"/>
      <c r="APP231" s="601"/>
      <c r="APQ231" s="601"/>
      <c r="APR231" s="601"/>
      <c r="APS231" s="601"/>
      <c r="APT231" s="601"/>
      <c r="APU231" s="601"/>
      <c r="APV231" s="601"/>
      <c r="APW231" s="601"/>
      <c r="APX231" s="601"/>
      <c r="APY231" s="601"/>
      <c r="APZ231" s="601"/>
      <c r="AQA231" s="601"/>
      <c r="AQB231" s="601"/>
      <c r="AQC231" s="601"/>
      <c r="AQD231" s="601"/>
      <c r="AQE231" s="601"/>
      <c r="AQF231" s="601"/>
      <c r="AQG231" s="601"/>
      <c r="AQH231" s="601"/>
      <c r="AQI231" s="601"/>
      <c r="AQJ231" s="601"/>
      <c r="AQK231" s="601"/>
      <c r="AQL231" s="601"/>
      <c r="AQM231" s="601"/>
      <c r="AQN231" s="601"/>
      <c r="AQO231" s="601"/>
      <c r="AQP231" s="601"/>
      <c r="AQQ231" s="601"/>
      <c r="AQR231" s="601"/>
      <c r="AQS231" s="601"/>
      <c r="AQT231" s="601"/>
      <c r="AQU231" s="601"/>
      <c r="AQV231" s="601"/>
      <c r="AQW231" s="601"/>
      <c r="AQX231" s="601"/>
      <c r="AQY231" s="601"/>
      <c r="AQZ231" s="601"/>
      <c r="ARA231" s="601"/>
      <c r="ARB231" s="601"/>
      <c r="ARC231" s="601"/>
      <c r="ARD231" s="601"/>
      <c r="ARE231" s="601"/>
      <c r="ARF231" s="601"/>
      <c r="ARG231" s="601"/>
      <c r="ARH231" s="601"/>
      <c r="ARI231" s="601"/>
      <c r="ARJ231" s="601"/>
      <c r="ARK231" s="601"/>
      <c r="ARL231" s="601"/>
      <c r="ARM231" s="601"/>
      <c r="ARN231" s="601"/>
      <c r="ARO231" s="601"/>
      <c r="ARP231" s="601"/>
      <c r="ARQ231" s="601"/>
      <c r="ARR231" s="601"/>
      <c r="ARS231" s="601"/>
      <c r="ART231" s="601"/>
      <c r="ARU231" s="601"/>
      <c r="ARV231" s="601"/>
      <c r="ARW231" s="601"/>
      <c r="ARX231" s="601"/>
      <c r="ARY231" s="601"/>
      <c r="ARZ231" s="601"/>
      <c r="ASA231" s="601"/>
      <c r="ASB231" s="601"/>
      <c r="ASC231" s="601"/>
      <c r="ASD231" s="601"/>
      <c r="ASE231" s="601"/>
      <c r="ASF231" s="601"/>
      <c r="ASG231" s="601"/>
      <c r="ASH231" s="601"/>
      <c r="ASI231" s="601"/>
      <c r="ASJ231" s="601"/>
      <c r="ASK231" s="601"/>
      <c r="ASL231" s="601"/>
      <c r="ASM231" s="601"/>
      <c r="ASN231" s="601"/>
      <c r="ASO231" s="601"/>
      <c r="ASP231" s="601"/>
      <c r="ASQ231" s="601"/>
      <c r="ASR231" s="601"/>
      <c r="ASS231" s="601"/>
      <c r="AST231" s="601"/>
      <c r="ASU231" s="601"/>
      <c r="ASV231" s="601"/>
      <c r="ASW231" s="601"/>
      <c r="ASX231" s="601"/>
      <c r="ASY231" s="601"/>
      <c r="ASZ231" s="601"/>
      <c r="ATA231" s="601"/>
      <c r="ATB231" s="601"/>
      <c r="ATC231" s="601"/>
      <c r="ATD231" s="601"/>
      <c r="ATE231" s="601"/>
      <c r="ATF231" s="601"/>
      <c r="ATG231" s="601"/>
      <c r="ATH231" s="601"/>
      <c r="ATI231" s="601"/>
      <c r="ATJ231" s="601"/>
      <c r="ATK231" s="601"/>
      <c r="ATL231" s="601"/>
      <c r="ATM231" s="601"/>
      <c r="ATN231" s="601"/>
      <c r="ATO231" s="601"/>
      <c r="ATP231" s="601"/>
      <c r="ATQ231" s="601"/>
      <c r="ATR231" s="601"/>
      <c r="ATS231" s="601"/>
      <c r="ATT231" s="601"/>
      <c r="ATU231" s="601"/>
      <c r="ATV231" s="601"/>
      <c r="ATW231" s="601"/>
      <c r="ATX231" s="601"/>
      <c r="ATY231" s="601"/>
      <c r="ATZ231" s="601"/>
      <c r="AUA231" s="601"/>
      <c r="AUB231" s="601"/>
      <c r="AUC231" s="601"/>
      <c r="AUD231" s="601"/>
      <c r="AUE231" s="601"/>
      <c r="AUF231" s="601"/>
      <c r="AUG231" s="601"/>
      <c r="AUH231" s="601"/>
      <c r="AUI231" s="601"/>
      <c r="AUJ231" s="601"/>
      <c r="AUK231" s="601"/>
      <c r="AUL231" s="601"/>
      <c r="AUM231" s="601"/>
      <c r="AUN231" s="601"/>
      <c r="AUO231" s="601"/>
      <c r="AUP231" s="601"/>
      <c r="AUQ231" s="601"/>
      <c r="AUR231" s="601"/>
      <c r="AUS231" s="601"/>
      <c r="AUT231" s="601"/>
      <c r="AUU231" s="601"/>
      <c r="AUV231" s="601"/>
      <c r="AUW231" s="601"/>
      <c r="AUX231" s="601"/>
      <c r="AUY231" s="601"/>
      <c r="AUZ231" s="601"/>
      <c r="AVA231" s="601"/>
      <c r="AVB231" s="601"/>
      <c r="AVC231" s="601"/>
      <c r="AVD231" s="601"/>
      <c r="AVE231" s="601"/>
      <c r="AVF231" s="601"/>
      <c r="AVG231" s="601"/>
      <c r="AVH231" s="601"/>
      <c r="AVI231" s="601"/>
      <c r="AVJ231" s="601"/>
      <c r="AVK231" s="601"/>
      <c r="AVL231" s="601"/>
      <c r="AVM231" s="601"/>
      <c r="AVN231" s="601"/>
      <c r="AVO231" s="601"/>
      <c r="AVP231" s="601"/>
      <c r="AVQ231" s="601"/>
      <c r="AVR231" s="601"/>
      <c r="AVS231" s="601"/>
      <c r="AVT231" s="601"/>
      <c r="AVU231" s="601"/>
      <c r="AVV231" s="601"/>
      <c r="AVW231" s="601"/>
      <c r="AVX231" s="601"/>
      <c r="AVY231" s="601"/>
      <c r="AVZ231" s="601"/>
      <c r="AWA231" s="601"/>
      <c r="AWB231" s="601"/>
      <c r="AWC231" s="601"/>
      <c r="AWD231" s="601"/>
      <c r="AWE231" s="601"/>
      <c r="AWF231" s="601"/>
      <c r="AWG231" s="601"/>
      <c r="AWH231" s="601"/>
      <c r="AWI231" s="601"/>
      <c r="AWJ231" s="601"/>
      <c r="AWK231" s="601"/>
      <c r="AWL231" s="601"/>
      <c r="AWM231" s="601"/>
      <c r="AWN231" s="601"/>
      <c r="AWO231" s="601"/>
      <c r="AWP231" s="601"/>
      <c r="AWQ231" s="601"/>
      <c r="AWR231" s="601"/>
      <c r="AWS231" s="601"/>
      <c r="AWT231" s="601"/>
      <c r="AWU231" s="601"/>
      <c r="AWV231" s="601"/>
      <c r="AWW231" s="601"/>
      <c r="AWX231" s="601"/>
      <c r="AWY231" s="601"/>
      <c r="AWZ231" s="601"/>
      <c r="AXA231" s="601"/>
      <c r="AXB231" s="601"/>
      <c r="AXC231" s="601"/>
      <c r="AXD231" s="601"/>
      <c r="AXE231" s="601"/>
      <c r="AXF231" s="601"/>
      <c r="AXG231" s="601"/>
      <c r="AXH231" s="601"/>
      <c r="AXI231" s="601"/>
      <c r="AXJ231" s="601"/>
    </row>
    <row r="232" spans="1:1310" s="602" customFormat="1" ht="23.25" customHeight="1">
      <c r="A232" s="603"/>
      <c r="B232" s="5957" t="s">
        <v>974</v>
      </c>
      <c r="C232" s="5957"/>
      <c r="D232" s="5957"/>
      <c r="E232" s="5957"/>
      <c r="F232" s="605"/>
      <c r="G232" s="5957" t="s">
        <v>975</v>
      </c>
      <c r="H232" s="5957"/>
      <c r="I232" s="5957"/>
      <c r="J232" s="605"/>
      <c r="K232" s="5975" t="s">
        <v>976</v>
      </c>
      <c r="L232" s="5975"/>
      <c r="M232" s="5975"/>
      <c r="N232" s="605"/>
      <c r="O232" s="5957" t="s">
        <v>977</v>
      </c>
      <c r="P232" s="5957"/>
      <c r="Q232" s="605"/>
      <c r="R232" s="599"/>
      <c r="S232" s="599"/>
      <c r="T232" s="599"/>
      <c r="U232" s="599"/>
      <c r="V232" s="599"/>
      <c r="W232" s="599"/>
      <c r="X232" s="599"/>
      <c r="Y232" s="599"/>
      <c r="Z232" s="599"/>
      <c r="AA232" s="599"/>
      <c r="AB232" s="599"/>
      <c r="AC232" s="599"/>
      <c r="AD232" s="600"/>
      <c r="AE232" s="600"/>
      <c r="AF232" s="600"/>
      <c r="AG232" s="600"/>
      <c r="AH232" s="600"/>
      <c r="AI232" s="600"/>
      <c r="AJ232" s="600"/>
      <c r="AK232" s="600"/>
      <c r="AL232" s="600"/>
      <c r="AM232" s="600"/>
      <c r="AN232" s="600"/>
      <c r="AO232" s="600"/>
      <c r="AP232" s="600"/>
      <c r="AQ232" s="600"/>
      <c r="AR232" s="600"/>
      <c r="AS232" s="600"/>
      <c r="AT232" s="600"/>
      <c r="AU232" s="600"/>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c r="CM232" s="601"/>
      <c r="CN232" s="601"/>
      <c r="CO232" s="601"/>
      <c r="CP232" s="601"/>
      <c r="CQ232" s="601"/>
      <c r="CR232" s="601"/>
      <c r="CS232" s="601"/>
      <c r="CT232" s="601"/>
      <c r="CU232" s="601"/>
      <c r="CV232" s="601"/>
      <c r="CW232" s="601"/>
      <c r="CX232" s="601"/>
      <c r="CY232" s="601"/>
      <c r="CZ232" s="601"/>
      <c r="DA232" s="601"/>
      <c r="DB232" s="601"/>
      <c r="DC232" s="601"/>
      <c r="DD232" s="601"/>
      <c r="DE232" s="601"/>
      <c r="DF232" s="601"/>
      <c r="DG232" s="601"/>
      <c r="DH232" s="601"/>
      <c r="DI232" s="601"/>
      <c r="DJ232" s="601"/>
      <c r="DK232" s="601"/>
      <c r="DL232" s="601"/>
      <c r="DM232" s="601"/>
      <c r="DN232" s="601"/>
      <c r="DO232" s="601"/>
      <c r="DP232" s="601"/>
      <c r="DQ232" s="601"/>
      <c r="DR232" s="601"/>
      <c r="DS232" s="601"/>
      <c r="DT232" s="601"/>
      <c r="DU232" s="601"/>
      <c r="DV232" s="601"/>
      <c r="DW232" s="601"/>
      <c r="DX232" s="601"/>
      <c r="DY232" s="601"/>
      <c r="DZ232" s="601"/>
      <c r="EA232" s="601"/>
      <c r="EB232" s="601"/>
      <c r="EC232" s="601"/>
      <c r="ED232" s="601"/>
      <c r="EE232" s="601"/>
      <c r="EF232" s="601"/>
      <c r="EG232" s="601"/>
      <c r="EH232" s="601"/>
      <c r="EI232" s="601"/>
      <c r="EJ232" s="601"/>
      <c r="EK232" s="601"/>
      <c r="EL232" s="601"/>
      <c r="EM232" s="601"/>
      <c r="EN232" s="601"/>
      <c r="EO232" s="601"/>
      <c r="EP232" s="601"/>
      <c r="EQ232" s="601"/>
      <c r="ER232" s="601"/>
      <c r="ES232" s="601"/>
      <c r="ET232" s="601"/>
      <c r="EU232" s="601"/>
      <c r="EV232" s="601"/>
      <c r="EW232" s="601"/>
      <c r="EX232" s="601"/>
      <c r="EY232" s="601"/>
      <c r="EZ232" s="601"/>
      <c r="FA232" s="601"/>
      <c r="FB232" s="601"/>
      <c r="FC232" s="601"/>
      <c r="FD232" s="601"/>
      <c r="FE232" s="601"/>
      <c r="FF232" s="601"/>
      <c r="FG232" s="601"/>
      <c r="FH232" s="601"/>
      <c r="FI232" s="601"/>
      <c r="FJ232" s="601"/>
      <c r="FK232" s="601"/>
      <c r="FL232" s="601"/>
      <c r="FM232" s="601"/>
      <c r="FN232" s="601"/>
      <c r="FO232" s="601"/>
      <c r="FP232" s="601"/>
      <c r="FQ232" s="601"/>
      <c r="FR232" s="601"/>
      <c r="FS232" s="601"/>
      <c r="FT232" s="601"/>
      <c r="FU232" s="601"/>
      <c r="FV232" s="601"/>
      <c r="FW232" s="601"/>
      <c r="FX232" s="601"/>
      <c r="FY232" s="601"/>
      <c r="FZ232" s="601"/>
      <c r="GA232" s="601"/>
      <c r="GB232" s="601"/>
      <c r="GC232" s="601"/>
      <c r="GD232" s="601"/>
      <c r="GE232" s="601"/>
      <c r="GF232" s="601"/>
      <c r="GG232" s="601"/>
      <c r="GH232" s="601"/>
      <c r="GI232" s="601"/>
      <c r="GJ232" s="601"/>
      <c r="GK232" s="601"/>
      <c r="GL232" s="601"/>
      <c r="GM232" s="601"/>
      <c r="GN232" s="601"/>
      <c r="GO232" s="601"/>
      <c r="GP232" s="601"/>
      <c r="GQ232" s="601"/>
      <c r="GR232" s="601"/>
      <c r="GS232" s="601"/>
      <c r="GT232" s="601"/>
      <c r="GU232" s="601"/>
      <c r="GV232" s="601"/>
      <c r="GW232" s="601"/>
      <c r="GX232" s="601"/>
      <c r="GY232" s="601"/>
      <c r="GZ232" s="601"/>
      <c r="HA232" s="601"/>
      <c r="HB232" s="601"/>
      <c r="HC232" s="601"/>
      <c r="HD232" s="601"/>
      <c r="HE232" s="601"/>
      <c r="HF232" s="601"/>
      <c r="HG232" s="601"/>
      <c r="HH232" s="601"/>
      <c r="HI232" s="601"/>
      <c r="HJ232" s="601"/>
      <c r="HK232" s="601"/>
      <c r="HL232" s="601"/>
      <c r="HM232" s="601"/>
      <c r="HN232" s="601"/>
      <c r="HO232" s="601"/>
      <c r="HP232" s="601"/>
      <c r="HQ232" s="601"/>
      <c r="HR232" s="601"/>
      <c r="HS232" s="601"/>
      <c r="HT232" s="601"/>
      <c r="HU232" s="601"/>
      <c r="HV232" s="601"/>
      <c r="HW232" s="601"/>
      <c r="HX232" s="601"/>
      <c r="HY232" s="601"/>
      <c r="HZ232" s="601"/>
      <c r="IA232" s="601"/>
      <c r="IB232" s="601"/>
      <c r="IC232" s="601"/>
      <c r="ID232" s="601"/>
      <c r="IE232" s="601"/>
      <c r="IF232" s="601"/>
      <c r="IG232" s="601"/>
      <c r="IH232" s="601"/>
      <c r="II232" s="601"/>
      <c r="IJ232" s="601"/>
      <c r="IK232" s="601"/>
      <c r="IL232" s="601"/>
      <c r="IM232" s="601"/>
      <c r="IN232" s="601"/>
      <c r="IO232" s="601"/>
      <c r="IP232" s="601"/>
      <c r="IQ232" s="601"/>
      <c r="IR232" s="601"/>
      <c r="IS232" s="601"/>
      <c r="IT232" s="601"/>
      <c r="IU232" s="601"/>
      <c r="IV232" s="601"/>
      <c r="IW232" s="601"/>
      <c r="IX232" s="601"/>
      <c r="IY232" s="601"/>
      <c r="IZ232" s="601"/>
      <c r="JA232" s="601"/>
      <c r="JB232" s="601"/>
      <c r="JC232" s="601"/>
      <c r="JD232" s="601"/>
      <c r="JE232" s="601"/>
      <c r="JF232" s="601"/>
      <c r="JG232" s="601"/>
      <c r="JH232" s="601"/>
      <c r="JI232" s="601"/>
      <c r="JJ232" s="601"/>
      <c r="JK232" s="601"/>
      <c r="JL232" s="601"/>
      <c r="JM232" s="601"/>
      <c r="JN232" s="601"/>
      <c r="JO232" s="601"/>
      <c r="JP232" s="601"/>
      <c r="JQ232" s="601"/>
      <c r="JR232" s="601"/>
      <c r="JS232" s="601"/>
      <c r="JT232" s="601"/>
      <c r="JU232" s="601"/>
      <c r="JV232" s="601"/>
      <c r="JW232" s="601"/>
      <c r="JX232" s="601"/>
      <c r="JY232" s="601"/>
      <c r="JZ232" s="601"/>
      <c r="KA232" s="601"/>
      <c r="KB232" s="601"/>
      <c r="KC232" s="601"/>
      <c r="KD232" s="601"/>
      <c r="KE232" s="601"/>
      <c r="KF232" s="601"/>
      <c r="KG232" s="601"/>
      <c r="KH232" s="601"/>
      <c r="KI232" s="601"/>
      <c r="KJ232" s="601"/>
      <c r="KK232" s="601"/>
      <c r="KL232" s="601"/>
      <c r="KM232" s="601"/>
      <c r="KN232" s="601"/>
      <c r="KO232" s="601"/>
      <c r="KP232" s="601"/>
      <c r="KQ232" s="601"/>
      <c r="KR232" s="601"/>
      <c r="KS232" s="601"/>
      <c r="KT232" s="601"/>
      <c r="KU232" s="601"/>
      <c r="KV232" s="601"/>
      <c r="KW232" s="601"/>
      <c r="KX232" s="601"/>
      <c r="KY232" s="601"/>
      <c r="KZ232" s="601"/>
      <c r="LA232" s="601"/>
      <c r="LB232" s="601"/>
      <c r="LC232" s="601"/>
      <c r="LD232" s="601"/>
      <c r="LE232" s="601"/>
      <c r="LF232" s="601"/>
      <c r="LG232" s="601"/>
      <c r="LH232" s="601"/>
      <c r="LI232" s="601"/>
      <c r="LJ232" s="601"/>
      <c r="LK232" s="601"/>
      <c r="LL232" s="601"/>
      <c r="LM232" s="601"/>
      <c r="LN232" s="601"/>
      <c r="LO232" s="601"/>
      <c r="LP232" s="601"/>
      <c r="LQ232" s="601"/>
      <c r="LR232" s="601"/>
      <c r="LS232" s="601"/>
      <c r="LT232" s="601"/>
      <c r="LU232" s="601"/>
      <c r="LV232" s="601"/>
      <c r="LW232" s="601"/>
      <c r="LX232" s="601"/>
      <c r="LY232" s="601"/>
      <c r="LZ232" s="601"/>
      <c r="MA232" s="601"/>
      <c r="MB232" s="601"/>
      <c r="MC232" s="601"/>
      <c r="MD232" s="601"/>
      <c r="ME232" s="601"/>
      <c r="MF232" s="601"/>
      <c r="MG232" s="601"/>
      <c r="MH232" s="601"/>
      <c r="MI232" s="601"/>
      <c r="MJ232" s="601"/>
      <c r="MK232" s="601"/>
      <c r="ML232" s="601"/>
      <c r="MM232" s="601"/>
      <c r="MN232" s="601"/>
      <c r="MO232" s="601"/>
      <c r="MP232" s="601"/>
      <c r="MQ232" s="601"/>
      <c r="MR232" s="601"/>
      <c r="MS232" s="601"/>
      <c r="MT232" s="601"/>
      <c r="MU232" s="601"/>
      <c r="MV232" s="601"/>
      <c r="MW232" s="601"/>
      <c r="MX232" s="601"/>
      <c r="MY232" s="601"/>
      <c r="MZ232" s="601"/>
      <c r="NA232" s="601"/>
      <c r="NB232" s="601"/>
      <c r="NC232" s="601"/>
      <c r="ND232" s="601"/>
      <c r="NE232" s="601"/>
      <c r="NF232" s="601"/>
      <c r="NG232" s="601"/>
      <c r="NH232" s="601"/>
      <c r="NI232" s="601"/>
      <c r="NJ232" s="601"/>
      <c r="NK232" s="601"/>
      <c r="NL232" s="601"/>
      <c r="NM232" s="601"/>
      <c r="NN232" s="601"/>
      <c r="NO232" s="601"/>
      <c r="NP232" s="601"/>
      <c r="NQ232" s="601"/>
      <c r="NR232" s="601"/>
      <c r="NS232" s="601"/>
      <c r="NT232" s="601"/>
      <c r="NU232" s="601"/>
      <c r="NV232" s="601"/>
      <c r="NW232" s="601"/>
      <c r="NX232" s="601"/>
      <c r="NY232" s="601"/>
      <c r="NZ232" s="601"/>
      <c r="OA232" s="601"/>
      <c r="OB232" s="601"/>
      <c r="OC232" s="601"/>
      <c r="OD232" s="601"/>
      <c r="OE232" s="601"/>
      <c r="OF232" s="601"/>
      <c r="OG232" s="601"/>
      <c r="OH232" s="601"/>
      <c r="OI232" s="601"/>
      <c r="OJ232" s="601"/>
      <c r="OK232" s="601"/>
      <c r="OL232" s="601"/>
      <c r="OM232" s="601"/>
      <c r="ON232" s="601"/>
      <c r="OO232" s="601"/>
      <c r="OP232" s="601"/>
      <c r="OQ232" s="601"/>
      <c r="OR232" s="601"/>
      <c r="OS232" s="601"/>
      <c r="OT232" s="601"/>
      <c r="OU232" s="601"/>
      <c r="OV232" s="601"/>
      <c r="OW232" s="601"/>
      <c r="OX232" s="601"/>
      <c r="OY232" s="601"/>
      <c r="OZ232" s="601"/>
      <c r="PA232" s="601"/>
      <c r="PB232" s="601"/>
      <c r="PC232" s="601"/>
      <c r="PD232" s="601"/>
      <c r="PE232" s="601"/>
      <c r="PF232" s="601"/>
      <c r="PG232" s="601"/>
      <c r="PH232" s="601"/>
      <c r="PI232" s="601"/>
      <c r="PJ232" s="601"/>
      <c r="PK232" s="601"/>
      <c r="PL232" s="601"/>
      <c r="PM232" s="601"/>
      <c r="PN232" s="601"/>
      <c r="PO232" s="601"/>
      <c r="PP232" s="601"/>
      <c r="PQ232" s="601"/>
      <c r="PR232" s="601"/>
      <c r="PS232" s="601"/>
      <c r="PT232" s="601"/>
      <c r="PU232" s="601"/>
      <c r="PV232" s="601"/>
      <c r="PW232" s="601"/>
      <c r="PX232" s="601"/>
      <c r="PY232" s="601"/>
      <c r="PZ232" s="601"/>
      <c r="QA232" s="601"/>
      <c r="QB232" s="601"/>
      <c r="QC232" s="601"/>
      <c r="QD232" s="601"/>
      <c r="QE232" s="601"/>
      <c r="QF232" s="601"/>
      <c r="QG232" s="601"/>
      <c r="QH232" s="601"/>
      <c r="QI232" s="601"/>
      <c r="QJ232" s="601"/>
      <c r="QK232" s="601"/>
      <c r="QL232" s="601"/>
      <c r="QM232" s="601"/>
      <c r="QN232" s="601"/>
      <c r="QO232" s="601"/>
      <c r="QP232" s="601"/>
      <c r="QQ232" s="601"/>
      <c r="QR232" s="601"/>
      <c r="QS232" s="601"/>
      <c r="QT232" s="601"/>
      <c r="QU232" s="601"/>
      <c r="QV232" s="601"/>
      <c r="QW232" s="601"/>
      <c r="QX232" s="601"/>
      <c r="QY232" s="601"/>
      <c r="QZ232" s="601"/>
      <c r="RA232" s="601"/>
      <c r="RB232" s="601"/>
      <c r="RC232" s="601"/>
      <c r="RD232" s="601"/>
      <c r="RE232" s="601"/>
      <c r="RF232" s="601"/>
      <c r="RG232" s="601"/>
      <c r="RH232" s="601"/>
      <c r="RI232" s="601"/>
      <c r="RJ232" s="601"/>
      <c r="RK232" s="601"/>
      <c r="RL232" s="601"/>
      <c r="RM232" s="601"/>
      <c r="RN232" s="601"/>
      <c r="RO232" s="601"/>
      <c r="RP232" s="601"/>
      <c r="RQ232" s="601"/>
      <c r="RR232" s="601"/>
      <c r="RS232" s="601"/>
      <c r="RT232" s="601"/>
      <c r="RU232" s="601"/>
      <c r="RV232" s="601"/>
      <c r="RW232" s="601"/>
      <c r="RX232" s="601"/>
      <c r="RY232" s="601"/>
      <c r="RZ232" s="601"/>
      <c r="SA232" s="601"/>
      <c r="SB232" s="601"/>
      <c r="SC232" s="601"/>
      <c r="SD232" s="601"/>
      <c r="SE232" s="601"/>
      <c r="SF232" s="601"/>
      <c r="SG232" s="601"/>
      <c r="SH232" s="601"/>
      <c r="SI232" s="601"/>
      <c r="SJ232" s="601"/>
      <c r="SK232" s="601"/>
      <c r="SL232" s="601"/>
      <c r="SM232" s="601"/>
      <c r="SN232" s="601"/>
      <c r="SO232" s="601"/>
      <c r="SP232" s="601"/>
      <c r="SQ232" s="601"/>
      <c r="SR232" s="601"/>
      <c r="SS232" s="601"/>
      <c r="ST232" s="601"/>
      <c r="SU232" s="601"/>
      <c r="SV232" s="601"/>
      <c r="SW232" s="601"/>
      <c r="SX232" s="601"/>
      <c r="SY232" s="601"/>
      <c r="SZ232" s="601"/>
      <c r="TA232" s="601"/>
      <c r="TB232" s="601"/>
      <c r="TC232" s="601"/>
      <c r="TD232" s="601"/>
      <c r="TE232" s="601"/>
      <c r="TF232" s="601"/>
      <c r="TG232" s="601"/>
      <c r="TH232" s="601"/>
      <c r="TI232" s="601"/>
      <c r="TJ232" s="601"/>
      <c r="TK232" s="601"/>
      <c r="TL232" s="601"/>
      <c r="TM232" s="601"/>
      <c r="TN232" s="601"/>
      <c r="TO232" s="601"/>
      <c r="TP232" s="601"/>
      <c r="TQ232" s="601"/>
      <c r="TR232" s="601"/>
      <c r="TS232" s="601"/>
      <c r="TT232" s="601"/>
      <c r="TU232" s="601"/>
      <c r="TV232" s="601"/>
      <c r="TW232" s="601"/>
      <c r="TX232" s="601"/>
      <c r="TY232" s="601"/>
      <c r="TZ232" s="601"/>
      <c r="UA232" s="601"/>
      <c r="UB232" s="601"/>
      <c r="UC232" s="601"/>
      <c r="UD232" s="601"/>
      <c r="UE232" s="601"/>
      <c r="UF232" s="601"/>
      <c r="UG232" s="601"/>
      <c r="UH232" s="601"/>
      <c r="UI232" s="601"/>
      <c r="UJ232" s="601"/>
      <c r="UK232" s="601"/>
      <c r="UL232" s="601"/>
      <c r="UM232" s="601"/>
      <c r="UN232" s="601"/>
      <c r="UO232" s="601"/>
      <c r="UP232" s="601"/>
      <c r="UQ232" s="601"/>
      <c r="UR232" s="601"/>
      <c r="US232" s="601"/>
      <c r="UT232" s="601"/>
      <c r="UU232" s="601"/>
      <c r="UV232" s="601"/>
      <c r="UW232" s="601"/>
      <c r="UX232" s="601"/>
      <c r="UY232" s="601"/>
      <c r="UZ232" s="601"/>
      <c r="VA232" s="601"/>
      <c r="VB232" s="601"/>
      <c r="VC232" s="601"/>
      <c r="VD232" s="601"/>
      <c r="VE232" s="601"/>
      <c r="VF232" s="601"/>
      <c r="VG232" s="601"/>
      <c r="VH232" s="601"/>
      <c r="VI232" s="601"/>
      <c r="VJ232" s="601"/>
      <c r="VK232" s="601"/>
      <c r="VL232" s="601"/>
      <c r="VM232" s="601"/>
      <c r="VN232" s="601"/>
      <c r="VO232" s="601"/>
      <c r="VP232" s="601"/>
      <c r="VQ232" s="601"/>
      <c r="VR232" s="601"/>
      <c r="VS232" s="601"/>
      <c r="VT232" s="601"/>
      <c r="VU232" s="601"/>
      <c r="VV232" s="601"/>
      <c r="VW232" s="601"/>
      <c r="VX232" s="601"/>
      <c r="VY232" s="601"/>
      <c r="VZ232" s="601"/>
      <c r="WA232" s="601"/>
      <c r="WB232" s="601"/>
      <c r="WC232" s="601"/>
      <c r="WD232" s="601"/>
      <c r="WE232" s="601"/>
      <c r="WF232" s="601"/>
      <c r="WG232" s="601"/>
      <c r="WH232" s="601"/>
      <c r="WI232" s="601"/>
      <c r="WJ232" s="601"/>
      <c r="WK232" s="601"/>
      <c r="WL232" s="601"/>
      <c r="WM232" s="601"/>
      <c r="WN232" s="601"/>
      <c r="WO232" s="601"/>
      <c r="WP232" s="601"/>
      <c r="WQ232" s="601"/>
      <c r="WR232" s="601"/>
      <c r="WS232" s="601"/>
      <c r="WT232" s="601"/>
      <c r="WU232" s="601"/>
      <c r="WV232" s="601"/>
      <c r="WW232" s="601"/>
      <c r="WX232" s="601"/>
      <c r="WY232" s="601"/>
      <c r="WZ232" s="601"/>
      <c r="XA232" s="601"/>
      <c r="XB232" s="601"/>
      <c r="XC232" s="601"/>
      <c r="XD232" s="601"/>
      <c r="XE232" s="601"/>
      <c r="XF232" s="601"/>
      <c r="XG232" s="601"/>
      <c r="XH232" s="601"/>
      <c r="XI232" s="601"/>
      <c r="XJ232" s="601"/>
      <c r="XK232" s="601"/>
      <c r="XL232" s="601"/>
      <c r="XM232" s="601"/>
      <c r="XN232" s="601"/>
      <c r="XO232" s="601"/>
      <c r="XP232" s="601"/>
      <c r="XQ232" s="601"/>
      <c r="XR232" s="601"/>
      <c r="XS232" s="601"/>
      <c r="XT232" s="601"/>
      <c r="XU232" s="601"/>
      <c r="XV232" s="601"/>
      <c r="XW232" s="601"/>
      <c r="XX232" s="601"/>
      <c r="XY232" s="601"/>
      <c r="XZ232" s="601"/>
      <c r="YA232" s="601"/>
      <c r="YB232" s="601"/>
      <c r="YC232" s="601"/>
      <c r="YD232" s="601"/>
      <c r="YE232" s="601"/>
      <c r="YF232" s="601"/>
      <c r="YG232" s="601"/>
      <c r="YH232" s="601"/>
      <c r="YI232" s="601"/>
      <c r="YJ232" s="601"/>
      <c r="YK232" s="601"/>
      <c r="YL232" s="601"/>
      <c r="YM232" s="601"/>
      <c r="YN232" s="601"/>
      <c r="YO232" s="601"/>
      <c r="YP232" s="601"/>
      <c r="YQ232" s="601"/>
      <c r="YR232" s="601"/>
      <c r="YS232" s="601"/>
      <c r="YT232" s="601"/>
      <c r="YU232" s="601"/>
      <c r="YV232" s="601"/>
      <c r="YW232" s="601"/>
      <c r="YX232" s="601"/>
      <c r="YY232" s="601"/>
      <c r="YZ232" s="601"/>
      <c r="ZA232" s="601"/>
      <c r="ZB232" s="601"/>
      <c r="ZC232" s="601"/>
      <c r="ZD232" s="601"/>
      <c r="ZE232" s="601"/>
      <c r="ZF232" s="601"/>
      <c r="ZG232" s="601"/>
      <c r="ZH232" s="601"/>
      <c r="ZI232" s="601"/>
      <c r="ZJ232" s="601"/>
      <c r="ZK232" s="601"/>
      <c r="ZL232" s="601"/>
      <c r="ZM232" s="601"/>
      <c r="ZN232" s="601"/>
      <c r="ZO232" s="601"/>
      <c r="ZP232" s="601"/>
      <c r="ZQ232" s="601"/>
      <c r="ZR232" s="601"/>
      <c r="ZS232" s="601"/>
      <c r="ZT232" s="601"/>
      <c r="ZU232" s="601"/>
      <c r="ZV232" s="601"/>
      <c r="ZW232" s="601"/>
      <c r="ZX232" s="601"/>
      <c r="ZY232" s="601"/>
      <c r="ZZ232" s="601"/>
      <c r="AAA232" s="601"/>
      <c r="AAB232" s="601"/>
      <c r="AAC232" s="601"/>
      <c r="AAD232" s="601"/>
      <c r="AAE232" s="601"/>
      <c r="AAF232" s="601"/>
      <c r="AAG232" s="601"/>
      <c r="AAH232" s="601"/>
      <c r="AAI232" s="601"/>
      <c r="AAJ232" s="601"/>
      <c r="AAK232" s="601"/>
      <c r="AAL232" s="601"/>
      <c r="AAM232" s="601"/>
      <c r="AAN232" s="601"/>
      <c r="AAO232" s="601"/>
      <c r="AAP232" s="601"/>
      <c r="AAQ232" s="601"/>
      <c r="AAR232" s="601"/>
      <c r="AAS232" s="601"/>
      <c r="AAT232" s="601"/>
      <c r="AAU232" s="601"/>
      <c r="AAV232" s="601"/>
      <c r="AAW232" s="601"/>
      <c r="AAX232" s="601"/>
      <c r="AAY232" s="601"/>
      <c r="AAZ232" s="601"/>
      <c r="ABA232" s="601"/>
      <c r="ABB232" s="601"/>
      <c r="ABC232" s="601"/>
      <c r="ABD232" s="601"/>
      <c r="ABE232" s="601"/>
      <c r="ABF232" s="601"/>
      <c r="ABG232" s="601"/>
      <c r="ABH232" s="601"/>
      <c r="ABI232" s="601"/>
      <c r="ABJ232" s="601"/>
      <c r="ABK232" s="601"/>
      <c r="ABL232" s="601"/>
      <c r="ABM232" s="601"/>
      <c r="ABN232" s="601"/>
      <c r="ABO232" s="601"/>
      <c r="ABP232" s="601"/>
      <c r="ABQ232" s="601"/>
      <c r="ABR232" s="601"/>
      <c r="ABS232" s="601"/>
      <c r="ABT232" s="601"/>
      <c r="ABU232" s="601"/>
      <c r="ABV232" s="601"/>
      <c r="ABW232" s="601"/>
      <c r="ABX232" s="601"/>
      <c r="ABY232" s="601"/>
      <c r="ABZ232" s="601"/>
      <c r="ACA232" s="601"/>
      <c r="ACB232" s="601"/>
      <c r="ACC232" s="601"/>
      <c r="ACD232" s="601"/>
      <c r="ACE232" s="601"/>
      <c r="ACF232" s="601"/>
      <c r="ACG232" s="601"/>
      <c r="ACH232" s="601"/>
      <c r="ACI232" s="601"/>
      <c r="ACJ232" s="601"/>
      <c r="ACK232" s="601"/>
      <c r="ACL232" s="601"/>
      <c r="ACM232" s="601"/>
      <c r="ACN232" s="601"/>
      <c r="ACO232" s="601"/>
      <c r="ACP232" s="601"/>
      <c r="ACQ232" s="601"/>
      <c r="ACR232" s="601"/>
      <c r="ACS232" s="601"/>
      <c r="ACT232" s="601"/>
      <c r="ACU232" s="601"/>
      <c r="ACV232" s="601"/>
      <c r="ACW232" s="601"/>
      <c r="ACX232" s="601"/>
      <c r="ACY232" s="601"/>
      <c r="ACZ232" s="601"/>
      <c r="ADA232" s="601"/>
      <c r="ADB232" s="601"/>
      <c r="ADC232" s="601"/>
      <c r="ADD232" s="601"/>
      <c r="ADE232" s="601"/>
      <c r="ADF232" s="601"/>
      <c r="ADG232" s="601"/>
      <c r="ADH232" s="601"/>
      <c r="ADI232" s="601"/>
      <c r="ADJ232" s="601"/>
      <c r="ADK232" s="601"/>
      <c r="ADL232" s="601"/>
      <c r="ADM232" s="601"/>
      <c r="ADN232" s="601"/>
      <c r="ADO232" s="601"/>
      <c r="ADP232" s="601"/>
      <c r="ADQ232" s="601"/>
      <c r="ADR232" s="601"/>
      <c r="ADS232" s="601"/>
      <c r="ADT232" s="601"/>
      <c r="ADU232" s="601"/>
      <c r="ADV232" s="601"/>
      <c r="ADW232" s="601"/>
      <c r="ADX232" s="601"/>
      <c r="ADY232" s="601"/>
      <c r="ADZ232" s="601"/>
      <c r="AEA232" s="601"/>
      <c r="AEB232" s="601"/>
      <c r="AEC232" s="601"/>
      <c r="AED232" s="601"/>
      <c r="AEE232" s="601"/>
      <c r="AEF232" s="601"/>
      <c r="AEG232" s="601"/>
      <c r="AEH232" s="601"/>
      <c r="AEI232" s="601"/>
      <c r="AEJ232" s="601"/>
      <c r="AEK232" s="601"/>
      <c r="AEL232" s="601"/>
      <c r="AEM232" s="601"/>
      <c r="AEN232" s="601"/>
      <c r="AEO232" s="601"/>
      <c r="AEP232" s="601"/>
      <c r="AEQ232" s="601"/>
      <c r="AER232" s="601"/>
      <c r="AES232" s="601"/>
      <c r="AET232" s="601"/>
      <c r="AEU232" s="601"/>
      <c r="AEV232" s="601"/>
      <c r="AEW232" s="601"/>
      <c r="AEX232" s="601"/>
      <c r="AEY232" s="601"/>
      <c r="AEZ232" s="601"/>
      <c r="AFA232" s="601"/>
      <c r="AFB232" s="601"/>
      <c r="AFC232" s="601"/>
      <c r="AFD232" s="601"/>
      <c r="AFE232" s="601"/>
      <c r="AFF232" s="601"/>
      <c r="AFG232" s="601"/>
      <c r="AFH232" s="601"/>
      <c r="AFI232" s="601"/>
      <c r="AFJ232" s="601"/>
      <c r="AFK232" s="601"/>
      <c r="AFL232" s="601"/>
      <c r="AFM232" s="601"/>
      <c r="AFN232" s="601"/>
      <c r="AFO232" s="601"/>
      <c r="AFP232" s="601"/>
      <c r="AFQ232" s="601"/>
      <c r="AFR232" s="601"/>
      <c r="AFS232" s="601"/>
      <c r="AFT232" s="601"/>
      <c r="AFU232" s="601"/>
      <c r="AFV232" s="601"/>
      <c r="AFW232" s="601"/>
      <c r="AFX232" s="601"/>
      <c r="AFY232" s="601"/>
      <c r="AFZ232" s="601"/>
      <c r="AGA232" s="601"/>
      <c r="AGB232" s="601"/>
      <c r="AGC232" s="601"/>
      <c r="AGD232" s="601"/>
      <c r="AGE232" s="601"/>
      <c r="AGF232" s="601"/>
      <c r="AGG232" s="601"/>
      <c r="AGH232" s="601"/>
      <c r="AGI232" s="601"/>
      <c r="AGJ232" s="601"/>
      <c r="AGK232" s="601"/>
      <c r="AGL232" s="601"/>
      <c r="AGM232" s="601"/>
      <c r="AGN232" s="601"/>
      <c r="AGO232" s="601"/>
      <c r="AGP232" s="601"/>
      <c r="AGQ232" s="601"/>
      <c r="AGR232" s="601"/>
      <c r="AGS232" s="601"/>
      <c r="AGT232" s="601"/>
      <c r="AGU232" s="601"/>
      <c r="AGV232" s="601"/>
      <c r="AGW232" s="601"/>
      <c r="AGX232" s="601"/>
      <c r="AGY232" s="601"/>
      <c r="AGZ232" s="601"/>
      <c r="AHA232" s="601"/>
      <c r="AHB232" s="601"/>
      <c r="AHC232" s="601"/>
      <c r="AHD232" s="601"/>
      <c r="AHE232" s="601"/>
      <c r="AHF232" s="601"/>
      <c r="AHG232" s="601"/>
      <c r="AHH232" s="601"/>
      <c r="AHI232" s="601"/>
      <c r="AHJ232" s="601"/>
      <c r="AHK232" s="601"/>
      <c r="AHL232" s="601"/>
      <c r="AHM232" s="601"/>
      <c r="AHN232" s="601"/>
      <c r="AHO232" s="601"/>
      <c r="AHP232" s="601"/>
      <c r="AHQ232" s="601"/>
      <c r="AHR232" s="601"/>
      <c r="AHS232" s="601"/>
      <c r="AHT232" s="601"/>
      <c r="AHU232" s="601"/>
      <c r="AHV232" s="601"/>
      <c r="AHW232" s="601"/>
      <c r="AHX232" s="601"/>
      <c r="AHY232" s="601"/>
      <c r="AHZ232" s="601"/>
      <c r="AIA232" s="601"/>
      <c r="AIB232" s="601"/>
      <c r="AIC232" s="601"/>
      <c r="AID232" s="601"/>
      <c r="AIE232" s="601"/>
      <c r="AIF232" s="601"/>
      <c r="AIG232" s="601"/>
      <c r="AIH232" s="601"/>
      <c r="AII232" s="601"/>
      <c r="AIJ232" s="601"/>
      <c r="AIK232" s="601"/>
      <c r="AIL232" s="601"/>
      <c r="AIM232" s="601"/>
      <c r="AIN232" s="601"/>
      <c r="AIO232" s="601"/>
      <c r="AIP232" s="601"/>
      <c r="AIQ232" s="601"/>
      <c r="AIR232" s="601"/>
      <c r="AIS232" s="601"/>
      <c r="AIT232" s="601"/>
      <c r="AIU232" s="601"/>
      <c r="AIV232" s="601"/>
      <c r="AIW232" s="601"/>
      <c r="AIX232" s="601"/>
      <c r="AIY232" s="601"/>
      <c r="AIZ232" s="601"/>
      <c r="AJA232" s="601"/>
      <c r="AJB232" s="601"/>
      <c r="AJC232" s="601"/>
      <c r="AJD232" s="601"/>
      <c r="AJE232" s="601"/>
      <c r="AJF232" s="601"/>
      <c r="AJG232" s="601"/>
      <c r="AJH232" s="601"/>
      <c r="AJI232" s="601"/>
      <c r="AJJ232" s="601"/>
      <c r="AJK232" s="601"/>
      <c r="AJL232" s="601"/>
      <c r="AJM232" s="601"/>
      <c r="AJN232" s="601"/>
      <c r="AJO232" s="601"/>
      <c r="AJP232" s="601"/>
      <c r="AJQ232" s="601"/>
      <c r="AJR232" s="601"/>
      <c r="AJS232" s="601"/>
      <c r="AJT232" s="601"/>
      <c r="AJU232" s="601"/>
      <c r="AJV232" s="601"/>
      <c r="AJW232" s="601"/>
      <c r="AJX232" s="601"/>
      <c r="AJY232" s="601"/>
      <c r="AJZ232" s="601"/>
      <c r="AKA232" s="601"/>
      <c r="AKB232" s="601"/>
      <c r="AKC232" s="601"/>
      <c r="AKD232" s="601"/>
      <c r="AKE232" s="601"/>
      <c r="AKF232" s="601"/>
      <c r="AKG232" s="601"/>
      <c r="AKH232" s="601"/>
      <c r="AKI232" s="601"/>
      <c r="AKJ232" s="601"/>
      <c r="AKK232" s="601"/>
      <c r="AKL232" s="601"/>
      <c r="AKM232" s="601"/>
      <c r="AKN232" s="601"/>
      <c r="AKO232" s="601"/>
      <c r="AKP232" s="601"/>
      <c r="AKQ232" s="601"/>
      <c r="AKR232" s="601"/>
      <c r="AKS232" s="601"/>
      <c r="AKT232" s="601"/>
      <c r="AKU232" s="601"/>
      <c r="AKV232" s="601"/>
      <c r="AKW232" s="601"/>
      <c r="AKX232" s="601"/>
      <c r="AKY232" s="601"/>
      <c r="AKZ232" s="601"/>
      <c r="ALA232" s="601"/>
      <c r="ALB232" s="601"/>
      <c r="ALC232" s="601"/>
      <c r="ALD232" s="601"/>
      <c r="ALE232" s="601"/>
      <c r="ALF232" s="601"/>
      <c r="ALG232" s="601"/>
      <c r="ALH232" s="601"/>
      <c r="ALI232" s="601"/>
      <c r="ALJ232" s="601"/>
      <c r="ALK232" s="601"/>
      <c r="ALL232" s="601"/>
      <c r="ALM232" s="601"/>
      <c r="ALN232" s="601"/>
      <c r="ALO232" s="601"/>
      <c r="ALP232" s="601"/>
      <c r="ALQ232" s="601"/>
      <c r="ALR232" s="601"/>
      <c r="ALS232" s="601"/>
      <c r="ALT232" s="601"/>
      <c r="ALU232" s="601"/>
      <c r="ALV232" s="601"/>
      <c r="ALW232" s="601"/>
      <c r="ALX232" s="601"/>
      <c r="ALY232" s="601"/>
      <c r="ALZ232" s="601"/>
      <c r="AMA232" s="601"/>
      <c r="AMB232" s="601"/>
      <c r="AMC232" s="601"/>
      <c r="AMD232" s="601"/>
      <c r="AME232" s="601"/>
      <c r="AMF232" s="601"/>
      <c r="AMG232" s="601"/>
      <c r="AMH232" s="601"/>
      <c r="AMI232" s="601"/>
      <c r="AMJ232" s="601"/>
      <c r="AMK232" s="601"/>
      <c r="AML232" s="601"/>
      <c r="AMM232" s="601"/>
      <c r="AMN232" s="601"/>
      <c r="AMO232" s="601"/>
      <c r="AMP232" s="601"/>
      <c r="AMQ232" s="601"/>
      <c r="AMR232" s="601"/>
      <c r="AMS232" s="601"/>
      <c r="AMT232" s="601"/>
      <c r="AMU232" s="601"/>
      <c r="AMV232" s="601"/>
      <c r="AMW232" s="601"/>
      <c r="AMX232" s="601"/>
      <c r="AMY232" s="601"/>
      <c r="AMZ232" s="601"/>
      <c r="ANA232" s="601"/>
      <c r="ANB232" s="601"/>
      <c r="ANC232" s="601"/>
      <c r="AND232" s="601"/>
      <c r="ANE232" s="601"/>
      <c r="ANF232" s="601"/>
      <c r="ANG232" s="601"/>
      <c r="ANH232" s="601"/>
      <c r="ANI232" s="601"/>
      <c r="ANJ232" s="601"/>
      <c r="ANK232" s="601"/>
      <c r="ANL232" s="601"/>
      <c r="ANM232" s="601"/>
      <c r="ANN232" s="601"/>
      <c r="ANO232" s="601"/>
      <c r="ANP232" s="601"/>
      <c r="ANQ232" s="601"/>
      <c r="ANR232" s="601"/>
      <c r="ANS232" s="601"/>
      <c r="ANT232" s="601"/>
      <c r="ANU232" s="601"/>
      <c r="ANV232" s="601"/>
      <c r="ANW232" s="601"/>
      <c r="ANX232" s="601"/>
      <c r="ANY232" s="601"/>
      <c r="ANZ232" s="601"/>
      <c r="AOA232" s="601"/>
      <c r="AOB232" s="601"/>
      <c r="AOC232" s="601"/>
      <c r="AOD232" s="601"/>
      <c r="AOE232" s="601"/>
      <c r="AOF232" s="601"/>
      <c r="AOG232" s="601"/>
      <c r="AOH232" s="601"/>
      <c r="AOI232" s="601"/>
      <c r="AOJ232" s="601"/>
      <c r="AOK232" s="601"/>
      <c r="AOL232" s="601"/>
      <c r="AOM232" s="601"/>
      <c r="AON232" s="601"/>
      <c r="AOO232" s="601"/>
      <c r="AOP232" s="601"/>
      <c r="AOQ232" s="601"/>
      <c r="AOR232" s="601"/>
      <c r="AOS232" s="601"/>
      <c r="AOT232" s="601"/>
      <c r="AOU232" s="601"/>
      <c r="AOV232" s="601"/>
      <c r="AOW232" s="601"/>
      <c r="AOX232" s="601"/>
      <c r="AOY232" s="601"/>
      <c r="AOZ232" s="601"/>
      <c r="APA232" s="601"/>
      <c r="APB232" s="601"/>
      <c r="APC232" s="601"/>
      <c r="APD232" s="601"/>
      <c r="APE232" s="601"/>
      <c r="APF232" s="601"/>
      <c r="APG232" s="601"/>
      <c r="APH232" s="601"/>
      <c r="API232" s="601"/>
      <c r="APJ232" s="601"/>
      <c r="APK232" s="601"/>
      <c r="APL232" s="601"/>
      <c r="APM232" s="601"/>
      <c r="APN232" s="601"/>
      <c r="APO232" s="601"/>
      <c r="APP232" s="601"/>
      <c r="APQ232" s="601"/>
      <c r="APR232" s="601"/>
      <c r="APS232" s="601"/>
      <c r="APT232" s="601"/>
      <c r="APU232" s="601"/>
      <c r="APV232" s="601"/>
      <c r="APW232" s="601"/>
      <c r="APX232" s="601"/>
      <c r="APY232" s="601"/>
      <c r="APZ232" s="601"/>
      <c r="AQA232" s="601"/>
      <c r="AQB232" s="601"/>
      <c r="AQC232" s="601"/>
      <c r="AQD232" s="601"/>
      <c r="AQE232" s="601"/>
      <c r="AQF232" s="601"/>
      <c r="AQG232" s="601"/>
      <c r="AQH232" s="601"/>
      <c r="AQI232" s="601"/>
      <c r="AQJ232" s="601"/>
      <c r="AQK232" s="601"/>
      <c r="AQL232" s="601"/>
      <c r="AQM232" s="601"/>
      <c r="AQN232" s="601"/>
      <c r="AQO232" s="601"/>
      <c r="AQP232" s="601"/>
      <c r="AQQ232" s="601"/>
      <c r="AQR232" s="601"/>
      <c r="AQS232" s="601"/>
      <c r="AQT232" s="601"/>
      <c r="AQU232" s="601"/>
      <c r="AQV232" s="601"/>
      <c r="AQW232" s="601"/>
      <c r="AQX232" s="601"/>
      <c r="AQY232" s="601"/>
      <c r="AQZ232" s="601"/>
      <c r="ARA232" s="601"/>
      <c r="ARB232" s="601"/>
      <c r="ARC232" s="601"/>
      <c r="ARD232" s="601"/>
      <c r="ARE232" s="601"/>
      <c r="ARF232" s="601"/>
      <c r="ARG232" s="601"/>
      <c r="ARH232" s="601"/>
      <c r="ARI232" s="601"/>
      <c r="ARJ232" s="601"/>
      <c r="ARK232" s="601"/>
      <c r="ARL232" s="601"/>
      <c r="ARM232" s="601"/>
      <c r="ARN232" s="601"/>
      <c r="ARO232" s="601"/>
      <c r="ARP232" s="601"/>
      <c r="ARQ232" s="601"/>
      <c r="ARR232" s="601"/>
      <c r="ARS232" s="601"/>
      <c r="ART232" s="601"/>
      <c r="ARU232" s="601"/>
      <c r="ARV232" s="601"/>
      <c r="ARW232" s="601"/>
      <c r="ARX232" s="601"/>
      <c r="ARY232" s="601"/>
      <c r="ARZ232" s="601"/>
      <c r="ASA232" s="601"/>
      <c r="ASB232" s="601"/>
      <c r="ASC232" s="601"/>
      <c r="ASD232" s="601"/>
      <c r="ASE232" s="601"/>
      <c r="ASF232" s="601"/>
      <c r="ASG232" s="601"/>
      <c r="ASH232" s="601"/>
      <c r="ASI232" s="601"/>
      <c r="ASJ232" s="601"/>
      <c r="ASK232" s="601"/>
      <c r="ASL232" s="601"/>
      <c r="ASM232" s="601"/>
      <c r="ASN232" s="601"/>
      <c r="ASO232" s="601"/>
      <c r="ASP232" s="601"/>
      <c r="ASQ232" s="601"/>
      <c r="ASR232" s="601"/>
      <c r="ASS232" s="601"/>
      <c r="AST232" s="601"/>
      <c r="ASU232" s="601"/>
      <c r="ASV232" s="601"/>
      <c r="ASW232" s="601"/>
      <c r="ASX232" s="601"/>
      <c r="ASY232" s="601"/>
      <c r="ASZ232" s="601"/>
      <c r="ATA232" s="601"/>
      <c r="ATB232" s="601"/>
      <c r="ATC232" s="601"/>
      <c r="ATD232" s="601"/>
      <c r="ATE232" s="601"/>
      <c r="ATF232" s="601"/>
      <c r="ATG232" s="601"/>
      <c r="ATH232" s="601"/>
      <c r="ATI232" s="601"/>
      <c r="ATJ232" s="601"/>
      <c r="ATK232" s="601"/>
      <c r="ATL232" s="601"/>
      <c r="ATM232" s="601"/>
      <c r="ATN232" s="601"/>
      <c r="ATO232" s="601"/>
      <c r="ATP232" s="601"/>
      <c r="ATQ232" s="601"/>
      <c r="ATR232" s="601"/>
      <c r="ATS232" s="601"/>
      <c r="ATT232" s="601"/>
      <c r="ATU232" s="601"/>
      <c r="ATV232" s="601"/>
      <c r="ATW232" s="601"/>
      <c r="ATX232" s="601"/>
      <c r="ATY232" s="601"/>
      <c r="ATZ232" s="601"/>
      <c r="AUA232" s="601"/>
      <c r="AUB232" s="601"/>
      <c r="AUC232" s="601"/>
      <c r="AUD232" s="601"/>
      <c r="AUE232" s="601"/>
      <c r="AUF232" s="601"/>
      <c r="AUG232" s="601"/>
      <c r="AUH232" s="601"/>
      <c r="AUI232" s="601"/>
      <c r="AUJ232" s="601"/>
      <c r="AUK232" s="601"/>
      <c r="AUL232" s="601"/>
      <c r="AUM232" s="601"/>
      <c r="AUN232" s="601"/>
      <c r="AUO232" s="601"/>
      <c r="AUP232" s="601"/>
      <c r="AUQ232" s="601"/>
      <c r="AUR232" s="601"/>
      <c r="AUS232" s="601"/>
      <c r="AUT232" s="601"/>
      <c r="AUU232" s="601"/>
      <c r="AUV232" s="601"/>
      <c r="AUW232" s="601"/>
      <c r="AUX232" s="601"/>
      <c r="AUY232" s="601"/>
      <c r="AUZ232" s="601"/>
      <c r="AVA232" s="601"/>
      <c r="AVB232" s="601"/>
      <c r="AVC232" s="601"/>
      <c r="AVD232" s="601"/>
      <c r="AVE232" s="601"/>
      <c r="AVF232" s="601"/>
      <c r="AVG232" s="601"/>
      <c r="AVH232" s="601"/>
      <c r="AVI232" s="601"/>
      <c r="AVJ232" s="601"/>
      <c r="AVK232" s="601"/>
      <c r="AVL232" s="601"/>
      <c r="AVM232" s="601"/>
      <c r="AVN232" s="601"/>
      <c r="AVO232" s="601"/>
      <c r="AVP232" s="601"/>
      <c r="AVQ232" s="601"/>
      <c r="AVR232" s="601"/>
      <c r="AVS232" s="601"/>
      <c r="AVT232" s="601"/>
      <c r="AVU232" s="601"/>
      <c r="AVV232" s="601"/>
      <c r="AVW232" s="601"/>
      <c r="AVX232" s="601"/>
      <c r="AVY232" s="601"/>
      <c r="AVZ232" s="601"/>
      <c r="AWA232" s="601"/>
      <c r="AWB232" s="601"/>
      <c r="AWC232" s="601"/>
      <c r="AWD232" s="601"/>
      <c r="AWE232" s="601"/>
      <c r="AWF232" s="601"/>
      <c r="AWG232" s="601"/>
      <c r="AWH232" s="601"/>
      <c r="AWI232" s="601"/>
      <c r="AWJ232" s="601"/>
      <c r="AWK232" s="601"/>
      <c r="AWL232" s="601"/>
      <c r="AWM232" s="601"/>
      <c r="AWN232" s="601"/>
      <c r="AWO232" s="601"/>
      <c r="AWP232" s="601"/>
      <c r="AWQ232" s="601"/>
      <c r="AWR232" s="601"/>
      <c r="AWS232" s="601"/>
      <c r="AWT232" s="601"/>
      <c r="AWU232" s="601"/>
      <c r="AWV232" s="601"/>
      <c r="AWW232" s="601"/>
      <c r="AWX232" s="601"/>
      <c r="AWY232" s="601"/>
      <c r="AWZ232" s="601"/>
      <c r="AXA232" s="601"/>
      <c r="AXB232" s="601"/>
      <c r="AXC232" s="601"/>
      <c r="AXD232" s="601"/>
      <c r="AXE232" s="601"/>
      <c r="AXF232" s="601"/>
      <c r="AXG232" s="601"/>
      <c r="AXH232" s="601"/>
      <c r="AXI232" s="601"/>
      <c r="AXJ232" s="601"/>
    </row>
    <row r="233" spans="1:1310" s="602" customFormat="1" ht="23.25" customHeight="1">
      <c r="A233" s="603"/>
      <c r="B233" s="606"/>
      <c r="C233" s="606"/>
      <c r="D233" s="606"/>
      <c r="E233" s="606"/>
      <c r="F233" s="605"/>
      <c r="G233" s="607"/>
      <c r="H233" s="607"/>
      <c r="I233" s="607"/>
      <c r="J233" s="608"/>
      <c r="K233" s="607"/>
      <c r="L233" s="607"/>
      <c r="M233" s="607"/>
      <c r="N233" s="608"/>
      <c r="O233" s="5957" t="s">
        <v>978</v>
      </c>
      <c r="P233" s="5957"/>
      <c r="Q233" s="608"/>
      <c r="R233" s="599"/>
      <c r="S233" s="599"/>
      <c r="T233" s="599"/>
      <c r="U233" s="599"/>
      <c r="V233" s="599"/>
      <c r="W233" s="599"/>
      <c r="X233" s="599"/>
      <c r="Y233" s="599"/>
      <c r="Z233" s="599"/>
      <c r="AA233" s="599"/>
      <c r="AB233" s="599"/>
      <c r="AC233" s="599"/>
      <c r="AD233" s="600"/>
      <c r="AE233" s="600"/>
      <c r="AF233" s="600"/>
      <c r="AG233" s="600"/>
      <c r="AH233" s="600"/>
      <c r="AI233" s="600"/>
      <c r="AJ233" s="600"/>
      <c r="AK233" s="600"/>
      <c r="AL233" s="600"/>
      <c r="AM233" s="600"/>
      <c r="AN233" s="600"/>
      <c r="AO233" s="600"/>
      <c r="AP233" s="600"/>
      <c r="AQ233" s="600"/>
      <c r="AR233" s="600"/>
      <c r="AS233" s="600"/>
      <c r="AT233" s="600"/>
      <c r="AU233" s="600"/>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c r="CM233" s="601"/>
      <c r="CN233" s="601"/>
      <c r="CO233" s="601"/>
      <c r="CP233" s="601"/>
      <c r="CQ233" s="601"/>
      <c r="CR233" s="601"/>
      <c r="CS233" s="601"/>
      <c r="CT233" s="601"/>
      <c r="CU233" s="601"/>
      <c r="CV233" s="601"/>
      <c r="CW233" s="601"/>
      <c r="CX233" s="601"/>
      <c r="CY233" s="601"/>
      <c r="CZ233" s="601"/>
      <c r="DA233" s="601"/>
      <c r="DB233" s="601"/>
      <c r="DC233" s="601"/>
      <c r="DD233" s="601"/>
      <c r="DE233" s="601"/>
      <c r="DF233" s="601"/>
      <c r="DG233" s="601"/>
      <c r="DH233" s="601"/>
      <c r="DI233" s="601"/>
      <c r="DJ233" s="601"/>
      <c r="DK233" s="601"/>
      <c r="DL233" s="601"/>
      <c r="DM233" s="601"/>
      <c r="DN233" s="601"/>
      <c r="DO233" s="601"/>
      <c r="DP233" s="601"/>
      <c r="DQ233" s="601"/>
      <c r="DR233" s="601"/>
      <c r="DS233" s="601"/>
      <c r="DT233" s="601"/>
      <c r="DU233" s="601"/>
      <c r="DV233" s="601"/>
      <c r="DW233" s="601"/>
      <c r="DX233" s="601"/>
      <c r="DY233" s="601"/>
      <c r="DZ233" s="601"/>
      <c r="EA233" s="601"/>
      <c r="EB233" s="601"/>
      <c r="EC233" s="601"/>
      <c r="ED233" s="601"/>
      <c r="EE233" s="601"/>
      <c r="EF233" s="601"/>
      <c r="EG233" s="601"/>
      <c r="EH233" s="601"/>
      <c r="EI233" s="601"/>
      <c r="EJ233" s="601"/>
      <c r="EK233" s="601"/>
      <c r="EL233" s="601"/>
      <c r="EM233" s="601"/>
      <c r="EN233" s="601"/>
      <c r="EO233" s="601"/>
      <c r="EP233" s="601"/>
      <c r="EQ233" s="601"/>
      <c r="ER233" s="601"/>
      <c r="ES233" s="601"/>
      <c r="ET233" s="601"/>
      <c r="EU233" s="601"/>
      <c r="EV233" s="601"/>
      <c r="EW233" s="601"/>
      <c r="EX233" s="601"/>
      <c r="EY233" s="601"/>
      <c r="EZ233" s="601"/>
      <c r="FA233" s="601"/>
      <c r="FB233" s="601"/>
      <c r="FC233" s="601"/>
      <c r="FD233" s="601"/>
      <c r="FE233" s="601"/>
      <c r="FF233" s="601"/>
      <c r="FG233" s="601"/>
      <c r="FH233" s="601"/>
      <c r="FI233" s="601"/>
      <c r="FJ233" s="601"/>
      <c r="FK233" s="601"/>
      <c r="FL233" s="601"/>
      <c r="FM233" s="601"/>
      <c r="FN233" s="601"/>
      <c r="FO233" s="601"/>
      <c r="FP233" s="601"/>
      <c r="FQ233" s="601"/>
      <c r="FR233" s="601"/>
      <c r="FS233" s="601"/>
      <c r="FT233" s="601"/>
      <c r="FU233" s="601"/>
      <c r="FV233" s="601"/>
      <c r="FW233" s="601"/>
      <c r="FX233" s="601"/>
      <c r="FY233" s="601"/>
      <c r="FZ233" s="601"/>
      <c r="GA233" s="601"/>
      <c r="GB233" s="601"/>
      <c r="GC233" s="601"/>
      <c r="GD233" s="601"/>
      <c r="GE233" s="601"/>
      <c r="GF233" s="601"/>
      <c r="GG233" s="601"/>
      <c r="GH233" s="601"/>
      <c r="GI233" s="601"/>
      <c r="GJ233" s="601"/>
      <c r="GK233" s="601"/>
      <c r="GL233" s="601"/>
      <c r="GM233" s="601"/>
      <c r="GN233" s="601"/>
      <c r="GO233" s="601"/>
      <c r="GP233" s="601"/>
      <c r="GQ233" s="601"/>
      <c r="GR233" s="601"/>
      <c r="GS233" s="601"/>
      <c r="GT233" s="601"/>
      <c r="GU233" s="601"/>
      <c r="GV233" s="601"/>
      <c r="GW233" s="601"/>
      <c r="GX233" s="601"/>
      <c r="GY233" s="601"/>
      <c r="GZ233" s="601"/>
      <c r="HA233" s="601"/>
      <c r="HB233" s="601"/>
      <c r="HC233" s="601"/>
      <c r="HD233" s="601"/>
      <c r="HE233" s="601"/>
      <c r="HF233" s="601"/>
      <c r="HG233" s="601"/>
      <c r="HH233" s="601"/>
      <c r="HI233" s="601"/>
      <c r="HJ233" s="601"/>
      <c r="HK233" s="601"/>
      <c r="HL233" s="601"/>
      <c r="HM233" s="601"/>
      <c r="HN233" s="601"/>
      <c r="HO233" s="601"/>
      <c r="HP233" s="601"/>
      <c r="HQ233" s="601"/>
      <c r="HR233" s="601"/>
      <c r="HS233" s="601"/>
      <c r="HT233" s="601"/>
      <c r="HU233" s="601"/>
      <c r="HV233" s="601"/>
      <c r="HW233" s="601"/>
      <c r="HX233" s="601"/>
      <c r="HY233" s="601"/>
      <c r="HZ233" s="601"/>
      <c r="IA233" s="601"/>
      <c r="IB233" s="601"/>
      <c r="IC233" s="601"/>
      <c r="ID233" s="601"/>
      <c r="IE233" s="601"/>
      <c r="IF233" s="601"/>
      <c r="IG233" s="601"/>
      <c r="IH233" s="601"/>
      <c r="II233" s="601"/>
      <c r="IJ233" s="601"/>
      <c r="IK233" s="601"/>
      <c r="IL233" s="601"/>
      <c r="IM233" s="601"/>
      <c r="IN233" s="601"/>
      <c r="IO233" s="601"/>
      <c r="IP233" s="601"/>
      <c r="IQ233" s="601"/>
      <c r="IR233" s="601"/>
      <c r="IS233" s="601"/>
      <c r="IT233" s="601"/>
      <c r="IU233" s="601"/>
      <c r="IV233" s="601"/>
      <c r="IW233" s="601"/>
      <c r="IX233" s="601"/>
      <c r="IY233" s="601"/>
      <c r="IZ233" s="601"/>
      <c r="JA233" s="601"/>
      <c r="JB233" s="601"/>
      <c r="JC233" s="601"/>
      <c r="JD233" s="601"/>
      <c r="JE233" s="601"/>
      <c r="JF233" s="601"/>
      <c r="JG233" s="601"/>
      <c r="JH233" s="601"/>
      <c r="JI233" s="601"/>
      <c r="JJ233" s="601"/>
      <c r="JK233" s="601"/>
      <c r="JL233" s="601"/>
      <c r="JM233" s="601"/>
      <c r="JN233" s="601"/>
      <c r="JO233" s="601"/>
      <c r="JP233" s="601"/>
      <c r="JQ233" s="601"/>
      <c r="JR233" s="601"/>
      <c r="JS233" s="601"/>
      <c r="JT233" s="601"/>
      <c r="JU233" s="601"/>
      <c r="JV233" s="601"/>
      <c r="JW233" s="601"/>
      <c r="JX233" s="601"/>
      <c r="JY233" s="601"/>
      <c r="JZ233" s="601"/>
      <c r="KA233" s="601"/>
      <c r="KB233" s="601"/>
      <c r="KC233" s="601"/>
      <c r="KD233" s="601"/>
      <c r="KE233" s="601"/>
      <c r="KF233" s="601"/>
      <c r="KG233" s="601"/>
      <c r="KH233" s="601"/>
      <c r="KI233" s="601"/>
      <c r="KJ233" s="601"/>
      <c r="KK233" s="601"/>
      <c r="KL233" s="601"/>
      <c r="KM233" s="601"/>
      <c r="KN233" s="601"/>
      <c r="KO233" s="601"/>
      <c r="KP233" s="601"/>
      <c r="KQ233" s="601"/>
      <c r="KR233" s="601"/>
      <c r="KS233" s="601"/>
      <c r="KT233" s="601"/>
      <c r="KU233" s="601"/>
      <c r="KV233" s="601"/>
      <c r="KW233" s="601"/>
      <c r="KX233" s="601"/>
      <c r="KY233" s="601"/>
      <c r="KZ233" s="601"/>
      <c r="LA233" s="601"/>
      <c r="LB233" s="601"/>
      <c r="LC233" s="601"/>
      <c r="LD233" s="601"/>
      <c r="LE233" s="601"/>
      <c r="LF233" s="601"/>
      <c r="LG233" s="601"/>
      <c r="LH233" s="601"/>
      <c r="LI233" s="601"/>
      <c r="LJ233" s="601"/>
      <c r="LK233" s="601"/>
      <c r="LL233" s="601"/>
      <c r="LM233" s="601"/>
      <c r="LN233" s="601"/>
      <c r="LO233" s="601"/>
      <c r="LP233" s="601"/>
      <c r="LQ233" s="601"/>
      <c r="LR233" s="601"/>
      <c r="LS233" s="601"/>
      <c r="LT233" s="601"/>
      <c r="LU233" s="601"/>
      <c r="LV233" s="601"/>
      <c r="LW233" s="601"/>
      <c r="LX233" s="601"/>
      <c r="LY233" s="601"/>
      <c r="LZ233" s="601"/>
      <c r="MA233" s="601"/>
      <c r="MB233" s="601"/>
      <c r="MC233" s="601"/>
      <c r="MD233" s="601"/>
      <c r="ME233" s="601"/>
      <c r="MF233" s="601"/>
      <c r="MG233" s="601"/>
      <c r="MH233" s="601"/>
      <c r="MI233" s="601"/>
      <c r="MJ233" s="601"/>
      <c r="MK233" s="601"/>
      <c r="ML233" s="601"/>
      <c r="MM233" s="601"/>
      <c r="MN233" s="601"/>
      <c r="MO233" s="601"/>
      <c r="MP233" s="601"/>
      <c r="MQ233" s="601"/>
      <c r="MR233" s="601"/>
      <c r="MS233" s="601"/>
      <c r="MT233" s="601"/>
      <c r="MU233" s="601"/>
      <c r="MV233" s="601"/>
      <c r="MW233" s="601"/>
      <c r="MX233" s="601"/>
      <c r="MY233" s="601"/>
      <c r="MZ233" s="601"/>
      <c r="NA233" s="601"/>
      <c r="NB233" s="601"/>
      <c r="NC233" s="601"/>
      <c r="ND233" s="601"/>
      <c r="NE233" s="601"/>
      <c r="NF233" s="601"/>
      <c r="NG233" s="601"/>
      <c r="NH233" s="601"/>
      <c r="NI233" s="601"/>
      <c r="NJ233" s="601"/>
      <c r="NK233" s="601"/>
      <c r="NL233" s="601"/>
      <c r="NM233" s="601"/>
      <c r="NN233" s="601"/>
      <c r="NO233" s="601"/>
      <c r="NP233" s="601"/>
      <c r="NQ233" s="601"/>
      <c r="NR233" s="601"/>
      <c r="NS233" s="601"/>
      <c r="NT233" s="601"/>
      <c r="NU233" s="601"/>
      <c r="NV233" s="601"/>
      <c r="NW233" s="601"/>
      <c r="NX233" s="601"/>
      <c r="NY233" s="601"/>
      <c r="NZ233" s="601"/>
      <c r="OA233" s="601"/>
      <c r="OB233" s="601"/>
      <c r="OC233" s="601"/>
      <c r="OD233" s="601"/>
      <c r="OE233" s="601"/>
      <c r="OF233" s="601"/>
      <c r="OG233" s="601"/>
      <c r="OH233" s="601"/>
      <c r="OI233" s="601"/>
      <c r="OJ233" s="601"/>
      <c r="OK233" s="601"/>
      <c r="OL233" s="601"/>
      <c r="OM233" s="601"/>
      <c r="ON233" s="601"/>
      <c r="OO233" s="601"/>
      <c r="OP233" s="601"/>
      <c r="OQ233" s="601"/>
      <c r="OR233" s="601"/>
      <c r="OS233" s="601"/>
      <c r="OT233" s="601"/>
      <c r="OU233" s="601"/>
      <c r="OV233" s="601"/>
      <c r="OW233" s="601"/>
      <c r="OX233" s="601"/>
      <c r="OY233" s="601"/>
      <c r="OZ233" s="601"/>
      <c r="PA233" s="601"/>
      <c r="PB233" s="601"/>
      <c r="PC233" s="601"/>
      <c r="PD233" s="601"/>
      <c r="PE233" s="601"/>
      <c r="PF233" s="601"/>
      <c r="PG233" s="601"/>
      <c r="PH233" s="601"/>
      <c r="PI233" s="601"/>
      <c r="PJ233" s="601"/>
      <c r="PK233" s="601"/>
      <c r="PL233" s="601"/>
      <c r="PM233" s="601"/>
      <c r="PN233" s="601"/>
      <c r="PO233" s="601"/>
      <c r="PP233" s="601"/>
      <c r="PQ233" s="601"/>
      <c r="PR233" s="601"/>
      <c r="PS233" s="601"/>
      <c r="PT233" s="601"/>
      <c r="PU233" s="601"/>
      <c r="PV233" s="601"/>
      <c r="PW233" s="601"/>
      <c r="PX233" s="601"/>
      <c r="PY233" s="601"/>
      <c r="PZ233" s="601"/>
      <c r="QA233" s="601"/>
      <c r="QB233" s="601"/>
      <c r="QC233" s="601"/>
      <c r="QD233" s="601"/>
      <c r="QE233" s="601"/>
      <c r="QF233" s="601"/>
      <c r="QG233" s="601"/>
      <c r="QH233" s="601"/>
      <c r="QI233" s="601"/>
      <c r="QJ233" s="601"/>
      <c r="QK233" s="601"/>
      <c r="QL233" s="601"/>
      <c r="QM233" s="601"/>
      <c r="QN233" s="601"/>
      <c r="QO233" s="601"/>
      <c r="QP233" s="601"/>
      <c r="QQ233" s="601"/>
      <c r="QR233" s="601"/>
      <c r="QS233" s="601"/>
      <c r="QT233" s="601"/>
      <c r="QU233" s="601"/>
      <c r="QV233" s="601"/>
      <c r="QW233" s="601"/>
      <c r="QX233" s="601"/>
      <c r="QY233" s="601"/>
      <c r="QZ233" s="601"/>
      <c r="RA233" s="601"/>
      <c r="RB233" s="601"/>
      <c r="RC233" s="601"/>
      <c r="RD233" s="601"/>
      <c r="RE233" s="601"/>
      <c r="RF233" s="601"/>
      <c r="RG233" s="601"/>
      <c r="RH233" s="601"/>
      <c r="RI233" s="601"/>
      <c r="RJ233" s="601"/>
      <c r="RK233" s="601"/>
      <c r="RL233" s="601"/>
      <c r="RM233" s="601"/>
      <c r="RN233" s="601"/>
      <c r="RO233" s="601"/>
      <c r="RP233" s="601"/>
      <c r="RQ233" s="601"/>
      <c r="RR233" s="601"/>
      <c r="RS233" s="601"/>
      <c r="RT233" s="601"/>
      <c r="RU233" s="601"/>
      <c r="RV233" s="601"/>
      <c r="RW233" s="601"/>
      <c r="RX233" s="601"/>
      <c r="RY233" s="601"/>
      <c r="RZ233" s="601"/>
      <c r="SA233" s="601"/>
      <c r="SB233" s="601"/>
      <c r="SC233" s="601"/>
      <c r="SD233" s="601"/>
      <c r="SE233" s="601"/>
      <c r="SF233" s="601"/>
      <c r="SG233" s="601"/>
      <c r="SH233" s="601"/>
      <c r="SI233" s="601"/>
      <c r="SJ233" s="601"/>
      <c r="SK233" s="601"/>
      <c r="SL233" s="601"/>
      <c r="SM233" s="601"/>
      <c r="SN233" s="601"/>
      <c r="SO233" s="601"/>
      <c r="SP233" s="601"/>
      <c r="SQ233" s="601"/>
      <c r="SR233" s="601"/>
      <c r="SS233" s="601"/>
      <c r="ST233" s="601"/>
      <c r="SU233" s="601"/>
      <c r="SV233" s="601"/>
      <c r="SW233" s="601"/>
      <c r="SX233" s="601"/>
      <c r="SY233" s="601"/>
      <c r="SZ233" s="601"/>
      <c r="TA233" s="601"/>
      <c r="TB233" s="601"/>
      <c r="TC233" s="601"/>
      <c r="TD233" s="601"/>
      <c r="TE233" s="601"/>
      <c r="TF233" s="601"/>
      <c r="TG233" s="601"/>
      <c r="TH233" s="601"/>
      <c r="TI233" s="601"/>
      <c r="TJ233" s="601"/>
      <c r="TK233" s="601"/>
      <c r="TL233" s="601"/>
      <c r="TM233" s="601"/>
      <c r="TN233" s="601"/>
      <c r="TO233" s="601"/>
      <c r="TP233" s="601"/>
      <c r="TQ233" s="601"/>
      <c r="TR233" s="601"/>
      <c r="TS233" s="601"/>
      <c r="TT233" s="601"/>
      <c r="TU233" s="601"/>
      <c r="TV233" s="601"/>
      <c r="TW233" s="601"/>
      <c r="TX233" s="601"/>
      <c r="TY233" s="601"/>
      <c r="TZ233" s="601"/>
      <c r="UA233" s="601"/>
      <c r="UB233" s="601"/>
      <c r="UC233" s="601"/>
      <c r="UD233" s="601"/>
      <c r="UE233" s="601"/>
      <c r="UF233" s="601"/>
      <c r="UG233" s="601"/>
      <c r="UH233" s="601"/>
      <c r="UI233" s="601"/>
      <c r="UJ233" s="601"/>
      <c r="UK233" s="601"/>
      <c r="UL233" s="601"/>
      <c r="UM233" s="601"/>
      <c r="UN233" s="601"/>
      <c r="UO233" s="601"/>
      <c r="UP233" s="601"/>
      <c r="UQ233" s="601"/>
      <c r="UR233" s="601"/>
      <c r="US233" s="601"/>
      <c r="UT233" s="601"/>
      <c r="UU233" s="601"/>
      <c r="UV233" s="601"/>
      <c r="UW233" s="601"/>
      <c r="UX233" s="601"/>
      <c r="UY233" s="601"/>
      <c r="UZ233" s="601"/>
      <c r="VA233" s="601"/>
      <c r="VB233" s="601"/>
      <c r="VC233" s="601"/>
      <c r="VD233" s="601"/>
      <c r="VE233" s="601"/>
      <c r="VF233" s="601"/>
      <c r="VG233" s="601"/>
      <c r="VH233" s="601"/>
      <c r="VI233" s="601"/>
      <c r="VJ233" s="601"/>
      <c r="VK233" s="601"/>
      <c r="VL233" s="601"/>
      <c r="VM233" s="601"/>
      <c r="VN233" s="601"/>
      <c r="VO233" s="601"/>
      <c r="VP233" s="601"/>
      <c r="VQ233" s="601"/>
      <c r="VR233" s="601"/>
      <c r="VS233" s="601"/>
      <c r="VT233" s="601"/>
      <c r="VU233" s="601"/>
      <c r="VV233" s="601"/>
      <c r="VW233" s="601"/>
      <c r="VX233" s="601"/>
      <c r="VY233" s="601"/>
      <c r="VZ233" s="601"/>
      <c r="WA233" s="601"/>
      <c r="WB233" s="601"/>
      <c r="WC233" s="601"/>
      <c r="WD233" s="601"/>
      <c r="WE233" s="601"/>
      <c r="WF233" s="601"/>
      <c r="WG233" s="601"/>
      <c r="WH233" s="601"/>
      <c r="WI233" s="601"/>
      <c r="WJ233" s="601"/>
      <c r="WK233" s="601"/>
      <c r="WL233" s="601"/>
      <c r="WM233" s="601"/>
      <c r="WN233" s="601"/>
      <c r="WO233" s="601"/>
      <c r="WP233" s="601"/>
      <c r="WQ233" s="601"/>
      <c r="WR233" s="601"/>
      <c r="WS233" s="601"/>
      <c r="WT233" s="601"/>
      <c r="WU233" s="601"/>
      <c r="WV233" s="601"/>
      <c r="WW233" s="601"/>
      <c r="WX233" s="601"/>
      <c r="WY233" s="601"/>
      <c r="WZ233" s="601"/>
      <c r="XA233" s="601"/>
      <c r="XB233" s="601"/>
      <c r="XC233" s="601"/>
      <c r="XD233" s="601"/>
      <c r="XE233" s="601"/>
      <c r="XF233" s="601"/>
      <c r="XG233" s="601"/>
      <c r="XH233" s="601"/>
      <c r="XI233" s="601"/>
      <c r="XJ233" s="601"/>
      <c r="XK233" s="601"/>
      <c r="XL233" s="601"/>
      <c r="XM233" s="601"/>
      <c r="XN233" s="601"/>
      <c r="XO233" s="601"/>
      <c r="XP233" s="601"/>
      <c r="XQ233" s="601"/>
      <c r="XR233" s="601"/>
      <c r="XS233" s="601"/>
      <c r="XT233" s="601"/>
      <c r="XU233" s="601"/>
      <c r="XV233" s="601"/>
      <c r="XW233" s="601"/>
      <c r="XX233" s="601"/>
      <c r="XY233" s="601"/>
      <c r="XZ233" s="601"/>
      <c r="YA233" s="601"/>
      <c r="YB233" s="601"/>
      <c r="YC233" s="601"/>
      <c r="YD233" s="601"/>
      <c r="YE233" s="601"/>
      <c r="YF233" s="601"/>
      <c r="YG233" s="601"/>
      <c r="YH233" s="601"/>
      <c r="YI233" s="601"/>
      <c r="YJ233" s="601"/>
      <c r="YK233" s="601"/>
      <c r="YL233" s="601"/>
      <c r="YM233" s="601"/>
      <c r="YN233" s="601"/>
      <c r="YO233" s="601"/>
      <c r="YP233" s="601"/>
      <c r="YQ233" s="601"/>
      <c r="YR233" s="601"/>
      <c r="YS233" s="601"/>
      <c r="YT233" s="601"/>
      <c r="YU233" s="601"/>
      <c r="YV233" s="601"/>
      <c r="YW233" s="601"/>
      <c r="YX233" s="601"/>
      <c r="YY233" s="601"/>
      <c r="YZ233" s="601"/>
      <c r="ZA233" s="601"/>
      <c r="ZB233" s="601"/>
      <c r="ZC233" s="601"/>
      <c r="ZD233" s="601"/>
      <c r="ZE233" s="601"/>
      <c r="ZF233" s="601"/>
      <c r="ZG233" s="601"/>
      <c r="ZH233" s="601"/>
      <c r="ZI233" s="601"/>
      <c r="ZJ233" s="601"/>
      <c r="ZK233" s="601"/>
      <c r="ZL233" s="601"/>
      <c r="ZM233" s="601"/>
      <c r="ZN233" s="601"/>
      <c r="ZO233" s="601"/>
      <c r="ZP233" s="601"/>
      <c r="ZQ233" s="601"/>
      <c r="ZR233" s="601"/>
      <c r="ZS233" s="601"/>
      <c r="ZT233" s="601"/>
      <c r="ZU233" s="601"/>
      <c r="ZV233" s="601"/>
      <c r="ZW233" s="601"/>
      <c r="ZX233" s="601"/>
      <c r="ZY233" s="601"/>
      <c r="ZZ233" s="601"/>
      <c r="AAA233" s="601"/>
      <c r="AAB233" s="601"/>
      <c r="AAC233" s="601"/>
      <c r="AAD233" s="601"/>
      <c r="AAE233" s="601"/>
      <c r="AAF233" s="601"/>
      <c r="AAG233" s="601"/>
      <c r="AAH233" s="601"/>
      <c r="AAI233" s="601"/>
      <c r="AAJ233" s="601"/>
      <c r="AAK233" s="601"/>
      <c r="AAL233" s="601"/>
      <c r="AAM233" s="601"/>
      <c r="AAN233" s="601"/>
      <c r="AAO233" s="601"/>
      <c r="AAP233" s="601"/>
      <c r="AAQ233" s="601"/>
      <c r="AAR233" s="601"/>
      <c r="AAS233" s="601"/>
      <c r="AAT233" s="601"/>
      <c r="AAU233" s="601"/>
      <c r="AAV233" s="601"/>
      <c r="AAW233" s="601"/>
      <c r="AAX233" s="601"/>
      <c r="AAY233" s="601"/>
      <c r="AAZ233" s="601"/>
      <c r="ABA233" s="601"/>
      <c r="ABB233" s="601"/>
      <c r="ABC233" s="601"/>
      <c r="ABD233" s="601"/>
      <c r="ABE233" s="601"/>
      <c r="ABF233" s="601"/>
      <c r="ABG233" s="601"/>
      <c r="ABH233" s="601"/>
      <c r="ABI233" s="601"/>
      <c r="ABJ233" s="601"/>
      <c r="ABK233" s="601"/>
      <c r="ABL233" s="601"/>
      <c r="ABM233" s="601"/>
      <c r="ABN233" s="601"/>
      <c r="ABO233" s="601"/>
      <c r="ABP233" s="601"/>
      <c r="ABQ233" s="601"/>
      <c r="ABR233" s="601"/>
      <c r="ABS233" s="601"/>
      <c r="ABT233" s="601"/>
      <c r="ABU233" s="601"/>
      <c r="ABV233" s="601"/>
      <c r="ABW233" s="601"/>
      <c r="ABX233" s="601"/>
      <c r="ABY233" s="601"/>
      <c r="ABZ233" s="601"/>
      <c r="ACA233" s="601"/>
      <c r="ACB233" s="601"/>
      <c r="ACC233" s="601"/>
      <c r="ACD233" s="601"/>
      <c r="ACE233" s="601"/>
      <c r="ACF233" s="601"/>
      <c r="ACG233" s="601"/>
      <c r="ACH233" s="601"/>
      <c r="ACI233" s="601"/>
      <c r="ACJ233" s="601"/>
      <c r="ACK233" s="601"/>
      <c r="ACL233" s="601"/>
      <c r="ACM233" s="601"/>
      <c r="ACN233" s="601"/>
      <c r="ACO233" s="601"/>
      <c r="ACP233" s="601"/>
      <c r="ACQ233" s="601"/>
      <c r="ACR233" s="601"/>
      <c r="ACS233" s="601"/>
      <c r="ACT233" s="601"/>
      <c r="ACU233" s="601"/>
      <c r="ACV233" s="601"/>
      <c r="ACW233" s="601"/>
      <c r="ACX233" s="601"/>
      <c r="ACY233" s="601"/>
      <c r="ACZ233" s="601"/>
      <c r="ADA233" s="601"/>
      <c r="ADB233" s="601"/>
      <c r="ADC233" s="601"/>
      <c r="ADD233" s="601"/>
      <c r="ADE233" s="601"/>
      <c r="ADF233" s="601"/>
      <c r="ADG233" s="601"/>
      <c r="ADH233" s="601"/>
      <c r="ADI233" s="601"/>
      <c r="ADJ233" s="601"/>
      <c r="ADK233" s="601"/>
      <c r="ADL233" s="601"/>
      <c r="ADM233" s="601"/>
      <c r="ADN233" s="601"/>
      <c r="ADO233" s="601"/>
      <c r="ADP233" s="601"/>
      <c r="ADQ233" s="601"/>
      <c r="ADR233" s="601"/>
      <c r="ADS233" s="601"/>
      <c r="ADT233" s="601"/>
      <c r="ADU233" s="601"/>
      <c r="ADV233" s="601"/>
      <c r="ADW233" s="601"/>
      <c r="ADX233" s="601"/>
      <c r="ADY233" s="601"/>
      <c r="ADZ233" s="601"/>
      <c r="AEA233" s="601"/>
      <c r="AEB233" s="601"/>
      <c r="AEC233" s="601"/>
      <c r="AED233" s="601"/>
      <c r="AEE233" s="601"/>
      <c r="AEF233" s="601"/>
      <c r="AEG233" s="601"/>
      <c r="AEH233" s="601"/>
      <c r="AEI233" s="601"/>
      <c r="AEJ233" s="601"/>
      <c r="AEK233" s="601"/>
      <c r="AEL233" s="601"/>
      <c r="AEM233" s="601"/>
      <c r="AEN233" s="601"/>
      <c r="AEO233" s="601"/>
      <c r="AEP233" s="601"/>
      <c r="AEQ233" s="601"/>
      <c r="AER233" s="601"/>
      <c r="AES233" s="601"/>
      <c r="AET233" s="601"/>
      <c r="AEU233" s="601"/>
      <c r="AEV233" s="601"/>
      <c r="AEW233" s="601"/>
      <c r="AEX233" s="601"/>
      <c r="AEY233" s="601"/>
      <c r="AEZ233" s="601"/>
      <c r="AFA233" s="601"/>
      <c r="AFB233" s="601"/>
      <c r="AFC233" s="601"/>
      <c r="AFD233" s="601"/>
      <c r="AFE233" s="601"/>
      <c r="AFF233" s="601"/>
      <c r="AFG233" s="601"/>
      <c r="AFH233" s="601"/>
      <c r="AFI233" s="601"/>
      <c r="AFJ233" s="601"/>
      <c r="AFK233" s="601"/>
      <c r="AFL233" s="601"/>
      <c r="AFM233" s="601"/>
      <c r="AFN233" s="601"/>
      <c r="AFO233" s="601"/>
      <c r="AFP233" s="601"/>
      <c r="AFQ233" s="601"/>
      <c r="AFR233" s="601"/>
      <c r="AFS233" s="601"/>
      <c r="AFT233" s="601"/>
      <c r="AFU233" s="601"/>
      <c r="AFV233" s="601"/>
      <c r="AFW233" s="601"/>
      <c r="AFX233" s="601"/>
      <c r="AFY233" s="601"/>
      <c r="AFZ233" s="601"/>
      <c r="AGA233" s="601"/>
      <c r="AGB233" s="601"/>
      <c r="AGC233" s="601"/>
      <c r="AGD233" s="601"/>
      <c r="AGE233" s="601"/>
      <c r="AGF233" s="601"/>
      <c r="AGG233" s="601"/>
      <c r="AGH233" s="601"/>
      <c r="AGI233" s="601"/>
      <c r="AGJ233" s="601"/>
      <c r="AGK233" s="601"/>
      <c r="AGL233" s="601"/>
      <c r="AGM233" s="601"/>
      <c r="AGN233" s="601"/>
      <c r="AGO233" s="601"/>
      <c r="AGP233" s="601"/>
      <c r="AGQ233" s="601"/>
      <c r="AGR233" s="601"/>
      <c r="AGS233" s="601"/>
      <c r="AGT233" s="601"/>
      <c r="AGU233" s="601"/>
      <c r="AGV233" s="601"/>
      <c r="AGW233" s="601"/>
      <c r="AGX233" s="601"/>
      <c r="AGY233" s="601"/>
      <c r="AGZ233" s="601"/>
      <c r="AHA233" s="601"/>
      <c r="AHB233" s="601"/>
      <c r="AHC233" s="601"/>
      <c r="AHD233" s="601"/>
      <c r="AHE233" s="601"/>
      <c r="AHF233" s="601"/>
      <c r="AHG233" s="601"/>
      <c r="AHH233" s="601"/>
      <c r="AHI233" s="601"/>
      <c r="AHJ233" s="601"/>
      <c r="AHK233" s="601"/>
      <c r="AHL233" s="601"/>
      <c r="AHM233" s="601"/>
      <c r="AHN233" s="601"/>
      <c r="AHO233" s="601"/>
      <c r="AHP233" s="601"/>
      <c r="AHQ233" s="601"/>
      <c r="AHR233" s="601"/>
      <c r="AHS233" s="601"/>
      <c r="AHT233" s="601"/>
      <c r="AHU233" s="601"/>
      <c r="AHV233" s="601"/>
      <c r="AHW233" s="601"/>
      <c r="AHX233" s="601"/>
      <c r="AHY233" s="601"/>
      <c r="AHZ233" s="601"/>
      <c r="AIA233" s="601"/>
      <c r="AIB233" s="601"/>
      <c r="AIC233" s="601"/>
      <c r="AID233" s="601"/>
      <c r="AIE233" s="601"/>
      <c r="AIF233" s="601"/>
      <c r="AIG233" s="601"/>
      <c r="AIH233" s="601"/>
      <c r="AII233" s="601"/>
      <c r="AIJ233" s="601"/>
      <c r="AIK233" s="601"/>
      <c r="AIL233" s="601"/>
      <c r="AIM233" s="601"/>
      <c r="AIN233" s="601"/>
      <c r="AIO233" s="601"/>
      <c r="AIP233" s="601"/>
      <c r="AIQ233" s="601"/>
      <c r="AIR233" s="601"/>
      <c r="AIS233" s="601"/>
      <c r="AIT233" s="601"/>
      <c r="AIU233" s="601"/>
      <c r="AIV233" s="601"/>
      <c r="AIW233" s="601"/>
      <c r="AIX233" s="601"/>
      <c r="AIY233" s="601"/>
      <c r="AIZ233" s="601"/>
      <c r="AJA233" s="601"/>
      <c r="AJB233" s="601"/>
      <c r="AJC233" s="601"/>
      <c r="AJD233" s="601"/>
      <c r="AJE233" s="601"/>
      <c r="AJF233" s="601"/>
      <c r="AJG233" s="601"/>
      <c r="AJH233" s="601"/>
      <c r="AJI233" s="601"/>
      <c r="AJJ233" s="601"/>
      <c r="AJK233" s="601"/>
      <c r="AJL233" s="601"/>
      <c r="AJM233" s="601"/>
      <c r="AJN233" s="601"/>
      <c r="AJO233" s="601"/>
      <c r="AJP233" s="601"/>
      <c r="AJQ233" s="601"/>
      <c r="AJR233" s="601"/>
      <c r="AJS233" s="601"/>
      <c r="AJT233" s="601"/>
      <c r="AJU233" s="601"/>
      <c r="AJV233" s="601"/>
      <c r="AJW233" s="601"/>
      <c r="AJX233" s="601"/>
      <c r="AJY233" s="601"/>
      <c r="AJZ233" s="601"/>
      <c r="AKA233" s="601"/>
      <c r="AKB233" s="601"/>
      <c r="AKC233" s="601"/>
      <c r="AKD233" s="601"/>
      <c r="AKE233" s="601"/>
      <c r="AKF233" s="601"/>
      <c r="AKG233" s="601"/>
      <c r="AKH233" s="601"/>
      <c r="AKI233" s="601"/>
      <c r="AKJ233" s="601"/>
      <c r="AKK233" s="601"/>
      <c r="AKL233" s="601"/>
      <c r="AKM233" s="601"/>
      <c r="AKN233" s="601"/>
      <c r="AKO233" s="601"/>
      <c r="AKP233" s="601"/>
      <c r="AKQ233" s="601"/>
      <c r="AKR233" s="601"/>
      <c r="AKS233" s="601"/>
      <c r="AKT233" s="601"/>
      <c r="AKU233" s="601"/>
      <c r="AKV233" s="601"/>
      <c r="AKW233" s="601"/>
      <c r="AKX233" s="601"/>
      <c r="AKY233" s="601"/>
      <c r="AKZ233" s="601"/>
      <c r="ALA233" s="601"/>
      <c r="ALB233" s="601"/>
      <c r="ALC233" s="601"/>
      <c r="ALD233" s="601"/>
      <c r="ALE233" s="601"/>
      <c r="ALF233" s="601"/>
      <c r="ALG233" s="601"/>
      <c r="ALH233" s="601"/>
      <c r="ALI233" s="601"/>
      <c r="ALJ233" s="601"/>
      <c r="ALK233" s="601"/>
      <c r="ALL233" s="601"/>
      <c r="ALM233" s="601"/>
      <c r="ALN233" s="601"/>
      <c r="ALO233" s="601"/>
      <c r="ALP233" s="601"/>
      <c r="ALQ233" s="601"/>
      <c r="ALR233" s="601"/>
      <c r="ALS233" s="601"/>
      <c r="ALT233" s="601"/>
      <c r="ALU233" s="601"/>
      <c r="ALV233" s="601"/>
      <c r="ALW233" s="601"/>
      <c r="ALX233" s="601"/>
      <c r="ALY233" s="601"/>
      <c r="ALZ233" s="601"/>
      <c r="AMA233" s="601"/>
      <c r="AMB233" s="601"/>
      <c r="AMC233" s="601"/>
      <c r="AMD233" s="601"/>
      <c r="AME233" s="601"/>
      <c r="AMF233" s="601"/>
      <c r="AMG233" s="601"/>
      <c r="AMH233" s="601"/>
      <c r="AMI233" s="601"/>
      <c r="AMJ233" s="601"/>
      <c r="AMK233" s="601"/>
      <c r="AML233" s="601"/>
      <c r="AMM233" s="601"/>
      <c r="AMN233" s="601"/>
      <c r="AMO233" s="601"/>
      <c r="AMP233" s="601"/>
      <c r="AMQ233" s="601"/>
      <c r="AMR233" s="601"/>
      <c r="AMS233" s="601"/>
      <c r="AMT233" s="601"/>
      <c r="AMU233" s="601"/>
      <c r="AMV233" s="601"/>
      <c r="AMW233" s="601"/>
      <c r="AMX233" s="601"/>
      <c r="AMY233" s="601"/>
      <c r="AMZ233" s="601"/>
      <c r="ANA233" s="601"/>
      <c r="ANB233" s="601"/>
      <c r="ANC233" s="601"/>
      <c r="AND233" s="601"/>
      <c r="ANE233" s="601"/>
      <c r="ANF233" s="601"/>
      <c r="ANG233" s="601"/>
      <c r="ANH233" s="601"/>
      <c r="ANI233" s="601"/>
      <c r="ANJ233" s="601"/>
      <c r="ANK233" s="601"/>
      <c r="ANL233" s="601"/>
      <c r="ANM233" s="601"/>
      <c r="ANN233" s="601"/>
      <c r="ANO233" s="601"/>
      <c r="ANP233" s="601"/>
      <c r="ANQ233" s="601"/>
      <c r="ANR233" s="601"/>
      <c r="ANS233" s="601"/>
      <c r="ANT233" s="601"/>
      <c r="ANU233" s="601"/>
      <c r="ANV233" s="601"/>
      <c r="ANW233" s="601"/>
      <c r="ANX233" s="601"/>
      <c r="ANY233" s="601"/>
      <c r="ANZ233" s="601"/>
      <c r="AOA233" s="601"/>
      <c r="AOB233" s="601"/>
      <c r="AOC233" s="601"/>
      <c r="AOD233" s="601"/>
      <c r="AOE233" s="601"/>
      <c r="AOF233" s="601"/>
      <c r="AOG233" s="601"/>
      <c r="AOH233" s="601"/>
      <c r="AOI233" s="601"/>
      <c r="AOJ233" s="601"/>
      <c r="AOK233" s="601"/>
      <c r="AOL233" s="601"/>
      <c r="AOM233" s="601"/>
      <c r="AON233" s="601"/>
      <c r="AOO233" s="601"/>
      <c r="AOP233" s="601"/>
      <c r="AOQ233" s="601"/>
      <c r="AOR233" s="601"/>
      <c r="AOS233" s="601"/>
      <c r="AOT233" s="601"/>
      <c r="AOU233" s="601"/>
      <c r="AOV233" s="601"/>
      <c r="AOW233" s="601"/>
      <c r="AOX233" s="601"/>
      <c r="AOY233" s="601"/>
      <c r="AOZ233" s="601"/>
      <c r="APA233" s="601"/>
      <c r="APB233" s="601"/>
      <c r="APC233" s="601"/>
      <c r="APD233" s="601"/>
      <c r="APE233" s="601"/>
      <c r="APF233" s="601"/>
      <c r="APG233" s="601"/>
      <c r="APH233" s="601"/>
      <c r="API233" s="601"/>
      <c r="APJ233" s="601"/>
      <c r="APK233" s="601"/>
      <c r="APL233" s="601"/>
      <c r="APM233" s="601"/>
      <c r="APN233" s="601"/>
      <c r="APO233" s="601"/>
      <c r="APP233" s="601"/>
      <c r="APQ233" s="601"/>
      <c r="APR233" s="601"/>
      <c r="APS233" s="601"/>
      <c r="APT233" s="601"/>
      <c r="APU233" s="601"/>
      <c r="APV233" s="601"/>
      <c r="APW233" s="601"/>
      <c r="APX233" s="601"/>
      <c r="APY233" s="601"/>
      <c r="APZ233" s="601"/>
      <c r="AQA233" s="601"/>
      <c r="AQB233" s="601"/>
      <c r="AQC233" s="601"/>
      <c r="AQD233" s="601"/>
      <c r="AQE233" s="601"/>
      <c r="AQF233" s="601"/>
      <c r="AQG233" s="601"/>
      <c r="AQH233" s="601"/>
      <c r="AQI233" s="601"/>
      <c r="AQJ233" s="601"/>
      <c r="AQK233" s="601"/>
      <c r="AQL233" s="601"/>
      <c r="AQM233" s="601"/>
      <c r="AQN233" s="601"/>
      <c r="AQO233" s="601"/>
      <c r="AQP233" s="601"/>
      <c r="AQQ233" s="601"/>
      <c r="AQR233" s="601"/>
      <c r="AQS233" s="601"/>
      <c r="AQT233" s="601"/>
      <c r="AQU233" s="601"/>
      <c r="AQV233" s="601"/>
      <c r="AQW233" s="601"/>
      <c r="AQX233" s="601"/>
      <c r="AQY233" s="601"/>
      <c r="AQZ233" s="601"/>
      <c r="ARA233" s="601"/>
      <c r="ARB233" s="601"/>
      <c r="ARC233" s="601"/>
      <c r="ARD233" s="601"/>
      <c r="ARE233" s="601"/>
      <c r="ARF233" s="601"/>
      <c r="ARG233" s="601"/>
      <c r="ARH233" s="601"/>
      <c r="ARI233" s="601"/>
      <c r="ARJ233" s="601"/>
      <c r="ARK233" s="601"/>
      <c r="ARL233" s="601"/>
      <c r="ARM233" s="601"/>
      <c r="ARN233" s="601"/>
      <c r="ARO233" s="601"/>
      <c r="ARP233" s="601"/>
      <c r="ARQ233" s="601"/>
      <c r="ARR233" s="601"/>
      <c r="ARS233" s="601"/>
      <c r="ART233" s="601"/>
      <c r="ARU233" s="601"/>
      <c r="ARV233" s="601"/>
      <c r="ARW233" s="601"/>
      <c r="ARX233" s="601"/>
      <c r="ARY233" s="601"/>
      <c r="ARZ233" s="601"/>
      <c r="ASA233" s="601"/>
      <c r="ASB233" s="601"/>
      <c r="ASC233" s="601"/>
      <c r="ASD233" s="601"/>
      <c r="ASE233" s="601"/>
      <c r="ASF233" s="601"/>
      <c r="ASG233" s="601"/>
      <c r="ASH233" s="601"/>
      <c r="ASI233" s="601"/>
      <c r="ASJ233" s="601"/>
      <c r="ASK233" s="601"/>
      <c r="ASL233" s="601"/>
      <c r="ASM233" s="601"/>
      <c r="ASN233" s="601"/>
      <c r="ASO233" s="601"/>
      <c r="ASP233" s="601"/>
      <c r="ASQ233" s="601"/>
      <c r="ASR233" s="601"/>
      <c r="ASS233" s="601"/>
      <c r="AST233" s="601"/>
      <c r="ASU233" s="601"/>
      <c r="ASV233" s="601"/>
      <c r="ASW233" s="601"/>
      <c r="ASX233" s="601"/>
      <c r="ASY233" s="601"/>
      <c r="ASZ233" s="601"/>
      <c r="ATA233" s="601"/>
      <c r="ATB233" s="601"/>
      <c r="ATC233" s="601"/>
      <c r="ATD233" s="601"/>
      <c r="ATE233" s="601"/>
      <c r="ATF233" s="601"/>
      <c r="ATG233" s="601"/>
      <c r="ATH233" s="601"/>
      <c r="ATI233" s="601"/>
      <c r="ATJ233" s="601"/>
      <c r="ATK233" s="601"/>
      <c r="ATL233" s="601"/>
      <c r="ATM233" s="601"/>
      <c r="ATN233" s="601"/>
      <c r="ATO233" s="601"/>
      <c r="ATP233" s="601"/>
      <c r="ATQ233" s="601"/>
      <c r="ATR233" s="601"/>
      <c r="ATS233" s="601"/>
      <c r="ATT233" s="601"/>
      <c r="ATU233" s="601"/>
      <c r="ATV233" s="601"/>
      <c r="ATW233" s="601"/>
      <c r="ATX233" s="601"/>
      <c r="ATY233" s="601"/>
      <c r="ATZ233" s="601"/>
      <c r="AUA233" s="601"/>
      <c r="AUB233" s="601"/>
      <c r="AUC233" s="601"/>
      <c r="AUD233" s="601"/>
      <c r="AUE233" s="601"/>
      <c r="AUF233" s="601"/>
      <c r="AUG233" s="601"/>
      <c r="AUH233" s="601"/>
      <c r="AUI233" s="601"/>
      <c r="AUJ233" s="601"/>
      <c r="AUK233" s="601"/>
      <c r="AUL233" s="601"/>
      <c r="AUM233" s="601"/>
      <c r="AUN233" s="601"/>
      <c r="AUO233" s="601"/>
      <c r="AUP233" s="601"/>
      <c r="AUQ233" s="601"/>
      <c r="AUR233" s="601"/>
      <c r="AUS233" s="601"/>
      <c r="AUT233" s="601"/>
      <c r="AUU233" s="601"/>
      <c r="AUV233" s="601"/>
      <c r="AUW233" s="601"/>
      <c r="AUX233" s="601"/>
      <c r="AUY233" s="601"/>
      <c r="AUZ233" s="601"/>
      <c r="AVA233" s="601"/>
      <c r="AVB233" s="601"/>
      <c r="AVC233" s="601"/>
      <c r="AVD233" s="601"/>
      <c r="AVE233" s="601"/>
      <c r="AVF233" s="601"/>
      <c r="AVG233" s="601"/>
      <c r="AVH233" s="601"/>
      <c r="AVI233" s="601"/>
      <c r="AVJ233" s="601"/>
      <c r="AVK233" s="601"/>
      <c r="AVL233" s="601"/>
      <c r="AVM233" s="601"/>
      <c r="AVN233" s="601"/>
      <c r="AVO233" s="601"/>
      <c r="AVP233" s="601"/>
      <c r="AVQ233" s="601"/>
      <c r="AVR233" s="601"/>
      <c r="AVS233" s="601"/>
      <c r="AVT233" s="601"/>
      <c r="AVU233" s="601"/>
      <c r="AVV233" s="601"/>
      <c r="AVW233" s="601"/>
      <c r="AVX233" s="601"/>
      <c r="AVY233" s="601"/>
      <c r="AVZ233" s="601"/>
      <c r="AWA233" s="601"/>
      <c r="AWB233" s="601"/>
      <c r="AWC233" s="601"/>
      <c r="AWD233" s="601"/>
      <c r="AWE233" s="601"/>
      <c r="AWF233" s="601"/>
      <c r="AWG233" s="601"/>
      <c r="AWH233" s="601"/>
      <c r="AWI233" s="601"/>
      <c r="AWJ233" s="601"/>
      <c r="AWK233" s="601"/>
      <c r="AWL233" s="601"/>
      <c r="AWM233" s="601"/>
      <c r="AWN233" s="601"/>
      <c r="AWO233" s="601"/>
      <c r="AWP233" s="601"/>
      <c r="AWQ233" s="601"/>
      <c r="AWR233" s="601"/>
      <c r="AWS233" s="601"/>
      <c r="AWT233" s="601"/>
      <c r="AWU233" s="601"/>
      <c r="AWV233" s="601"/>
      <c r="AWW233" s="601"/>
      <c r="AWX233" s="601"/>
      <c r="AWY233" s="601"/>
      <c r="AWZ233" s="601"/>
      <c r="AXA233" s="601"/>
      <c r="AXB233" s="601"/>
      <c r="AXC233" s="601"/>
      <c r="AXD233" s="601"/>
      <c r="AXE233" s="601"/>
      <c r="AXF233" s="601"/>
      <c r="AXG233" s="601"/>
      <c r="AXH233" s="601"/>
      <c r="AXI233" s="601"/>
      <c r="AXJ233" s="601"/>
    </row>
    <row r="234" spans="1:1310" s="602" customFormat="1" ht="23.25" customHeight="1">
      <c r="A234" s="603"/>
      <c r="B234" s="609"/>
      <c r="C234" s="610"/>
      <c r="D234" s="610"/>
      <c r="E234" s="610"/>
      <c r="F234" s="611"/>
      <c r="G234" s="610"/>
      <c r="H234" s="610"/>
      <c r="I234" s="610"/>
      <c r="J234" s="612"/>
      <c r="K234" s="610"/>
      <c r="L234" s="610"/>
      <c r="M234" s="610"/>
      <c r="N234" s="610"/>
      <c r="O234" s="610"/>
      <c r="P234" s="610"/>
      <c r="Q234" s="610"/>
      <c r="R234" s="599"/>
      <c r="S234" s="599"/>
      <c r="T234" s="599"/>
      <c r="U234" s="599"/>
      <c r="V234" s="599"/>
      <c r="W234" s="599"/>
      <c r="X234" s="599"/>
      <c r="Y234" s="599"/>
      <c r="Z234" s="599"/>
      <c r="AA234" s="599"/>
      <c r="AB234" s="599"/>
      <c r="AC234" s="599"/>
      <c r="AD234" s="600"/>
      <c r="AE234" s="600"/>
      <c r="AF234" s="600"/>
      <c r="AG234" s="600"/>
      <c r="AH234" s="600"/>
      <c r="AI234" s="600"/>
      <c r="AJ234" s="600"/>
      <c r="AK234" s="600"/>
      <c r="AL234" s="600"/>
      <c r="AM234" s="600"/>
      <c r="AN234" s="600"/>
      <c r="AO234" s="600"/>
      <c r="AP234" s="600"/>
      <c r="AQ234" s="600"/>
      <c r="AR234" s="600"/>
      <c r="AS234" s="600"/>
      <c r="AT234" s="600"/>
      <c r="AU234" s="600"/>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c r="CM234" s="601"/>
      <c r="CN234" s="601"/>
      <c r="CO234" s="601"/>
      <c r="CP234" s="601"/>
      <c r="CQ234" s="601"/>
      <c r="CR234" s="601"/>
      <c r="CS234" s="601"/>
      <c r="CT234" s="601"/>
      <c r="CU234" s="601"/>
      <c r="CV234" s="601"/>
      <c r="CW234" s="601"/>
      <c r="CX234" s="601"/>
      <c r="CY234" s="601"/>
      <c r="CZ234" s="601"/>
      <c r="DA234" s="601"/>
      <c r="DB234" s="601"/>
      <c r="DC234" s="601"/>
      <c r="DD234" s="601"/>
      <c r="DE234" s="601"/>
      <c r="DF234" s="601"/>
      <c r="DG234" s="601"/>
      <c r="DH234" s="601"/>
      <c r="DI234" s="601"/>
      <c r="DJ234" s="601"/>
      <c r="DK234" s="601"/>
      <c r="DL234" s="601"/>
      <c r="DM234" s="601"/>
      <c r="DN234" s="601"/>
      <c r="DO234" s="601"/>
      <c r="DP234" s="601"/>
      <c r="DQ234" s="601"/>
      <c r="DR234" s="601"/>
      <c r="DS234" s="601"/>
      <c r="DT234" s="601"/>
      <c r="DU234" s="601"/>
      <c r="DV234" s="601"/>
      <c r="DW234" s="601"/>
      <c r="DX234" s="601"/>
      <c r="DY234" s="601"/>
      <c r="DZ234" s="601"/>
      <c r="EA234" s="601"/>
      <c r="EB234" s="601"/>
      <c r="EC234" s="601"/>
      <c r="ED234" s="601"/>
      <c r="EE234" s="601"/>
      <c r="EF234" s="601"/>
      <c r="EG234" s="601"/>
      <c r="EH234" s="601"/>
      <c r="EI234" s="601"/>
      <c r="EJ234" s="601"/>
      <c r="EK234" s="601"/>
      <c r="EL234" s="601"/>
      <c r="EM234" s="601"/>
      <c r="EN234" s="601"/>
      <c r="EO234" s="601"/>
      <c r="EP234" s="601"/>
      <c r="EQ234" s="601"/>
      <c r="ER234" s="601"/>
      <c r="ES234" s="601"/>
      <c r="ET234" s="601"/>
      <c r="EU234" s="601"/>
      <c r="EV234" s="601"/>
      <c r="EW234" s="601"/>
      <c r="EX234" s="601"/>
      <c r="EY234" s="601"/>
      <c r="EZ234" s="601"/>
      <c r="FA234" s="601"/>
      <c r="FB234" s="601"/>
      <c r="FC234" s="601"/>
      <c r="FD234" s="601"/>
      <c r="FE234" s="601"/>
      <c r="FF234" s="601"/>
      <c r="FG234" s="601"/>
      <c r="FH234" s="601"/>
      <c r="FI234" s="601"/>
      <c r="FJ234" s="601"/>
      <c r="FK234" s="601"/>
      <c r="FL234" s="601"/>
      <c r="FM234" s="601"/>
      <c r="FN234" s="601"/>
      <c r="FO234" s="601"/>
      <c r="FP234" s="601"/>
      <c r="FQ234" s="601"/>
      <c r="FR234" s="601"/>
      <c r="FS234" s="601"/>
      <c r="FT234" s="601"/>
      <c r="FU234" s="601"/>
      <c r="FV234" s="601"/>
      <c r="FW234" s="601"/>
      <c r="FX234" s="601"/>
      <c r="FY234" s="601"/>
      <c r="FZ234" s="601"/>
      <c r="GA234" s="601"/>
      <c r="GB234" s="601"/>
      <c r="GC234" s="601"/>
      <c r="GD234" s="601"/>
      <c r="GE234" s="601"/>
      <c r="GF234" s="601"/>
      <c r="GG234" s="601"/>
      <c r="GH234" s="601"/>
      <c r="GI234" s="601"/>
      <c r="GJ234" s="601"/>
      <c r="GK234" s="601"/>
      <c r="GL234" s="601"/>
      <c r="GM234" s="601"/>
      <c r="GN234" s="601"/>
      <c r="GO234" s="601"/>
      <c r="GP234" s="601"/>
      <c r="GQ234" s="601"/>
      <c r="GR234" s="601"/>
      <c r="GS234" s="601"/>
      <c r="GT234" s="601"/>
      <c r="GU234" s="601"/>
      <c r="GV234" s="601"/>
      <c r="GW234" s="601"/>
      <c r="GX234" s="601"/>
      <c r="GY234" s="601"/>
      <c r="GZ234" s="601"/>
      <c r="HA234" s="601"/>
      <c r="HB234" s="601"/>
      <c r="HC234" s="601"/>
      <c r="HD234" s="601"/>
      <c r="HE234" s="601"/>
      <c r="HF234" s="601"/>
      <c r="HG234" s="601"/>
      <c r="HH234" s="601"/>
      <c r="HI234" s="601"/>
      <c r="HJ234" s="601"/>
      <c r="HK234" s="601"/>
      <c r="HL234" s="601"/>
      <c r="HM234" s="601"/>
      <c r="HN234" s="601"/>
      <c r="HO234" s="601"/>
      <c r="HP234" s="601"/>
      <c r="HQ234" s="601"/>
      <c r="HR234" s="601"/>
      <c r="HS234" s="601"/>
      <c r="HT234" s="601"/>
      <c r="HU234" s="601"/>
      <c r="HV234" s="601"/>
      <c r="HW234" s="601"/>
      <c r="HX234" s="601"/>
      <c r="HY234" s="601"/>
      <c r="HZ234" s="601"/>
      <c r="IA234" s="601"/>
      <c r="IB234" s="601"/>
      <c r="IC234" s="601"/>
      <c r="ID234" s="601"/>
      <c r="IE234" s="601"/>
      <c r="IF234" s="601"/>
      <c r="IG234" s="601"/>
      <c r="IH234" s="601"/>
      <c r="II234" s="601"/>
      <c r="IJ234" s="601"/>
      <c r="IK234" s="601"/>
      <c r="IL234" s="601"/>
      <c r="IM234" s="601"/>
      <c r="IN234" s="601"/>
      <c r="IO234" s="601"/>
      <c r="IP234" s="601"/>
      <c r="IQ234" s="601"/>
      <c r="IR234" s="601"/>
      <c r="IS234" s="601"/>
      <c r="IT234" s="601"/>
      <c r="IU234" s="601"/>
      <c r="IV234" s="601"/>
      <c r="IW234" s="601"/>
      <c r="IX234" s="601"/>
      <c r="IY234" s="601"/>
      <c r="IZ234" s="601"/>
      <c r="JA234" s="601"/>
      <c r="JB234" s="601"/>
      <c r="JC234" s="601"/>
      <c r="JD234" s="601"/>
      <c r="JE234" s="601"/>
      <c r="JF234" s="601"/>
      <c r="JG234" s="601"/>
      <c r="JH234" s="601"/>
      <c r="JI234" s="601"/>
      <c r="JJ234" s="601"/>
      <c r="JK234" s="601"/>
      <c r="JL234" s="601"/>
      <c r="JM234" s="601"/>
      <c r="JN234" s="601"/>
      <c r="JO234" s="601"/>
      <c r="JP234" s="601"/>
      <c r="JQ234" s="601"/>
      <c r="JR234" s="601"/>
      <c r="JS234" s="601"/>
      <c r="JT234" s="601"/>
      <c r="JU234" s="601"/>
      <c r="JV234" s="601"/>
      <c r="JW234" s="601"/>
      <c r="JX234" s="601"/>
      <c r="JY234" s="601"/>
      <c r="JZ234" s="601"/>
      <c r="KA234" s="601"/>
      <c r="KB234" s="601"/>
      <c r="KC234" s="601"/>
      <c r="KD234" s="601"/>
      <c r="KE234" s="601"/>
      <c r="KF234" s="601"/>
      <c r="KG234" s="601"/>
      <c r="KH234" s="601"/>
      <c r="KI234" s="601"/>
      <c r="KJ234" s="601"/>
      <c r="KK234" s="601"/>
      <c r="KL234" s="601"/>
      <c r="KM234" s="601"/>
      <c r="KN234" s="601"/>
      <c r="KO234" s="601"/>
      <c r="KP234" s="601"/>
      <c r="KQ234" s="601"/>
      <c r="KR234" s="601"/>
      <c r="KS234" s="601"/>
      <c r="KT234" s="601"/>
      <c r="KU234" s="601"/>
      <c r="KV234" s="601"/>
      <c r="KW234" s="601"/>
      <c r="KX234" s="601"/>
      <c r="KY234" s="601"/>
      <c r="KZ234" s="601"/>
      <c r="LA234" s="601"/>
      <c r="LB234" s="601"/>
      <c r="LC234" s="601"/>
      <c r="LD234" s="601"/>
      <c r="LE234" s="601"/>
      <c r="LF234" s="601"/>
      <c r="LG234" s="601"/>
      <c r="LH234" s="601"/>
      <c r="LI234" s="601"/>
      <c r="LJ234" s="601"/>
      <c r="LK234" s="601"/>
      <c r="LL234" s="601"/>
      <c r="LM234" s="601"/>
      <c r="LN234" s="601"/>
      <c r="LO234" s="601"/>
      <c r="LP234" s="601"/>
      <c r="LQ234" s="601"/>
      <c r="LR234" s="601"/>
      <c r="LS234" s="601"/>
      <c r="LT234" s="601"/>
      <c r="LU234" s="601"/>
      <c r="LV234" s="601"/>
      <c r="LW234" s="601"/>
      <c r="LX234" s="601"/>
      <c r="LY234" s="601"/>
      <c r="LZ234" s="601"/>
      <c r="MA234" s="601"/>
      <c r="MB234" s="601"/>
      <c r="MC234" s="601"/>
      <c r="MD234" s="601"/>
      <c r="ME234" s="601"/>
      <c r="MF234" s="601"/>
      <c r="MG234" s="601"/>
      <c r="MH234" s="601"/>
      <c r="MI234" s="601"/>
      <c r="MJ234" s="601"/>
      <c r="MK234" s="601"/>
      <c r="ML234" s="601"/>
      <c r="MM234" s="601"/>
      <c r="MN234" s="601"/>
      <c r="MO234" s="601"/>
      <c r="MP234" s="601"/>
      <c r="MQ234" s="601"/>
      <c r="MR234" s="601"/>
      <c r="MS234" s="601"/>
      <c r="MT234" s="601"/>
      <c r="MU234" s="601"/>
      <c r="MV234" s="601"/>
      <c r="MW234" s="601"/>
      <c r="MX234" s="601"/>
      <c r="MY234" s="601"/>
      <c r="MZ234" s="601"/>
      <c r="NA234" s="601"/>
      <c r="NB234" s="601"/>
      <c r="NC234" s="601"/>
      <c r="ND234" s="601"/>
      <c r="NE234" s="601"/>
      <c r="NF234" s="601"/>
      <c r="NG234" s="601"/>
      <c r="NH234" s="601"/>
      <c r="NI234" s="601"/>
      <c r="NJ234" s="601"/>
      <c r="NK234" s="601"/>
      <c r="NL234" s="601"/>
      <c r="NM234" s="601"/>
      <c r="NN234" s="601"/>
      <c r="NO234" s="601"/>
      <c r="NP234" s="601"/>
      <c r="NQ234" s="601"/>
      <c r="NR234" s="601"/>
      <c r="NS234" s="601"/>
      <c r="NT234" s="601"/>
      <c r="NU234" s="601"/>
      <c r="NV234" s="601"/>
      <c r="NW234" s="601"/>
      <c r="NX234" s="601"/>
      <c r="NY234" s="601"/>
      <c r="NZ234" s="601"/>
      <c r="OA234" s="601"/>
      <c r="OB234" s="601"/>
      <c r="OC234" s="601"/>
      <c r="OD234" s="601"/>
      <c r="OE234" s="601"/>
      <c r="OF234" s="601"/>
      <c r="OG234" s="601"/>
      <c r="OH234" s="601"/>
      <c r="OI234" s="601"/>
      <c r="OJ234" s="601"/>
      <c r="OK234" s="601"/>
      <c r="OL234" s="601"/>
      <c r="OM234" s="601"/>
      <c r="ON234" s="601"/>
      <c r="OO234" s="601"/>
      <c r="OP234" s="601"/>
      <c r="OQ234" s="601"/>
      <c r="OR234" s="601"/>
      <c r="OS234" s="601"/>
      <c r="OT234" s="601"/>
      <c r="OU234" s="601"/>
      <c r="OV234" s="601"/>
      <c r="OW234" s="601"/>
      <c r="OX234" s="601"/>
      <c r="OY234" s="601"/>
      <c r="OZ234" s="601"/>
      <c r="PA234" s="601"/>
      <c r="PB234" s="601"/>
      <c r="PC234" s="601"/>
      <c r="PD234" s="601"/>
      <c r="PE234" s="601"/>
      <c r="PF234" s="601"/>
      <c r="PG234" s="601"/>
      <c r="PH234" s="601"/>
      <c r="PI234" s="601"/>
      <c r="PJ234" s="601"/>
      <c r="PK234" s="601"/>
      <c r="PL234" s="601"/>
      <c r="PM234" s="601"/>
      <c r="PN234" s="601"/>
      <c r="PO234" s="601"/>
      <c r="PP234" s="601"/>
      <c r="PQ234" s="601"/>
      <c r="PR234" s="601"/>
      <c r="PS234" s="601"/>
      <c r="PT234" s="601"/>
      <c r="PU234" s="601"/>
      <c r="PV234" s="601"/>
      <c r="PW234" s="601"/>
      <c r="PX234" s="601"/>
      <c r="PY234" s="601"/>
      <c r="PZ234" s="601"/>
      <c r="QA234" s="601"/>
      <c r="QB234" s="601"/>
      <c r="QC234" s="601"/>
      <c r="QD234" s="601"/>
      <c r="QE234" s="601"/>
      <c r="QF234" s="601"/>
      <c r="QG234" s="601"/>
      <c r="QH234" s="601"/>
      <c r="QI234" s="601"/>
      <c r="QJ234" s="601"/>
      <c r="QK234" s="601"/>
      <c r="QL234" s="601"/>
      <c r="QM234" s="601"/>
      <c r="QN234" s="601"/>
      <c r="QO234" s="601"/>
      <c r="QP234" s="601"/>
      <c r="QQ234" s="601"/>
      <c r="QR234" s="601"/>
      <c r="QS234" s="601"/>
      <c r="QT234" s="601"/>
      <c r="QU234" s="601"/>
      <c r="QV234" s="601"/>
      <c r="QW234" s="601"/>
      <c r="QX234" s="601"/>
      <c r="QY234" s="601"/>
      <c r="QZ234" s="601"/>
      <c r="RA234" s="601"/>
      <c r="RB234" s="601"/>
      <c r="RC234" s="601"/>
      <c r="RD234" s="601"/>
      <c r="RE234" s="601"/>
      <c r="RF234" s="601"/>
      <c r="RG234" s="601"/>
      <c r="RH234" s="601"/>
      <c r="RI234" s="601"/>
      <c r="RJ234" s="601"/>
      <c r="RK234" s="601"/>
      <c r="RL234" s="601"/>
      <c r="RM234" s="601"/>
      <c r="RN234" s="601"/>
      <c r="RO234" s="601"/>
      <c r="RP234" s="601"/>
      <c r="RQ234" s="601"/>
      <c r="RR234" s="601"/>
      <c r="RS234" s="601"/>
      <c r="RT234" s="601"/>
      <c r="RU234" s="601"/>
      <c r="RV234" s="601"/>
      <c r="RW234" s="601"/>
      <c r="RX234" s="601"/>
      <c r="RY234" s="601"/>
      <c r="RZ234" s="601"/>
      <c r="SA234" s="601"/>
      <c r="SB234" s="601"/>
      <c r="SC234" s="601"/>
      <c r="SD234" s="601"/>
      <c r="SE234" s="601"/>
      <c r="SF234" s="601"/>
      <c r="SG234" s="601"/>
      <c r="SH234" s="601"/>
      <c r="SI234" s="601"/>
      <c r="SJ234" s="601"/>
      <c r="SK234" s="601"/>
      <c r="SL234" s="601"/>
      <c r="SM234" s="601"/>
      <c r="SN234" s="601"/>
      <c r="SO234" s="601"/>
      <c r="SP234" s="601"/>
      <c r="SQ234" s="601"/>
      <c r="SR234" s="601"/>
      <c r="SS234" s="601"/>
      <c r="ST234" s="601"/>
      <c r="SU234" s="601"/>
      <c r="SV234" s="601"/>
      <c r="SW234" s="601"/>
      <c r="SX234" s="601"/>
      <c r="SY234" s="601"/>
      <c r="SZ234" s="601"/>
      <c r="TA234" s="601"/>
      <c r="TB234" s="601"/>
      <c r="TC234" s="601"/>
      <c r="TD234" s="601"/>
      <c r="TE234" s="601"/>
      <c r="TF234" s="601"/>
      <c r="TG234" s="601"/>
      <c r="TH234" s="601"/>
      <c r="TI234" s="601"/>
      <c r="TJ234" s="601"/>
      <c r="TK234" s="601"/>
      <c r="TL234" s="601"/>
      <c r="TM234" s="601"/>
      <c r="TN234" s="601"/>
      <c r="TO234" s="601"/>
      <c r="TP234" s="601"/>
      <c r="TQ234" s="601"/>
      <c r="TR234" s="601"/>
      <c r="TS234" s="601"/>
      <c r="TT234" s="601"/>
      <c r="TU234" s="601"/>
      <c r="TV234" s="601"/>
      <c r="TW234" s="601"/>
      <c r="TX234" s="601"/>
      <c r="TY234" s="601"/>
      <c r="TZ234" s="601"/>
      <c r="UA234" s="601"/>
      <c r="UB234" s="601"/>
      <c r="UC234" s="601"/>
      <c r="UD234" s="601"/>
      <c r="UE234" s="601"/>
      <c r="UF234" s="601"/>
      <c r="UG234" s="601"/>
      <c r="UH234" s="601"/>
      <c r="UI234" s="601"/>
      <c r="UJ234" s="601"/>
      <c r="UK234" s="601"/>
      <c r="UL234" s="601"/>
      <c r="UM234" s="601"/>
      <c r="UN234" s="601"/>
      <c r="UO234" s="601"/>
      <c r="UP234" s="601"/>
      <c r="UQ234" s="601"/>
      <c r="UR234" s="601"/>
      <c r="US234" s="601"/>
      <c r="UT234" s="601"/>
      <c r="UU234" s="601"/>
      <c r="UV234" s="601"/>
      <c r="UW234" s="601"/>
      <c r="UX234" s="601"/>
      <c r="UY234" s="601"/>
      <c r="UZ234" s="601"/>
      <c r="VA234" s="601"/>
      <c r="VB234" s="601"/>
      <c r="VC234" s="601"/>
      <c r="VD234" s="601"/>
      <c r="VE234" s="601"/>
      <c r="VF234" s="601"/>
      <c r="VG234" s="601"/>
      <c r="VH234" s="601"/>
      <c r="VI234" s="601"/>
      <c r="VJ234" s="601"/>
      <c r="VK234" s="601"/>
      <c r="VL234" s="601"/>
      <c r="VM234" s="601"/>
      <c r="VN234" s="601"/>
      <c r="VO234" s="601"/>
      <c r="VP234" s="601"/>
      <c r="VQ234" s="601"/>
      <c r="VR234" s="601"/>
      <c r="VS234" s="601"/>
      <c r="VT234" s="601"/>
      <c r="VU234" s="601"/>
      <c r="VV234" s="601"/>
      <c r="VW234" s="601"/>
      <c r="VX234" s="601"/>
      <c r="VY234" s="601"/>
      <c r="VZ234" s="601"/>
      <c r="WA234" s="601"/>
      <c r="WB234" s="601"/>
      <c r="WC234" s="601"/>
      <c r="WD234" s="601"/>
      <c r="WE234" s="601"/>
      <c r="WF234" s="601"/>
      <c r="WG234" s="601"/>
      <c r="WH234" s="601"/>
      <c r="WI234" s="601"/>
      <c r="WJ234" s="601"/>
      <c r="WK234" s="601"/>
      <c r="WL234" s="601"/>
      <c r="WM234" s="601"/>
      <c r="WN234" s="601"/>
      <c r="WO234" s="601"/>
      <c r="WP234" s="601"/>
      <c r="WQ234" s="601"/>
      <c r="WR234" s="601"/>
      <c r="WS234" s="601"/>
      <c r="WT234" s="601"/>
      <c r="WU234" s="601"/>
      <c r="WV234" s="601"/>
      <c r="WW234" s="601"/>
      <c r="WX234" s="601"/>
      <c r="WY234" s="601"/>
      <c r="WZ234" s="601"/>
      <c r="XA234" s="601"/>
      <c r="XB234" s="601"/>
      <c r="XC234" s="601"/>
      <c r="XD234" s="601"/>
      <c r="XE234" s="601"/>
      <c r="XF234" s="601"/>
      <c r="XG234" s="601"/>
      <c r="XH234" s="601"/>
      <c r="XI234" s="601"/>
      <c r="XJ234" s="601"/>
      <c r="XK234" s="601"/>
      <c r="XL234" s="601"/>
      <c r="XM234" s="601"/>
      <c r="XN234" s="601"/>
      <c r="XO234" s="601"/>
      <c r="XP234" s="601"/>
      <c r="XQ234" s="601"/>
      <c r="XR234" s="601"/>
      <c r="XS234" s="601"/>
      <c r="XT234" s="601"/>
      <c r="XU234" s="601"/>
      <c r="XV234" s="601"/>
      <c r="XW234" s="601"/>
      <c r="XX234" s="601"/>
      <c r="XY234" s="601"/>
      <c r="XZ234" s="601"/>
      <c r="YA234" s="601"/>
      <c r="YB234" s="601"/>
      <c r="YC234" s="601"/>
      <c r="YD234" s="601"/>
      <c r="YE234" s="601"/>
      <c r="YF234" s="601"/>
      <c r="YG234" s="601"/>
      <c r="YH234" s="601"/>
      <c r="YI234" s="601"/>
      <c r="YJ234" s="601"/>
      <c r="YK234" s="601"/>
      <c r="YL234" s="601"/>
      <c r="YM234" s="601"/>
      <c r="YN234" s="601"/>
      <c r="YO234" s="601"/>
      <c r="YP234" s="601"/>
      <c r="YQ234" s="601"/>
      <c r="YR234" s="601"/>
      <c r="YS234" s="601"/>
      <c r="YT234" s="601"/>
      <c r="YU234" s="601"/>
      <c r="YV234" s="601"/>
      <c r="YW234" s="601"/>
      <c r="YX234" s="601"/>
      <c r="YY234" s="601"/>
      <c r="YZ234" s="601"/>
      <c r="ZA234" s="601"/>
      <c r="ZB234" s="601"/>
      <c r="ZC234" s="601"/>
      <c r="ZD234" s="601"/>
      <c r="ZE234" s="601"/>
      <c r="ZF234" s="601"/>
      <c r="ZG234" s="601"/>
      <c r="ZH234" s="601"/>
      <c r="ZI234" s="601"/>
      <c r="ZJ234" s="601"/>
      <c r="ZK234" s="601"/>
      <c r="ZL234" s="601"/>
      <c r="ZM234" s="601"/>
      <c r="ZN234" s="601"/>
      <c r="ZO234" s="601"/>
      <c r="ZP234" s="601"/>
      <c r="ZQ234" s="601"/>
      <c r="ZR234" s="601"/>
      <c r="ZS234" s="601"/>
      <c r="ZT234" s="601"/>
      <c r="ZU234" s="601"/>
      <c r="ZV234" s="601"/>
      <c r="ZW234" s="601"/>
      <c r="ZX234" s="601"/>
      <c r="ZY234" s="601"/>
      <c r="ZZ234" s="601"/>
      <c r="AAA234" s="601"/>
      <c r="AAB234" s="601"/>
      <c r="AAC234" s="601"/>
      <c r="AAD234" s="601"/>
      <c r="AAE234" s="601"/>
      <c r="AAF234" s="601"/>
      <c r="AAG234" s="601"/>
      <c r="AAH234" s="601"/>
      <c r="AAI234" s="601"/>
      <c r="AAJ234" s="601"/>
      <c r="AAK234" s="601"/>
      <c r="AAL234" s="601"/>
      <c r="AAM234" s="601"/>
      <c r="AAN234" s="601"/>
      <c r="AAO234" s="601"/>
      <c r="AAP234" s="601"/>
      <c r="AAQ234" s="601"/>
      <c r="AAR234" s="601"/>
      <c r="AAS234" s="601"/>
      <c r="AAT234" s="601"/>
      <c r="AAU234" s="601"/>
      <c r="AAV234" s="601"/>
      <c r="AAW234" s="601"/>
      <c r="AAX234" s="601"/>
      <c r="AAY234" s="601"/>
      <c r="AAZ234" s="601"/>
      <c r="ABA234" s="601"/>
      <c r="ABB234" s="601"/>
      <c r="ABC234" s="601"/>
      <c r="ABD234" s="601"/>
      <c r="ABE234" s="601"/>
      <c r="ABF234" s="601"/>
      <c r="ABG234" s="601"/>
      <c r="ABH234" s="601"/>
      <c r="ABI234" s="601"/>
      <c r="ABJ234" s="601"/>
      <c r="ABK234" s="601"/>
      <c r="ABL234" s="601"/>
      <c r="ABM234" s="601"/>
      <c r="ABN234" s="601"/>
      <c r="ABO234" s="601"/>
      <c r="ABP234" s="601"/>
      <c r="ABQ234" s="601"/>
      <c r="ABR234" s="601"/>
      <c r="ABS234" s="601"/>
      <c r="ABT234" s="601"/>
      <c r="ABU234" s="601"/>
      <c r="ABV234" s="601"/>
      <c r="ABW234" s="601"/>
      <c r="ABX234" s="601"/>
      <c r="ABY234" s="601"/>
      <c r="ABZ234" s="601"/>
      <c r="ACA234" s="601"/>
      <c r="ACB234" s="601"/>
      <c r="ACC234" s="601"/>
      <c r="ACD234" s="601"/>
      <c r="ACE234" s="601"/>
      <c r="ACF234" s="601"/>
      <c r="ACG234" s="601"/>
      <c r="ACH234" s="601"/>
      <c r="ACI234" s="601"/>
      <c r="ACJ234" s="601"/>
      <c r="ACK234" s="601"/>
      <c r="ACL234" s="601"/>
      <c r="ACM234" s="601"/>
      <c r="ACN234" s="601"/>
      <c r="ACO234" s="601"/>
      <c r="ACP234" s="601"/>
      <c r="ACQ234" s="601"/>
      <c r="ACR234" s="601"/>
      <c r="ACS234" s="601"/>
      <c r="ACT234" s="601"/>
      <c r="ACU234" s="601"/>
      <c r="ACV234" s="601"/>
      <c r="ACW234" s="601"/>
      <c r="ACX234" s="601"/>
      <c r="ACY234" s="601"/>
      <c r="ACZ234" s="601"/>
      <c r="ADA234" s="601"/>
      <c r="ADB234" s="601"/>
      <c r="ADC234" s="601"/>
      <c r="ADD234" s="601"/>
      <c r="ADE234" s="601"/>
      <c r="ADF234" s="601"/>
      <c r="ADG234" s="601"/>
      <c r="ADH234" s="601"/>
      <c r="ADI234" s="601"/>
      <c r="ADJ234" s="601"/>
      <c r="ADK234" s="601"/>
      <c r="ADL234" s="601"/>
      <c r="ADM234" s="601"/>
      <c r="ADN234" s="601"/>
      <c r="ADO234" s="601"/>
      <c r="ADP234" s="601"/>
      <c r="ADQ234" s="601"/>
      <c r="ADR234" s="601"/>
      <c r="ADS234" s="601"/>
      <c r="ADT234" s="601"/>
      <c r="ADU234" s="601"/>
      <c r="ADV234" s="601"/>
      <c r="ADW234" s="601"/>
      <c r="ADX234" s="601"/>
      <c r="ADY234" s="601"/>
      <c r="ADZ234" s="601"/>
      <c r="AEA234" s="601"/>
      <c r="AEB234" s="601"/>
      <c r="AEC234" s="601"/>
      <c r="AED234" s="601"/>
      <c r="AEE234" s="601"/>
      <c r="AEF234" s="601"/>
      <c r="AEG234" s="601"/>
      <c r="AEH234" s="601"/>
      <c r="AEI234" s="601"/>
      <c r="AEJ234" s="601"/>
      <c r="AEK234" s="601"/>
      <c r="AEL234" s="601"/>
      <c r="AEM234" s="601"/>
      <c r="AEN234" s="601"/>
      <c r="AEO234" s="601"/>
      <c r="AEP234" s="601"/>
      <c r="AEQ234" s="601"/>
      <c r="AER234" s="601"/>
      <c r="AES234" s="601"/>
      <c r="AET234" s="601"/>
      <c r="AEU234" s="601"/>
      <c r="AEV234" s="601"/>
      <c r="AEW234" s="601"/>
      <c r="AEX234" s="601"/>
      <c r="AEY234" s="601"/>
      <c r="AEZ234" s="601"/>
      <c r="AFA234" s="601"/>
      <c r="AFB234" s="601"/>
      <c r="AFC234" s="601"/>
      <c r="AFD234" s="601"/>
      <c r="AFE234" s="601"/>
      <c r="AFF234" s="601"/>
      <c r="AFG234" s="601"/>
      <c r="AFH234" s="601"/>
      <c r="AFI234" s="601"/>
      <c r="AFJ234" s="601"/>
      <c r="AFK234" s="601"/>
      <c r="AFL234" s="601"/>
      <c r="AFM234" s="601"/>
      <c r="AFN234" s="601"/>
      <c r="AFO234" s="601"/>
      <c r="AFP234" s="601"/>
      <c r="AFQ234" s="601"/>
      <c r="AFR234" s="601"/>
      <c r="AFS234" s="601"/>
      <c r="AFT234" s="601"/>
      <c r="AFU234" s="601"/>
      <c r="AFV234" s="601"/>
      <c r="AFW234" s="601"/>
      <c r="AFX234" s="601"/>
      <c r="AFY234" s="601"/>
      <c r="AFZ234" s="601"/>
      <c r="AGA234" s="601"/>
      <c r="AGB234" s="601"/>
      <c r="AGC234" s="601"/>
      <c r="AGD234" s="601"/>
      <c r="AGE234" s="601"/>
      <c r="AGF234" s="601"/>
      <c r="AGG234" s="601"/>
      <c r="AGH234" s="601"/>
      <c r="AGI234" s="601"/>
      <c r="AGJ234" s="601"/>
      <c r="AGK234" s="601"/>
      <c r="AGL234" s="601"/>
      <c r="AGM234" s="601"/>
      <c r="AGN234" s="601"/>
      <c r="AGO234" s="601"/>
      <c r="AGP234" s="601"/>
      <c r="AGQ234" s="601"/>
      <c r="AGR234" s="601"/>
      <c r="AGS234" s="601"/>
      <c r="AGT234" s="601"/>
      <c r="AGU234" s="601"/>
      <c r="AGV234" s="601"/>
      <c r="AGW234" s="601"/>
      <c r="AGX234" s="601"/>
      <c r="AGY234" s="601"/>
      <c r="AGZ234" s="601"/>
      <c r="AHA234" s="601"/>
      <c r="AHB234" s="601"/>
      <c r="AHC234" s="601"/>
      <c r="AHD234" s="601"/>
      <c r="AHE234" s="601"/>
      <c r="AHF234" s="601"/>
      <c r="AHG234" s="601"/>
      <c r="AHH234" s="601"/>
      <c r="AHI234" s="601"/>
      <c r="AHJ234" s="601"/>
      <c r="AHK234" s="601"/>
      <c r="AHL234" s="601"/>
      <c r="AHM234" s="601"/>
      <c r="AHN234" s="601"/>
      <c r="AHO234" s="601"/>
      <c r="AHP234" s="601"/>
      <c r="AHQ234" s="601"/>
      <c r="AHR234" s="601"/>
      <c r="AHS234" s="601"/>
      <c r="AHT234" s="601"/>
      <c r="AHU234" s="601"/>
      <c r="AHV234" s="601"/>
      <c r="AHW234" s="601"/>
      <c r="AHX234" s="601"/>
      <c r="AHY234" s="601"/>
      <c r="AHZ234" s="601"/>
      <c r="AIA234" s="601"/>
      <c r="AIB234" s="601"/>
      <c r="AIC234" s="601"/>
      <c r="AID234" s="601"/>
      <c r="AIE234" s="601"/>
      <c r="AIF234" s="601"/>
      <c r="AIG234" s="601"/>
      <c r="AIH234" s="601"/>
      <c r="AII234" s="601"/>
      <c r="AIJ234" s="601"/>
      <c r="AIK234" s="601"/>
      <c r="AIL234" s="601"/>
      <c r="AIM234" s="601"/>
      <c r="AIN234" s="601"/>
      <c r="AIO234" s="601"/>
      <c r="AIP234" s="601"/>
      <c r="AIQ234" s="601"/>
      <c r="AIR234" s="601"/>
      <c r="AIS234" s="601"/>
      <c r="AIT234" s="601"/>
      <c r="AIU234" s="601"/>
      <c r="AIV234" s="601"/>
      <c r="AIW234" s="601"/>
      <c r="AIX234" s="601"/>
      <c r="AIY234" s="601"/>
      <c r="AIZ234" s="601"/>
      <c r="AJA234" s="601"/>
      <c r="AJB234" s="601"/>
      <c r="AJC234" s="601"/>
      <c r="AJD234" s="601"/>
      <c r="AJE234" s="601"/>
      <c r="AJF234" s="601"/>
      <c r="AJG234" s="601"/>
      <c r="AJH234" s="601"/>
      <c r="AJI234" s="601"/>
      <c r="AJJ234" s="601"/>
      <c r="AJK234" s="601"/>
      <c r="AJL234" s="601"/>
      <c r="AJM234" s="601"/>
      <c r="AJN234" s="601"/>
      <c r="AJO234" s="601"/>
      <c r="AJP234" s="601"/>
      <c r="AJQ234" s="601"/>
      <c r="AJR234" s="601"/>
      <c r="AJS234" s="601"/>
      <c r="AJT234" s="601"/>
      <c r="AJU234" s="601"/>
      <c r="AJV234" s="601"/>
      <c r="AJW234" s="601"/>
      <c r="AJX234" s="601"/>
      <c r="AJY234" s="601"/>
      <c r="AJZ234" s="601"/>
      <c r="AKA234" s="601"/>
      <c r="AKB234" s="601"/>
      <c r="AKC234" s="601"/>
      <c r="AKD234" s="601"/>
      <c r="AKE234" s="601"/>
      <c r="AKF234" s="601"/>
      <c r="AKG234" s="601"/>
      <c r="AKH234" s="601"/>
      <c r="AKI234" s="601"/>
      <c r="AKJ234" s="601"/>
      <c r="AKK234" s="601"/>
      <c r="AKL234" s="601"/>
      <c r="AKM234" s="601"/>
      <c r="AKN234" s="601"/>
      <c r="AKO234" s="601"/>
      <c r="AKP234" s="601"/>
      <c r="AKQ234" s="601"/>
      <c r="AKR234" s="601"/>
      <c r="AKS234" s="601"/>
      <c r="AKT234" s="601"/>
      <c r="AKU234" s="601"/>
      <c r="AKV234" s="601"/>
      <c r="AKW234" s="601"/>
      <c r="AKX234" s="601"/>
      <c r="AKY234" s="601"/>
      <c r="AKZ234" s="601"/>
      <c r="ALA234" s="601"/>
      <c r="ALB234" s="601"/>
      <c r="ALC234" s="601"/>
      <c r="ALD234" s="601"/>
      <c r="ALE234" s="601"/>
      <c r="ALF234" s="601"/>
      <c r="ALG234" s="601"/>
      <c r="ALH234" s="601"/>
      <c r="ALI234" s="601"/>
      <c r="ALJ234" s="601"/>
      <c r="ALK234" s="601"/>
      <c r="ALL234" s="601"/>
      <c r="ALM234" s="601"/>
      <c r="ALN234" s="601"/>
      <c r="ALO234" s="601"/>
      <c r="ALP234" s="601"/>
      <c r="ALQ234" s="601"/>
      <c r="ALR234" s="601"/>
      <c r="ALS234" s="601"/>
      <c r="ALT234" s="601"/>
      <c r="ALU234" s="601"/>
      <c r="ALV234" s="601"/>
      <c r="ALW234" s="601"/>
      <c r="ALX234" s="601"/>
      <c r="ALY234" s="601"/>
      <c r="ALZ234" s="601"/>
      <c r="AMA234" s="601"/>
      <c r="AMB234" s="601"/>
      <c r="AMC234" s="601"/>
      <c r="AMD234" s="601"/>
      <c r="AME234" s="601"/>
      <c r="AMF234" s="601"/>
      <c r="AMG234" s="601"/>
      <c r="AMH234" s="601"/>
      <c r="AMI234" s="601"/>
      <c r="AMJ234" s="601"/>
      <c r="AMK234" s="601"/>
      <c r="AML234" s="601"/>
      <c r="AMM234" s="601"/>
      <c r="AMN234" s="601"/>
      <c r="AMO234" s="601"/>
      <c r="AMP234" s="601"/>
      <c r="AMQ234" s="601"/>
      <c r="AMR234" s="601"/>
      <c r="AMS234" s="601"/>
      <c r="AMT234" s="601"/>
      <c r="AMU234" s="601"/>
      <c r="AMV234" s="601"/>
      <c r="AMW234" s="601"/>
      <c r="AMX234" s="601"/>
      <c r="AMY234" s="601"/>
      <c r="AMZ234" s="601"/>
      <c r="ANA234" s="601"/>
      <c r="ANB234" s="601"/>
      <c r="ANC234" s="601"/>
      <c r="AND234" s="601"/>
      <c r="ANE234" s="601"/>
      <c r="ANF234" s="601"/>
      <c r="ANG234" s="601"/>
      <c r="ANH234" s="601"/>
      <c r="ANI234" s="601"/>
      <c r="ANJ234" s="601"/>
      <c r="ANK234" s="601"/>
      <c r="ANL234" s="601"/>
      <c r="ANM234" s="601"/>
      <c r="ANN234" s="601"/>
      <c r="ANO234" s="601"/>
      <c r="ANP234" s="601"/>
      <c r="ANQ234" s="601"/>
      <c r="ANR234" s="601"/>
      <c r="ANS234" s="601"/>
      <c r="ANT234" s="601"/>
      <c r="ANU234" s="601"/>
      <c r="ANV234" s="601"/>
      <c r="ANW234" s="601"/>
      <c r="ANX234" s="601"/>
      <c r="ANY234" s="601"/>
      <c r="ANZ234" s="601"/>
      <c r="AOA234" s="601"/>
      <c r="AOB234" s="601"/>
      <c r="AOC234" s="601"/>
      <c r="AOD234" s="601"/>
      <c r="AOE234" s="601"/>
      <c r="AOF234" s="601"/>
      <c r="AOG234" s="601"/>
      <c r="AOH234" s="601"/>
      <c r="AOI234" s="601"/>
      <c r="AOJ234" s="601"/>
      <c r="AOK234" s="601"/>
      <c r="AOL234" s="601"/>
      <c r="AOM234" s="601"/>
      <c r="AON234" s="601"/>
      <c r="AOO234" s="601"/>
      <c r="AOP234" s="601"/>
      <c r="AOQ234" s="601"/>
      <c r="AOR234" s="601"/>
      <c r="AOS234" s="601"/>
      <c r="AOT234" s="601"/>
      <c r="AOU234" s="601"/>
      <c r="AOV234" s="601"/>
      <c r="AOW234" s="601"/>
      <c r="AOX234" s="601"/>
      <c r="AOY234" s="601"/>
      <c r="AOZ234" s="601"/>
      <c r="APA234" s="601"/>
      <c r="APB234" s="601"/>
      <c r="APC234" s="601"/>
      <c r="APD234" s="601"/>
      <c r="APE234" s="601"/>
      <c r="APF234" s="601"/>
      <c r="APG234" s="601"/>
      <c r="APH234" s="601"/>
      <c r="API234" s="601"/>
      <c r="APJ234" s="601"/>
      <c r="APK234" s="601"/>
      <c r="APL234" s="601"/>
      <c r="APM234" s="601"/>
      <c r="APN234" s="601"/>
      <c r="APO234" s="601"/>
      <c r="APP234" s="601"/>
      <c r="APQ234" s="601"/>
      <c r="APR234" s="601"/>
      <c r="APS234" s="601"/>
      <c r="APT234" s="601"/>
      <c r="APU234" s="601"/>
      <c r="APV234" s="601"/>
      <c r="APW234" s="601"/>
      <c r="APX234" s="601"/>
      <c r="APY234" s="601"/>
      <c r="APZ234" s="601"/>
      <c r="AQA234" s="601"/>
      <c r="AQB234" s="601"/>
      <c r="AQC234" s="601"/>
      <c r="AQD234" s="601"/>
      <c r="AQE234" s="601"/>
      <c r="AQF234" s="601"/>
      <c r="AQG234" s="601"/>
      <c r="AQH234" s="601"/>
      <c r="AQI234" s="601"/>
      <c r="AQJ234" s="601"/>
      <c r="AQK234" s="601"/>
      <c r="AQL234" s="601"/>
      <c r="AQM234" s="601"/>
      <c r="AQN234" s="601"/>
      <c r="AQO234" s="601"/>
      <c r="AQP234" s="601"/>
      <c r="AQQ234" s="601"/>
      <c r="AQR234" s="601"/>
      <c r="AQS234" s="601"/>
      <c r="AQT234" s="601"/>
      <c r="AQU234" s="601"/>
      <c r="AQV234" s="601"/>
      <c r="AQW234" s="601"/>
      <c r="AQX234" s="601"/>
      <c r="AQY234" s="601"/>
      <c r="AQZ234" s="601"/>
      <c r="ARA234" s="601"/>
      <c r="ARB234" s="601"/>
      <c r="ARC234" s="601"/>
      <c r="ARD234" s="601"/>
      <c r="ARE234" s="601"/>
      <c r="ARF234" s="601"/>
      <c r="ARG234" s="601"/>
      <c r="ARH234" s="601"/>
      <c r="ARI234" s="601"/>
      <c r="ARJ234" s="601"/>
      <c r="ARK234" s="601"/>
      <c r="ARL234" s="601"/>
      <c r="ARM234" s="601"/>
      <c r="ARN234" s="601"/>
      <c r="ARO234" s="601"/>
      <c r="ARP234" s="601"/>
      <c r="ARQ234" s="601"/>
      <c r="ARR234" s="601"/>
      <c r="ARS234" s="601"/>
      <c r="ART234" s="601"/>
      <c r="ARU234" s="601"/>
      <c r="ARV234" s="601"/>
      <c r="ARW234" s="601"/>
      <c r="ARX234" s="601"/>
      <c r="ARY234" s="601"/>
      <c r="ARZ234" s="601"/>
      <c r="ASA234" s="601"/>
      <c r="ASB234" s="601"/>
      <c r="ASC234" s="601"/>
      <c r="ASD234" s="601"/>
      <c r="ASE234" s="601"/>
      <c r="ASF234" s="601"/>
      <c r="ASG234" s="601"/>
      <c r="ASH234" s="601"/>
      <c r="ASI234" s="601"/>
      <c r="ASJ234" s="601"/>
      <c r="ASK234" s="601"/>
      <c r="ASL234" s="601"/>
      <c r="ASM234" s="601"/>
      <c r="ASN234" s="601"/>
      <c r="ASO234" s="601"/>
      <c r="ASP234" s="601"/>
      <c r="ASQ234" s="601"/>
      <c r="ASR234" s="601"/>
      <c r="ASS234" s="601"/>
      <c r="AST234" s="601"/>
      <c r="ASU234" s="601"/>
      <c r="ASV234" s="601"/>
      <c r="ASW234" s="601"/>
      <c r="ASX234" s="601"/>
      <c r="ASY234" s="601"/>
      <c r="ASZ234" s="601"/>
      <c r="ATA234" s="601"/>
      <c r="ATB234" s="601"/>
      <c r="ATC234" s="601"/>
      <c r="ATD234" s="601"/>
      <c r="ATE234" s="601"/>
      <c r="ATF234" s="601"/>
      <c r="ATG234" s="601"/>
      <c r="ATH234" s="601"/>
      <c r="ATI234" s="601"/>
      <c r="ATJ234" s="601"/>
      <c r="ATK234" s="601"/>
      <c r="ATL234" s="601"/>
      <c r="ATM234" s="601"/>
      <c r="ATN234" s="601"/>
      <c r="ATO234" s="601"/>
      <c r="ATP234" s="601"/>
      <c r="ATQ234" s="601"/>
      <c r="ATR234" s="601"/>
      <c r="ATS234" s="601"/>
      <c r="ATT234" s="601"/>
      <c r="ATU234" s="601"/>
      <c r="ATV234" s="601"/>
      <c r="ATW234" s="601"/>
      <c r="ATX234" s="601"/>
      <c r="ATY234" s="601"/>
      <c r="ATZ234" s="601"/>
      <c r="AUA234" s="601"/>
      <c r="AUB234" s="601"/>
      <c r="AUC234" s="601"/>
      <c r="AUD234" s="601"/>
      <c r="AUE234" s="601"/>
      <c r="AUF234" s="601"/>
      <c r="AUG234" s="601"/>
      <c r="AUH234" s="601"/>
      <c r="AUI234" s="601"/>
      <c r="AUJ234" s="601"/>
      <c r="AUK234" s="601"/>
      <c r="AUL234" s="601"/>
      <c r="AUM234" s="601"/>
      <c r="AUN234" s="601"/>
      <c r="AUO234" s="601"/>
      <c r="AUP234" s="601"/>
      <c r="AUQ234" s="601"/>
      <c r="AUR234" s="601"/>
      <c r="AUS234" s="601"/>
      <c r="AUT234" s="601"/>
      <c r="AUU234" s="601"/>
      <c r="AUV234" s="601"/>
      <c r="AUW234" s="601"/>
      <c r="AUX234" s="601"/>
      <c r="AUY234" s="601"/>
      <c r="AUZ234" s="601"/>
      <c r="AVA234" s="601"/>
      <c r="AVB234" s="601"/>
      <c r="AVC234" s="601"/>
      <c r="AVD234" s="601"/>
      <c r="AVE234" s="601"/>
      <c r="AVF234" s="601"/>
      <c r="AVG234" s="601"/>
      <c r="AVH234" s="601"/>
      <c r="AVI234" s="601"/>
      <c r="AVJ234" s="601"/>
      <c r="AVK234" s="601"/>
      <c r="AVL234" s="601"/>
      <c r="AVM234" s="601"/>
      <c r="AVN234" s="601"/>
      <c r="AVO234" s="601"/>
      <c r="AVP234" s="601"/>
      <c r="AVQ234" s="601"/>
      <c r="AVR234" s="601"/>
      <c r="AVS234" s="601"/>
      <c r="AVT234" s="601"/>
      <c r="AVU234" s="601"/>
      <c r="AVV234" s="601"/>
      <c r="AVW234" s="601"/>
      <c r="AVX234" s="601"/>
      <c r="AVY234" s="601"/>
      <c r="AVZ234" s="601"/>
      <c r="AWA234" s="601"/>
      <c r="AWB234" s="601"/>
      <c r="AWC234" s="601"/>
      <c r="AWD234" s="601"/>
      <c r="AWE234" s="601"/>
      <c r="AWF234" s="601"/>
      <c r="AWG234" s="601"/>
      <c r="AWH234" s="601"/>
      <c r="AWI234" s="601"/>
      <c r="AWJ234" s="601"/>
      <c r="AWK234" s="601"/>
      <c r="AWL234" s="601"/>
      <c r="AWM234" s="601"/>
      <c r="AWN234" s="601"/>
      <c r="AWO234" s="601"/>
      <c r="AWP234" s="601"/>
      <c r="AWQ234" s="601"/>
      <c r="AWR234" s="601"/>
      <c r="AWS234" s="601"/>
      <c r="AWT234" s="601"/>
      <c r="AWU234" s="601"/>
      <c r="AWV234" s="601"/>
      <c r="AWW234" s="601"/>
      <c r="AWX234" s="601"/>
      <c r="AWY234" s="601"/>
      <c r="AWZ234" s="601"/>
      <c r="AXA234" s="601"/>
      <c r="AXB234" s="601"/>
      <c r="AXC234" s="601"/>
      <c r="AXD234" s="601"/>
      <c r="AXE234" s="601"/>
      <c r="AXF234" s="601"/>
      <c r="AXG234" s="601"/>
      <c r="AXH234" s="601"/>
      <c r="AXI234" s="601"/>
      <c r="AXJ234" s="601"/>
    </row>
    <row r="235" spans="1:1310" s="602" customFormat="1" ht="120.75" customHeight="1">
      <c r="A235" s="603"/>
      <c r="B235" s="613"/>
      <c r="C235" s="613"/>
      <c r="D235" s="613"/>
      <c r="E235" s="613"/>
      <c r="F235" s="614"/>
      <c r="G235" s="5976" t="s">
        <v>979</v>
      </c>
      <c r="H235" s="5976"/>
      <c r="I235" s="5976"/>
      <c r="J235" s="606"/>
      <c r="K235" s="615"/>
      <c r="L235" s="613"/>
      <c r="M235" s="613"/>
      <c r="N235" s="613"/>
      <c r="O235" s="613"/>
      <c r="P235" s="613"/>
      <c r="Q235" s="613"/>
      <c r="R235" s="599"/>
      <c r="S235" s="599"/>
      <c r="T235" s="599"/>
      <c r="U235" s="599"/>
      <c r="V235" s="599"/>
      <c r="W235" s="599"/>
      <c r="X235" s="599"/>
      <c r="Y235" s="599"/>
      <c r="Z235" s="599"/>
      <c r="AA235" s="599"/>
      <c r="AB235" s="599"/>
      <c r="AC235" s="599"/>
      <c r="AD235" s="600"/>
      <c r="AE235" s="600"/>
      <c r="AF235" s="600"/>
      <c r="AG235" s="600"/>
      <c r="AH235" s="600"/>
      <c r="AI235" s="600"/>
      <c r="AJ235" s="600"/>
      <c r="AK235" s="600"/>
      <c r="AL235" s="600"/>
      <c r="AM235" s="600"/>
      <c r="AN235" s="600"/>
      <c r="AO235" s="600"/>
      <c r="AP235" s="600"/>
      <c r="AQ235" s="600"/>
      <c r="AR235" s="600"/>
      <c r="AS235" s="600"/>
      <c r="AT235" s="600"/>
      <c r="AU235" s="600"/>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c r="CM235" s="601"/>
      <c r="CN235" s="601"/>
      <c r="CO235" s="601"/>
      <c r="CP235" s="601"/>
      <c r="CQ235" s="601"/>
      <c r="CR235" s="601"/>
      <c r="CS235" s="601"/>
      <c r="CT235" s="601"/>
      <c r="CU235" s="601"/>
      <c r="CV235" s="601"/>
      <c r="CW235" s="601"/>
      <c r="CX235" s="601"/>
      <c r="CY235" s="601"/>
      <c r="CZ235" s="601"/>
      <c r="DA235" s="601"/>
      <c r="DB235" s="601"/>
      <c r="DC235" s="601"/>
      <c r="DD235" s="601"/>
      <c r="DE235" s="601"/>
      <c r="DF235" s="601"/>
      <c r="DG235" s="601"/>
      <c r="DH235" s="601"/>
      <c r="DI235" s="601"/>
      <c r="DJ235" s="601"/>
      <c r="DK235" s="601"/>
      <c r="DL235" s="601"/>
      <c r="DM235" s="601"/>
      <c r="DN235" s="601"/>
      <c r="DO235" s="601"/>
      <c r="DP235" s="601"/>
      <c r="DQ235" s="601"/>
      <c r="DR235" s="601"/>
      <c r="DS235" s="601"/>
      <c r="DT235" s="601"/>
      <c r="DU235" s="601"/>
      <c r="DV235" s="601"/>
      <c r="DW235" s="601"/>
      <c r="DX235" s="601"/>
      <c r="DY235" s="601"/>
      <c r="DZ235" s="601"/>
      <c r="EA235" s="601"/>
      <c r="EB235" s="601"/>
      <c r="EC235" s="601"/>
      <c r="ED235" s="601"/>
      <c r="EE235" s="601"/>
      <c r="EF235" s="601"/>
      <c r="EG235" s="601"/>
      <c r="EH235" s="601"/>
      <c r="EI235" s="601"/>
      <c r="EJ235" s="601"/>
      <c r="EK235" s="601"/>
      <c r="EL235" s="601"/>
      <c r="EM235" s="601"/>
      <c r="EN235" s="601"/>
      <c r="EO235" s="601"/>
      <c r="EP235" s="601"/>
      <c r="EQ235" s="601"/>
      <c r="ER235" s="601"/>
      <c r="ES235" s="601"/>
      <c r="ET235" s="601"/>
      <c r="EU235" s="601"/>
      <c r="EV235" s="601"/>
      <c r="EW235" s="601"/>
      <c r="EX235" s="601"/>
      <c r="EY235" s="601"/>
      <c r="EZ235" s="601"/>
      <c r="FA235" s="601"/>
      <c r="FB235" s="601"/>
      <c r="FC235" s="601"/>
      <c r="FD235" s="601"/>
      <c r="FE235" s="601"/>
      <c r="FF235" s="601"/>
      <c r="FG235" s="601"/>
      <c r="FH235" s="601"/>
      <c r="FI235" s="601"/>
      <c r="FJ235" s="601"/>
      <c r="FK235" s="601"/>
      <c r="FL235" s="601"/>
      <c r="FM235" s="601"/>
      <c r="FN235" s="601"/>
      <c r="FO235" s="601"/>
      <c r="FP235" s="601"/>
      <c r="FQ235" s="601"/>
      <c r="FR235" s="601"/>
      <c r="FS235" s="601"/>
      <c r="FT235" s="601"/>
      <c r="FU235" s="601"/>
      <c r="FV235" s="601"/>
      <c r="FW235" s="601"/>
      <c r="FX235" s="601"/>
      <c r="FY235" s="601"/>
      <c r="FZ235" s="601"/>
      <c r="GA235" s="601"/>
      <c r="GB235" s="601"/>
      <c r="GC235" s="601"/>
      <c r="GD235" s="601"/>
      <c r="GE235" s="601"/>
      <c r="GF235" s="601"/>
      <c r="GG235" s="601"/>
      <c r="GH235" s="601"/>
      <c r="GI235" s="601"/>
      <c r="GJ235" s="601"/>
      <c r="GK235" s="601"/>
      <c r="GL235" s="601"/>
      <c r="GM235" s="601"/>
      <c r="GN235" s="601"/>
      <c r="GO235" s="601"/>
      <c r="GP235" s="601"/>
      <c r="GQ235" s="601"/>
      <c r="GR235" s="601"/>
      <c r="GS235" s="601"/>
      <c r="GT235" s="601"/>
      <c r="GU235" s="601"/>
      <c r="GV235" s="601"/>
      <c r="GW235" s="601"/>
      <c r="GX235" s="601"/>
      <c r="GY235" s="601"/>
      <c r="GZ235" s="601"/>
      <c r="HA235" s="601"/>
      <c r="HB235" s="601"/>
      <c r="HC235" s="601"/>
      <c r="HD235" s="601"/>
      <c r="HE235" s="601"/>
      <c r="HF235" s="601"/>
      <c r="HG235" s="601"/>
      <c r="HH235" s="601"/>
      <c r="HI235" s="601"/>
      <c r="HJ235" s="601"/>
      <c r="HK235" s="601"/>
      <c r="HL235" s="601"/>
      <c r="HM235" s="601"/>
      <c r="HN235" s="601"/>
      <c r="HO235" s="601"/>
      <c r="HP235" s="601"/>
      <c r="HQ235" s="601"/>
      <c r="HR235" s="601"/>
      <c r="HS235" s="601"/>
      <c r="HT235" s="601"/>
      <c r="HU235" s="601"/>
      <c r="HV235" s="601"/>
      <c r="HW235" s="601"/>
      <c r="HX235" s="601"/>
      <c r="HY235" s="601"/>
      <c r="HZ235" s="601"/>
      <c r="IA235" s="601"/>
      <c r="IB235" s="601"/>
      <c r="IC235" s="601"/>
      <c r="ID235" s="601"/>
      <c r="IE235" s="601"/>
      <c r="IF235" s="601"/>
      <c r="IG235" s="601"/>
      <c r="IH235" s="601"/>
      <c r="II235" s="601"/>
      <c r="IJ235" s="601"/>
      <c r="IK235" s="601"/>
      <c r="IL235" s="601"/>
      <c r="IM235" s="601"/>
      <c r="IN235" s="601"/>
      <c r="IO235" s="601"/>
      <c r="IP235" s="601"/>
      <c r="IQ235" s="601"/>
      <c r="IR235" s="601"/>
      <c r="IS235" s="601"/>
      <c r="IT235" s="601"/>
      <c r="IU235" s="601"/>
      <c r="IV235" s="601"/>
      <c r="IW235" s="601"/>
      <c r="IX235" s="601"/>
      <c r="IY235" s="601"/>
      <c r="IZ235" s="601"/>
      <c r="JA235" s="601"/>
      <c r="JB235" s="601"/>
      <c r="JC235" s="601"/>
      <c r="JD235" s="601"/>
      <c r="JE235" s="601"/>
      <c r="JF235" s="601"/>
      <c r="JG235" s="601"/>
      <c r="JH235" s="601"/>
      <c r="JI235" s="601"/>
      <c r="JJ235" s="601"/>
      <c r="JK235" s="601"/>
      <c r="JL235" s="601"/>
      <c r="JM235" s="601"/>
      <c r="JN235" s="601"/>
      <c r="JO235" s="601"/>
      <c r="JP235" s="601"/>
      <c r="JQ235" s="601"/>
      <c r="JR235" s="601"/>
      <c r="JS235" s="601"/>
      <c r="JT235" s="601"/>
      <c r="JU235" s="601"/>
      <c r="JV235" s="601"/>
      <c r="JW235" s="601"/>
      <c r="JX235" s="601"/>
      <c r="JY235" s="601"/>
      <c r="JZ235" s="601"/>
      <c r="KA235" s="601"/>
      <c r="KB235" s="601"/>
      <c r="KC235" s="601"/>
      <c r="KD235" s="601"/>
      <c r="KE235" s="601"/>
      <c r="KF235" s="601"/>
      <c r="KG235" s="601"/>
      <c r="KH235" s="601"/>
      <c r="KI235" s="601"/>
      <c r="KJ235" s="601"/>
      <c r="KK235" s="601"/>
      <c r="KL235" s="601"/>
      <c r="KM235" s="601"/>
      <c r="KN235" s="601"/>
      <c r="KO235" s="601"/>
      <c r="KP235" s="601"/>
      <c r="KQ235" s="601"/>
      <c r="KR235" s="601"/>
      <c r="KS235" s="601"/>
      <c r="KT235" s="601"/>
      <c r="KU235" s="601"/>
      <c r="KV235" s="601"/>
      <c r="KW235" s="601"/>
      <c r="KX235" s="601"/>
      <c r="KY235" s="601"/>
      <c r="KZ235" s="601"/>
      <c r="LA235" s="601"/>
      <c r="LB235" s="601"/>
      <c r="LC235" s="601"/>
      <c r="LD235" s="601"/>
      <c r="LE235" s="601"/>
      <c r="LF235" s="601"/>
      <c r="LG235" s="601"/>
      <c r="LH235" s="601"/>
      <c r="LI235" s="601"/>
      <c r="LJ235" s="601"/>
      <c r="LK235" s="601"/>
      <c r="LL235" s="601"/>
      <c r="LM235" s="601"/>
      <c r="LN235" s="601"/>
      <c r="LO235" s="601"/>
      <c r="LP235" s="601"/>
      <c r="LQ235" s="601"/>
      <c r="LR235" s="601"/>
      <c r="LS235" s="601"/>
      <c r="LT235" s="601"/>
      <c r="LU235" s="601"/>
      <c r="LV235" s="601"/>
      <c r="LW235" s="601"/>
      <c r="LX235" s="601"/>
      <c r="LY235" s="601"/>
      <c r="LZ235" s="601"/>
      <c r="MA235" s="601"/>
      <c r="MB235" s="601"/>
      <c r="MC235" s="601"/>
      <c r="MD235" s="601"/>
      <c r="ME235" s="601"/>
      <c r="MF235" s="601"/>
      <c r="MG235" s="601"/>
      <c r="MH235" s="601"/>
      <c r="MI235" s="601"/>
      <c r="MJ235" s="601"/>
      <c r="MK235" s="601"/>
      <c r="ML235" s="601"/>
      <c r="MM235" s="601"/>
      <c r="MN235" s="601"/>
      <c r="MO235" s="601"/>
      <c r="MP235" s="601"/>
      <c r="MQ235" s="601"/>
      <c r="MR235" s="601"/>
      <c r="MS235" s="601"/>
      <c r="MT235" s="601"/>
      <c r="MU235" s="601"/>
      <c r="MV235" s="601"/>
      <c r="MW235" s="601"/>
      <c r="MX235" s="601"/>
      <c r="MY235" s="601"/>
      <c r="MZ235" s="601"/>
      <c r="NA235" s="601"/>
      <c r="NB235" s="601"/>
      <c r="NC235" s="601"/>
      <c r="ND235" s="601"/>
      <c r="NE235" s="601"/>
      <c r="NF235" s="601"/>
      <c r="NG235" s="601"/>
      <c r="NH235" s="601"/>
      <c r="NI235" s="601"/>
      <c r="NJ235" s="601"/>
      <c r="NK235" s="601"/>
      <c r="NL235" s="601"/>
      <c r="NM235" s="601"/>
      <c r="NN235" s="601"/>
      <c r="NO235" s="601"/>
      <c r="NP235" s="601"/>
      <c r="NQ235" s="601"/>
      <c r="NR235" s="601"/>
      <c r="NS235" s="601"/>
      <c r="NT235" s="601"/>
      <c r="NU235" s="601"/>
      <c r="NV235" s="601"/>
      <c r="NW235" s="601"/>
      <c r="NX235" s="601"/>
      <c r="NY235" s="601"/>
      <c r="NZ235" s="601"/>
      <c r="OA235" s="601"/>
      <c r="OB235" s="601"/>
      <c r="OC235" s="601"/>
      <c r="OD235" s="601"/>
      <c r="OE235" s="601"/>
      <c r="OF235" s="601"/>
      <c r="OG235" s="601"/>
      <c r="OH235" s="601"/>
      <c r="OI235" s="601"/>
      <c r="OJ235" s="601"/>
      <c r="OK235" s="601"/>
      <c r="OL235" s="601"/>
      <c r="OM235" s="601"/>
      <c r="ON235" s="601"/>
      <c r="OO235" s="601"/>
      <c r="OP235" s="601"/>
      <c r="OQ235" s="601"/>
      <c r="OR235" s="601"/>
      <c r="OS235" s="601"/>
      <c r="OT235" s="601"/>
      <c r="OU235" s="601"/>
      <c r="OV235" s="601"/>
      <c r="OW235" s="601"/>
      <c r="OX235" s="601"/>
      <c r="OY235" s="601"/>
      <c r="OZ235" s="601"/>
      <c r="PA235" s="601"/>
      <c r="PB235" s="601"/>
      <c r="PC235" s="601"/>
      <c r="PD235" s="601"/>
      <c r="PE235" s="601"/>
      <c r="PF235" s="601"/>
      <c r="PG235" s="601"/>
      <c r="PH235" s="601"/>
      <c r="PI235" s="601"/>
      <c r="PJ235" s="601"/>
      <c r="PK235" s="601"/>
      <c r="PL235" s="601"/>
      <c r="PM235" s="601"/>
      <c r="PN235" s="601"/>
      <c r="PO235" s="601"/>
      <c r="PP235" s="601"/>
      <c r="PQ235" s="601"/>
      <c r="PR235" s="601"/>
      <c r="PS235" s="601"/>
      <c r="PT235" s="601"/>
      <c r="PU235" s="601"/>
      <c r="PV235" s="601"/>
      <c r="PW235" s="601"/>
      <c r="PX235" s="601"/>
      <c r="PY235" s="601"/>
      <c r="PZ235" s="601"/>
      <c r="QA235" s="601"/>
      <c r="QB235" s="601"/>
      <c r="QC235" s="601"/>
      <c r="QD235" s="601"/>
      <c r="QE235" s="601"/>
      <c r="QF235" s="601"/>
      <c r="QG235" s="601"/>
      <c r="QH235" s="601"/>
      <c r="QI235" s="601"/>
      <c r="QJ235" s="601"/>
      <c r="QK235" s="601"/>
      <c r="QL235" s="601"/>
      <c r="QM235" s="601"/>
      <c r="QN235" s="601"/>
      <c r="QO235" s="601"/>
      <c r="QP235" s="601"/>
      <c r="QQ235" s="601"/>
      <c r="QR235" s="601"/>
      <c r="QS235" s="601"/>
      <c r="QT235" s="601"/>
      <c r="QU235" s="601"/>
      <c r="QV235" s="601"/>
      <c r="QW235" s="601"/>
      <c r="QX235" s="601"/>
      <c r="QY235" s="601"/>
      <c r="QZ235" s="601"/>
      <c r="RA235" s="601"/>
      <c r="RB235" s="601"/>
      <c r="RC235" s="601"/>
      <c r="RD235" s="601"/>
      <c r="RE235" s="601"/>
      <c r="RF235" s="601"/>
      <c r="RG235" s="601"/>
      <c r="RH235" s="601"/>
      <c r="RI235" s="601"/>
      <c r="RJ235" s="601"/>
      <c r="RK235" s="601"/>
      <c r="RL235" s="601"/>
      <c r="RM235" s="601"/>
      <c r="RN235" s="601"/>
      <c r="RO235" s="601"/>
      <c r="RP235" s="601"/>
      <c r="RQ235" s="601"/>
      <c r="RR235" s="601"/>
      <c r="RS235" s="601"/>
      <c r="RT235" s="601"/>
      <c r="RU235" s="601"/>
      <c r="RV235" s="601"/>
      <c r="RW235" s="601"/>
      <c r="RX235" s="601"/>
      <c r="RY235" s="601"/>
      <c r="RZ235" s="601"/>
      <c r="SA235" s="601"/>
      <c r="SB235" s="601"/>
      <c r="SC235" s="601"/>
      <c r="SD235" s="601"/>
      <c r="SE235" s="601"/>
      <c r="SF235" s="601"/>
      <c r="SG235" s="601"/>
      <c r="SH235" s="601"/>
      <c r="SI235" s="601"/>
      <c r="SJ235" s="601"/>
      <c r="SK235" s="601"/>
      <c r="SL235" s="601"/>
      <c r="SM235" s="601"/>
      <c r="SN235" s="601"/>
      <c r="SO235" s="601"/>
      <c r="SP235" s="601"/>
      <c r="SQ235" s="601"/>
      <c r="SR235" s="601"/>
      <c r="SS235" s="601"/>
      <c r="ST235" s="601"/>
      <c r="SU235" s="601"/>
      <c r="SV235" s="601"/>
      <c r="SW235" s="601"/>
      <c r="SX235" s="601"/>
      <c r="SY235" s="601"/>
      <c r="SZ235" s="601"/>
      <c r="TA235" s="601"/>
      <c r="TB235" s="601"/>
      <c r="TC235" s="601"/>
      <c r="TD235" s="601"/>
      <c r="TE235" s="601"/>
      <c r="TF235" s="601"/>
      <c r="TG235" s="601"/>
      <c r="TH235" s="601"/>
      <c r="TI235" s="601"/>
      <c r="TJ235" s="601"/>
      <c r="TK235" s="601"/>
      <c r="TL235" s="601"/>
      <c r="TM235" s="601"/>
      <c r="TN235" s="601"/>
      <c r="TO235" s="601"/>
      <c r="TP235" s="601"/>
      <c r="TQ235" s="601"/>
      <c r="TR235" s="601"/>
      <c r="TS235" s="601"/>
      <c r="TT235" s="601"/>
      <c r="TU235" s="601"/>
      <c r="TV235" s="601"/>
      <c r="TW235" s="601"/>
      <c r="TX235" s="601"/>
      <c r="TY235" s="601"/>
      <c r="TZ235" s="601"/>
      <c r="UA235" s="601"/>
      <c r="UB235" s="601"/>
      <c r="UC235" s="601"/>
      <c r="UD235" s="601"/>
      <c r="UE235" s="601"/>
      <c r="UF235" s="601"/>
      <c r="UG235" s="601"/>
      <c r="UH235" s="601"/>
      <c r="UI235" s="601"/>
      <c r="UJ235" s="601"/>
      <c r="UK235" s="601"/>
      <c r="UL235" s="601"/>
      <c r="UM235" s="601"/>
      <c r="UN235" s="601"/>
      <c r="UO235" s="601"/>
      <c r="UP235" s="601"/>
      <c r="UQ235" s="601"/>
      <c r="UR235" s="601"/>
      <c r="US235" s="601"/>
      <c r="UT235" s="601"/>
      <c r="UU235" s="601"/>
      <c r="UV235" s="601"/>
      <c r="UW235" s="601"/>
      <c r="UX235" s="601"/>
      <c r="UY235" s="601"/>
      <c r="UZ235" s="601"/>
      <c r="VA235" s="601"/>
      <c r="VB235" s="601"/>
      <c r="VC235" s="601"/>
      <c r="VD235" s="601"/>
      <c r="VE235" s="601"/>
      <c r="VF235" s="601"/>
      <c r="VG235" s="601"/>
      <c r="VH235" s="601"/>
      <c r="VI235" s="601"/>
      <c r="VJ235" s="601"/>
      <c r="VK235" s="601"/>
      <c r="VL235" s="601"/>
      <c r="VM235" s="601"/>
      <c r="VN235" s="601"/>
      <c r="VO235" s="601"/>
      <c r="VP235" s="601"/>
      <c r="VQ235" s="601"/>
      <c r="VR235" s="601"/>
      <c r="VS235" s="601"/>
      <c r="VT235" s="601"/>
      <c r="VU235" s="601"/>
      <c r="VV235" s="601"/>
      <c r="VW235" s="601"/>
      <c r="VX235" s="601"/>
      <c r="VY235" s="601"/>
      <c r="VZ235" s="601"/>
      <c r="WA235" s="601"/>
      <c r="WB235" s="601"/>
      <c r="WC235" s="601"/>
      <c r="WD235" s="601"/>
      <c r="WE235" s="601"/>
      <c r="WF235" s="601"/>
      <c r="WG235" s="601"/>
      <c r="WH235" s="601"/>
      <c r="WI235" s="601"/>
      <c r="WJ235" s="601"/>
      <c r="WK235" s="601"/>
      <c r="WL235" s="601"/>
      <c r="WM235" s="601"/>
      <c r="WN235" s="601"/>
      <c r="WO235" s="601"/>
      <c r="WP235" s="601"/>
      <c r="WQ235" s="601"/>
      <c r="WR235" s="601"/>
      <c r="WS235" s="601"/>
      <c r="WT235" s="601"/>
      <c r="WU235" s="601"/>
      <c r="WV235" s="601"/>
      <c r="WW235" s="601"/>
      <c r="WX235" s="601"/>
      <c r="WY235" s="601"/>
      <c r="WZ235" s="601"/>
      <c r="XA235" s="601"/>
      <c r="XB235" s="601"/>
      <c r="XC235" s="601"/>
      <c r="XD235" s="601"/>
      <c r="XE235" s="601"/>
      <c r="XF235" s="601"/>
      <c r="XG235" s="601"/>
      <c r="XH235" s="601"/>
      <c r="XI235" s="601"/>
      <c r="XJ235" s="601"/>
      <c r="XK235" s="601"/>
      <c r="XL235" s="601"/>
      <c r="XM235" s="601"/>
      <c r="XN235" s="601"/>
      <c r="XO235" s="601"/>
      <c r="XP235" s="601"/>
      <c r="XQ235" s="601"/>
      <c r="XR235" s="601"/>
      <c r="XS235" s="601"/>
      <c r="XT235" s="601"/>
      <c r="XU235" s="601"/>
      <c r="XV235" s="601"/>
      <c r="XW235" s="601"/>
      <c r="XX235" s="601"/>
      <c r="XY235" s="601"/>
      <c r="XZ235" s="601"/>
      <c r="YA235" s="601"/>
      <c r="YB235" s="601"/>
      <c r="YC235" s="601"/>
      <c r="YD235" s="601"/>
      <c r="YE235" s="601"/>
      <c r="YF235" s="601"/>
      <c r="YG235" s="601"/>
      <c r="YH235" s="601"/>
      <c r="YI235" s="601"/>
      <c r="YJ235" s="601"/>
      <c r="YK235" s="601"/>
      <c r="YL235" s="601"/>
      <c r="YM235" s="601"/>
      <c r="YN235" s="601"/>
      <c r="YO235" s="601"/>
      <c r="YP235" s="601"/>
      <c r="YQ235" s="601"/>
      <c r="YR235" s="601"/>
      <c r="YS235" s="601"/>
      <c r="YT235" s="601"/>
      <c r="YU235" s="601"/>
      <c r="YV235" s="601"/>
      <c r="YW235" s="601"/>
      <c r="YX235" s="601"/>
      <c r="YY235" s="601"/>
      <c r="YZ235" s="601"/>
      <c r="ZA235" s="601"/>
      <c r="ZB235" s="601"/>
      <c r="ZC235" s="601"/>
      <c r="ZD235" s="601"/>
      <c r="ZE235" s="601"/>
      <c r="ZF235" s="601"/>
      <c r="ZG235" s="601"/>
      <c r="ZH235" s="601"/>
      <c r="ZI235" s="601"/>
      <c r="ZJ235" s="601"/>
      <c r="ZK235" s="601"/>
      <c r="ZL235" s="601"/>
      <c r="ZM235" s="601"/>
      <c r="ZN235" s="601"/>
      <c r="ZO235" s="601"/>
      <c r="ZP235" s="601"/>
      <c r="ZQ235" s="601"/>
      <c r="ZR235" s="601"/>
      <c r="ZS235" s="601"/>
      <c r="ZT235" s="601"/>
      <c r="ZU235" s="601"/>
      <c r="ZV235" s="601"/>
      <c r="ZW235" s="601"/>
      <c r="ZX235" s="601"/>
      <c r="ZY235" s="601"/>
      <c r="ZZ235" s="601"/>
      <c r="AAA235" s="601"/>
      <c r="AAB235" s="601"/>
      <c r="AAC235" s="601"/>
      <c r="AAD235" s="601"/>
      <c r="AAE235" s="601"/>
      <c r="AAF235" s="601"/>
      <c r="AAG235" s="601"/>
      <c r="AAH235" s="601"/>
      <c r="AAI235" s="601"/>
      <c r="AAJ235" s="601"/>
      <c r="AAK235" s="601"/>
      <c r="AAL235" s="601"/>
      <c r="AAM235" s="601"/>
      <c r="AAN235" s="601"/>
      <c r="AAO235" s="601"/>
      <c r="AAP235" s="601"/>
      <c r="AAQ235" s="601"/>
      <c r="AAR235" s="601"/>
      <c r="AAS235" s="601"/>
      <c r="AAT235" s="601"/>
      <c r="AAU235" s="601"/>
      <c r="AAV235" s="601"/>
      <c r="AAW235" s="601"/>
      <c r="AAX235" s="601"/>
      <c r="AAY235" s="601"/>
      <c r="AAZ235" s="601"/>
      <c r="ABA235" s="601"/>
      <c r="ABB235" s="601"/>
      <c r="ABC235" s="601"/>
      <c r="ABD235" s="601"/>
      <c r="ABE235" s="601"/>
      <c r="ABF235" s="601"/>
      <c r="ABG235" s="601"/>
      <c r="ABH235" s="601"/>
      <c r="ABI235" s="601"/>
      <c r="ABJ235" s="601"/>
      <c r="ABK235" s="601"/>
      <c r="ABL235" s="601"/>
      <c r="ABM235" s="601"/>
      <c r="ABN235" s="601"/>
      <c r="ABO235" s="601"/>
      <c r="ABP235" s="601"/>
      <c r="ABQ235" s="601"/>
      <c r="ABR235" s="601"/>
      <c r="ABS235" s="601"/>
      <c r="ABT235" s="601"/>
      <c r="ABU235" s="601"/>
      <c r="ABV235" s="601"/>
      <c r="ABW235" s="601"/>
      <c r="ABX235" s="601"/>
      <c r="ABY235" s="601"/>
      <c r="ABZ235" s="601"/>
      <c r="ACA235" s="601"/>
      <c r="ACB235" s="601"/>
      <c r="ACC235" s="601"/>
      <c r="ACD235" s="601"/>
      <c r="ACE235" s="601"/>
      <c r="ACF235" s="601"/>
      <c r="ACG235" s="601"/>
      <c r="ACH235" s="601"/>
      <c r="ACI235" s="601"/>
      <c r="ACJ235" s="601"/>
      <c r="ACK235" s="601"/>
      <c r="ACL235" s="601"/>
      <c r="ACM235" s="601"/>
      <c r="ACN235" s="601"/>
      <c r="ACO235" s="601"/>
      <c r="ACP235" s="601"/>
      <c r="ACQ235" s="601"/>
      <c r="ACR235" s="601"/>
      <c r="ACS235" s="601"/>
      <c r="ACT235" s="601"/>
      <c r="ACU235" s="601"/>
      <c r="ACV235" s="601"/>
      <c r="ACW235" s="601"/>
      <c r="ACX235" s="601"/>
      <c r="ACY235" s="601"/>
      <c r="ACZ235" s="601"/>
      <c r="ADA235" s="601"/>
      <c r="ADB235" s="601"/>
      <c r="ADC235" s="601"/>
      <c r="ADD235" s="601"/>
      <c r="ADE235" s="601"/>
      <c r="ADF235" s="601"/>
      <c r="ADG235" s="601"/>
      <c r="ADH235" s="601"/>
      <c r="ADI235" s="601"/>
      <c r="ADJ235" s="601"/>
      <c r="ADK235" s="601"/>
      <c r="ADL235" s="601"/>
      <c r="ADM235" s="601"/>
      <c r="ADN235" s="601"/>
      <c r="ADO235" s="601"/>
      <c r="ADP235" s="601"/>
      <c r="ADQ235" s="601"/>
      <c r="ADR235" s="601"/>
      <c r="ADS235" s="601"/>
      <c r="ADT235" s="601"/>
      <c r="ADU235" s="601"/>
      <c r="ADV235" s="601"/>
      <c r="ADW235" s="601"/>
      <c r="ADX235" s="601"/>
      <c r="ADY235" s="601"/>
      <c r="ADZ235" s="601"/>
      <c r="AEA235" s="601"/>
      <c r="AEB235" s="601"/>
      <c r="AEC235" s="601"/>
      <c r="AED235" s="601"/>
      <c r="AEE235" s="601"/>
      <c r="AEF235" s="601"/>
      <c r="AEG235" s="601"/>
      <c r="AEH235" s="601"/>
      <c r="AEI235" s="601"/>
      <c r="AEJ235" s="601"/>
      <c r="AEK235" s="601"/>
      <c r="AEL235" s="601"/>
      <c r="AEM235" s="601"/>
      <c r="AEN235" s="601"/>
      <c r="AEO235" s="601"/>
      <c r="AEP235" s="601"/>
      <c r="AEQ235" s="601"/>
      <c r="AER235" s="601"/>
      <c r="AES235" s="601"/>
      <c r="AET235" s="601"/>
      <c r="AEU235" s="601"/>
      <c r="AEV235" s="601"/>
      <c r="AEW235" s="601"/>
      <c r="AEX235" s="601"/>
      <c r="AEY235" s="601"/>
      <c r="AEZ235" s="601"/>
      <c r="AFA235" s="601"/>
      <c r="AFB235" s="601"/>
      <c r="AFC235" s="601"/>
      <c r="AFD235" s="601"/>
      <c r="AFE235" s="601"/>
      <c r="AFF235" s="601"/>
      <c r="AFG235" s="601"/>
      <c r="AFH235" s="601"/>
      <c r="AFI235" s="601"/>
      <c r="AFJ235" s="601"/>
      <c r="AFK235" s="601"/>
      <c r="AFL235" s="601"/>
      <c r="AFM235" s="601"/>
      <c r="AFN235" s="601"/>
      <c r="AFO235" s="601"/>
      <c r="AFP235" s="601"/>
      <c r="AFQ235" s="601"/>
      <c r="AFR235" s="601"/>
      <c r="AFS235" s="601"/>
      <c r="AFT235" s="601"/>
      <c r="AFU235" s="601"/>
      <c r="AFV235" s="601"/>
      <c r="AFW235" s="601"/>
      <c r="AFX235" s="601"/>
      <c r="AFY235" s="601"/>
      <c r="AFZ235" s="601"/>
      <c r="AGA235" s="601"/>
      <c r="AGB235" s="601"/>
      <c r="AGC235" s="601"/>
      <c r="AGD235" s="601"/>
      <c r="AGE235" s="601"/>
      <c r="AGF235" s="601"/>
      <c r="AGG235" s="601"/>
      <c r="AGH235" s="601"/>
      <c r="AGI235" s="601"/>
      <c r="AGJ235" s="601"/>
      <c r="AGK235" s="601"/>
      <c r="AGL235" s="601"/>
      <c r="AGM235" s="601"/>
      <c r="AGN235" s="601"/>
      <c r="AGO235" s="601"/>
      <c r="AGP235" s="601"/>
      <c r="AGQ235" s="601"/>
      <c r="AGR235" s="601"/>
      <c r="AGS235" s="601"/>
      <c r="AGT235" s="601"/>
      <c r="AGU235" s="601"/>
      <c r="AGV235" s="601"/>
      <c r="AGW235" s="601"/>
      <c r="AGX235" s="601"/>
      <c r="AGY235" s="601"/>
      <c r="AGZ235" s="601"/>
      <c r="AHA235" s="601"/>
      <c r="AHB235" s="601"/>
      <c r="AHC235" s="601"/>
      <c r="AHD235" s="601"/>
      <c r="AHE235" s="601"/>
      <c r="AHF235" s="601"/>
      <c r="AHG235" s="601"/>
      <c r="AHH235" s="601"/>
      <c r="AHI235" s="601"/>
      <c r="AHJ235" s="601"/>
      <c r="AHK235" s="601"/>
      <c r="AHL235" s="601"/>
      <c r="AHM235" s="601"/>
      <c r="AHN235" s="601"/>
      <c r="AHO235" s="601"/>
      <c r="AHP235" s="601"/>
      <c r="AHQ235" s="601"/>
      <c r="AHR235" s="601"/>
      <c r="AHS235" s="601"/>
      <c r="AHT235" s="601"/>
      <c r="AHU235" s="601"/>
      <c r="AHV235" s="601"/>
      <c r="AHW235" s="601"/>
      <c r="AHX235" s="601"/>
      <c r="AHY235" s="601"/>
      <c r="AHZ235" s="601"/>
      <c r="AIA235" s="601"/>
      <c r="AIB235" s="601"/>
      <c r="AIC235" s="601"/>
      <c r="AID235" s="601"/>
      <c r="AIE235" s="601"/>
      <c r="AIF235" s="601"/>
      <c r="AIG235" s="601"/>
      <c r="AIH235" s="601"/>
      <c r="AII235" s="601"/>
      <c r="AIJ235" s="601"/>
      <c r="AIK235" s="601"/>
      <c r="AIL235" s="601"/>
      <c r="AIM235" s="601"/>
      <c r="AIN235" s="601"/>
      <c r="AIO235" s="601"/>
      <c r="AIP235" s="601"/>
      <c r="AIQ235" s="601"/>
      <c r="AIR235" s="601"/>
      <c r="AIS235" s="601"/>
      <c r="AIT235" s="601"/>
      <c r="AIU235" s="601"/>
      <c r="AIV235" s="601"/>
      <c r="AIW235" s="601"/>
      <c r="AIX235" s="601"/>
      <c r="AIY235" s="601"/>
      <c r="AIZ235" s="601"/>
      <c r="AJA235" s="601"/>
      <c r="AJB235" s="601"/>
      <c r="AJC235" s="601"/>
      <c r="AJD235" s="601"/>
      <c r="AJE235" s="601"/>
      <c r="AJF235" s="601"/>
      <c r="AJG235" s="601"/>
      <c r="AJH235" s="601"/>
      <c r="AJI235" s="601"/>
      <c r="AJJ235" s="601"/>
      <c r="AJK235" s="601"/>
      <c r="AJL235" s="601"/>
      <c r="AJM235" s="601"/>
      <c r="AJN235" s="601"/>
      <c r="AJO235" s="601"/>
      <c r="AJP235" s="601"/>
      <c r="AJQ235" s="601"/>
      <c r="AJR235" s="601"/>
      <c r="AJS235" s="601"/>
      <c r="AJT235" s="601"/>
      <c r="AJU235" s="601"/>
      <c r="AJV235" s="601"/>
      <c r="AJW235" s="601"/>
      <c r="AJX235" s="601"/>
      <c r="AJY235" s="601"/>
      <c r="AJZ235" s="601"/>
      <c r="AKA235" s="601"/>
      <c r="AKB235" s="601"/>
      <c r="AKC235" s="601"/>
      <c r="AKD235" s="601"/>
      <c r="AKE235" s="601"/>
      <c r="AKF235" s="601"/>
      <c r="AKG235" s="601"/>
      <c r="AKH235" s="601"/>
      <c r="AKI235" s="601"/>
      <c r="AKJ235" s="601"/>
      <c r="AKK235" s="601"/>
      <c r="AKL235" s="601"/>
      <c r="AKM235" s="601"/>
      <c r="AKN235" s="601"/>
      <c r="AKO235" s="601"/>
      <c r="AKP235" s="601"/>
      <c r="AKQ235" s="601"/>
      <c r="AKR235" s="601"/>
      <c r="AKS235" s="601"/>
      <c r="AKT235" s="601"/>
      <c r="AKU235" s="601"/>
      <c r="AKV235" s="601"/>
      <c r="AKW235" s="601"/>
      <c r="AKX235" s="601"/>
      <c r="AKY235" s="601"/>
      <c r="AKZ235" s="601"/>
      <c r="ALA235" s="601"/>
      <c r="ALB235" s="601"/>
      <c r="ALC235" s="601"/>
      <c r="ALD235" s="601"/>
      <c r="ALE235" s="601"/>
      <c r="ALF235" s="601"/>
      <c r="ALG235" s="601"/>
      <c r="ALH235" s="601"/>
      <c r="ALI235" s="601"/>
      <c r="ALJ235" s="601"/>
      <c r="ALK235" s="601"/>
      <c r="ALL235" s="601"/>
      <c r="ALM235" s="601"/>
      <c r="ALN235" s="601"/>
      <c r="ALO235" s="601"/>
      <c r="ALP235" s="601"/>
      <c r="ALQ235" s="601"/>
      <c r="ALR235" s="601"/>
      <c r="ALS235" s="601"/>
      <c r="ALT235" s="601"/>
      <c r="ALU235" s="601"/>
      <c r="ALV235" s="601"/>
      <c r="ALW235" s="601"/>
      <c r="ALX235" s="601"/>
      <c r="ALY235" s="601"/>
      <c r="ALZ235" s="601"/>
      <c r="AMA235" s="601"/>
      <c r="AMB235" s="601"/>
      <c r="AMC235" s="601"/>
      <c r="AMD235" s="601"/>
      <c r="AME235" s="601"/>
      <c r="AMF235" s="601"/>
      <c r="AMG235" s="601"/>
      <c r="AMH235" s="601"/>
      <c r="AMI235" s="601"/>
      <c r="AMJ235" s="601"/>
      <c r="AMK235" s="601"/>
      <c r="AML235" s="601"/>
      <c r="AMM235" s="601"/>
      <c r="AMN235" s="601"/>
      <c r="AMO235" s="601"/>
      <c r="AMP235" s="601"/>
      <c r="AMQ235" s="601"/>
      <c r="AMR235" s="601"/>
      <c r="AMS235" s="601"/>
      <c r="AMT235" s="601"/>
      <c r="AMU235" s="601"/>
      <c r="AMV235" s="601"/>
      <c r="AMW235" s="601"/>
      <c r="AMX235" s="601"/>
      <c r="AMY235" s="601"/>
      <c r="AMZ235" s="601"/>
      <c r="ANA235" s="601"/>
      <c r="ANB235" s="601"/>
      <c r="ANC235" s="601"/>
      <c r="AND235" s="601"/>
      <c r="ANE235" s="601"/>
      <c r="ANF235" s="601"/>
      <c r="ANG235" s="601"/>
      <c r="ANH235" s="601"/>
      <c r="ANI235" s="601"/>
      <c r="ANJ235" s="601"/>
      <c r="ANK235" s="601"/>
      <c r="ANL235" s="601"/>
      <c r="ANM235" s="601"/>
      <c r="ANN235" s="601"/>
      <c r="ANO235" s="601"/>
      <c r="ANP235" s="601"/>
      <c r="ANQ235" s="601"/>
      <c r="ANR235" s="601"/>
      <c r="ANS235" s="601"/>
      <c r="ANT235" s="601"/>
      <c r="ANU235" s="601"/>
      <c r="ANV235" s="601"/>
      <c r="ANW235" s="601"/>
      <c r="ANX235" s="601"/>
      <c r="ANY235" s="601"/>
      <c r="ANZ235" s="601"/>
      <c r="AOA235" s="601"/>
      <c r="AOB235" s="601"/>
      <c r="AOC235" s="601"/>
      <c r="AOD235" s="601"/>
      <c r="AOE235" s="601"/>
      <c r="AOF235" s="601"/>
      <c r="AOG235" s="601"/>
      <c r="AOH235" s="601"/>
      <c r="AOI235" s="601"/>
      <c r="AOJ235" s="601"/>
      <c r="AOK235" s="601"/>
      <c r="AOL235" s="601"/>
      <c r="AOM235" s="601"/>
      <c r="AON235" s="601"/>
      <c r="AOO235" s="601"/>
      <c r="AOP235" s="601"/>
      <c r="AOQ235" s="601"/>
      <c r="AOR235" s="601"/>
      <c r="AOS235" s="601"/>
      <c r="AOT235" s="601"/>
      <c r="AOU235" s="601"/>
      <c r="AOV235" s="601"/>
      <c r="AOW235" s="601"/>
      <c r="AOX235" s="601"/>
      <c r="AOY235" s="601"/>
      <c r="AOZ235" s="601"/>
      <c r="APA235" s="601"/>
      <c r="APB235" s="601"/>
      <c r="APC235" s="601"/>
      <c r="APD235" s="601"/>
      <c r="APE235" s="601"/>
      <c r="APF235" s="601"/>
      <c r="APG235" s="601"/>
      <c r="APH235" s="601"/>
      <c r="API235" s="601"/>
      <c r="APJ235" s="601"/>
      <c r="APK235" s="601"/>
      <c r="APL235" s="601"/>
      <c r="APM235" s="601"/>
      <c r="APN235" s="601"/>
      <c r="APO235" s="601"/>
      <c r="APP235" s="601"/>
      <c r="APQ235" s="601"/>
      <c r="APR235" s="601"/>
      <c r="APS235" s="601"/>
      <c r="APT235" s="601"/>
      <c r="APU235" s="601"/>
      <c r="APV235" s="601"/>
      <c r="APW235" s="601"/>
      <c r="APX235" s="601"/>
      <c r="APY235" s="601"/>
      <c r="APZ235" s="601"/>
      <c r="AQA235" s="601"/>
      <c r="AQB235" s="601"/>
      <c r="AQC235" s="601"/>
      <c r="AQD235" s="601"/>
      <c r="AQE235" s="601"/>
      <c r="AQF235" s="601"/>
      <c r="AQG235" s="601"/>
      <c r="AQH235" s="601"/>
      <c r="AQI235" s="601"/>
      <c r="AQJ235" s="601"/>
      <c r="AQK235" s="601"/>
      <c r="AQL235" s="601"/>
      <c r="AQM235" s="601"/>
      <c r="AQN235" s="601"/>
      <c r="AQO235" s="601"/>
      <c r="AQP235" s="601"/>
      <c r="AQQ235" s="601"/>
      <c r="AQR235" s="601"/>
      <c r="AQS235" s="601"/>
      <c r="AQT235" s="601"/>
      <c r="AQU235" s="601"/>
      <c r="AQV235" s="601"/>
      <c r="AQW235" s="601"/>
      <c r="AQX235" s="601"/>
      <c r="AQY235" s="601"/>
      <c r="AQZ235" s="601"/>
      <c r="ARA235" s="601"/>
      <c r="ARB235" s="601"/>
      <c r="ARC235" s="601"/>
      <c r="ARD235" s="601"/>
      <c r="ARE235" s="601"/>
      <c r="ARF235" s="601"/>
      <c r="ARG235" s="601"/>
      <c r="ARH235" s="601"/>
      <c r="ARI235" s="601"/>
      <c r="ARJ235" s="601"/>
      <c r="ARK235" s="601"/>
      <c r="ARL235" s="601"/>
      <c r="ARM235" s="601"/>
      <c r="ARN235" s="601"/>
      <c r="ARO235" s="601"/>
      <c r="ARP235" s="601"/>
      <c r="ARQ235" s="601"/>
      <c r="ARR235" s="601"/>
      <c r="ARS235" s="601"/>
      <c r="ART235" s="601"/>
      <c r="ARU235" s="601"/>
      <c r="ARV235" s="601"/>
      <c r="ARW235" s="601"/>
      <c r="ARX235" s="601"/>
      <c r="ARY235" s="601"/>
      <c r="ARZ235" s="601"/>
      <c r="ASA235" s="601"/>
      <c r="ASB235" s="601"/>
      <c r="ASC235" s="601"/>
      <c r="ASD235" s="601"/>
      <c r="ASE235" s="601"/>
      <c r="ASF235" s="601"/>
      <c r="ASG235" s="601"/>
      <c r="ASH235" s="601"/>
      <c r="ASI235" s="601"/>
      <c r="ASJ235" s="601"/>
      <c r="ASK235" s="601"/>
      <c r="ASL235" s="601"/>
      <c r="ASM235" s="601"/>
      <c r="ASN235" s="601"/>
      <c r="ASO235" s="601"/>
      <c r="ASP235" s="601"/>
      <c r="ASQ235" s="601"/>
      <c r="ASR235" s="601"/>
      <c r="ASS235" s="601"/>
      <c r="AST235" s="601"/>
      <c r="ASU235" s="601"/>
      <c r="ASV235" s="601"/>
      <c r="ASW235" s="601"/>
      <c r="ASX235" s="601"/>
      <c r="ASY235" s="601"/>
      <c r="ASZ235" s="601"/>
      <c r="ATA235" s="601"/>
      <c r="ATB235" s="601"/>
      <c r="ATC235" s="601"/>
      <c r="ATD235" s="601"/>
      <c r="ATE235" s="601"/>
      <c r="ATF235" s="601"/>
      <c r="ATG235" s="601"/>
      <c r="ATH235" s="601"/>
      <c r="ATI235" s="601"/>
      <c r="ATJ235" s="601"/>
      <c r="ATK235" s="601"/>
      <c r="ATL235" s="601"/>
      <c r="ATM235" s="601"/>
      <c r="ATN235" s="601"/>
      <c r="ATO235" s="601"/>
      <c r="ATP235" s="601"/>
      <c r="ATQ235" s="601"/>
      <c r="ATR235" s="601"/>
      <c r="ATS235" s="601"/>
      <c r="ATT235" s="601"/>
      <c r="ATU235" s="601"/>
      <c r="ATV235" s="601"/>
      <c r="ATW235" s="601"/>
      <c r="ATX235" s="601"/>
      <c r="ATY235" s="601"/>
      <c r="ATZ235" s="601"/>
      <c r="AUA235" s="601"/>
      <c r="AUB235" s="601"/>
      <c r="AUC235" s="601"/>
      <c r="AUD235" s="601"/>
      <c r="AUE235" s="601"/>
      <c r="AUF235" s="601"/>
      <c r="AUG235" s="601"/>
      <c r="AUH235" s="601"/>
      <c r="AUI235" s="601"/>
      <c r="AUJ235" s="601"/>
      <c r="AUK235" s="601"/>
      <c r="AUL235" s="601"/>
      <c r="AUM235" s="601"/>
      <c r="AUN235" s="601"/>
      <c r="AUO235" s="601"/>
      <c r="AUP235" s="601"/>
      <c r="AUQ235" s="601"/>
      <c r="AUR235" s="601"/>
      <c r="AUS235" s="601"/>
      <c r="AUT235" s="601"/>
      <c r="AUU235" s="601"/>
      <c r="AUV235" s="601"/>
      <c r="AUW235" s="601"/>
      <c r="AUX235" s="601"/>
      <c r="AUY235" s="601"/>
      <c r="AUZ235" s="601"/>
      <c r="AVA235" s="601"/>
      <c r="AVB235" s="601"/>
      <c r="AVC235" s="601"/>
      <c r="AVD235" s="601"/>
      <c r="AVE235" s="601"/>
      <c r="AVF235" s="601"/>
      <c r="AVG235" s="601"/>
      <c r="AVH235" s="601"/>
      <c r="AVI235" s="601"/>
      <c r="AVJ235" s="601"/>
      <c r="AVK235" s="601"/>
      <c r="AVL235" s="601"/>
      <c r="AVM235" s="601"/>
      <c r="AVN235" s="601"/>
      <c r="AVO235" s="601"/>
      <c r="AVP235" s="601"/>
      <c r="AVQ235" s="601"/>
      <c r="AVR235" s="601"/>
      <c r="AVS235" s="601"/>
      <c r="AVT235" s="601"/>
      <c r="AVU235" s="601"/>
      <c r="AVV235" s="601"/>
      <c r="AVW235" s="601"/>
      <c r="AVX235" s="601"/>
      <c r="AVY235" s="601"/>
      <c r="AVZ235" s="601"/>
      <c r="AWA235" s="601"/>
      <c r="AWB235" s="601"/>
      <c r="AWC235" s="601"/>
      <c r="AWD235" s="601"/>
      <c r="AWE235" s="601"/>
      <c r="AWF235" s="601"/>
      <c r="AWG235" s="601"/>
      <c r="AWH235" s="601"/>
      <c r="AWI235" s="601"/>
      <c r="AWJ235" s="601"/>
      <c r="AWK235" s="601"/>
      <c r="AWL235" s="601"/>
      <c r="AWM235" s="601"/>
      <c r="AWN235" s="601"/>
      <c r="AWO235" s="601"/>
      <c r="AWP235" s="601"/>
      <c r="AWQ235" s="601"/>
      <c r="AWR235" s="601"/>
      <c r="AWS235" s="601"/>
      <c r="AWT235" s="601"/>
      <c r="AWU235" s="601"/>
      <c r="AWV235" s="601"/>
      <c r="AWW235" s="601"/>
      <c r="AWX235" s="601"/>
      <c r="AWY235" s="601"/>
      <c r="AWZ235" s="601"/>
      <c r="AXA235" s="601"/>
      <c r="AXB235" s="601"/>
      <c r="AXC235" s="601"/>
      <c r="AXD235" s="601"/>
      <c r="AXE235" s="601"/>
      <c r="AXF235" s="601"/>
      <c r="AXG235" s="601"/>
      <c r="AXH235" s="601"/>
      <c r="AXI235" s="601"/>
      <c r="AXJ235" s="601"/>
    </row>
    <row r="236" spans="1:1310" s="602" customFormat="1" ht="56.25" customHeight="1">
      <c r="A236" s="603"/>
      <c r="B236" s="5961" t="s">
        <v>980</v>
      </c>
      <c r="C236" s="5961"/>
      <c r="D236" s="5961"/>
      <c r="E236" s="5961"/>
      <c r="F236" s="605"/>
      <c r="G236" s="5962" t="s">
        <v>980</v>
      </c>
      <c r="H236" s="5962"/>
      <c r="I236" s="5962"/>
      <c r="J236" s="608"/>
      <c r="K236" s="5963" t="s">
        <v>981</v>
      </c>
      <c r="L236" s="5963"/>
      <c r="M236" s="5963"/>
      <c r="N236" s="608"/>
      <c r="O236" s="5964" t="s">
        <v>982</v>
      </c>
      <c r="P236" s="5964"/>
      <c r="Q236" s="5964"/>
      <c r="R236" s="599"/>
      <c r="S236" s="599"/>
      <c r="T236" s="599"/>
      <c r="U236" s="599"/>
      <c r="V236" s="599"/>
      <c r="W236" s="599"/>
      <c r="X236" s="599"/>
      <c r="Y236" s="599"/>
      <c r="Z236" s="599"/>
      <c r="AA236" s="599"/>
      <c r="AB236" s="599"/>
      <c r="AC236" s="599"/>
      <c r="AD236" s="600"/>
      <c r="AE236" s="600"/>
      <c r="AF236" s="600"/>
      <c r="AG236" s="600"/>
      <c r="AH236" s="600"/>
      <c r="AI236" s="600"/>
      <c r="AJ236" s="600"/>
      <c r="AK236" s="600"/>
      <c r="AL236" s="600"/>
      <c r="AM236" s="600"/>
      <c r="AN236" s="600"/>
      <c r="AO236" s="600"/>
      <c r="AP236" s="600"/>
      <c r="AQ236" s="600"/>
      <c r="AR236" s="600"/>
      <c r="AS236" s="600"/>
      <c r="AT236" s="600"/>
      <c r="AU236" s="600"/>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c r="CM236" s="601"/>
      <c r="CN236" s="601"/>
      <c r="CO236" s="601"/>
      <c r="CP236" s="601"/>
      <c r="CQ236" s="601"/>
      <c r="CR236" s="601"/>
      <c r="CS236" s="601"/>
      <c r="CT236" s="601"/>
      <c r="CU236" s="601"/>
      <c r="CV236" s="601"/>
      <c r="CW236" s="601"/>
      <c r="CX236" s="601"/>
      <c r="CY236" s="601"/>
      <c r="CZ236" s="601"/>
      <c r="DA236" s="601"/>
      <c r="DB236" s="601"/>
      <c r="DC236" s="601"/>
      <c r="DD236" s="601"/>
      <c r="DE236" s="601"/>
      <c r="DF236" s="601"/>
      <c r="DG236" s="601"/>
      <c r="DH236" s="601"/>
      <c r="DI236" s="601"/>
      <c r="DJ236" s="601"/>
      <c r="DK236" s="601"/>
      <c r="DL236" s="601"/>
      <c r="DM236" s="601"/>
      <c r="DN236" s="601"/>
      <c r="DO236" s="601"/>
      <c r="DP236" s="601"/>
      <c r="DQ236" s="601"/>
      <c r="DR236" s="601"/>
      <c r="DS236" s="601"/>
      <c r="DT236" s="601"/>
      <c r="DU236" s="601"/>
      <c r="DV236" s="601"/>
      <c r="DW236" s="601"/>
      <c r="DX236" s="601"/>
      <c r="DY236" s="601"/>
      <c r="DZ236" s="601"/>
      <c r="EA236" s="601"/>
      <c r="EB236" s="601"/>
      <c r="EC236" s="601"/>
      <c r="ED236" s="601"/>
      <c r="EE236" s="601"/>
      <c r="EF236" s="601"/>
      <c r="EG236" s="601"/>
      <c r="EH236" s="601"/>
      <c r="EI236" s="601"/>
      <c r="EJ236" s="601"/>
      <c r="EK236" s="601"/>
      <c r="EL236" s="601"/>
      <c r="EM236" s="601"/>
      <c r="EN236" s="601"/>
      <c r="EO236" s="601"/>
      <c r="EP236" s="601"/>
      <c r="EQ236" s="601"/>
      <c r="ER236" s="601"/>
      <c r="ES236" s="601"/>
      <c r="ET236" s="601"/>
      <c r="EU236" s="601"/>
      <c r="EV236" s="601"/>
      <c r="EW236" s="601"/>
      <c r="EX236" s="601"/>
      <c r="EY236" s="601"/>
      <c r="EZ236" s="601"/>
      <c r="FA236" s="601"/>
      <c r="FB236" s="601"/>
      <c r="FC236" s="601"/>
      <c r="FD236" s="601"/>
      <c r="FE236" s="601"/>
      <c r="FF236" s="601"/>
      <c r="FG236" s="601"/>
      <c r="FH236" s="601"/>
      <c r="FI236" s="601"/>
      <c r="FJ236" s="601"/>
      <c r="FK236" s="601"/>
      <c r="FL236" s="601"/>
      <c r="FM236" s="601"/>
      <c r="FN236" s="601"/>
      <c r="FO236" s="601"/>
      <c r="FP236" s="601"/>
      <c r="FQ236" s="601"/>
      <c r="FR236" s="601"/>
      <c r="FS236" s="601"/>
      <c r="FT236" s="601"/>
      <c r="FU236" s="601"/>
      <c r="FV236" s="601"/>
      <c r="FW236" s="601"/>
      <c r="FX236" s="601"/>
      <c r="FY236" s="601"/>
      <c r="FZ236" s="601"/>
      <c r="GA236" s="601"/>
      <c r="GB236" s="601"/>
      <c r="GC236" s="601"/>
      <c r="GD236" s="601"/>
      <c r="GE236" s="601"/>
      <c r="GF236" s="601"/>
      <c r="GG236" s="601"/>
      <c r="GH236" s="601"/>
      <c r="GI236" s="601"/>
      <c r="GJ236" s="601"/>
      <c r="GK236" s="601"/>
      <c r="GL236" s="601"/>
      <c r="GM236" s="601"/>
      <c r="GN236" s="601"/>
      <c r="GO236" s="601"/>
      <c r="GP236" s="601"/>
      <c r="GQ236" s="601"/>
      <c r="GR236" s="601"/>
      <c r="GS236" s="601"/>
      <c r="GT236" s="601"/>
      <c r="GU236" s="601"/>
      <c r="GV236" s="601"/>
      <c r="GW236" s="601"/>
      <c r="GX236" s="601"/>
      <c r="GY236" s="601"/>
      <c r="GZ236" s="601"/>
      <c r="HA236" s="601"/>
      <c r="HB236" s="601"/>
      <c r="HC236" s="601"/>
      <c r="HD236" s="601"/>
      <c r="HE236" s="601"/>
      <c r="HF236" s="601"/>
      <c r="HG236" s="601"/>
      <c r="HH236" s="601"/>
      <c r="HI236" s="601"/>
      <c r="HJ236" s="601"/>
      <c r="HK236" s="601"/>
      <c r="HL236" s="601"/>
      <c r="HM236" s="601"/>
      <c r="HN236" s="601"/>
      <c r="HO236" s="601"/>
      <c r="HP236" s="601"/>
      <c r="HQ236" s="601"/>
      <c r="HR236" s="601"/>
      <c r="HS236" s="601"/>
      <c r="HT236" s="601"/>
      <c r="HU236" s="601"/>
      <c r="HV236" s="601"/>
      <c r="HW236" s="601"/>
      <c r="HX236" s="601"/>
      <c r="HY236" s="601"/>
      <c r="HZ236" s="601"/>
      <c r="IA236" s="601"/>
      <c r="IB236" s="601"/>
      <c r="IC236" s="601"/>
      <c r="ID236" s="601"/>
      <c r="IE236" s="601"/>
      <c r="IF236" s="601"/>
      <c r="IG236" s="601"/>
      <c r="IH236" s="601"/>
      <c r="II236" s="601"/>
      <c r="IJ236" s="601"/>
      <c r="IK236" s="601"/>
      <c r="IL236" s="601"/>
      <c r="IM236" s="601"/>
      <c r="IN236" s="601"/>
      <c r="IO236" s="601"/>
      <c r="IP236" s="601"/>
      <c r="IQ236" s="601"/>
      <c r="IR236" s="601"/>
      <c r="IS236" s="601"/>
      <c r="IT236" s="601"/>
      <c r="IU236" s="601"/>
      <c r="IV236" s="601"/>
      <c r="IW236" s="601"/>
      <c r="IX236" s="601"/>
      <c r="IY236" s="601"/>
      <c r="IZ236" s="601"/>
      <c r="JA236" s="601"/>
      <c r="JB236" s="601"/>
      <c r="JC236" s="601"/>
      <c r="JD236" s="601"/>
      <c r="JE236" s="601"/>
      <c r="JF236" s="601"/>
      <c r="JG236" s="601"/>
      <c r="JH236" s="601"/>
      <c r="JI236" s="601"/>
      <c r="JJ236" s="601"/>
      <c r="JK236" s="601"/>
      <c r="JL236" s="601"/>
      <c r="JM236" s="601"/>
      <c r="JN236" s="601"/>
      <c r="JO236" s="601"/>
      <c r="JP236" s="601"/>
      <c r="JQ236" s="601"/>
      <c r="JR236" s="601"/>
      <c r="JS236" s="601"/>
      <c r="JT236" s="601"/>
      <c r="JU236" s="601"/>
      <c r="JV236" s="601"/>
      <c r="JW236" s="601"/>
      <c r="JX236" s="601"/>
      <c r="JY236" s="601"/>
      <c r="JZ236" s="601"/>
      <c r="KA236" s="601"/>
      <c r="KB236" s="601"/>
      <c r="KC236" s="601"/>
      <c r="KD236" s="601"/>
      <c r="KE236" s="601"/>
      <c r="KF236" s="601"/>
      <c r="KG236" s="601"/>
      <c r="KH236" s="601"/>
      <c r="KI236" s="601"/>
      <c r="KJ236" s="601"/>
      <c r="KK236" s="601"/>
      <c r="KL236" s="601"/>
      <c r="KM236" s="601"/>
      <c r="KN236" s="601"/>
      <c r="KO236" s="601"/>
      <c r="KP236" s="601"/>
      <c r="KQ236" s="601"/>
      <c r="KR236" s="601"/>
      <c r="KS236" s="601"/>
      <c r="KT236" s="601"/>
      <c r="KU236" s="601"/>
      <c r="KV236" s="601"/>
      <c r="KW236" s="601"/>
      <c r="KX236" s="601"/>
      <c r="KY236" s="601"/>
      <c r="KZ236" s="601"/>
      <c r="LA236" s="601"/>
      <c r="LB236" s="601"/>
      <c r="LC236" s="601"/>
      <c r="LD236" s="601"/>
      <c r="LE236" s="601"/>
      <c r="LF236" s="601"/>
      <c r="LG236" s="601"/>
      <c r="LH236" s="601"/>
      <c r="LI236" s="601"/>
      <c r="LJ236" s="601"/>
      <c r="LK236" s="601"/>
      <c r="LL236" s="601"/>
      <c r="LM236" s="601"/>
      <c r="LN236" s="601"/>
      <c r="LO236" s="601"/>
      <c r="LP236" s="601"/>
      <c r="LQ236" s="601"/>
      <c r="LR236" s="601"/>
      <c r="LS236" s="601"/>
      <c r="LT236" s="601"/>
      <c r="LU236" s="601"/>
      <c r="LV236" s="601"/>
      <c r="LW236" s="601"/>
      <c r="LX236" s="601"/>
      <c r="LY236" s="601"/>
      <c r="LZ236" s="601"/>
      <c r="MA236" s="601"/>
      <c r="MB236" s="601"/>
      <c r="MC236" s="601"/>
      <c r="MD236" s="601"/>
      <c r="ME236" s="601"/>
      <c r="MF236" s="601"/>
      <c r="MG236" s="601"/>
      <c r="MH236" s="601"/>
      <c r="MI236" s="601"/>
      <c r="MJ236" s="601"/>
      <c r="MK236" s="601"/>
      <c r="ML236" s="601"/>
      <c r="MM236" s="601"/>
      <c r="MN236" s="601"/>
      <c r="MO236" s="601"/>
      <c r="MP236" s="601"/>
      <c r="MQ236" s="601"/>
      <c r="MR236" s="601"/>
      <c r="MS236" s="601"/>
      <c r="MT236" s="601"/>
      <c r="MU236" s="601"/>
      <c r="MV236" s="601"/>
      <c r="MW236" s="601"/>
      <c r="MX236" s="601"/>
      <c r="MY236" s="601"/>
      <c r="MZ236" s="601"/>
      <c r="NA236" s="601"/>
      <c r="NB236" s="601"/>
      <c r="NC236" s="601"/>
      <c r="ND236" s="601"/>
      <c r="NE236" s="601"/>
      <c r="NF236" s="601"/>
      <c r="NG236" s="601"/>
      <c r="NH236" s="601"/>
      <c r="NI236" s="601"/>
      <c r="NJ236" s="601"/>
      <c r="NK236" s="601"/>
      <c r="NL236" s="601"/>
      <c r="NM236" s="601"/>
      <c r="NN236" s="601"/>
      <c r="NO236" s="601"/>
      <c r="NP236" s="601"/>
      <c r="NQ236" s="601"/>
      <c r="NR236" s="601"/>
      <c r="NS236" s="601"/>
      <c r="NT236" s="601"/>
      <c r="NU236" s="601"/>
      <c r="NV236" s="601"/>
      <c r="NW236" s="601"/>
      <c r="NX236" s="601"/>
      <c r="NY236" s="601"/>
      <c r="NZ236" s="601"/>
      <c r="OA236" s="601"/>
      <c r="OB236" s="601"/>
      <c r="OC236" s="601"/>
      <c r="OD236" s="601"/>
      <c r="OE236" s="601"/>
      <c r="OF236" s="601"/>
      <c r="OG236" s="601"/>
      <c r="OH236" s="601"/>
      <c r="OI236" s="601"/>
      <c r="OJ236" s="601"/>
      <c r="OK236" s="601"/>
      <c r="OL236" s="601"/>
      <c r="OM236" s="601"/>
      <c r="ON236" s="601"/>
      <c r="OO236" s="601"/>
      <c r="OP236" s="601"/>
      <c r="OQ236" s="601"/>
      <c r="OR236" s="601"/>
      <c r="OS236" s="601"/>
      <c r="OT236" s="601"/>
      <c r="OU236" s="601"/>
      <c r="OV236" s="601"/>
      <c r="OW236" s="601"/>
      <c r="OX236" s="601"/>
      <c r="OY236" s="601"/>
      <c r="OZ236" s="601"/>
      <c r="PA236" s="601"/>
      <c r="PB236" s="601"/>
      <c r="PC236" s="601"/>
      <c r="PD236" s="601"/>
      <c r="PE236" s="601"/>
      <c r="PF236" s="601"/>
      <c r="PG236" s="601"/>
      <c r="PH236" s="601"/>
      <c r="PI236" s="601"/>
      <c r="PJ236" s="601"/>
      <c r="PK236" s="601"/>
      <c r="PL236" s="601"/>
      <c r="PM236" s="601"/>
      <c r="PN236" s="601"/>
      <c r="PO236" s="601"/>
      <c r="PP236" s="601"/>
      <c r="PQ236" s="601"/>
      <c r="PR236" s="601"/>
      <c r="PS236" s="601"/>
      <c r="PT236" s="601"/>
      <c r="PU236" s="601"/>
      <c r="PV236" s="601"/>
      <c r="PW236" s="601"/>
      <c r="PX236" s="601"/>
      <c r="PY236" s="601"/>
      <c r="PZ236" s="601"/>
      <c r="QA236" s="601"/>
      <c r="QB236" s="601"/>
      <c r="QC236" s="601"/>
      <c r="QD236" s="601"/>
      <c r="QE236" s="601"/>
      <c r="QF236" s="601"/>
      <c r="QG236" s="601"/>
      <c r="QH236" s="601"/>
      <c r="QI236" s="601"/>
      <c r="QJ236" s="601"/>
      <c r="QK236" s="601"/>
      <c r="QL236" s="601"/>
      <c r="QM236" s="601"/>
      <c r="QN236" s="601"/>
      <c r="QO236" s="601"/>
      <c r="QP236" s="601"/>
      <c r="QQ236" s="601"/>
      <c r="QR236" s="601"/>
      <c r="QS236" s="601"/>
      <c r="QT236" s="601"/>
      <c r="QU236" s="601"/>
      <c r="QV236" s="601"/>
      <c r="QW236" s="601"/>
      <c r="QX236" s="601"/>
      <c r="QY236" s="601"/>
      <c r="QZ236" s="601"/>
      <c r="RA236" s="601"/>
      <c r="RB236" s="601"/>
      <c r="RC236" s="601"/>
      <c r="RD236" s="601"/>
      <c r="RE236" s="601"/>
      <c r="RF236" s="601"/>
      <c r="RG236" s="601"/>
      <c r="RH236" s="601"/>
      <c r="RI236" s="601"/>
      <c r="RJ236" s="601"/>
      <c r="RK236" s="601"/>
      <c r="RL236" s="601"/>
      <c r="RM236" s="601"/>
      <c r="RN236" s="601"/>
      <c r="RO236" s="601"/>
      <c r="RP236" s="601"/>
      <c r="RQ236" s="601"/>
      <c r="RR236" s="601"/>
      <c r="RS236" s="601"/>
      <c r="RT236" s="601"/>
      <c r="RU236" s="601"/>
      <c r="RV236" s="601"/>
      <c r="RW236" s="601"/>
      <c r="RX236" s="601"/>
      <c r="RY236" s="601"/>
      <c r="RZ236" s="601"/>
      <c r="SA236" s="601"/>
      <c r="SB236" s="601"/>
      <c r="SC236" s="601"/>
      <c r="SD236" s="601"/>
      <c r="SE236" s="601"/>
      <c r="SF236" s="601"/>
      <c r="SG236" s="601"/>
      <c r="SH236" s="601"/>
      <c r="SI236" s="601"/>
      <c r="SJ236" s="601"/>
      <c r="SK236" s="601"/>
      <c r="SL236" s="601"/>
      <c r="SM236" s="601"/>
      <c r="SN236" s="601"/>
      <c r="SO236" s="601"/>
      <c r="SP236" s="601"/>
      <c r="SQ236" s="601"/>
      <c r="SR236" s="601"/>
      <c r="SS236" s="601"/>
      <c r="ST236" s="601"/>
      <c r="SU236" s="601"/>
      <c r="SV236" s="601"/>
      <c r="SW236" s="601"/>
      <c r="SX236" s="601"/>
      <c r="SY236" s="601"/>
      <c r="SZ236" s="601"/>
      <c r="TA236" s="601"/>
      <c r="TB236" s="601"/>
      <c r="TC236" s="601"/>
      <c r="TD236" s="601"/>
      <c r="TE236" s="601"/>
      <c r="TF236" s="601"/>
      <c r="TG236" s="601"/>
      <c r="TH236" s="601"/>
      <c r="TI236" s="601"/>
      <c r="TJ236" s="601"/>
      <c r="TK236" s="601"/>
      <c r="TL236" s="601"/>
      <c r="TM236" s="601"/>
      <c r="TN236" s="601"/>
      <c r="TO236" s="601"/>
      <c r="TP236" s="601"/>
      <c r="TQ236" s="601"/>
      <c r="TR236" s="601"/>
      <c r="TS236" s="601"/>
      <c r="TT236" s="601"/>
      <c r="TU236" s="601"/>
      <c r="TV236" s="601"/>
      <c r="TW236" s="601"/>
      <c r="TX236" s="601"/>
      <c r="TY236" s="601"/>
      <c r="TZ236" s="601"/>
      <c r="UA236" s="601"/>
      <c r="UB236" s="601"/>
      <c r="UC236" s="601"/>
      <c r="UD236" s="601"/>
      <c r="UE236" s="601"/>
      <c r="UF236" s="601"/>
      <c r="UG236" s="601"/>
      <c r="UH236" s="601"/>
      <c r="UI236" s="601"/>
      <c r="UJ236" s="601"/>
      <c r="UK236" s="601"/>
      <c r="UL236" s="601"/>
      <c r="UM236" s="601"/>
      <c r="UN236" s="601"/>
      <c r="UO236" s="601"/>
      <c r="UP236" s="601"/>
      <c r="UQ236" s="601"/>
      <c r="UR236" s="601"/>
      <c r="US236" s="601"/>
      <c r="UT236" s="601"/>
      <c r="UU236" s="601"/>
      <c r="UV236" s="601"/>
      <c r="UW236" s="601"/>
      <c r="UX236" s="601"/>
      <c r="UY236" s="601"/>
      <c r="UZ236" s="601"/>
      <c r="VA236" s="601"/>
      <c r="VB236" s="601"/>
      <c r="VC236" s="601"/>
      <c r="VD236" s="601"/>
      <c r="VE236" s="601"/>
      <c r="VF236" s="601"/>
      <c r="VG236" s="601"/>
      <c r="VH236" s="601"/>
      <c r="VI236" s="601"/>
      <c r="VJ236" s="601"/>
      <c r="VK236" s="601"/>
      <c r="VL236" s="601"/>
      <c r="VM236" s="601"/>
      <c r="VN236" s="601"/>
      <c r="VO236" s="601"/>
      <c r="VP236" s="601"/>
      <c r="VQ236" s="601"/>
      <c r="VR236" s="601"/>
      <c r="VS236" s="601"/>
      <c r="VT236" s="601"/>
      <c r="VU236" s="601"/>
      <c r="VV236" s="601"/>
      <c r="VW236" s="601"/>
      <c r="VX236" s="601"/>
      <c r="VY236" s="601"/>
      <c r="VZ236" s="601"/>
      <c r="WA236" s="601"/>
      <c r="WB236" s="601"/>
      <c r="WC236" s="601"/>
      <c r="WD236" s="601"/>
      <c r="WE236" s="601"/>
      <c r="WF236" s="601"/>
      <c r="WG236" s="601"/>
      <c r="WH236" s="601"/>
      <c r="WI236" s="601"/>
      <c r="WJ236" s="601"/>
      <c r="WK236" s="601"/>
      <c r="WL236" s="601"/>
      <c r="WM236" s="601"/>
      <c r="WN236" s="601"/>
      <c r="WO236" s="601"/>
      <c r="WP236" s="601"/>
      <c r="WQ236" s="601"/>
      <c r="WR236" s="601"/>
      <c r="WS236" s="601"/>
      <c r="WT236" s="601"/>
      <c r="WU236" s="601"/>
      <c r="WV236" s="601"/>
      <c r="WW236" s="601"/>
      <c r="WX236" s="601"/>
      <c r="WY236" s="601"/>
      <c r="WZ236" s="601"/>
      <c r="XA236" s="601"/>
      <c r="XB236" s="601"/>
      <c r="XC236" s="601"/>
      <c r="XD236" s="601"/>
      <c r="XE236" s="601"/>
      <c r="XF236" s="601"/>
      <c r="XG236" s="601"/>
      <c r="XH236" s="601"/>
      <c r="XI236" s="601"/>
      <c r="XJ236" s="601"/>
      <c r="XK236" s="601"/>
      <c r="XL236" s="601"/>
      <c r="XM236" s="601"/>
      <c r="XN236" s="601"/>
      <c r="XO236" s="601"/>
      <c r="XP236" s="601"/>
      <c r="XQ236" s="601"/>
      <c r="XR236" s="601"/>
      <c r="XS236" s="601"/>
      <c r="XT236" s="601"/>
      <c r="XU236" s="601"/>
      <c r="XV236" s="601"/>
      <c r="XW236" s="601"/>
      <c r="XX236" s="601"/>
      <c r="XY236" s="601"/>
      <c r="XZ236" s="601"/>
      <c r="YA236" s="601"/>
      <c r="YB236" s="601"/>
      <c r="YC236" s="601"/>
      <c r="YD236" s="601"/>
      <c r="YE236" s="601"/>
      <c r="YF236" s="601"/>
      <c r="YG236" s="601"/>
      <c r="YH236" s="601"/>
      <c r="YI236" s="601"/>
      <c r="YJ236" s="601"/>
      <c r="YK236" s="601"/>
      <c r="YL236" s="601"/>
      <c r="YM236" s="601"/>
      <c r="YN236" s="601"/>
      <c r="YO236" s="601"/>
      <c r="YP236" s="601"/>
      <c r="YQ236" s="601"/>
      <c r="YR236" s="601"/>
      <c r="YS236" s="601"/>
      <c r="YT236" s="601"/>
      <c r="YU236" s="601"/>
      <c r="YV236" s="601"/>
      <c r="YW236" s="601"/>
      <c r="YX236" s="601"/>
      <c r="YY236" s="601"/>
      <c r="YZ236" s="601"/>
      <c r="ZA236" s="601"/>
      <c r="ZB236" s="601"/>
      <c r="ZC236" s="601"/>
      <c r="ZD236" s="601"/>
      <c r="ZE236" s="601"/>
      <c r="ZF236" s="601"/>
      <c r="ZG236" s="601"/>
      <c r="ZH236" s="601"/>
      <c r="ZI236" s="601"/>
      <c r="ZJ236" s="601"/>
      <c r="ZK236" s="601"/>
      <c r="ZL236" s="601"/>
      <c r="ZM236" s="601"/>
      <c r="ZN236" s="601"/>
      <c r="ZO236" s="601"/>
      <c r="ZP236" s="601"/>
      <c r="ZQ236" s="601"/>
      <c r="ZR236" s="601"/>
      <c r="ZS236" s="601"/>
      <c r="ZT236" s="601"/>
      <c r="ZU236" s="601"/>
      <c r="ZV236" s="601"/>
      <c r="ZW236" s="601"/>
      <c r="ZX236" s="601"/>
      <c r="ZY236" s="601"/>
      <c r="ZZ236" s="601"/>
      <c r="AAA236" s="601"/>
      <c r="AAB236" s="601"/>
      <c r="AAC236" s="601"/>
      <c r="AAD236" s="601"/>
      <c r="AAE236" s="601"/>
      <c r="AAF236" s="601"/>
      <c r="AAG236" s="601"/>
      <c r="AAH236" s="601"/>
      <c r="AAI236" s="601"/>
      <c r="AAJ236" s="601"/>
      <c r="AAK236" s="601"/>
      <c r="AAL236" s="601"/>
      <c r="AAM236" s="601"/>
      <c r="AAN236" s="601"/>
      <c r="AAO236" s="601"/>
      <c r="AAP236" s="601"/>
      <c r="AAQ236" s="601"/>
      <c r="AAR236" s="601"/>
      <c r="AAS236" s="601"/>
      <c r="AAT236" s="601"/>
      <c r="AAU236" s="601"/>
      <c r="AAV236" s="601"/>
      <c r="AAW236" s="601"/>
      <c r="AAX236" s="601"/>
      <c r="AAY236" s="601"/>
      <c r="AAZ236" s="601"/>
      <c r="ABA236" s="601"/>
      <c r="ABB236" s="601"/>
      <c r="ABC236" s="601"/>
      <c r="ABD236" s="601"/>
      <c r="ABE236" s="601"/>
      <c r="ABF236" s="601"/>
      <c r="ABG236" s="601"/>
      <c r="ABH236" s="601"/>
      <c r="ABI236" s="601"/>
      <c r="ABJ236" s="601"/>
      <c r="ABK236" s="601"/>
      <c r="ABL236" s="601"/>
      <c r="ABM236" s="601"/>
      <c r="ABN236" s="601"/>
      <c r="ABO236" s="601"/>
      <c r="ABP236" s="601"/>
      <c r="ABQ236" s="601"/>
      <c r="ABR236" s="601"/>
      <c r="ABS236" s="601"/>
      <c r="ABT236" s="601"/>
      <c r="ABU236" s="601"/>
      <c r="ABV236" s="601"/>
      <c r="ABW236" s="601"/>
      <c r="ABX236" s="601"/>
      <c r="ABY236" s="601"/>
      <c r="ABZ236" s="601"/>
      <c r="ACA236" s="601"/>
      <c r="ACB236" s="601"/>
      <c r="ACC236" s="601"/>
      <c r="ACD236" s="601"/>
      <c r="ACE236" s="601"/>
      <c r="ACF236" s="601"/>
      <c r="ACG236" s="601"/>
      <c r="ACH236" s="601"/>
      <c r="ACI236" s="601"/>
      <c r="ACJ236" s="601"/>
      <c r="ACK236" s="601"/>
      <c r="ACL236" s="601"/>
      <c r="ACM236" s="601"/>
      <c r="ACN236" s="601"/>
      <c r="ACO236" s="601"/>
      <c r="ACP236" s="601"/>
      <c r="ACQ236" s="601"/>
      <c r="ACR236" s="601"/>
      <c r="ACS236" s="601"/>
      <c r="ACT236" s="601"/>
      <c r="ACU236" s="601"/>
      <c r="ACV236" s="601"/>
      <c r="ACW236" s="601"/>
      <c r="ACX236" s="601"/>
      <c r="ACY236" s="601"/>
      <c r="ACZ236" s="601"/>
      <c r="ADA236" s="601"/>
      <c r="ADB236" s="601"/>
      <c r="ADC236" s="601"/>
      <c r="ADD236" s="601"/>
      <c r="ADE236" s="601"/>
      <c r="ADF236" s="601"/>
      <c r="ADG236" s="601"/>
      <c r="ADH236" s="601"/>
      <c r="ADI236" s="601"/>
      <c r="ADJ236" s="601"/>
      <c r="ADK236" s="601"/>
      <c r="ADL236" s="601"/>
      <c r="ADM236" s="601"/>
      <c r="ADN236" s="601"/>
      <c r="ADO236" s="601"/>
      <c r="ADP236" s="601"/>
      <c r="ADQ236" s="601"/>
      <c r="ADR236" s="601"/>
      <c r="ADS236" s="601"/>
      <c r="ADT236" s="601"/>
      <c r="ADU236" s="601"/>
      <c r="ADV236" s="601"/>
      <c r="ADW236" s="601"/>
      <c r="ADX236" s="601"/>
      <c r="ADY236" s="601"/>
      <c r="ADZ236" s="601"/>
      <c r="AEA236" s="601"/>
      <c r="AEB236" s="601"/>
      <c r="AEC236" s="601"/>
      <c r="AED236" s="601"/>
      <c r="AEE236" s="601"/>
      <c r="AEF236" s="601"/>
      <c r="AEG236" s="601"/>
      <c r="AEH236" s="601"/>
      <c r="AEI236" s="601"/>
      <c r="AEJ236" s="601"/>
      <c r="AEK236" s="601"/>
      <c r="AEL236" s="601"/>
      <c r="AEM236" s="601"/>
      <c r="AEN236" s="601"/>
      <c r="AEO236" s="601"/>
      <c r="AEP236" s="601"/>
      <c r="AEQ236" s="601"/>
      <c r="AER236" s="601"/>
      <c r="AES236" s="601"/>
      <c r="AET236" s="601"/>
      <c r="AEU236" s="601"/>
      <c r="AEV236" s="601"/>
      <c r="AEW236" s="601"/>
      <c r="AEX236" s="601"/>
      <c r="AEY236" s="601"/>
      <c r="AEZ236" s="601"/>
      <c r="AFA236" s="601"/>
      <c r="AFB236" s="601"/>
      <c r="AFC236" s="601"/>
      <c r="AFD236" s="601"/>
      <c r="AFE236" s="601"/>
      <c r="AFF236" s="601"/>
      <c r="AFG236" s="601"/>
      <c r="AFH236" s="601"/>
      <c r="AFI236" s="601"/>
      <c r="AFJ236" s="601"/>
      <c r="AFK236" s="601"/>
      <c r="AFL236" s="601"/>
      <c r="AFM236" s="601"/>
      <c r="AFN236" s="601"/>
      <c r="AFO236" s="601"/>
      <c r="AFP236" s="601"/>
      <c r="AFQ236" s="601"/>
      <c r="AFR236" s="601"/>
      <c r="AFS236" s="601"/>
      <c r="AFT236" s="601"/>
      <c r="AFU236" s="601"/>
      <c r="AFV236" s="601"/>
      <c r="AFW236" s="601"/>
      <c r="AFX236" s="601"/>
      <c r="AFY236" s="601"/>
      <c r="AFZ236" s="601"/>
      <c r="AGA236" s="601"/>
      <c r="AGB236" s="601"/>
      <c r="AGC236" s="601"/>
      <c r="AGD236" s="601"/>
      <c r="AGE236" s="601"/>
      <c r="AGF236" s="601"/>
      <c r="AGG236" s="601"/>
      <c r="AGH236" s="601"/>
      <c r="AGI236" s="601"/>
      <c r="AGJ236" s="601"/>
      <c r="AGK236" s="601"/>
      <c r="AGL236" s="601"/>
      <c r="AGM236" s="601"/>
      <c r="AGN236" s="601"/>
      <c r="AGO236" s="601"/>
      <c r="AGP236" s="601"/>
      <c r="AGQ236" s="601"/>
      <c r="AGR236" s="601"/>
      <c r="AGS236" s="601"/>
      <c r="AGT236" s="601"/>
      <c r="AGU236" s="601"/>
      <c r="AGV236" s="601"/>
      <c r="AGW236" s="601"/>
      <c r="AGX236" s="601"/>
      <c r="AGY236" s="601"/>
      <c r="AGZ236" s="601"/>
      <c r="AHA236" s="601"/>
      <c r="AHB236" s="601"/>
      <c r="AHC236" s="601"/>
      <c r="AHD236" s="601"/>
      <c r="AHE236" s="601"/>
      <c r="AHF236" s="601"/>
      <c r="AHG236" s="601"/>
      <c r="AHH236" s="601"/>
      <c r="AHI236" s="601"/>
      <c r="AHJ236" s="601"/>
      <c r="AHK236" s="601"/>
      <c r="AHL236" s="601"/>
      <c r="AHM236" s="601"/>
      <c r="AHN236" s="601"/>
      <c r="AHO236" s="601"/>
      <c r="AHP236" s="601"/>
      <c r="AHQ236" s="601"/>
      <c r="AHR236" s="601"/>
      <c r="AHS236" s="601"/>
      <c r="AHT236" s="601"/>
      <c r="AHU236" s="601"/>
      <c r="AHV236" s="601"/>
      <c r="AHW236" s="601"/>
      <c r="AHX236" s="601"/>
      <c r="AHY236" s="601"/>
      <c r="AHZ236" s="601"/>
      <c r="AIA236" s="601"/>
      <c r="AIB236" s="601"/>
      <c r="AIC236" s="601"/>
      <c r="AID236" s="601"/>
      <c r="AIE236" s="601"/>
      <c r="AIF236" s="601"/>
      <c r="AIG236" s="601"/>
      <c r="AIH236" s="601"/>
      <c r="AII236" s="601"/>
      <c r="AIJ236" s="601"/>
      <c r="AIK236" s="601"/>
      <c r="AIL236" s="601"/>
      <c r="AIM236" s="601"/>
      <c r="AIN236" s="601"/>
      <c r="AIO236" s="601"/>
      <c r="AIP236" s="601"/>
      <c r="AIQ236" s="601"/>
      <c r="AIR236" s="601"/>
      <c r="AIS236" s="601"/>
      <c r="AIT236" s="601"/>
      <c r="AIU236" s="601"/>
      <c r="AIV236" s="601"/>
      <c r="AIW236" s="601"/>
      <c r="AIX236" s="601"/>
      <c r="AIY236" s="601"/>
      <c r="AIZ236" s="601"/>
      <c r="AJA236" s="601"/>
      <c r="AJB236" s="601"/>
      <c r="AJC236" s="601"/>
      <c r="AJD236" s="601"/>
      <c r="AJE236" s="601"/>
      <c r="AJF236" s="601"/>
      <c r="AJG236" s="601"/>
      <c r="AJH236" s="601"/>
      <c r="AJI236" s="601"/>
      <c r="AJJ236" s="601"/>
      <c r="AJK236" s="601"/>
      <c r="AJL236" s="601"/>
      <c r="AJM236" s="601"/>
      <c r="AJN236" s="601"/>
      <c r="AJO236" s="601"/>
      <c r="AJP236" s="601"/>
      <c r="AJQ236" s="601"/>
      <c r="AJR236" s="601"/>
      <c r="AJS236" s="601"/>
      <c r="AJT236" s="601"/>
      <c r="AJU236" s="601"/>
      <c r="AJV236" s="601"/>
      <c r="AJW236" s="601"/>
      <c r="AJX236" s="601"/>
      <c r="AJY236" s="601"/>
      <c r="AJZ236" s="601"/>
      <c r="AKA236" s="601"/>
      <c r="AKB236" s="601"/>
      <c r="AKC236" s="601"/>
      <c r="AKD236" s="601"/>
      <c r="AKE236" s="601"/>
      <c r="AKF236" s="601"/>
      <c r="AKG236" s="601"/>
      <c r="AKH236" s="601"/>
      <c r="AKI236" s="601"/>
      <c r="AKJ236" s="601"/>
      <c r="AKK236" s="601"/>
      <c r="AKL236" s="601"/>
      <c r="AKM236" s="601"/>
      <c r="AKN236" s="601"/>
      <c r="AKO236" s="601"/>
      <c r="AKP236" s="601"/>
      <c r="AKQ236" s="601"/>
      <c r="AKR236" s="601"/>
      <c r="AKS236" s="601"/>
      <c r="AKT236" s="601"/>
      <c r="AKU236" s="601"/>
      <c r="AKV236" s="601"/>
      <c r="AKW236" s="601"/>
      <c r="AKX236" s="601"/>
      <c r="AKY236" s="601"/>
      <c r="AKZ236" s="601"/>
      <c r="ALA236" s="601"/>
      <c r="ALB236" s="601"/>
      <c r="ALC236" s="601"/>
      <c r="ALD236" s="601"/>
      <c r="ALE236" s="601"/>
      <c r="ALF236" s="601"/>
      <c r="ALG236" s="601"/>
      <c r="ALH236" s="601"/>
      <c r="ALI236" s="601"/>
      <c r="ALJ236" s="601"/>
      <c r="ALK236" s="601"/>
      <c r="ALL236" s="601"/>
      <c r="ALM236" s="601"/>
      <c r="ALN236" s="601"/>
      <c r="ALO236" s="601"/>
      <c r="ALP236" s="601"/>
      <c r="ALQ236" s="601"/>
      <c r="ALR236" s="601"/>
      <c r="ALS236" s="601"/>
      <c r="ALT236" s="601"/>
      <c r="ALU236" s="601"/>
      <c r="ALV236" s="601"/>
      <c r="ALW236" s="601"/>
      <c r="ALX236" s="601"/>
      <c r="ALY236" s="601"/>
      <c r="ALZ236" s="601"/>
      <c r="AMA236" s="601"/>
      <c r="AMB236" s="601"/>
      <c r="AMC236" s="601"/>
      <c r="AMD236" s="601"/>
      <c r="AME236" s="601"/>
      <c r="AMF236" s="601"/>
      <c r="AMG236" s="601"/>
      <c r="AMH236" s="601"/>
      <c r="AMI236" s="601"/>
      <c r="AMJ236" s="601"/>
      <c r="AMK236" s="601"/>
      <c r="AML236" s="601"/>
      <c r="AMM236" s="601"/>
      <c r="AMN236" s="601"/>
      <c r="AMO236" s="601"/>
      <c r="AMP236" s="601"/>
      <c r="AMQ236" s="601"/>
      <c r="AMR236" s="601"/>
      <c r="AMS236" s="601"/>
      <c r="AMT236" s="601"/>
      <c r="AMU236" s="601"/>
      <c r="AMV236" s="601"/>
      <c r="AMW236" s="601"/>
      <c r="AMX236" s="601"/>
      <c r="AMY236" s="601"/>
      <c r="AMZ236" s="601"/>
      <c r="ANA236" s="601"/>
      <c r="ANB236" s="601"/>
      <c r="ANC236" s="601"/>
      <c r="AND236" s="601"/>
      <c r="ANE236" s="601"/>
      <c r="ANF236" s="601"/>
      <c r="ANG236" s="601"/>
      <c r="ANH236" s="601"/>
      <c r="ANI236" s="601"/>
      <c r="ANJ236" s="601"/>
      <c r="ANK236" s="601"/>
      <c r="ANL236" s="601"/>
      <c r="ANM236" s="601"/>
      <c r="ANN236" s="601"/>
      <c r="ANO236" s="601"/>
      <c r="ANP236" s="601"/>
      <c r="ANQ236" s="601"/>
      <c r="ANR236" s="601"/>
      <c r="ANS236" s="601"/>
      <c r="ANT236" s="601"/>
      <c r="ANU236" s="601"/>
      <c r="ANV236" s="601"/>
      <c r="ANW236" s="601"/>
      <c r="ANX236" s="601"/>
      <c r="ANY236" s="601"/>
      <c r="ANZ236" s="601"/>
      <c r="AOA236" s="601"/>
      <c r="AOB236" s="601"/>
      <c r="AOC236" s="601"/>
      <c r="AOD236" s="601"/>
      <c r="AOE236" s="601"/>
      <c r="AOF236" s="601"/>
      <c r="AOG236" s="601"/>
      <c r="AOH236" s="601"/>
      <c r="AOI236" s="601"/>
      <c r="AOJ236" s="601"/>
      <c r="AOK236" s="601"/>
      <c r="AOL236" s="601"/>
      <c r="AOM236" s="601"/>
      <c r="AON236" s="601"/>
      <c r="AOO236" s="601"/>
      <c r="AOP236" s="601"/>
      <c r="AOQ236" s="601"/>
      <c r="AOR236" s="601"/>
      <c r="AOS236" s="601"/>
      <c r="AOT236" s="601"/>
      <c r="AOU236" s="601"/>
      <c r="AOV236" s="601"/>
      <c r="AOW236" s="601"/>
      <c r="AOX236" s="601"/>
      <c r="AOY236" s="601"/>
      <c r="AOZ236" s="601"/>
      <c r="APA236" s="601"/>
      <c r="APB236" s="601"/>
      <c r="APC236" s="601"/>
      <c r="APD236" s="601"/>
      <c r="APE236" s="601"/>
      <c r="APF236" s="601"/>
      <c r="APG236" s="601"/>
      <c r="APH236" s="601"/>
      <c r="API236" s="601"/>
      <c r="APJ236" s="601"/>
      <c r="APK236" s="601"/>
      <c r="APL236" s="601"/>
      <c r="APM236" s="601"/>
      <c r="APN236" s="601"/>
      <c r="APO236" s="601"/>
      <c r="APP236" s="601"/>
      <c r="APQ236" s="601"/>
      <c r="APR236" s="601"/>
      <c r="APS236" s="601"/>
      <c r="APT236" s="601"/>
      <c r="APU236" s="601"/>
      <c r="APV236" s="601"/>
      <c r="APW236" s="601"/>
      <c r="APX236" s="601"/>
      <c r="APY236" s="601"/>
      <c r="APZ236" s="601"/>
      <c r="AQA236" s="601"/>
      <c r="AQB236" s="601"/>
      <c r="AQC236" s="601"/>
      <c r="AQD236" s="601"/>
      <c r="AQE236" s="601"/>
      <c r="AQF236" s="601"/>
      <c r="AQG236" s="601"/>
      <c r="AQH236" s="601"/>
      <c r="AQI236" s="601"/>
      <c r="AQJ236" s="601"/>
      <c r="AQK236" s="601"/>
      <c r="AQL236" s="601"/>
      <c r="AQM236" s="601"/>
      <c r="AQN236" s="601"/>
      <c r="AQO236" s="601"/>
      <c r="AQP236" s="601"/>
      <c r="AQQ236" s="601"/>
      <c r="AQR236" s="601"/>
      <c r="AQS236" s="601"/>
      <c r="AQT236" s="601"/>
      <c r="AQU236" s="601"/>
      <c r="AQV236" s="601"/>
      <c r="AQW236" s="601"/>
      <c r="AQX236" s="601"/>
      <c r="AQY236" s="601"/>
      <c r="AQZ236" s="601"/>
      <c r="ARA236" s="601"/>
      <c r="ARB236" s="601"/>
      <c r="ARC236" s="601"/>
      <c r="ARD236" s="601"/>
      <c r="ARE236" s="601"/>
      <c r="ARF236" s="601"/>
      <c r="ARG236" s="601"/>
      <c r="ARH236" s="601"/>
      <c r="ARI236" s="601"/>
      <c r="ARJ236" s="601"/>
      <c r="ARK236" s="601"/>
      <c r="ARL236" s="601"/>
      <c r="ARM236" s="601"/>
      <c r="ARN236" s="601"/>
      <c r="ARO236" s="601"/>
      <c r="ARP236" s="601"/>
      <c r="ARQ236" s="601"/>
      <c r="ARR236" s="601"/>
      <c r="ARS236" s="601"/>
      <c r="ART236" s="601"/>
      <c r="ARU236" s="601"/>
      <c r="ARV236" s="601"/>
      <c r="ARW236" s="601"/>
      <c r="ARX236" s="601"/>
      <c r="ARY236" s="601"/>
      <c r="ARZ236" s="601"/>
      <c r="ASA236" s="601"/>
      <c r="ASB236" s="601"/>
      <c r="ASC236" s="601"/>
      <c r="ASD236" s="601"/>
      <c r="ASE236" s="601"/>
      <c r="ASF236" s="601"/>
      <c r="ASG236" s="601"/>
      <c r="ASH236" s="601"/>
      <c r="ASI236" s="601"/>
      <c r="ASJ236" s="601"/>
      <c r="ASK236" s="601"/>
      <c r="ASL236" s="601"/>
      <c r="ASM236" s="601"/>
      <c r="ASN236" s="601"/>
      <c r="ASO236" s="601"/>
      <c r="ASP236" s="601"/>
      <c r="ASQ236" s="601"/>
      <c r="ASR236" s="601"/>
      <c r="ASS236" s="601"/>
      <c r="AST236" s="601"/>
      <c r="ASU236" s="601"/>
      <c r="ASV236" s="601"/>
      <c r="ASW236" s="601"/>
      <c r="ASX236" s="601"/>
      <c r="ASY236" s="601"/>
      <c r="ASZ236" s="601"/>
      <c r="ATA236" s="601"/>
      <c r="ATB236" s="601"/>
      <c r="ATC236" s="601"/>
      <c r="ATD236" s="601"/>
      <c r="ATE236" s="601"/>
      <c r="ATF236" s="601"/>
      <c r="ATG236" s="601"/>
      <c r="ATH236" s="601"/>
      <c r="ATI236" s="601"/>
      <c r="ATJ236" s="601"/>
      <c r="ATK236" s="601"/>
      <c r="ATL236" s="601"/>
      <c r="ATM236" s="601"/>
      <c r="ATN236" s="601"/>
      <c r="ATO236" s="601"/>
      <c r="ATP236" s="601"/>
      <c r="ATQ236" s="601"/>
      <c r="ATR236" s="601"/>
      <c r="ATS236" s="601"/>
      <c r="ATT236" s="601"/>
      <c r="ATU236" s="601"/>
      <c r="ATV236" s="601"/>
      <c r="ATW236" s="601"/>
      <c r="ATX236" s="601"/>
      <c r="ATY236" s="601"/>
      <c r="ATZ236" s="601"/>
      <c r="AUA236" s="601"/>
      <c r="AUB236" s="601"/>
      <c r="AUC236" s="601"/>
      <c r="AUD236" s="601"/>
      <c r="AUE236" s="601"/>
      <c r="AUF236" s="601"/>
      <c r="AUG236" s="601"/>
      <c r="AUH236" s="601"/>
      <c r="AUI236" s="601"/>
      <c r="AUJ236" s="601"/>
      <c r="AUK236" s="601"/>
      <c r="AUL236" s="601"/>
      <c r="AUM236" s="601"/>
      <c r="AUN236" s="601"/>
      <c r="AUO236" s="601"/>
      <c r="AUP236" s="601"/>
      <c r="AUQ236" s="601"/>
      <c r="AUR236" s="601"/>
      <c r="AUS236" s="601"/>
      <c r="AUT236" s="601"/>
      <c r="AUU236" s="601"/>
      <c r="AUV236" s="601"/>
      <c r="AUW236" s="601"/>
      <c r="AUX236" s="601"/>
      <c r="AUY236" s="601"/>
      <c r="AUZ236" s="601"/>
      <c r="AVA236" s="601"/>
      <c r="AVB236" s="601"/>
      <c r="AVC236" s="601"/>
      <c r="AVD236" s="601"/>
      <c r="AVE236" s="601"/>
      <c r="AVF236" s="601"/>
      <c r="AVG236" s="601"/>
      <c r="AVH236" s="601"/>
      <c r="AVI236" s="601"/>
      <c r="AVJ236" s="601"/>
      <c r="AVK236" s="601"/>
      <c r="AVL236" s="601"/>
      <c r="AVM236" s="601"/>
      <c r="AVN236" s="601"/>
      <c r="AVO236" s="601"/>
      <c r="AVP236" s="601"/>
      <c r="AVQ236" s="601"/>
      <c r="AVR236" s="601"/>
      <c r="AVS236" s="601"/>
      <c r="AVT236" s="601"/>
      <c r="AVU236" s="601"/>
      <c r="AVV236" s="601"/>
      <c r="AVW236" s="601"/>
      <c r="AVX236" s="601"/>
      <c r="AVY236" s="601"/>
      <c r="AVZ236" s="601"/>
      <c r="AWA236" s="601"/>
      <c r="AWB236" s="601"/>
      <c r="AWC236" s="601"/>
      <c r="AWD236" s="601"/>
      <c r="AWE236" s="601"/>
      <c r="AWF236" s="601"/>
      <c r="AWG236" s="601"/>
      <c r="AWH236" s="601"/>
      <c r="AWI236" s="601"/>
      <c r="AWJ236" s="601"/>
      <c r="AWK236" s="601"/>
      <c r="AWL236" s="601"/>
      <c r="AWM236" s="601"/>
      <c r="AWN236" s="601"/>
      <c r="AWO236" s="601"/>
      <c r="AWP236" s="601"/>
      <c r="AWQ236" s="601"/>
      <c r="AWR236" s="601"/>
      <c r="AWS236" s="601"/>
      <c r="AWT236" s="601"/>
      <c r="AWU236" s="601"/>
      <c r="AWV236" s="601"/>
      <c r="AWW236" s="601"/>
      <c r="AWX236" s="601"/>
      <c r="AWY236" s="601"/>
      <c r="AWZ236" s="601"/>
      <c r="AXA236" s="601"/>
      <c r="AXB236" s="601"/>
      <c r="AXC236" s="601"/>
      <c r="AXD236" s="601"/>
      <c r="AXE236" s="601"/>
      <c r="AXF236" s="601"/>
      <c r="AXG236" s="601"/>
      <c r="AXH236" s="601"/>
      <c r="AXI236" s="601"/>
      <c r="AXJ236" s="601"/>
    </row>
    <row r="237" spans="1:1310" s="602" customFormat="1" ht="23.25" customHeight="1">
      <c r="A237" s="603"/>
      <c r="B237" s="616"/>
      <c r="C237" s="616"/>
      <c r="D237" s="616"/>
      <c r="E237" s="616"/>
      <c r="F237" s="616"/>
      <c r="G237" s="616"/>
      <c r="H237" s="616"/>
      <c r="I237" s="616"/>
      <c r="J237" s="616"/>
      <c r="K237" s="616"/>
      <c r="L237" s="616"/>
      <c r="M237" s="616"/>
      <c r="N237" s="616"/>
      <c r="O237" s="616"/>
      <c r="P237" s="616"/>
      <c r="Q237" s="616"/>
      <c r="R237" s="599"/>
      <c r="S237" s="599"/>
      <c r="T237" s="599"/>
      <c r="U237" s="599"/>
      <c r="V237" s="599"/>
      <c r="W237" s="599"/>
      <c r="X237" s="599"/>
      <c r="Y237" s="599"/>
      <c r="Z237" s="599"/>
      <c r="AA237" s="599"/>
      <c r="AB237" s="599"/>
      <c r="AC237" s="599"/>
      <c r="AD237" s="600"/>
      <c r="AE237" s="600"/>
      <c r="AF237" s="600"/>
      <c r="AG237" s="600"/>
      <c r="AH237" s="600"/>
      <c r="AI237" s="600"/>
      <c r="AJ237" s="600"/>
      <c r="AK237" s="600"/>
      <c r="AL237" s="600"/>
      <c r="AM237" s="600"/>
      <c r="AN237" s="600"/>
      <c r="AO237" s="600"/>
      <c r="AP237" s="600"/>
      <c r="AQ237" s="600"/>
      <c r="AR237" s="600"/>
      <c r="AS237" s="600"/>
      <c r="AT237" s="600"/>
      <c r="AU237" s="600"/>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c r="CM237" s="601"/>
      <c r="CN237" s="601"/>
      <c r="CO237" s="601"/>
      <c r="CP237" s="601"/>
      <c r="CQ237" s="601"/>
      <c r="CR237" s="601"/>
      <c r="CS237" s="601"/>
      <c r="CT237" s="601"/>
      <c r="CU237" s="601"/>
      <c r="CV237" s="601"/>
      <c r="CW237" s="601"/>
      <c r="CX237" s="601"/>
      <c r="CY237" s="601"/>
      <c r="CZ237" s="601"/>
      <c r="DA237" s="601"/>
      <c r="DB237" s="601"/>
      <c r="DC237" s="601"/>
      <c r="DD237" s="601"/>
      <c r="DE237" s="601"/>
      <c r="DF237" s="601"/>
      <c r="DG237" s="601"/>
      <c r="DH237" s="601"/>
      <c r="DI237" s="601"/>
      <c r="DJ237" s="601"/>
      <c r="DK237" s="601"/>
      <c r="DL237" s="601"/>
      <c r="DM237" s="601"/>
      <c r="DN237" s="601"/>
      <c r="DO237" s="601"/>
      <c r="DP237" s="601"/>
      <c r="DQ237" s="601"/>
      <c r="DR237" s="601"/>
      <c r="DS237" s="601"/>
      <c r="DT237" s="601"/>
      <c r="DU237" s="601"/>
      <c r="DV237" s="601"/>
      <c r="DW237" s="601"/>
      <c r="DX237" s="601"/>
      <c r="DY237" s="601"/>
      <c r="DZ237" s="601"/>
      <c r="EA237" s="601"/>
      <c r="EB237" s="601"/>
      <c r="EC237" s="601"/>
      <c r="ED237" s="601"/>
      <c r="EE237" s="601"/>
      <c r="EF237" s="601"/>
      <c r="EG237" s="601"/>
      <c r="EH237" s="601"/>
      <c r="EI237" s="601"/>
      <c r="EJ237" s="601"/>
      <c r="EK237" s="601"/>
      <c r="EL237" s="601"/>
      <c r="EM237" s="601"/>
      <c r="EN237" s="601"/>
      <c r="EO237" s="601"/>
      <c r="EP237" s="601"/>
      <c r="EQ237" s="601"/>
      <c r="ER237" s="601"/>
      <c r="ES237" s="601"/>
      <c r="ET237" s="601"/>
      <c r="EU237" s="601"/>
      <c r="EV237" s="601"/>
      <c r="EW237" s="601"/>
      <c r="EX237" s="601"/>
      <c r="EY237" s="601"/>
      <c r="EZ237" s="601"/>
      <c r="FA237" s="601"/>
      <c r="FB237" s="601"/>
      <c r="FC237" s="601"/>
      <c r="FD237" s="601"/>
      <c r="FE237" s="601"/>
      <c r="FF237" s="601"/>
      <c r="FG237" s="601"/>
      <c r="FH237" s="601"/>
      <c r="FI237" s="601"/>
      <c r="FJ237" s="601"/>
      <c r="FK237" s="601"/>
      <c r="FL237" s="601"/>
      <c r="FM237" s="601"/>
      <c r="FN237" s="601"/>
      <c r="FO237" s="601"/>
      <c r="FP237" s="601"/>
      <c r="FQ237" s="601"/>
      <c r="FR237" s="601"/>
      <c r="FS237" s="601"/>
      <c r="FT237" s="601"/>
      <c r="FU237" s="601"/>
      <c r="FV237" s="601"/>
      <c r="FW237" s="601"/>
      <c r="FX237" s="601"/>
      <c r="FY237" s="601"/>
      <c r="FZ237" s="601"/>
      <c r="GA237" s="601"/>
      <c r="GB237" s="601"/>
      <c r="GC237" s="601"/>
      <c r="GD237" s="601"/>
      <c r="GE237" s="601"/>
      <c r="GF237" s="601"/>
      <c r="GG237" s="601"/>
      <c r="GH237" s="601"/>
      <c r="GI237" s="601"/>
      <c r="GJ237" s="601"/>
      <c r="GK237" s="601"/>
      <c r="GL237" s="601"/>
      <c r="GM237" s="601"/>
      <c r="GN237" s="601"/>
      <c r="GO237" s="601"/>
      <c r="GP237" s="601"/>
      <c r="GQ237" s="601"/>
      <c r="GR237" s="601"/>
      <c r="GS237" s="601"/>
      <c r="GT237" s="601"/>
      <c r="GU237" s="601"/>
      <c r="GV237" s="601"/>
      <c r="GW237" s="601"/>
      <c r="GX237" s="601"/>
      <c r="GY237" s="601"/>
      <c r="GZ237" s="601"/>
      <c r="HA237" s="601"/>
      <c r="HB237" s="601"/>
      <c r="HC237" s="601"/>
      <c r="HD237" s="601"/>
      <c r="HE237" s="601"/>
      <c r="HF237" s="601"/>
      <c r="HG237" s="601"/>
      <c r="HH237" s="601"/>
      <c r="HI237" s="601"/>
      <c r="HJ237" s="601"/>
      <c r="HK237" s="601"/>
      <c r="HL237" s="601"/>
      <c r="HM237" s="601"/>
      <c r="HN237" s="601"/>
      <c r="HO237" s="601"/>
      <c r="HP237" s="601"/>
      <c r="HQ237" s="601"/>
      <c r="HR237" s="601"/>
      <c r="HS237" s="601"/>
      <c r="HT237" s="601"/>
      <c r="HU237" s="601"/>
      <c r="HV237" s="601"/>
      <c r="HW237" s="601"/>
      <c r="HX237" s="601"/>
      <c r="HY237" s="601"/>
      <c r="HZ237" s="601"/>
      <c r="IA237" s="601"/>
      <c r="IB237" s="601"/>
      <c r="IC237" s="601"/>
      <c r="ID237" s="601"/>
      <c r="IE237" s="601"/>
      <c r="IF237" s="601"/>
      <c r="IG237" s="601"/>
      <c r="IH237" s="601"/>
      <c r="II237" s="601"/>
      <c r="IJ237" s="601"/>
      <c r="IK237" s="601"/>
      <c r="IL237" s="601"/>
      <c r="IM237" s="601"/>
      <c r="IN237" s="601"/>
      <c r="IO237" s="601"/>
      <c r="IP237" s="601"/>
      <c r="IQ237" s="601"/>
      <c r="IR237" s="601"/>
      <c r="IS237" s="601"/>
      <c r="IT237" s="601"/>
      <c r="IU237" s="601"/>
      <c r="IV237" s="601"/>
      <c r="IW237" s="601"/>
      <c r="IX237" s="601"/>
      <c r="IY237" s="601"/>
      <c r="IZ237" s="601"/>
      <c r="JA237" s="601"/>
      <c r="JB237" s="601"/>
      <c r="JC237" s="601"/>
      <c r="JD237" s="601"/>
      <c r="JE237" s="601"/>
      <c r="JF237" s="601"/>
      <c r="JG237" s="601"/>
      <c r="JH237" s="601"/>
      <c r="JI237" s="601"/>
      <c r="JJ237" s="601"/>
      <c r="JK237" s="601"/>
      <c r="JL237" s="601"/>
      <c r="JM237" s="601"/>
      <c r="JN237" s="601"/>
      <c r="JO237" s="601"/>
      <c r="JP237" s="601"/>
      <c r="JQ237" s="601"/>
      <c r="JR237" s="601"/>
      <c r="JS237" s="601"/>
      <c r="JT237" s="601"/>
      <c r="JU237" s="601"/>
      <c r="JV237" s="601"/>
      <c r="JW237" s="601"/>
      <c r="JX237" s="601"/>
      <c r="JY237" s="601"/>
      <c r="JZ237" s="601"/>
      <c r="KA237" s="601"/>
      <c r="KB237" s="601"/>
      <c r="KC237" s="601"/>
      <c r="KD237" s="601"/>
      <c r="KE237" s="601"/>
      <c r="KF237" s="601"/>
      <c r="KG237" s="601"/>
      <c r="KH237" s="601"/>
      <c r="KI237" s="601"/>
      <c r="KJ237" s="601"/>
      <c r="KK237" s="601"/>
      <c r="KL237" s="601"/>
      <c r="KM237" s="601"/>
      <c r="KN237" s="601"/>
      <c r="KO237" s="601"/>
      <c r="KP237" s="601"/>
      <c r="KQ237" s="601"/>
      <c r="KR237" s="601"/>
      <c r="KS237" s="601"/>
      <c r="KT237" s="601"/>
      <c r="KU237" s="601"/>
      <c r="KV237" s="601"/>
      <c r="KW237" s="601"/>
      <c r="KX237" s="601"/>
      <c r="KY237" s="601"/>
      <c r="KZ237" s="601"/>
      <c r="LA237" s="601"/>
      <c r="LB237" s="601"/>
      <c r="LC237" s="601"/>
      <c r="LD237" s="601"/>
      <c r="LE237" s="601"/>
      <c r="LF237" s="601"/>
      <c r="LG237" s="601"/>
      <c r="LH237" s="601"/>
      <c r="LI237" s="601"/>
      <c r="LJ237" s="601"/>
      <c r="LK237" s="601"/>
      <c r="LL237" s="601"/>
      <c r="LM237" s="601"/>
      <c r="LN237" s="601"/>
      <c r="LO237" s="601"/>
      <c r="LP237" s="601"/>
      <c r="LQ237" s="601"/>
      <c r="LR237" s="601"/>
      <c r="LS237" s="601"/>
      <c r="LT237" s="601"/>
      <c r="LU237" s="601"/>
      <c r="LV237" s="601"/>
      <c r="LW237" s="601"/>
      <c r="LX237" s="601"/>
      <c r="LY237" s="601"/>
      <c r="LZ237" s="601"/>
      <c r="MA237" s="601"/>
      <c r="MB237" s="601"/>
      <c r="MC237" s="601"/>
      <c r="MD237" s="601"/>
      <c r="ME237" s="601"/>
      <c r="MF237" s="601"/>
      <c r="MG237" s="601"/>
      <c r="MH237" s="601"/>
      <c r="MI237" s="601"/>
      <c r="MJ237" s="601"/>
      <c r="MK237" s="601"/>
      <c r="ML237" s="601"/>
      <c r="MM237" s="601"/>
      <c r="MN237" s="601"/>
      <c r="MO237" s="601"/>
      <c r="MP237" s="601"/>
      <c r="MQ237" s="601"/>
      <c r="MR237" s="601"/>
      <c r="MS237" s="601"/>
      <c r="MT237" s="601"/>
      <c r="MU237" s="601"/>
      <c r="MV237" s="601"/>
      <c r="MW237" s="601"/>
      <c r="MX237" s="601"/>
      <c r="MY237" s="601"/>
      <c r="MZ237" s="601"/>
      <c r="NA237" s="601"/>
      <c r="NB237" s="601"/>
      <c r="NC237" s="601"/>
      <c r="ND237" s="601"/>
      <c r="NE237" s="601"/>
      <c r="NF237" s="601"/>
      <c r="NG237" s="601"/>
      <c r="NH237" s="601"/>
      <c r="NI237" s="601"/>
      <c r="NJ237" s="601"/>
      <c r="NK237" s="601"/>
      <c r="NL237" s="601"/>
      <c r="NM237" s="601"/>
      <c r="NN237" s="601"/>
      <c r="NO237" s="601"/>
      <c r="NP237" s="601"/>
      <c r="NQ237" s="601"/>
      <c r="NR237" s="601"/>
      <c r="NS237" s="601"/>
      <c r="NT237" s="601"/>
      <c r="NU237" s="601"/>
      <c r="NV237" s="601"/>
      <c r="NW237" s="601"/>
      <c r="NX237" s="601"/>
      <c r="NY237" s="601"/>
      <c r="NZ237" s="601"/>
      <c r="OA237" s="601"/>
      <c r="OB237" s="601"/>
      <c r="OC237" s="601"/>
      <c r="OD237" s="601"/>
      <c r="OE237" s="601"/>
      <c r="OF237" s="601"/>
      <c r="OG237" s="601"/>
      <c r="OH237" s="601"/>
      <c r="OI237" s="601"/>
      <c r="OJ237" s="601"/>
      <c r="OK237" s="601"/>
      <c r="OL237" s="601"/>
      <c r="OM237" s="601"/>
      <c r="ON237" s="601"/>
      <c r="OO237" s="601"/>
      <c r="OP237" s="601"/>
      <c r="OQ237" s="601"/>
      <c r="OR237" s="601"/>
      <c r="OS237" s="601"/>
      <c r="OT237" s="601"/>
      <c r="OU237" s="601"/>
      <c r="OV237" s="601"/>
      <c r="OW237" s="601"/>
      <c r="OX237" s="601"/>
      <c r="OY237" s="601"/>
      <c r="OZ237" s="601"/>
      <c r="PA237" s="601"/>
      <c r="PB237" s="601"/>
      <c r="PC237" s="601"/>
      <c r="PD237" s="601"/>
      <c r="PE237" s="601"/>
      <c r="PF237" s="601"/>
      <c r="PG237" s="601"/>
      <c r="PH237" s="601"/>
      <c r="PI237" s="601"/>
      <c r="PJ237" s="601"/>
      <c r="PK237" s="601"/>
      <c r="PL237" s="601"/>
      <c r="PM237" s="601"/>
      <c r="PN237" s="601"/>
      <c r="PO237" s="601"/>
      <c r="PP237" s="601"/>
      <c r="PQ237" s="601"/>
      <c r="PR237" s="601"/>
      <c r="PS237" s="601"/>
      <c r="PT237" s="601"/>
      <c r="PU237" s="601"/>
      <c r="PV237" s="601"/>
      <c r="PW237" s="601"/>
      <c r="PX237" s="601"/>
      <c r="PY237" s="601"/>
      <c r="PZ237" s="601"/>
      <c r="QA237" s="601"/>
      <c r="QB237" s="601"/>
      <c r="QC237" s="601"/>
      <c r="QD237" s="601"/>
      <c r="QE237" s="601"/>
      <c r="QF237" s="601"/>
      <c r="QG237" s="601"/>
      <c r="QH237" s="601"/>
      <c r="QI237" s="601"/>
      <c r="QJ237" s="601"/>
      <c r="QK237" s="601"/>
      <c r="QL237" s="601"/>
      <c r="QM237" s="601"/>
      <c r="QN237" s="601"/>
      <c r="QO237" s="601"/>
      <c r="QP237" s="601"/>
      <c r="QQ237" s="601"/>
      <c r="QR237" s="601"/>
      <c r="QS237" s="601"/>
      <c r="QT237" s="601"/>
      <c r="QU237" s="601"/>
      <c r="QV237" s="601"/>
      <c r="QW237" s="601"/>
      <c r="QX237" s="601"/>
      <c r="QY237" s="601"/>
      <c r="QZ237" s="601"/>
      <c r="RA237" s="601"/>
      <c r="RB237" s="601"/>
      <c r="RC237" s="601"/>
      <c r="RD237" s="601"/>
      <c r="RE237" s="601"/>
      <c r="RF237" s="601"/>
      <c r="RG237" s="601"/>
      <c r="RH237" s="601"/>
      <c r="RI237" s="601"/>
      <c r="RJ237" s="601"/>
      <c r="RK237" s="601"/>
      <c r="RL237" s="601"/>
      <c r="RM237" s="601"/>
      <c r="RN237" s="601"/>
      <c r="RO237" s="601"/>
      <c r="RP237" s="601"/>
      <c r="RQ237" s="601"/>
      <c r="RR237" s="601"/>
      <c r="RS237" s="601"/>
      <c r="RT237" s="601"/>
      <c r="RU237" s="601"/>
      <c r="RV237" s="601"/>
      <c r="RW237" s="601"/>
      <c r="RX237" s="601"/>
      <c r="RY237" s="601"/>
      <c r="RZ237" s="601"/>
      <c r="SA237" s="601"/>
      <c r="SB237" s="601"/>
      <c r="SC237" s="601"/>
      <c r="SD237" s="601"/>
      <c r="SE237" s="601"/>
      <c r="SF237" s="601"/>
      <c r="SG237" s="601"/>
      <c r="SH237" s="601"/>
      <c r="SI237" s="601"/>
      <c r="SJ237" s="601"/>
      <c r="SK237" s="601"/>
      <c r="SL237" s="601"/>
      <c r="SM237" s="601"/>
      <c r="SN237" s="601"/>
      <c r="SO237" s="601"/>
      <c r="SP237" s="601"/>
      <c r="SQ237" s="601"/>
      <c r="SR237" s="601"/>
      <c r="SS237" s="601"/>
      <c r="ST237" s="601"/>
      <c r="SU237" s="601"/>
      <c r="SV237" s="601"/>
      <c r="SW237" s="601"/>
      <c r="SX237" s="601"/>
      <c r="SY237" s="601"/>
      <c r="SZ237" s="601"/>
      <c r="TA237" s="601"/>
      <c r="TB237" s="601"/>
      <c r="TC237" s="601"/>
      <c r="TD237" s="601"/>
      <c r="TE237" s="601"/>
      <c r="TF237" s="601"/>
      <c r="TG237" s="601"/>
      <c r="TH237" s="601"/>
      <c r="TI237" s="601"/>
      <c r="TJ237" s="601"/>
      <c r="TK237" s="601"/>
      <c r="TL237" s="601"/>
      <c r="TM237" s="601"/>
      <c r="TN237" s="601"/>
      <c r="TO237" s="601"/>
      <c r="TP237" s="601"/>
      <c r="TQ237" s="601"/>
      <c r="TR237" s="601"/>
      <c r="TS237" s="601"/>
      <c r="TT237" s="601"/>
      <c r="TU237" s="601"/>
      <c r="TV237" s="601"/>
      <c r="TW237" s="601"/>
      <c r="TX237" s="601"/>
      <c r="TY237" s="601"/>
      <c r="TZ237" s="601"/>
      <c r="UA237" s="601"/>
      <c r="UB237" s="601"/>
      <c r="UC237" s="601"/>
      <c r="UD237" s="601"/>
      <c r="UE237" s="601"/>
      <c r="UF237" s="601"/>
      <c r="UG237" s="601"/>
      <c r="UH237" s="601"/>
      <c r="UI237" s="601"/>
      <c r="UJ237" s="601"/>
      <c r="UK237" s="601"/>
      <c r="UL237" s="601"/>
      <c r="UM237" s="601"/>
      <c r="UN237" s="601"/>
      <c r="UO237" s="601"/>
      <c r="UP237" s="601"/>
      <c r="UQ237" s="601"/>
      <c r="UR237" s="601"/>
      <c r="US237" s="601"/>
      <c r="UT237" s="601"/>
      <c r="UU237" s="601"/>
      <c r="UV237" s="601"/>
      <c r="UW237" s="601"/>
      <c r="UX237" s="601"/>
      <c r="UY237" s="601"/>
      <c r="UZ237" s="601"/>
      <c r="VA237" s="601"/>
      <c r="VB237" s="601"/>
      <c r="VC237" s="601"/>
      <c r="VD237" s="601"/>
      <c r="VE237" s="601"/>
      <c r="VF237" s="601"/>
      <c r="VG237" s="601"/>
      <c r="VH237" s="601"/>
      <c r="VI237" s="601"/>
      <c r="VJ237" s="601"/>
      <c r="VK237" s="601"/>
      <c r="VL237" s="601"/>
      <c r="VM237" s="601"/>
      <c r="VN237" s="601"/>
      <c r="VO237" s="601"/>
      <c r="VP237" s="601"/>
      <c r="VQ237" s="601"/>
      <c r="VR237" s="601"/>
      <c r="VS237" s="601"/>
      <c r="VT237" s="601"/>
      <c r="VU237" s="601"/>
      <c r="VV237" s="601"/>
      <c r="VW237" s="601"/>
      <c r="VX237" s="601"/>
      <c r="VY237" s="601"/>
      <c r="VZ237" s="601"/>
      <c r="WA237" s="601"/>
      <c r="WB237" s="601"/>
      <c r="WC237" s="601"/>
      <c r="WD237" s="601"/>
      <c r="WE237" s="601"/>
      <c r="WF237" s="601"/>
      <c r="WG237" s="601"/>
      <c r="WH237" s="601"/>
      <c r="WI237" s="601"/>
      <c r="WJ237" s="601"/>
      <c r="WK237" s="601"/>
      <c r="WL237" s="601"/>
      <c r="WM237" s="601"/>
      <c r="WN237" s="601"/>
      <c r="WO237" s="601"/>
      <c r="WP237" s="601"/>
      <c r="WQ237" s="601"/>
      <c r="WR237" s="601"/>
      <c r="WS237" s="601"/>
      <c r="WT237" s="601"/>
      <c r="WU237" s="601"/>
      <c r="WV237" s="601"/>
      <c r="WW237" s="601"/>
      <c r="WX237" s="601"/>
      <c r="WY237" s="601"/>
      <c r="WZ237" s="601"/>
      <c r="XA237" s="601"/>
      <c r="XB237" s="601"/>
      <c r="XC237" s="601"/>
      <c r="XD237" s="601"/>
      <c r="XE237" s="601"/>
      <c r="XF237" s="601"/>
      <c r="XG237" s="601"/>
      <c r="XH237" s="601"/>
      <c r="XI237" s="601"/>
      <c r="XJ237" s="601"/>
      <c r="XK237" s="601"/>
      <c r="XL237" s="601"/>
      <c r="XM237" s="601"/>
      <c r="XN237" s="601"/>
      <c r="XO237" s="601"/>
      <c r="XP237" s="601"/>
      <c r="XQ237" s="601"/>
      <c r="XR237" s="601"/>
      <c r="XS237" s="601"/>
      <c r="XT237" s="601"/>
      <c r="XU237" s="601"/>
      <c r="XV237" s="601"/>
      <c r="XW237" s="601"/>
      <c r="XX237" s="601"/>
      <c r="XY237" s="601"/>
      <c r="XZ237" s="601"/>
      <c r="YA237" s="601"/>
      <c r="YB237" s="601"/>
      <c r="YC237" s="601"/>
      <c r="YD237" s="601"/>
      <c r="YE237" s="601"/>
      <c r="YF237" s="601"/>
      <c r="YG237" s="601"/>
      <c r="YH237" s="601"/>
      <c r="YI237" s="601"/>
      <c r="YJ237" s="601"/>
      <c r="YK237" s="601"/>
      <c r="YL237" s="601"/>
      <c r="YM237" s="601"/>
      <c r="YN237" s="601"/>
      <c r="YO237" s="601"/>
      <c r="YP237" s="601"/>
      <c r="YQ237" s="601"/>
      <c r="YR237" s="601"/>
      <c r="YS237" s="601"/>
      <c r="YT237" s="601"/>
      <c r="YU237" s="601"/>
      <c r="YV237" s="601"/>
      <c r="YW237" s="601"/>
      <c r="YX237" s="601"/>
      <c r="YY237" s="601"/>
      <c r="YZ237" s="601"/>
      <c r="ZA237" s="601"/>
      <c r="ZB237" s="601"/>
      <c r="ZC237" s="601"/>
      <c r="ZD237" s="601"/>
      <c r="ZE237" s="601"/>
      <c r="ZF237" s="601"/>
      <c r="ZG237" s="601"/>
      <c r="ZH237" s="601"/>
      <c r="ZI237" s="601"/>
      <c r="ZJ237" s="601"/>
      <c r="ZK237" s="601"/>
      <c r="ZL237" s="601"/>
      <c r="ZM237" s="601"/>
      <c r="ZN237" s="601"/>
      <c r="ZO237" s="601"/>
      <c r="ZP237" s="601"/>
      <c r="ZQ237" s="601"/>
      <c r="ZR237" s="601"/>
      <c r="ZS237" s="601"/>
      <c r="ZT237" s="601"/>
      <c r="ZU237" s="601"/>
      <c r="ZV237" s="601"/>
      <c r="ZW237" s="601"/>
      <c r="ZX237" s="601"/>
      <c r="ZY237" s="601"/>
      <c r="ZZ237" s="601"/>
      <c r="AAA237" s="601"/>
      <c r="AAB237" s="601"/>
      <c r="AAC237" s="601"/>
      <c r="AAD237" s="601"/>
      <c r="AAE237" s="601"/>
      <c r="AAF237" s="601"/>
      <c r="AAG237" s="601"/>
      <c r="AAH237" s="601"/>
      <c r="AAI237" s="601"/>
      <c r="AAJ237" s="601"/>
      <c r="AAK237" s="601"/>
      <c r="AAL237" s="601"/>
      <c r="AAM237" s="601"/>
      <c r="AAN237" s="601"/>
      <c r="AAO237" s="601"/>
      <c r="AAP237" s="601"/>
      <c r="AAQ237" s="601"/>
      <c r="AAR237" s="601"/>
      <c r="AAS237" s="601"/>
      <c r="AAT237" s="601"/>
      <c r="AAU237" s="601"/>
      <c r="AAV237" s="601"/>
      <c r="AAW237" s="601"/>
      <c r="AAX237" s="601"/>
      <c r="AAY237" s="601"/>
      <c r="AAZ237" s="601"/>
      <c r="ABA237" s="601"/>
      <c r="ABB237" s="601"/>
      <c r="ABC237" s="601"/>
      <c r="ABD237" s="601"/>
      <c r="ABE237" s="601"/>
      <c r="ABF237" s="601"/>
      <c r="ABG237" s="601"/>
      <c r="ABH237" s="601"/>
      <c r="ABI237" s="601"/>
      <c r="ABJ237" s="601"/>
      <c r="ABK237" s="601"/>
      <c r="ABL237" s="601"/>
      <c r="ABM237" s="601"/>
      <c r="ABN237" s="601"/>
      <c r="ABO237" s="601"/>
      <c r="ABP237" s="601"/>
      <c r="ABQ237" s="601"/>
      <c r="ABR237" s="601"/>
      <c r="ABS237" s="601"/>
      <c r="ABT237" s="601"/>
      <c r="ABU237" s="601"/>
      <c r="ABV237" s="601"/>
      <c r="ABW237" s="601"/>
      <c r="ABX237" s="601"/>
      <c r="ABY237" s="601"/>
      <c r="ABZ237" s="601"/>
      <c r="ACA237" s="601"/>
      <c r="ACB237" s="601"/>
      <c r="ACC237" s="601"/>
      <c r="ACD237" s="601"/>
      <c r="ACE237" s="601"/>
      <c r="ACF237" s="601"/>
      <c r="ACG237" s="601"/>
      <c r="ACH237" s="601"/>
      <c r="ACI237" s="601"/>
      <c r="ACJ237" s="601"/>
      <c r="ACK237" s="601"/>
      <c r="ACL237" s="601"/>
      <c r="ACM237" s="601"/>
      <c r="ACN237" s="601"/>
      <c r="ACO237" s="601"/>
      <c r="ACP237" s="601"/>
      <c r="ACQ237" s="601"/>
      <c r="ACR237" s="601"/>
      <c r="ACS237" s="601"/>
      <c r="ACT237" s="601"/>
      <c r="ACU237" s="601"/>
      <c r="ACV237" s="601"/>
      <c r="ACW237" s="601"/>
      <c r="ACX237" s="601"/>
      <c r="ACY237" s="601"/>
      <c r="ACZ237" s="601"/>
      <c r="ADA237" s="601"/>
      <c r="ADB237" s="601"/>
      <c r="ADC237" s="601"/>
      <c r="ADD237" s="601"/>
      <c r="ADE237" s="601"/>
      <c r="ADF237" s="601"/>
      <c r="ADG237" s="601"/>
      <c r="ADH237" s="601"/>
      <c r="ADI237" s="601"/>
      <c r="ADJ237" s="601"/>
      <c r="ADK237" s="601"/>
      <c r="ADL237" s="601"/>
      <c r="ADM237" s="601"/>
      <c r="ADN237" s="601"/>
      <c r="ADO237" s="601"/>
      <c r="ADP237" s="601"/>
      <c r="ADQ237" s="601"/>
      <c r="ADR237" s="601"/>
      <c r="ADS237" s="601"/>
      <c r="ADT237" s="601"/>
      <c r="ADU237" s="601"/>
      <c r="ADV237" s="601"/>
      <c r="ADW237" s="601"/>
      <c r="ADX237" s="601"/>
      <c r="ADY237" s="601"/>
      <c r="ADZ237" s="601"/>
      <c r="AEA237" s="601"/>
      <c r="AEB237" s="601"/>
      <c r="AEC237" s="601"/>
      <c r="AED237" s="601"/>
      <c r="AEE237" s="601"/>
      <c r="AEF237" s="601"/>
      <c r="AEG237" s="601"/>
      <c r="AEH237" s="601"/>
      <c r="AEI237" s="601"/>
      <c r="AEJ237" s="601"/>
      <c r="AEK237" s="601"/>
      <c r="AEL237" s="601"/>
      <c r="AEM237" s="601"/>
      <c r="AEN237" s="601"/>
      <c r="AEO237" s="601"/>
      <c r="AEP237" s="601"/>
      <c r="AEQ237" s="601"/>
      <c r="AER237" s="601"/>
      <c r="AES237" s="601"/>
      <c r="AET237" s="601"/>
      <c r="AEU237" s="601"/>
      <c r="AEV237" s="601"/>
      <c r="AEW237" s="601"/>
      <c r="AEX237" s="601"/>
      <c r="AEY237" s="601"/>
      <c r="AEZ237" s="601"/>
      <c r="AFA237" s="601"/>
      <c r="AFB237" s="601"/>
      <c r="AFC237" s="601"/>
      <c r="AFD237" s="601"/>
      <c r="AFE237" s="601"/>
      <c r="AFF237" s="601"/>
      <c r="AFG237" s="601"/>
      <c r="AFH237" s="601"/>
      <c r="AFI237" s="601"/>
      <c r="AFJ237" s="601"/>
      <c r="AFK237" s="601"/>
      <c r="AFL237" s="601"/>
      <c r="AFM237" s="601"/>
      <c r="AFN237" s="601"/>
      <c r="AFO237" s="601"/>
      <c r="AFP237" s="601"/>
      <c r="AFQ237" s="601"/>
      <c r="AFR237" s="601"/>
      <c r="AFS237" s="601"/>
      <c r="AFT237" s="601"/>
      <c r="AFU237" s="601"/>
      <c r="AFV237" s="601"/>
      <c r="AFW237" s="601"/>
      <c r="AFX237" s="601"/>
      <c r="AFY237" s="601"/>
      <c r="AFZ237" s="601"/>
      <c r="AGA237" s="601"/>
      <c r="AGB237" s="601"/>
      <c r="AGC237" s="601"/>
      <c r="AGD237" s="601"/>
      <c r="AGE237" s="601"/>
      <c r="AGF237" s="601"/>
      <c r="AGG237" s="601"/>
      <c r="AGH237" s="601"/>
      <c r="AGI237" s="601"/>
      <c r="AGJ237" s="601"/>
      <c r="AGK237" s="601"/>
      <c r="AGL237" s="601"/>
      <c r="AGM237" s="601"/>
      <c r="AGN237" s="601"/>
      <c r="AGO237" s="601"/>
      <c r="AGP237" s="601"/>
      <c r="AGQ237" s="601"/>
      <c r="AGR237" s="601"/>
      <c r="AGS237" s="601"/>
      <c r="AGT237" s="601"/>
      <c r="AGU237" s="601"/>
      <c r="AGV237" s="601"/>
      <c r="AGW237" s="601"/>
      <c r="AGX237" s="601"/>
      <c r="AGY237" s="601"/>
      <c r="AGZ237" s="601"/>
      <c r="AHA237" s="601"/>
      <c r="AHB237" s="601"/>
      <c r="AHC237" s="601"/>
      <c r="AHD237" s="601"/>
      <c r="AHE237" s="601"/>
      <c r="AHF237" s="601"/>
      <c r="AHG237" s="601"/>
      <c r="AHH237" s="601"/>
      <c r="AHI237" s="601"/>
      <c r="AHJ237" s="601"/>
      <c r="AHK237" s="601"/>
      <c r="AHL237" s="601"/>
      <c r="AHM237" s="601"/>
      <c r="AHN237" s="601"/>
      <c r="AHO237" s="601"/>
      <c r="AHP237" s="601"/>
      <c r="AHQ237" s="601"/>
      <c r="AHR237" s="601"/>
      <c r="AHS237" s="601"/>
      <c r="AHT237" s="601"/>
      <c r="AHU237" s="601"/>
      <c r="AHV237" s="601"/>
      <c r="AHW237" s="601"/>
      <c r="AHX237" s="601"/>
      <c r="AHY237" s="601"/>
      <c r="AHZ237" s="601"/>
      <c r="AIA237" s="601"/>
      <c r="AIB237" s="601"/>
      <c r="AIC237" s="601"/>
      <c r="AID237" s="601"/>
      <c r="AIE237" s="601"/>
      <c r="AIF237" s="601"/>
      <c r="AIG237" s="601"/>
      <c r="AIH237" s="601"/>
      <c r="AII237" s="601"/>
      <c r="AIJ237" s="601"/>
      <c r="AIK237" s="601"/>
      <c r="AIL237" s="601"/>
      <c r="AIM237" s="601"/>
      <c r="AIN237" s="601"/>
      <c r="AIO237" s="601"/>
      <c r="AIP237" s="601"/>
      <c r="AIQ237" s="601"/>
      <c r="AIR237" s="601"/>
      <c r="AIS237" s="601"/>
      <c r="AIT237" s="601"/>
      <c r="AIU237" s="601"/>
      <c r="AIV237" s="601"/>
      <c r="AIW237" s="601"/>
      <c r="AIX237" s="601"/>
      <c r="AIY237" s="601"/>
      <c r="AIZ237" s="601"/>
      <c r="AJA237" s="601"/>
      <c r="AJB237" s="601"/>
      <c r="AJC237" s="601"/>
      <c r="AJD237" s="601"/>
      <c r="AJE237" s="601"/>
      <c r="AJF237" s="601"/>
      <c r="AJG237" s="601"/>
      <c r="AJH237" s="601"/>
      <c r="AJI237" s="601"/>
      <c r="AJJ237" s="601"/>
      <c r="AJK237" s="601"/>
      <c r="AJL237" s="601"/>
      <c r="AJM237" s="601"/>
      <c r="AJN237" s="601"/>
      <c r="AJO237" s="601"/>
      <c r="AJP237" s="601"/>
      <c r="AJQ237" s="601"/>
      <c r="AJR237" s="601"/>
      <c r="AJS237" s="601"/>
      <c r="AJT237" s="601"/>
      <c r="AJU237" s="601"/>
      <c r="AJV237" s="601"/>
      <c r="AJW237" s="601"/>
      <c r="AJX237" s="601"/>
      <c r="AJY237" s="601"/>
      <c r="AJZ237" s="601"/>
      <c r="AKA237" s="601"/>
      <c r="AKB237" s="601"/>
      <c r="AKC237" s="601"/>
      <c r="AKD237" s="601"/>
      <c r="AKE237" s="601"/>
      <c r="AKF237" s="601"/>
      <c r="AKG237" s="601"/>
      <c r="AKH237" s="601"/>
      <c r="AKI237" s="601"/>
      <c r="AKJ237" s="601"/>
      <c r="AKK237" s="601"/>
      <c r="AKL237" s="601"/>
      <c r="AKM237" s="601"/>
      <c r="AKN237" s="601"/>
      <c r="AKO237" s="601"/>
      <c r="AKP237" s="601"/>
      <c r="AKQ237" s="601"/>
      <c r="AKR237" s="601"/>
      <c r="AKS237" s="601"/>
      <c r="AKT237" s="601"/>
      <c r="AKU237" s="601"/>
      <c r="AKV237" s="601"/>
      <c r="AKW237" s="601"/>
      <c r="AKX237" s="601"/>
      <c r="AKY237" s="601"/>
      <c r="AKZ237" s="601"/>
      <c r="ALA237" s="601"/>
      <c r="ALB237" s="601"/>
      <c r="ALC237" s="601"/>
      <c r="ALD237" s="601"/>
      <c r="ALE237" s="601"/>
      <c r="ALF237" s="601"/>
      <c r="ALG237" s="601"/>
      <c r="ALH237" s="601"/>
      <c r="ALI237" s="601"/>
      <c r="ALJ237" s="601"/>
      <c r="ALK237" s="601"/>
      <c r="ALL237" s="601"/>
      <c r="ALM237" s="601"/>
      <c r="ALN237" s="601"/>
      <c r="ALO237" s="601"/>
      <c r="ALP237" s="601"/>
      <c r="ALQ237" s="601"/>
      <c r="ALR237" s="601"/>
      <c r="ALS237" s="601"/>
      <c r="ALT237" s="601"/>
      <c r="ALU237" s="601"/>
      <c r="ALV237" s="601"/>
      <c r="ALW237" s="601"/>
      <c r="ALX237" s="601"/>
      <c r="ALY237" s="601"/>
      <c r="ALZ237" s="601"/>
      <c r="AMA237" s="601"/>
      <c r="AMB237" s="601"/>
      <c r="AMC237" s="601"/>
      <c r="AMD237" s="601"/>
      <c r="AME237" s="601"/>
      <c r="AMF237" s="601"/>
      <c r="AMG237" s="601"/>
      <c r="AMH237" s="601"/>
      <c r="AMI237" s="601"/>
      <c r="AMJ237" s="601"/>
      <c r="AMK237" s="601"/>
      <c r="AML237" s="601"/>
      <c r="AMM237" s="601"/>
      <c r="AMN237" s="601"/>
      <c r="AMO237" s="601"/>
      <c r="AMP237" s="601"/>
      <c r="AMQ237" s="601"/>
      <c r="AMR237" s="601"/>
      <c r="AMS237" s="601"/>
      <c r="AMT237" s="601"/>
      <c r="AMU237" s="601"/>
      <c r="AMV237" s="601"/>
      <c r="AMW237" s="601"/>
      <c r="AMX237" s="601"/>
      <c r="AMY237" s="601"/>
      <c r="AMZ237" s="601"/>
      <c r="ANA237" s="601"/>
      <c r="ANB237" s="601"/>
      <c r="ANC237" s="601"/>
      <c r="AND237" s="601"/>
      <c r="ANE237" s="601"/>
      <c r="ANF237" s="601"/>
      <c r="ANG237" s="601"/>
      <c r="ANH237" s="601"/>
      <c r="ANI237" s="601"/>
      <c r="ANJ237" s="601"/>
      <c r="ANK237" s="601"/>
      <c r="ANL237" s="601"/>
      <c r="ANM237" s="601"/>
      <c r="ANN237" s="601"/>
      <c r="ANO237" s="601"/>
      <c r="ANP237" s="601"/>
      <c r="ANQ237" s="601"/>
      <c r="ANR237" s="601"/>
      <c r="ANS237" s="601"/>
      <c r="ANT237" s="601"/>
      <c r="ANU237" s="601"/>
      <c r="ANV237" s="601"/>
      <c r="ANW237" s="601"/>
      <c r="ANX237" s="601"/>
      <c r="ANY237" s="601"/>
      <c r="ANZ237" s="601"/>
      <c r="AOA237" s="601"/>
      <c r="AOB237" s="601"/>
      <c r="AOC237" s="601"/>
      <c r="AOD237" s="601"/>
      <c r="AOE237" s="601"/>
      <c r="AOF237" s="601"/>
      <c r="AOG237" s="601"/>
      <c r="AOH237" s="601"/>
      <c r="AOI237" s="601"/>
      <c r="AOJ237" s="601"/>
      <c r="AOK237" s="601"/>
      <c r="AOL237" s="601"/>
      <c r="AOM237" s="601"/>
      <c r="AON237" s="601"/>
      <c r="AOO237" s="601"/>
      <c r="AOP237" s="601"/>
      <c r="AOQ237" s="601"/>
      <c r="AOR237" s="601"/>
      <c r="AOS237" s="601"/>
      <c r="AOT237" s="601"/>
      <c r="AOU237" s="601"/>
      <c r="AOV237" s="601"/>
      <c r="AOW237" s="601"/>
      <c r="AOX237" s="601"/>
      <c r="AOY237" s="601"/>
      <c r="AOZ237" s="601"/>
      <c r="APA237" s="601"/>
      <c r="APB237" s="601"/>
      <c r="APC237" s="601"/>
      <c r="APD237" s="601"/>
      <c r="APE237" s="601"/>
      <c r="APF237" s="601"/>
      <c r="APG237" s="601"/>
      <c r="APH237" s="601"/>
      <c r="API237" s="601"/>
      <c r="APJ237" s="601"/>
      <c r="APK237" s="601"/>
      <c r="APL237" s="601"/>
      <c r="APM237" s="601"/>
      <c r="APN237" s="601"/>
      <c r="APO237" s="601"/>
      <c r="APP237" s="601"/>
      <c r="APQ237" s="601"/>
      <c r="APR237" s="601"/>
      <c r="APS237" s="601"/>
      <c r="APT237" s="601"/>
      <c r="APU237" s="601"/>
      <c r="APV237" s="601"/>
      <c r="APW237" s="601"/>
      <c r="APX237" s="601"/>
      <c r="APY237" s="601"/>
      <c r="APZ237" s="601"/>
      <c r="AQA237" s="601"/>
      <c r="AQB237" s="601"/>
      <c r="AQC237" s="601"/>
      <c r="AQD237" s="601"/>
      <c r="AQE237" s="601"/>
      <c r="AQF237" s="601"/>
      <c r="AQG237" s="601"/>
      <c r="AQH237" s="601"/>
      <c r="AQI237" s="601"/>
      <c r="AQJ237" s="601"/>
      <c r="AQK237" s="601"/>
      <c r="AQL237" s="601"/>
      <c r="AQM237" s="601"/>
      <c r="AQN237" s="601"/>
      <c r="AQO237" s="601"/>
      <c r="AQP237" s="601"/>
      <c r="AQQ237" s="601"/>
      <c r="AQR237" s="601"/>
      <c r="AQS237" s="601"/>
      <c r="AQT237" s="601"/>
      <c r="AQU237" s="601"/>
      <c r="AQV237" s="601"/>
      <c r="AQW237" s="601"/>
      <c r="AQX237" s="601"/>
      <c r="AQY237" s="601"/>
      <c r="AQZ237" s="601"/>
      <c r="ARA237" s="601"/>
      <c r="ARB237" s="601"/>
      <c r="ARC237" s="601"/>
      <c r="ARD237" s="601"/>
      <c r="ARE237" s="601"/>
      <c r="ARF237" s="601"/>
      <c r="ARG237" s="601"/>
      <c r="ARH237" s="601"/>
      <c r="ARI237" s="601"/>
      <c r="ARJ237" s="601"/>
      <c r="ARK237" s="601"/>
      <c r="ARL237" s="601"/>
      <c r="ARM237" s="601"/>
      <c r="ARN237" s="601"/>
      <c r="ARO237" s="601"/>
      <c r="ARP237" s="601"/>
      <c r="ARQ237" s="601"/>
      <c r="ARR237" s="601"/>
      <c r="ARS237" s="601"/>
      <c r="ART237" s="601"/>
      <c r="ARU237" s="601"/>
      <c r="ARV237" s="601"/>
      <c r="ARW237" s="601"/>
      <c r="ARX237" s="601"/>
      <c r="ARY237" s="601"/>
      <c r="ARZ237" s="601"/>
      <c r="ASA237" s="601"/>
      <c r="ASB237" s="601"/>
      <c r="ASC237" s="601"/>
      <c r="ASD237" s="601"/>
      <c r="ASE237" s="601"/>
      <c r="ASF237" s="601"/>
      <c r="ASG237" s="601"/>
      <c r="ASH237" s="601"/>
      <c r="ASI237" s="601"/>
      <c r="ASJ237" s="601"/>
      <c r="ASK237" s="601"/>
      <c r="ASL237" s="601"/>
      <c r="ASM237" s="601"/>
      <c r="ASN237" s="601"/>
      <c r="ASO237" s="601"/>
      <c r="ASP237" s="601"/>
      <c r="ASQ237" s="601"/>
      <c r="ASR237" s="601"/>
      <c r="ASS237" s="601"/>
      <c r="AST237" s="601"/>
      <c r="ASU237" s="601"/>
      <c r="ASV237" s="601"/>
      <c r="ASW237" s="601"/>
      <c r="ASX237" s="601"/>
      <c r="ASY237" s="601"/>
      <c r="ASZ237" s="601"/>
      <c r="ATA237" s="601"/>
      <c r="ATB237" s="601"/>
      <c r="ATC237" s="601"/>
      <c r="ATD237" s="601"/>
      <c r="ATE237" s="601"/>
      <c r="ATF237" s="601"/>
      <c r="ATG237" s="601"/>
      <c r="ATH237" s="601"/>
      <c r="ATI237" s="601"/>
      <c r="ATJ237" s="601"/>
      <c r="ATK237" s="601"/>
      <c r="ATL237" s="601"/>
      <c r="ATM237" s="601"/>
      <c r="ATN237" s="601"/>
      <c r="ATO237" s="601"/>
      <c r="ATP237" s="601"/>
      <c r="ATQ237" s="601"/>
      <c r="ATR237" s="601"/>
      <c r="ATS237" s="601"/>
      <c r="ATT237" s="601"/>
      <c r="ATU237" s="601"/>
      <c r="ATV237" s="601"/>
      <c r="ATW237" s="601"/>
      <c r="ATX237" s="601"/>
      <c r="ATY237" s="601"/>
      <c r="ATZ237" s="601"/>
      <c r="AUA237" s="601"/>
      <c r="AUB237" s="601"/>
      <c r="AUC237" s="601"/>
      <c r="AUD237" s="601"/>
      <c r="AUE237" s="601"/>
      <c r="AUF237" s="601"/>
      <c r="AUG237" s="601"/>
      <c r="AUH237" s="601"/>
      <c r="AUI237" s="601"/>
      <c r="AUJ237" s="601"/>
      <c r="AUK237" s="601"/>
      <c r="AUL237" s="601"/>
      <c r="AUM237" s="601"/>
      <c r="AUN237" s="601"/>
      <c r="AUO237" s="601"/>
      <c r="AUP237" s="601"/>
      <c r="AUQ237" s="601"/>
      <c r="AUR237" s="601"/>
      <c r="AUS237" s="601"/>
      <c r="AUT237" s="601"/>
      <c r="AUU237" s="601"/>
      <c r="AUV237" s="601"/>
      <c r="AUW237" s="601"/>
      <c r="AUX237" s="601"/>
      <c r="AUY237" s="601"/>
      <c r="AUZ237" s="601"/>
      <c r="AVA237" s="601"/>
      <c r="AVB237" s="601"/>
      <c r="AVC237" s="601"/>
      <c r="AVD237" s="601"/>
      <c r="AVE237" s="601"/>
      <c r="AVF237" s="601"/>
      <c r="AVG237" s="601"/>
      <c r="AVH237" s="601"/>
      <c r="AVI237" s="601"/>
      <c r="AVJ237" s="601"/>
      <c r="AVK237" s="601"/>
      <c r="AVL237" s="601"/>
      <c r="AVM237" s="601"/>
      <c r="AVN237" s="601"/>
      <c r="AVO237" s="601"/>
      <c r="AVP237" s="601"/>
      <c r="AVQ237" s="601"/>
      <c r="AVR237" s="601"/>
      <c r="AVS237" s="601"/>
      <c r="AVT237" s="601"/>
      <c r="AVU237" s="601"/>
      <c r="AVV237" s="601"/>
      <c r="AVW237" s="601"/>
      <c r="AVX237" s="601"/>
      <c r="AVY237" s="601"/>
      <c r="AVZ237" s="601"/>
      <c r="AWA237" s="601"/>
      <c r="AWB237" s="601"/>
      <c r="AWC237" s="601"/>
      <c r="AWD237" s="601"/>
      <c r="AWE237" s="601"/>
      <c r="AWF237" s="601"/>
      <c r="AWG237" s="601"/>
      <c r="AWH237" s="601"/>
      <c r="AWI237" s="601"/>
      <c r="AWJ237" s="601"/>
      <c r="AWK237" s="601"/>
      <c r="AWL237" s="601"/>
      <c r="AWM237" s="601"/>
      <c r="AWN237" s="601"/>
      <c r="AWO237" s="601"/>
      <c r="AWP237" s="601"/>
      <c r="AWQ237" s="601"/>
      <c r="AWR237" s="601"/>
      <c r="AWS237" s="601"/>
      <c r="AWT237" s="601"/>
      <c r="AWU237" s="601"/>
      <c r="AWV237" s="601"/>
      <c r="AWW237" s="601"/>
      <c r="AWX237" s="601"/>
      <c r="AWY237" s="601"/>
      <c r="AWZ237" s="601"/>
      <c r="AXA237" s="601"/>
      <c r="AXB237" s="601"/>
      <c r="AXC237" s="601"/>
      <c r="AXD237" s="601"/>
      <c r="AXE237" s="601"/>
      <c r="AXF237" s="601"/>
      <c r="AXG237" s="601"/>
      <c r="AXH237" s="601"/>
      <c r="AXI237" s="601"/>
      <c r="AXJ237" s="601"/>
    </row>
    <row r="238" spans="1:1310" ht="20.100000000000001" customHeight="1">
      <c r="A238" s="603"/>
      <c r="B238" s="133"/>
      <c r="C238" s="133"/>
      <c r="D238" s="133"/>
      <c r="E238" s="501"/>
      <c r="F238" s="501"/>
      <c r="G238" s="133"/>
      <c r="H238" s="133"/>
      <c r="I238" s="133"/>
      <c r="J238" s="133"/>
      <c r="K238" s="133"/>
      <c r="L238" s="132"/>
      <c r="M238" s="132"/>
      <c r="N238" s="132"/>
      <c r="O238" s="132"/>
      <c r="P238" s="132"/>
      <c r="Q238" s="132"/>
    </row>
    <row r="239" spans="1:1310" ht="20.100000000000001" customHeight="1">
      <c r="A239" s="603"/>
      <c r="B239" s="5965" t="s">
        <v>983</v>
      </c>
      <c r="C239" s="5965"/>
      <c r="D239" s="5965"/>
      <c r="E239" s="617" t="s">
        <v>984</v>
      </c>
      <c r="F239" s="618"/>
      <c r="G239" s="617" t="s">
        <v>985</v>
      </c>
      <c r="H239" s="619"/>
      <c r="I239" s="133"/>
      <c r="J239" s="617" t="s">
        <v>986</v>
      </c>
      <c r="K239" s="619"/>
      <c r="L239" s="132"/>
      <c r="M239" s="620" t="s">
        <v>987</v>
      </c>
      <c r="Q239" s="132"/>
    </row>
    <row r="240" spans="1:1310" ht="20.100000000000001" customHeight="1">
      <c r="A240" s="603"/>
      <c r="B240" s="133"/>
      <c r="C240" s="133"/>
      <c r="D240" s="133"/>
      <c r="E240" s="501"/>
      <c r="F240" s="501"/>
      <c r="G240" s="133"/>
      <c r="H240" s="133"/>
      <c r="I240" s="133"/>
      <c r="J240" s="133"/>
      <c r="K240" s="133"/>
      <c r="L240" s="132"/>
      <c r="M240" s="132"/>
      <c r="N240" s="132"/>
      <c r="O240" s="132"/>
      <c r="P240" s="132"/>
      <c r="Q240" s="132"/>
    </row>
    <row r="241" spans="1:1310" s="602" customFormat="1" ht="23.25" customHeight="1">
      <c r="A241" s="603"/>
      <c r="B241" s="616"/>
      <c r="C241" s="616"/>
      <c r="D241" s="616"/>
      <c r="E241" s="616"/>
      <c r="F241" s="616"/>
      <c r="G241" s="616"/>
      <c r="H241" s="616"/>
      <c r="I241" s="616"/>
      <c r="J241" s="616"/>
      <c r="K241" s="616"/>
      <c r="L241" s="616"/>
      <c r="M241" s="616"/>
      <c r="N241" s="616"/>
      <c r="O241" s="616"/>
      <c r="P241" s="616"/>
      <c r="Q241" s="616"/>
      <c r="R241" s="599"/>
      <c r="S241" s="599"/>
      <c r="T241" s="599"/>
      <c r="U241" s="599"/>
      <c r="V241" s="599"/>
      <c r="W241" s="599"/>
      <c r="X241" s="599"/>
      <c r="Y241" s="599"/>
      <c r="Z241" s="599"/>
      <c r="AA241" s="599"/>
      <c r="AB241" s="599"/>
      <c r="AC241" s="599"/>
      <c r="AD241" s="600"/>
      <c r="AE241" s="600"/>
      <c r="AF241" s="600"/>
      <c r="AG241" s="600"/>
      <c r="AH241" s="600"/>
      <c r="AI241" s="600"/>
      <c r="AJ241" s="600"/>
      <c r="AK241" s="600"/>
      <c r="AL241" s="600"/>
      <c r="AM241" s="600"/>
      <c r="AN241" s="600"/>
      <c r="AO241" s="600"/>
      <c r="AP241" s="600"/>
      <c r="AQ241" s="600"/>
      <c r="AR241" s="600"/>
      <c r="AS241" s="600"/>
      <c r="AT241" s="600"/>
      <c r="AU241" s="600"/>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c r="CM241" s="601"/>
      <c r="CN241" s="601"/>
      <c r="CO241" s="601"/>
      <c r="CP241" s="601"/>
      <c r="CQ241" s="601"/>
      <c r="CR241" s="601"/>
      <c r="CS241" s="601"/>
      <c r="CT241" s="601"/>
      <c r="CU241" s="601"/>
      <c r="CV241" s="601"/>
      <c r="CW241" s="601"/>
      <c r="CX241" s="601"/>
      <c r="CY241" s="601"/>
      <c r="CZ241" s="601"/>
      <c r="DA241" s="601"/>
      <c r="DB241" s="601"/>
      <c r="DC241" s="601"/>
      <c r="DD241" s="601"/>
      <c r="DE241" s="601"/>
      <c r="DF241" s="601"/>
      <c r="DG241" s="601"/>
      <c r="DH241" s="601"/>
      <c r="DI241" s="601"/>
      <c r="DJ241" s="601"/>
      <c r="DK241" s="601"/>
      <c r="DL241" s="601"/>
      <c r="DM241" s="601"/>
      <c r="DN241" s="601"/>
      <c r="DO241" s="601"/>
      <c r="DP241" s="601"/>
      <c r="DQ241" s="601"/>
      <c r="DR241" s="601"/>
      <c r="DS241" s="601"/>
      <c r="DT241" s="601"/>
      <c r="DU241" s="601"/>
      <c r="DV241" s="601"/>
      <c r="DW241" s="601"/>
      <c r="DX241" s="601"/>
      <c r="DY241" s="601"/>
      <c r="DZ241" s="601"/>
      <c r="EA241" s="601"/>
      <c r="EB241" s="601"/>
      <c r="EC241" s="601"/>
      <c r="ED241" s="601"/>
      <c r="EE241" s="601"/>
      <c r="EF241" s="601"/>
      <c r="EG241" s="601"/>
      <c r="EH241" s="601"/>
      <c r="EI241" s="601"/>
      <c r="EJ241" s="601"/>
      <c r="EK241" s="601"/>
      <c r="EL241" s="601"/>
      <c r="EM241" s="601"/>
      <c r="EN241" s="601"/>
      <c r="EO241" s="601"/>
      <c r="EP241" s="601"/>
      <c r="EQ241" s="601"/>
      <c r="ER241" s="601"/>
      <c r="ES241" s="601"/>
      <c r="ET241" s="601"/>
      <c r="EU241" s="601"/>
      <c r="EV241" s="601"/>
      <c r="EW241" s="601"/>
      <c r="EX241" s="601"/>
      <c r="EY241" s="601"/>
      <c r="EZ241" s="601"/>
      <c r="FA241" s="601"/>
      <c r="FB241" s="601"/>
      <c r="FC241" s="601"/>
      <c r="FD241" s="601"/>
      <c r="FE241" s="601"/>
      <c r="FF241" s="601"/>
      <c r="FG241" s="601"/>
      <c r="FH241" s="601"/>
      <c r="FI241" s="601"/>
      <c r="FJ241" s="601"/>
      <c r="FK241" s="601"/>
      <c r="FL241" s="601"/>
      <c r="FM241" s="601"/>
      <c r="FN241" s="601"/>
      <c r="FO241" s="601"/>
      <c r="FP241" s="601"/>
      <c r="FQ241" s="601"/>
      <c r="FR241" s="601"/>
      <c r="FS241" s="601"/>
      <c r="FT241" s="601"/>
      <c r="FU241" s="601"/>
      <c r="FV241" s="601"/>
      <c r="FW241" s="601"/>
      <c r="FX241" s="601"/>
      <c r="FY241" s="601"/>
      <c r="FZ241" s="601"/>
      <c r="GA241" s="601"/>
      <c r="GB241" s="601"/>
      <c r="GC241" s="601"/>
      <c r="GD241" s="601"/>
      <c r="GE241" s="601"/>
      <c r="GF241" s="601"/>
      <c r="GG241" s="601"/>
      <c r="GH241" s="601"/>
      <c r="GI241" s="601"/>
      <c r="GJ241" s="601"/>
      <c r="GK241" s="601"/>
      <c r="GL241" s="601"/>
      <c r="GM241" s="601"/>
      <c r="GN241" s="601"/>
      <c r="GO241" s="601"/>
      <c r="GP241" s="601"/>
      <c r="GQ241" s="601"/>
      <c r="GR241" s="601"/>
      <c r="GS241" s="601"/>
      <c r="GT241" s="601"/>
      <c r="GU241" s="601"/>
      <c r="GV241" s="601"/>
      <c r="GW241" s="601"/>
      <c r="GX241" s="601"/>
      <c r="GY241" s="601"/>
      <c r="GZ241" s="601"/>
      <c r="HA241" s="601"/>
      <c r="HB241" s="601"/>
      <c r="HC241" s="601"/>
      <c r="HD241" s="601"/>
      <c r="HE241" s="601"/>
      <c r="HF241" s="601"/>
      <c r="HG241" s="601"/>
      <c r="HH241" s="601"/>
      <c r="HI241" s="601"/>
      <c r="HJ241" s="601"/>
      <c r="HK241" s="601"/>
      <c r="HL241" s="601"/>
      <c r="HM241" s="601"/>
      <c r="HN241" s="601"/>
      <c r="HO241" s="601"/>
      <c r="HP241" s="601"/>
      <c r="HQ241" s="601"/>
      <c r="HR241" s="601"/>
      <c r="HS241" s="601"/>
      <c r="HT241" s="601"/>
      <c r="HU241" s="601"/>
      <c r="HV241" s="601"/>
      <c r="HW241" s="601"/>
      <c r="HX241" s="601"/>
      <c r="HY241" s="601"/>
      <c r="HZ241" s="601"/>
      <c r="IA241" s="601"/>
      <c r="IB241" s="601"/>
      <c r="IC241" s="601"/>
      <c r="ID241" s="601"/>
      <c r="IE241" s="601"/>
      <c r="IF241" s="601"/>
      <c r="IG241" s="601"/>
      <c r="IH241" s="601"/>
      <c r="II241" s="601"/>
      <c r="IJ241" s="601"/>
      <c r="IK241" s="601"/>
      <c r="IL241" s="601"/>
      <c r="IM241" s="601"/>
      <c r="IN241" s="601"/>
      <c r="IO241" s="601"/>
      <c r="IP241" s="601"/>
      <c r="IQ241" s="601"/>
      <c r="IR241" s="601"/>
      <c r="IS241" s="601"/>
      <c r="IT241" s="601"/>
      <c r="IU241" s="601"/>
      <c r="IV241" s="601"/>
      <c r="IW241" s="601"/>
      <c r="IX241" s="601"/>
      <c r="IY241" s="601"/>
      <c r="IZ241" s="601"/>
      <c r="JA241" s="601"/>
      <c r="JB241" s="601"/>
      <c r="JC241" s="601"/>
      <c r="JD241" s="601"/>
      <c r="JE241" s="601"/>
      <c r="JF241" s="601"/>
      <c r="JG241" s="601"/>
      <c r="JH241" s="601"/>
      <c r="JI241" s="601"/>
      <c r="JJ241" s="601"/>
      <c r="JK241" s="601"/>
      <c r="JL241" s="601"/>
      <c r="JM241" s="601"/>
      <c r="JN241" s="601"/>
      <c r="JO241" s="601"/>
      <c r="JP241" s="601"/>
      <c r="JQ241" s="601"/>
      <c r="JR241" s="601"/>
      <c r="JS241" s="601"/>
      <c r="JT241" s="601"/>
      <c r="JU241" s="601"/>
      <c r="JV241" s="601"/>
      <c r="JW241" s="601"/>
      <c r="JX241" s="601"/>
      <c r="JY241" s="601"/>
      <c r="JZ241" s="601"/>
      <c r="KA241" s="601"/>
      <c r="KB241" s="601"/>
      <c r="KC241" s="601"/>
      <c r="KD241" s="601"/>
      <c r="KE241" s="601"/>
      <c r="KF241" s="601"/>
      <c r="KG241" s="601"/>
      <c r="KH241" s="601"/>
      <c r="KI241" s="601"/>
      <c r="KJ241" s="601"/>
      <c r="KK241" s="601"/>
      <c r="KL241" s="601"/>
      <c r="KM241" s="601"/>
      <c r="KN241" s="601"/>
      <c r="KO241" s="601"/>
      <c r="KP241" s="601"/>
      <c r="KQ241" s="601"/>
      <c r="KR241" s="601"/>
      <c r="KS241" s="601"/>
      <c r="KT241" s="601"/>
      <c r="KU241" s="601"/>
      <c r="KV241" s="601"/>
      <c r="KW241" s="601"/>
      <c r="KX241" s="601"/>
      <c r="KY241" s="601"/>
      <c r="KZ241" s="601"/>
      <c r="LA241" s="601"/>
      <c r="LB241" s="601"/>
      <c r="LC241" s="601"/>
      <c r="LD241" s="601"/>
      <c r="LE241" s="601"/>
      <c r="LF241" s="601"/>
      <c r="LG241" s="601"/>
      <c r="LH241" s="601"/>
      <c r="LI241" s="601"/>
      <c r="LJ241" s="601"/>
      <c r="LK241" s="601"/>
      <c r="LL241" s="601"/>
      <c r="LM241" s="601"/>
      <c r="LN241" s="601"/>
      <c r="LO241" s="601"/>
      <c r="LP241" s="601"/>
      <c r="LQ241" s="601"/>
      <c r="LR241" s="601"/>
      <c r="LS241" s="601"/>
      <c r="LT241" s="601"/>
      <c r="LU241" s="601"/>
      <c r="LV241" s="601"/>
      <c r="LW241" s="601"/>
      <c r="LX241" s="601"/>
      <c r="LY241" s="601"/>
      <c r="LZ241" s="601"/>
      <c r="MA241" s="601"/>
      <c r="MB241" s="601"/>
      <c r="MC241" s="601"/>
      <c r="MD241" s="601"/>
      <c r="ME241" s="601"/>
      <c r="MF241" s="601"/>
      <c r="MG241" s="601"/>
      <c r="MH241" s="601"/>
      <c r="MI241" s="601"/>
      <c r="MJ241" s="601"/>
      <c r="MK241" s="601"/>
      <c r="ML241" s="601"/>
      <c r="MM241" s="601"/>
      <c r="MN241" s="601"/>
      <c r="MO241" s="601"/>
      <c r="MP241" s="601"/>
      <c r="MQ241" s="601"/>
      <c r="MR241" s="601"/>
      <c r="MS241" s="601"/>
      <c r="MT241" s="601"/>
      <c r="MU241" s="601"/>
      <c r="MV241" s="601"/>
      <c r="MW241" s="601"/>
      <c r="MX241" s="601"/>
      <c r="MY241" s="601"/>
      <c r="MZ241" s="601"/>
      <c r="NA241" s="601"/>
      <c r="NB241" s="601"/>
      <c r="NC241" s="601"/>
      <c r="ND241" s="601"/>
      <c r="NE241" s="601"/>
      <c r="NF241" s="601"/>
      <c r="NG241" s="601"/>
      <c r="NH241" s="601"/>
      <c r="NI241" s="601"/>
      <c r="NJ241" s="601"/>
      <c r="NK241" s="601"/>
      <c r="NL241" s="601"/>
      <c r="NM241" s="601"/>
      <c r="NN241" s="601"/>
      <c r="NO241" s="601"/>
      <c r="NP241" s="601"/>
      <c r="NQ241" s="601"/>
      <c r="NR241" s="601"/>
      <c r="NS241" s="601"/>
      <c r="NT241" s="601"/>
      <c r="NU241" s="601"/>
      <c r="NV241" s="601"/>
      <c r="NW241" s="601"/>
      <c r="NX241" s="601"/>
      <c r="NY241" s="601"/>
      <c r="NZ241" s="601"/>
      <c r="OA241" s="601"/>
      <c r="OB241" s="601"/>
      <c r="OC241" s="601"/>
      <c r="OD241" s="601"/>
      <c r="OE241" s="601"/>
      <c r="OF241" s="601"/>
      <c r="OG241" s="601"/>
      <c r="OH241" s="601"/>
      <c r="OI241" s="601"/>
      <c r="OJ241" s="601"/>
      <c r="OK241" s="601"/>
      <c r="OL241" s="601"/>
      <c r="OM241" s="601"/>
      <c r="ON241" s="601"/>
      <c r="OO241" s="601"/>
      <c r="OP241" s="601"/>
      <c r="OQ241" s="601"/>
      <c r="OR241" s="601"/>
      <c r="OS241" s="601"/>
      <c r="OT241" s="601"/>
      <c r="OU241" s="601"/>
      <c r="OV241" s="601"/>
      <c r="OW241" s="601"/>
      <c r="OX241" s="601"/>
      <c r="OY241" s="601"/>
      <c r="OZ241" s="601"/>
      <c r="PA241" s="601"/>
      <c r="PB241" s="601"/>
      <c r="PC241" s="601"/>
      <c r="PD241" s="601"/>
      <c r="PE241" s="601"/>
      <c r="PF241" s="601"/>
      <c r="PG241" s="601"/>
      <c r="PH241" s="601"/>
      <c r="PI241" s="601"/>
      <c r="PJ241" s="601"/>
      <c r="PK241" s="601"/>
      <c r="PL241" s="601"/>
      <c r="PM241" s="601"/>
      <c r="PN241" s="601"/>
      <c r="PO241" s="601"/>
      <c r="PP241" s="601"/>
      <c r="PQ241" s="601"/>
      <c r="PR241" s="601"/>
      <c r="PS241" s="601"/>
      <c r="PT241" s="601"/>
      <c r="PU241" s="601"/>
      <c r="PV241" s="601"/>
      <c r="PW241" s="601"/>
      <c r="PX241" s="601"/>
      <c r="PY241" s="601"/>
      <c r="PZ241" s="601"/>
      <c r="QA241" s="601"/>
      <c r="QB241" s="601"/>
      <c r="QC241" s="601"/>
      <c r="QD241" s="601"/>
      <c r="QE241" s="601"/>
      <c r="QF241" s="601"/>
      <c r="QG241" s="601"/>
      <c r="QH241" s="601"/>
      <c r="QI241" s="601"/>
      <c r="QJ241" s="601"/>
      <c r="QK241" s="601"/>
      <c r="QL241" s="601"/>
      <c r="QM241" s="601"/>
      <c r="QN241" s="601"/>
      <c r="QO241" s="601"/>
      <c r="QP241" s="601"/>
      <c r="QQ241" s="601"/>
      <c r="QR241" s="601"/>
      <c r="QS241" s="601"/>
      <c r="QT241" s="601"/>
      <c r="QU241" s="601"/>
      <c r="QV241" s="601"/>
      <c r="QW241" s="601"/>
      <c r="QX241" s="601"/>
      <c r="QY241" s="601"/>
      <c r="QZ241" s="601"/>
      <c r="RA241" s="601"/>
      <c r="RB241" s="601"/>
      <c r="RC241" s="601"/>
      <c r="RD241" s="601"/>
      <c r="RE241" s="601"/>
      <c r="RF241" s="601"/>
      <c r="RG241" s="601"/>
      <c r="RH241" s="601"/>
      <c r="RI241" s="601"/>
      <c r="RJ241" s="601"/>
      <c r="RK241" s="601"/>
      <c r="RL241" s="601"/>
      <c r="RM241" s="601"/>
      <c r="RN241" s="601"/>
      <c r="RO241" s="601"/>
      <c r="RP241" s="601"/>
      <c r="RQ241" s="601"/>
      <c r="RR241" s="601"/>
      <c r="RS241" s="601"/>
      <c r="RT241" s="601"/>
      <c r="RU241" s="601"/>
      <c r="RV241" s="601"/>
      <c r="RW241" s="601"/>
      <c r="RX241" s="601"/>
      <c r="RY241" s="601"/>
      <c r="RZ241" s="601"/>
      <c r="SA241" s="601"/>
      <c r="SB241" s="601"/>
      <c r="SC241" s="601"/>
      <c r="SD241" s="601"/>
      <c r="SE241" s="601"/>
      <c r="SF241" s="601"/>
      <c r="SG241" s="601"/>
      <c r="SH241" s="601"/>
      <c r="SI241" s="601"/>
      <c r="SJ241" s="601"/>
      <c r="SK241" s="601"/>
      <c r="SL241" s="601"/>
      <c r="SM241" s="601"/>
      <c r="SN241" s="601"/>
      <c r="SO241" s="601"/>
      <c r="SP241" s="601"/>
      <c r="SQ241" s="601"/>
      <c r="SR241" s="601"/>
      <c r="SS241" s="601"/>
      <c r="ST241" s="601"/>
      <c r="SU241" s="601"/>
      <c r="SV241" s="601"/>
      <c r="SW241" s="601"/>
      <c r="SX241" s="601"/>
      <c r="SY241" s="601"/>
      <c r="SZ241" s="601"/>
      <c r="TA241" s="601"/>
      <c r="TB241" s="601"/>
      <c r="TC241" s="601"/>
      <c r="TD241" s="601"/>
      <c r="TE241" s="601"/>
      <c r="TF241" s="601"/>
      <c r="TG241" s="601"/>
      <c r="TH241" s="601"/>
      <c r="TI241" s="601"/>
      <c r="TJ241" s="601"/>
      <c r="TK241" s="601"/>
      <c r="TL241" s="601"/>
      <c r="TM241" s="601"/>
      <c r="TN241" s="601"/>
      <c r="TO241" s="601"/>
      <c r="TP241" s="601"/>
      <c r="TQ241" s="601"/>
      <c r="TR241" s="601"/>
      <c r="TS241" s="601"/>
      <c r="TT241" s="601"/>
      <c r="TU241" s="601"/>
      <c r="TV241" s="601"/>
      <c r="TW241" s="601"/>
      <c r="TX241" s="601"/>
      <c r="TY241" s="601"/>
      <c r="TZ241" s="601"/>
      <c r="UA241" s="601"/>
      <c r="UB241" s="601"/>
      <c r="UC241" s="601"/>
      <c r="UD241" s="601"/>
      <c r="UE241" s="601"/>
      <c r="UF241" s="601"/>
      <c r="UG241" s="601"/>
      <c r="UH241" s="601"/>
      <c r="UI241" s="601"/>
      <c r="UJ241" s="601"/>
      <c r="UK241" s="601"/>
      <c r="UL241" s="601"/>
      <c r="UM241" s="601"/>
      <c r="UN241" s="601"/>
      <c r="UO241" s="601"/>
      <c r="UP241" s="601"/>
      <c r="UQ241" s="601"/>
      <c r="UR241" s="601"/>
      <c r="US241" s="601"/>
      <c r="UT241" s="601"/>
      <c r="UU241" s="601"/>
      <c r="UV241" s="601"/>
      <c r="UW241" s="601"/>
      <c r="UX241" s="601"/>
      <c r="UY241" s="601"/>
      <c r="UZ241" s="601"/>
      <c r="VA241" s="601"/>
      <c r="VB241" s="601"/>
      <c r="VC241" s="601"/>
      <c r="VD241" s="601"/>
      <c r="VE241" s="601"/>
      <c r="VF241" s="601"/>
      <c r="VG241" s="601"/>
      <c r="VH241" s="601"/>
      <c r="VI241" s="601"/>
      <c r="VJ241" s="601"/>
      <c r="VK241" s="601"/>
      <c r="VL241" s="601"/>
      <c r="VM241" s="601"/>
      <c r="VN241" s="601"/>
      <c r="VO241" s="601"/>
      <c r="VP241" s="601"/>
      <c r="VQ241" s="601"/>
      <c r="VR241" s="601"/>
      <c r="VS241" s="601"/>
      <c r="VT241" s="601"/>
      <c r="VU241" s="601"/>
      <c r="VV241" s="601"/>
      <c r="VW241" s="601"/>
      <c r="VX241" s="601"/>
      <c r="VY241" s="601"/>
      <c r="VZ241" s="601"/>
      <c r="WA241" s="601"/>
      <c r="WB241" s="601"/>
      <c r="WC241" s="601"/>
      <c r="WD241" s="601"/>
      <c r="WE241" s="601"/>
      <c r="WF241" s="601"/>
      <c r="WG241" s="601"/>
      <c r="WH241" s="601"/>
      <c r="WI241" s="601"/>
      <c r="WJ241" s="601"/>
      <c r="WK241" s="601"/>
      <c r="WL241" s="601"/>
      <c r="WM241" s="601"/>
      <c r="WN241" s="601"/>
      <c r="WO241" s="601"/>
      <c r="WP241" s="601"/>
      <c r="WQ241" s="601"/>
      <c r="WR241" s="601"/>
      <c r="WS241" s="601"/>
      <c r="WT241" s="601"/>
      <c r="WU241" s="601"/>
      <c r="WV241" s="601"/>
      <c r="WW241" s="601"/>
      <c r="WX241" s="601"/>
      <c r="WY241" s="601"/>
      <c r="WZ241" s="601"/>
      <c r="XA241" s="601"/>
      <c r="XB241" s="601"/>
      <c r="XC241" s="601"/>
      <c r="XD241" s="601"/>
      <c r="XE241" s="601"/>
      <c r="XF241" s="601"/>
      <c r="XG241" s="601"/>
      <c r="XH241" s="601"/>
      <c r="XI241" s="601"/>
      <c r="XJ241" s="601"/>
      <c r="XK241" s="601"/>
      <c r="XL241" s="601"/>
      <c r="XM241" s="601"/>
      <c r="XN241" s="601"/>
      <c r="XO241" s="601"/>
      <c r="XP241" s="601"/>
      <c r="XQ241" s="601"/>
      <c r="XR241" s="601"/>
      <c r="XS241" s="601"/>
      <c r="XT241" s="601"/>
      <c r="XU241" s="601"/>
      <c r="XV241" s="601"/>
      <c r="XW241" s="601"/>
      <c r="XX241" s="601"/>
      <c r="XY241" s="601"/>
      <c r="XZ241" s="601"/>
      <c r="YA241" s="601"/>
      <c r="YB241" s="601"/>
      <c r="YC241" s="601"/>
      <c r="YD241" s="601"/>
      <c r="YE241" s="601"/>
      <c r="YF241" s="601"/>
      <c r="YG241" s="601"/>
      <c r="YH241" s="601"/>
      <c r="YI241" s="601"/>
      <c r="YJ241" s="601"/>
      <c r="YK241" s="601"/>
      <c r="YL241" s="601"/>
      <c r="YM241" s="601"/>
      <c r="YN241" s="601"/>
      <c r="YO241" s="601"/>
      <c r="YP241" s="601"/>
      <c r="YQ241" s="601"/>
      <c r="YR241" s="601"/>
      <c r="YS241" s="601"/>
      <c r="YT241" s="601"/>
      <c r="YU241" s="601"/>
      <c r="YV241" s="601"/>
      <c r="YW241" s="601"/>
      <c r="YX241" s="601"/>
      <c r="YY241" s="601"/>
      <c r="YZ241" s="601"/>
      <c r="ZA241" s="601"/>
      <c r="ZB241" s="601"/>
      <c r="ZC241" s="601"/>
      <c r="ZD241" s="601"/>
      <c r="ZE241" s="601"/>
      <c r="ZF241" s="601"/>
      <c r="ZG241" s="601"/>
      <c r="ZH241" s="601"/>
      <c r="ZI241" s="601"/>
      <c r="ZJ241" s="601"/>
      <c r="ZK241" s="601"/>
      <c r="ZL241" s="601"/>
      <c r="ZM241" s="601"/>
      <c r="ZN241" s="601"/>
      <c r="ZO241" s="601"/>
      <c r="ZP241" s="601"/>
      <c r="ZQ241" s="601"/>
      <c r="ZR241" s="601"/>
      <c r="ZS241" s="601"/>
      <c r="ZT241" s="601"/>
      <c r="ZU241" s="601"/>
      <c r="ZV241" s="601"/>
      <c r="ZW241" s="601"/>
      <c r="ZX241" s="601"/>
      <c r="ZY241" s="601"/>
      <c r="ZZ241" s="601"/>
      <c r="AAA241" s="601"/>
      <c r="AAB241" s="601"/>
      <c r="AAC241" s="601"/>
      <c r="AAD241" s="601"/>
      <c r="AAE241" s="601"/>
      <c r="AAF241" s="601"/>
      <c r="AAG241" s="601"/>
      <c r="AAH241" s="601"/>
      <c r="AAI241" s="601"/>
      <c r="AAJ241" s="601"/>
      <c r="AAK241" s="601"/>
      <c r="AAL241" s="601"/>
      <c r="AAM241" s="601"/>
      <c r="AAN241" s="601"/>
      <c r="AAO241" s="601"/>
      <c r="AAP241" s="601"/>
      <c r="AAQ241" s="601"/>
      <c r="AAR241" s="601"/>
      <c r="AAS241" s="601"/>
      <c r="AAT241" s="601"/>
      <c r="AAU241" s="601"/>
      <c r="AAV241" s="601"/>
      <c r="AAW241" s="601"/>
      <c r="AAX241" s="601"/>
      <c r="AAY241" s="601"/>
      <c r="AAZ241" s="601"/>
      <c r="ABA241" s="601"/>
      <c r="ABB241" s="601"/>
      <c r="ABC241" s="601"/>
      <c r="ABD241" s="601"/>
      <c r="ABE241" s="601"/>
      <c r="ABF241" s="601"/>
      <c r="ABG241" s="601"/>
      <c r="ABH241" s="601"/>
      <c r="ABI241" s="601"/>
      <c r="ABJ241" s="601"/>
      <c r="ABK241" s="601"/>
      <c r="ABL241" s="601"/>
      <c r="ABM241" s="601"/>
      <c r="ABN241" s="601"/>
      <c r="ABO241" s="601"/>
      <c r="ABP241" s="601"/>
      <c r="ABQ241" s="601"/>
      <c r="ABR241" s="601"/>
      <c r="ABS241" s="601"/>
      <c r="ABT241" s="601"/>
      <c r="ABU241" s="601"/>
      <c r="ABV241" s="601"/>
      <c r="ABW241" s="601"/>
      <c r="ABX241" s="601"/>
      <c r="ABY241" s="601"/>
      <c r="ABZ241" s="601"/>
      <c r="ACA241" s="601"/>
      <c r="ACB241" s="601"/>
      <c r="ACC241" s="601"/>
      <c r="ACD241" s="601"/>
      <c r="ACE241" s="601"/>
      <c r="ACF241" s="601"/>
      <c r="ACG241" s="601"/>
      <c r="ACH241" s="601"/>
      <c r="ACI241" s="601"/>
      <c r="ACJ241" s="601"/>
      <c r="ACK241" s="601"/>
      <c r="ACL241" s="601"/>
      <c r="ACM241" s="601"/>
      <c r="ACN241" s="601"/>
      <c r="ACO241" s="601"/>
      <c r="ACP241" s="601"/>
      <c r="ACQ241" s="601"/>
      <c r="ACR241" s="601"/>
      <c r="ACS241" s="601"/>
      <c r="ACT241" s="601"/>
      <c r="ACU241" s="601"/>
      <c r="ACV241" s="601"/>
      <c r="ACW241" s="601"/>
      <c r="ACX241" s="601"/>
      <c r="ACY241" s="601"/>
      <c r="ACZ241" s="601"/>
      <c r="ADA241" s="601"/>
      <c r="ADB241" s="601"/>
      <c r="ADC241" s="601"/>
      <c r="ADD241" s="601"/>
      <c r="ADE241" s="601"/>
      <c r="ADF241" s="601"/>
      <c r="ADG241" s="601"/>
      <c r="ADH241" s="601"/>
      <c r="ADI241" s="601"/>
      <c r="ADJ241" s="601"/>
      <c r="ADK241" s="601"/>
      <c r="ADL241" s="601"/>
      <c r="ADM241" s="601"/>
      <c r="ADN241" s="601"/>
      <c r="ADO241" s="601"/>
      <c r="ADP241" s="601"/>
      <c r="ADQ241" s="601"/>
      <c r="ADR241" s="601"/>
      <c r="ADS241" s="601"/>
      <c r="ADT241" s="601"/>
      <c r="ADU241" s="601"/>
      <c r="ADV241" s="601"/>
      <c r="ADW241" s="601"/>
      <c r="ADX241" s="601"/>
      <c r="ADY241" s="601"/>
      <c r="ADZ241" s="601"/>
      <c r="AEA241" s="601"/>
      <c r="AEB241" s="601"/>
      <c r="AEC241" s="601"/>
      <c r="AED241" s="601"/>
      <c r="AEE241" s="601"/>
      <c r="AEF241" s="601"/>
      <c r="AEG241" s="601"/>
      <c r="AEH241" s="601"/>
      <c r="AEI241" s="601"/>
      <c r="AEJ241" s="601"/>
      <c r="AEK241" s="601"/>
      <c r="AEL241" s="601"/>
      <c r="AEM241" s="601"/>
      <c r="AEN241" s="601"/>
      <c r="AEO241" s="601"/>
      <c r="AEP241" s="601"/>
      <c r="AEQ241" s="601"/>
      <c r="AER241" s="601"/>
      <c r="AES241" s="601"/>
      <c r="AET241" s="601"/>
      <c r="AEU241" s="601"/>
      <c r="AEV241" s="601"/>
      <c r="AEW241" s="601"/>
      <c r="AEX241" s="601"/>
      <c r="AEY241" s="601"/>
      <c r="AEZ241" s="601"/>
      <c r="AFA241" s="601"/>
      <c r="AFB241" s="601"/>
      <c r="AFC241" s="601"/>
      <c r="AFD241" s="601"/>
      <c r="AFE241" s="601"/>
      <c r="AFF241" s="601"/>
      <c r="AFG241" s="601"/>
      <c r="AFH241" s="601"/>
      <c r="AFI241" s="601"/>
      <c r="AFJ241" s="601"/>
      <c r="AFK241" s="601"/>
      <c r="AFL241" s="601"/>
      <c r="AFM241" s="601"/>
      <c r="AFN241" s="601"/>
      <c r="AFO241" s="601"/>
      <c r="AFP241" s="601"/>
      <c r="AFQ241" s="601"/>
      <c r="AFR241" s="601"/>
      <c r="AFS241" s="601"/>
      <c r="AFT241" s="601"/>
      <c r="AFU241" s="601"/>
      <c r="AFV241" s="601"/>
      <c r="AFW241" s="601"/>
      <c r="AFX241" s="601"/>
      <c r="AFY241" s="601"/>
      <c r="AFZ241" s="601"/>
      <c r="AGA241" s="601"/>
      <c r="AGB241" s="601"/>
      <c r="AGC241" s="601"/>
      <c r="AGD241" s="601"/>
      <c r="AGE241" s="601"/>
      <c r="AGF241" s="601"/>
      <c r="AGG241" s="601"/>
      <c r="AGH241" s="601"/>
      <c r="AGI241" s="601"/>
      <c r="AGJ241" s="601"/>
      <c r="AGK241" s="601"/>
      <c r="AGL241" s="601"/>
      <c r="AGM241" s="601"/>
      <c r="AGN241" s="601"/>
      <c r="AGO241" s="601"/>
      <c r="AGP241" s="601"/>
      <c r="AGQ241" s="601"/>
      <c r="AGR241" s="601"/>
      <c r="AGS241" s="601"/>
      <c r="AGT241" s="601"/>
      <c r="AGU241" s="601"/>
      <c r="AGV241" s="601"/>
      <c r="AGW241" s="601"/>
      <c r="AGX241" s="601"/>
      <c r="AGY241" s="601"/>
      <c r="AGZ241" s="601"/>
      <c r="AHA241" s="601"/>
      <c r="AHB241" s="601"/>
      <c r="AHC241" s="601"/>
      <c r="AHD241" s="601"/>
      <c r="AHE241" s="601"/>
      <c r="AHF241" s="601"/>
      <c r="AHG241" s="601"/>
      <c r="AHH241" s="601"/>
      <c r="AHI241" s="601"/>
      <c r="AHJ241" s="601"/>
      <c r="AHK241" s="601"/>
      <c r="AHL241" s="601"/>
      <c r="AHM241" s="601"/>
      <c r="AHN241" s="601"/>
      <c r="AHO241" s="601"/>
      <c r="AHP241" s="601"/>
      <c r="AHQ241" s="601"/>
      <c r="AHR241" s="601"/>
      <c r="AHS241" s="601"/>
      <c r="AHT241" s="601"/>
      <c r="AHU241" s="601"/>
      <c r="AHV241" s="601"/>
      <c r="AHW241" s="601"/>
      <c r="AHX241" s="601"/>
      <c r="AHY241" s="601"/>
      <c r="AHZ241" s="601"/>
      <c r="AIA241" s="601"/>
      <c r="AIB241" s="601"/>
      <c r="AIC241" s="601"/>
      <c r="AID241" s="601"/>
      <c r="AIE241" s="601"/>
      <c r="AIF241" s="601"/>
      <c r="AIG241" s="601"/>
      <c r="AIH241" s="601"/>
      <c r="AII241" s="601"/>
      <c r="AIJ241" s="601"/>
      <c r="AIK241" s="601"/>
      <c r="AIL241" s="601"/>
      <c r="AIM241" s="601"/>
      <c r="AIN241" s="601"/>
      <c r="AIO241" s="601"/>
      <c r="AIP241" s="601"/>
      <c r="AIQ241" s="601"/>
      <c r="AIR241" s="601"/>
      <c r="AIS241" s="601"/>
      <c r="AIT241" s="601"/>
      <c r="AIU241" s="601"/>
      <c r="AIV241" s="601"/>
      <c r="AIW241" s="601"/>
      <c r="AIX241" s="601"/>
      <c r="AIY241" s="601"/>
      <c r="AIZ241" s="601"/>
      <c r="AJA241" s="601"/>
      <c r="AJB241" s="601"/>
      <c r="AJC241" s="601"/>
      <c r="AJD241" s="601"/>
      <c r="AJE241" s="601"/>
      <c r="AJF241" s="601"/>
      <c r="AJG241" s="601"/>
      <c r="AJH241" s="601"/>
      <c r="AJI241" s="601"/>
      <c r="AJJ241" s="601"/>
      <c r="AJK241" s="601"/>
      <c r="AJL241" s="601"/>
      <c r="AJM241" s="601"/>
      <c r="AJN241" s="601"/>
      <c r="AJO241" s="601"/>
      <c r="AJP241" s="601"/>
      <c r="AJQ241" s="601"/>
      <c r="AJR241" s="601"/>
      <c r="AJS241" s="601"/>
      <c r="AJT241" s="601"/>
      <c r="AJU241" s="601"/>
      <c r="AJV241" s="601"/>
      <c r="AJW241" s="601"/>
      <c r="AJX241" s="601"/>
      <c r="AJY241" s="601"/>
      <c r="AJZ241" s="601"/>
      <c r="AKA241" s="601"/>
      <c r="AKB241" s="601"/>
      <c r="AKC241" s="601"/>
      <c r="AKD241" s="601"/>
      <c r="AKE241" s="601"/>
      <c r="AKF241" s="601"/>
      <c r="AKG241" s="601"/>
      <c r="AKH241" s="601"/>
      <c r="AKI241" s="601"/>
      <c r="AKJ241" s="601"/>
      <c r="AKK241" s="601"/>
      <c r="AKL241" s="601"/>
      <c r="AKM241" s="601"/>
      <c r="AKN241" s="601"/>
      <c r="AKO241" s="601"/>
      <c r="AKP241" s="601"/>
      <c r="AKQ241" s="601"/>
      <c r="AKR241" s="601"/>
      <c r="AKS241" s="601"/>
      <c r="AKT241" s="601"/>
      <c r="AKU241" s="601"/>
      <c r="AKV241" s="601"/>
      <c r="AKW241" s="601"/>
      <c r="AKX241" s="601"/>
      <c r="AKY241" s="601"/>
      <c r="AKZ241" s="601"/>
      <c r="ALA241" s="601"/>
      <c r="ALB241" s="601"/>
      <c r="ALC241" s="601"/>
      <c r="ALD241" s="601"/>
      <c r="ALE241" s="601"/>
      <c r="ALF241" s="601"/>
      <c r="ALG241" s="601"/>
      <c r="ALH241" s="601"/>
      <c r="ALI241" s="601"/>
      <c r="ALJ241" s="601"/>
      <c r="ALK241" s="601"/>
      <c r="ALL241" s="601"/>
      <c r="ALM241" s="601"/>
      <c r="ALN241" s="601"/>
      <c r="ALO241" s="601"/>
      <c r="ALP241" s="601"/>
      <c r="ALQ241" s="601"/>
      <c r="ALR241" s="601"/>
      <c r="ALS241" s="601"/>
      <c r="ALT241" s="601"/>
      <c r="ALU241" s="601"/>
      <c r="ALV241" s="601"/>
      <c r="ALW241" s="601"/>
      <c r="ALX241" s="601"/>
      <c r="ALY241" s="601"/>
      <c r="ALZ241" s="601"/>
      <c r="AMA241" s="601"/>
      <c r="AMB241" s="601"/>
      <c r="AMC241" s="601"/>
      <c r="AMD241" s="601"/>
      <c r="AME241" s="601"/>
      <c r="AMF241" s="601"/>
      <c r="AMG241" s="601"/>
      <c r="AMH241" s="601"/>
      <c r="AMI241" s="601"/>
      <c r="AMJ241" s="601"/>
      <c r="AMK241" s="601"/>
      <c r="AML241" s="601"/>
      <c r="AMM241" s="601"/>
      <c r="AMN241" s="601"/>
      <c r="AMO241" s="601"/>
      <c r="AMP241" s="601"/>
      <c r="AMQ241" s="601"/>
      <c r="AMR241" s="601"/>
      <c r="AMS241" s="601"/>
      <c r="AMT241" s="601"/>
      <c r="AMU241" s="601"/>
      <c r="AMV241" s="601"/>
      <c r="AMW241" s="601"/>
      <c r="AMX241" s="601"/>
      <c r="AMY241" s="601"/>
      <c r="AMZ241" s="601"/>
      <c r="ANA241" s="601"/>
      <c r="ANB241" s="601"/>
      <c r="ANC241" s="601"/>
      <c r="AND241" s="601"/>
      <c r="ANE241" s="601"/>
      <c r="ANF241" s="601"/>
      <c r="ANG241" s="601"/>
      <c r="ANH241" s="601"/>
      <c r="ANI241" s="601"/>
      <c r="ANJ241" s="601"/>
      <c r="ANK241" s="601"/>
      <c r="ANL241" s="601"/>
      <c r="ANM241" s="601"/>
      <c r="ANN241" s="601"/>
      <c r="ANO241" s="601"/>
      <c r="ANP241" s="601"/>
      <c r="ANQ241" s="601"/>
      <c r="ANR241" s="601"/>
      <c r="ANS241" s="601"/>
      <c r="ANT241" s="601"/>
      <c r="ANU241" s="601"/>
      <c r="ANV241" s="601"/>
      <c r="ANW241" s="601"/>
      <c r="ANX241" s="601"/>
      <c r="ANY241" s="601"/>
      <c r="ANZ241" s="601"/>
      <c r="AOA241" s="601"/>
      <c r="AOB241" s="601"/>
      <c r="AOC241" s="601"/>
      <c r="AOD241" s="601"/>
      <c r="AOE241" s="601"/>
      <c r="AOF241" s="601"/>
      <c r="AOG241" s="601"/>
      <c r="AOH241" s="601"/>
      <c r="AOI241" s="601"/>
      <c r="AOJ241" s="601"/>
      <c r="AOK241" s="601"/>
      <c r="AOL241" s="601"/>
      <c r="AOM241" s="601"/>
      <c r="AON241" s="601"/>
      <c r="AOO241" s="601"/>
      <c r="AOP241" s="601"/>
      <c r="AOQ241" s="601"/>
      <c r="AOR241" s="601"/>
      <c r="AOS241" s="601"/>
      <c r="AOT241" s="601"/>
      <c r="AOU241" s="601"/>
      <c r="AOV241" s="601"/>
      <c r="AOW241" s="601"/>
      <c r="AOX241" s="601"/>
      <c r="AOY241" s="601"/>
      <c r="AOZ241" s="601"/>
      <c r="APA241" s="601"/>
      <c r="APB241" s="601"/>
      <c r="APC241" s="601"/>
      <c r="APD241" s="601"/>
      <c r="APE241" s="601"/>
      <c r="APF241" s="601"/>
      <c r="APG241" s="601"/>
      <c r="APH241" s="601"/>
      <c r="API241" s="601"/>
      <c r="APJ241" s="601"/>
      <c r="APK241" s="601"/>
      <c r="APL241" s="601"/>
      <c r="APM241" s="601"/>
      <c r="APN241" s="601"/>
      <c r="APO241" s="601"/>
      <c r="APP241" s="601"/>
      <c r="APQ241" s="601"/>
      <c r="APR241" s="601"/>
      <c r="APS241" s="601"/>
      <c r="APT241" s="601"/>
      <c r="APU241" s="601"/>
      <c r="APV241" s="601"/>
      <c r="APW241" s="601"/>
      <c r="APX241" s="601"/>
      <c r="APY241" s="601"/>
      <c r="APZ241" s="601"/>
      <c r="AQA241" s="601"/>
      <c r="AQB241" s="601"/>
      <c r="AQC241" s="601"/>
      <c r="AQD241" s="601"/>
      <c r="AQE241" s="601"/>
      <c r="AQF241" s="601"/>
      <c r="AQG241" s="601"/>
      <c r="AQH241" s="601"/>
      <c r="AQI241" s="601"/>
      <c r="AQJ241" s="601"/>
      <c r="AQK241" s="601"/>
      <c r="AQL241" s="601"/>
      <c r="AQM241" s="601"/>
      <c r="AQN241" s="601"/>
      <c r="AQO241" s="601"/>
      <c r="AQP241" s="601"/>
      <c r="AQQ241" s="601"/>
      <c r="AQR241" s="601"/>
      <c r="AQS241" s="601"/>
      <c r="AQT241" s="601"/>
      <c r="AQU241" s="601"/>
      <c r="AQV241" s="601"/>
      <c r="AQW241" s="601"/>
      <c r="AQX241" s="601"/>
      <c r="AQY241" s="601"/>
      <c r="AQZ241" s="601"/>
      <c r="ARA241" s="601"/>
      <c r="ARB241" s="601"/>
      <c r="ARC241" s="601"/>
      <c r="ARD241" s="601"/>
      <c r="ARE241" s="601"/>
      <c r="ARF241" s="601"/>
      <c r="ARG241" s="601"/>
      <c r="ARH241" s="601"/>
      <c r="ARI241" s="601"/>
      <c r="ARJ241" s="601"/>
      <c r="ARK241" s="601"/>
      <c r="ARL241" s="601"/>
      <c r="ARM241" s="601"/>
      <c r="ARN241" s="601"/>
      <c r="ARO241" s="601"/>
      <c r="ARP241" s="601"/>
      <c r="ARQ241" s="601"/>
      <c r="ARR241" s="601"/>
      <c r="ARS241" s="601"/>
      <c r="ART241" s="601"/>
      <c r="ARU241" s="601"/>
      <c r="ARV241" s="601"/>
      <c r="ARW241" s="601"/>
      <c r="ARX241" s="601"/>
      <c r="ARY241" s="601"/>
      <c r="ARZ241" s="601"/>
      <c r="ASA241" s="601"/>
      <c r="ASB241" s="601"/>
      <c r="ASC241" s="601"/>
      <c r="ASD241" s="601"/>
      <c r="ASE241" s="601"/>
      <c r="ASF241" s="601"/>
      <c r="ASG241" s="601"/>
      <c r="ASH241" s="601"/>
      <c r="ASI241" s="601"/>
      <c r="ASJ241" s="601"/>
      <c r="ASK241" s="601"/>
      <c r="ASL241" s="601"/>
      <c r="ASM241" s="601"/>
      <c r="ASN241" s="601"/>
      <c r="ASO241" s="601"/>
      <c r="ASP241" s="601"/>
      <c r="ASQ241" s="601"/>
      <c r="ASR241" s="601"/>
      <c r="ASS241" s="601"/>
      <c r="AST241" s="601"/>
      <c r="ASU241" s="601"/>
      <c r="ASV241" s="601"/>
      <c r="ASW241" s="601"/>
      <c r="ASX241" s="601"/>
      <c r="ASY241" s="601"/>
      <c r="ASZ241" s="601"/>
      <c r="ATA241" s="601"/>
      <c r="ATB241" s="601"/>
      <c r="ATC241" s="601"/>
      <c r="ATD241" s="601"/>
      <c r="ATE241" s="601"/>
      <c r="ATF241" s="601"/>
      <c r="ATG241" s="601"/>
      <c r="ATH241" s="601"/>
      <c r="ATI241" s="601"/>
      <c r="ATJ241" s="601"/>
      <c r="ATK241" s="601"/>
      <c r="ATL241" s="601"/>
      <c r="ATM241" s="601"/>
      <c r="ATN241" s="601"/>
      <c r="ATO241" s="601"/>
      <c r="ATP241" s="601"/>
      <c r="ATQ241" s="601"/>
      <c r="ATR241" s="601"/>
      <c r="ATS241" s="601"/>
      <c r="ATT241" s="601"/>
      <c r="ATU241" s="601"/>
      <c r="ATV241" s="601"/>
      <c r="ATW241" s="601"/>
      <c r="ATX241" s="601"/>
      <c r="ATY241" s="601"/>
      <c r="ATZ241" s="601"/>
      <c r="AUA241" s="601"/>
      <c r="AUB241" s="601"/>
      <c r="AUC241" s="601"/>
      <c r="AUD241" s="601"/>
      <c r="AUE241" s="601"/>
      <c r="AUF241" s="601"/>
      <c r="AUG241" s="601"/>
      <c r="AUH241" s="601"/>
      <c r="AUI241" s="601"/>
      <c r="AUJ241" s="601"/>
      <c r="AUK241" s="601"/>
      <c r="AUL241" s="601"/>
      <c r="AUM241" s="601"/>
      <c r="AUN241" s="601"/>
      <c r="AUO241" s="601"/>
      <c r="AUP241" s="601"/>
      <c r="AUQ241" s="601"/>
      <c r="AUR241" s="601"/>
      <c r="AUS241" s="601"/>
      <c r="AUT241" s="601"/>
      <c r="AUU241" s="601"/>
      <c r="AUV241" s="601"/>
      <c r="AUW241" s="601"/>
      <c r="AUX241" s="601"/>
      <c r="AUY241" s="601"/>
      <c r="AUZ241" s="601"/>
      <c r="AVA241" s="601"/>
      <c r="AVB241" s="601"/>
      <c r="AVC241" s="601"/>
      <c r="AVD241" s="601"/>
      <c r="AVE241" s="601"/>
      <c r="AVF241" s="601"/>
      <c r="AVG241" s="601"/>
      <c r="AVH241" s="601"/>
      <c r="AVI241" s="601"/>
      <c r="AVJ241" s="601"/>
      <c r="AVK241" s="601"/>
      <c r="AVL241" s="601"/>
      <c r="AVM241" s="601"/>
      <c r="AVN241" s="601"/>
      <c r="AVO241" s="601"/>
      <c r="AVP241" s="601"/>
      <c r="AVQ241" s="601"/>
      <c r="AVR241" s="601"/>
      <c r="AVS241" s="601"/>
      <c r="AVT241" s="601"/>
      <c r="AVU241" s="601"/>
      <c r="AVV241" s="601"/>
      <c r="AVW241" s="601"/>
      <c r="AVX241" s="601"/>
      <c r="AVY241" s="601"/>
      <c r="AVZ241" s="601"/>
      <c r="AWA241" s="601"/>
      <c r="AWB241" s="601"/>
      <c r="AWC241" s="601"/>
      <c r="AWD241" s="601"/>
      <c r="AWE241" s="601"/>
      <c r="AWF241" s="601"/>
      <c r="AWG241" s="601"/>
      <c r="AWH241" s="601"/>
      <c r="AWI241" s="601"/>
      <c r="AWJ241" s="601"/>
      <c r="AWK241" s="601"/>
      <c r="AWL241" s="601"/>
      <c r="AWM241" s="601"/>
      <c r="AWN241" s="601"/>
      <c r="AWO241" s="601"/>
      <c r="AWP241" s="601"/>
      <c r="AWQ241" s="601"/>
      <c r="AWR241" s="601"/>
      <c r="AWS241" s="601"/>
      <c r="AWT241" s="601"/>
      <c r="AWU241" s="601"/>
      <c r="AWV241" s="601"/>
      <c r="AWW241" s="601"/>
      <c r="AWX241" s="601"/>
      <c r="AWY241" s="601"/>
      <c r="AWZ241" s="601"/>
      <c r="AXA241" s="601"/>
      <c r="AXB241" s="601"/>
      <c r="AXC241" s="601"/>
      <c r="AXD241" s="601"/>
      <c r="AXE241" s="601"/>
      <c r="AXF241" s="601"/>
      <c r="AXG241" s="601"/>
      <c r="AXH241" s="601"/>
      <c r="AXI241" s="601"/>
      <c r="AXJ241" s="601"/>
    </row>
    <row r="242" spans="1:1310" ht="20.100000000000001" customHeight="1" thickBot="1">
      <c r="B242" s="133"/>
      <c r="C242" s="133"/>
      <c r="D242" s="133"/>
      <c r="E242" s="501"/>
      <c r="F242" s="501"/>
      <c r="G242" s="133"/>
      <c r="H242" s="133"/>
      <c r="I242" s="133"/>
      <c r="J242" s="133"/>
      <c r="K242" s="133"/>
      <c r="L242" s="132"/>
      <c r="M242" s="132"/>
      <c r="N242" s="132"/>
      <c r="O242" s="132"/>
      <c r="P242" s="132"/>
      <c r="Q242" s="132"/>
    </row>
    <row r="243" spans="1:1310" ht="20.100000000000001" customHeight="1">
      <c r="A243" s="621" t="s">
        <v>260</v>
      </c>
      <c r="B243" s="5966" t="s">
        <v>988</v>
      </c>
      <c r="C243" s="5967"/>
      <c r="D243" s="5967"/>
      <c r="E243" s="5967"/>
      <c r="F243" s="5967"/>
      <c r="G243" s="5968"/>
      <c r="H243" s="133"/>
      <c r="I243" s="5972" t="s">
        <v>989</v>
      </c>
      <c r="J243" s="5973"/>
      <c r="K243" s="5973"/>
      <c r="L243" s="5973"/>
      <c r="M243" s="5973"/>
      <c r="N243" s="5973"/>
      <c r="O243" s="5974"/>
      <c r="P243" s="132"/>
      <c r="Q243" s="132"/>
    </row>
    <row r="244" spans="1:1310" ht="20.100000000000001" customHeight="1">
      <c r="A244" s="5977" t="s">
        <v>988</v>
      </c>
      <c r="B244" s="5969"/>
      <c r="C244" s="5970"/>
      <c r="D244" s="5970"/>
      <c r="E244" s="5970"/>
      <c r="F244" s="5970"/>
      <c r="G244" s="5971"/>
      <c r="H244" s="133"/>
      <c r="I244" s="622" t="s">
        <v>990</v>
      </c>
      <c r="J244" s="516"/>
      <c r="K244" s="516"/>
      <c r="L244" s="623" t="s">
        <v>991</v>
      </c>
      <c r="M244" s="516"/>
      <c r="N244" s="516"/>
      <c r="O244" s="624"/>
      <c r="P244" s="132"/>
      <c r="Q244" s="132"/>
    </row>
    <row r="245" spans="1:1310" ht="20.100000000000001" customHeight="1">
      <c r="A245" s="5977"/>
      <c r="B245" s="625"/>
      <c r="C245" s="526"/>
      <c r="D245" s="626"/>
      <c r="E245" s="526"/>
      <c r="F245" s="626"/>
      <c r="G245" s="627"/>
      <c r="H245" s="133"/>
      <c r="I245" s="622" t="s">
        <v>992</v>
      </c>
      <c r="J245" s="516"/>
      <c r="K245" s="516"/>
      <c r="L245" s="623" t="s">
        <v>993</v>
      </c>
      <c r="M245" s="516"/>
      <c r="N245" s="516"/>
      <c r="O245" s="624"/>
      <c r="P245" s="132"/>
      <c r="Q245" s="132"/>
    </row>
    <row r="246" spans="1:1310" ht="20.100000000000001" customHeight="1">
      <c r="A246" s="5977"/>
      <c r="B246" s="628" t="s">
        <v>24</v>
      </c>
      <c r="C246" s="629" t="s">
        <v>994</v>
      </c>
      <c r="D246" s="516"/>
      <c r="E246" s="516"/>
      <c r="F246" s="516"/>
      <c r="G246" s="624"/>
      <c r="H246" s="133"/>
      <c r="I246" s="622" t="s">
        <v>995</v>
      </c>
      <c r="J246" s="516"/>
      <c r="K246" s="516"/>
      <c r="L246" s="134"/>
      <c r="M246" s="516"/>
      <c r="N246" s="516"/>
      <c r="O246" s="624"/>
      <c r="P246" s="132"/>
      <c r="Q246" s="132"/>
    </row>
    <row r="247" spans="1:1310" ht="20.100000000000001" customHeight="1">
      <c r="A247" s="5977"/>
      <c r="B247" s="630" t="s">
        <v>27</v>
      </c>
      <c r="C247" s="629" t="s">
        <v>996</v>
      </c>
      <c r="D247" s="516"/>
      <c r="E247" s="516"/>
      <c r="F247" s="516"/>
      <c r="G247" s="624"/>
      <c r="H247" s="133"/>
      <c r="I247" s="622" t="s">
        <v>997</v>
      </c>
      <c r="J247" s="516"/>
      <c r="K247" s="516"/>
      <c r="L247" s="623" t="s">
        <v>998</v>
      </c>
      <c r="M247" s="516"/>
      <c r="N247" s="516"/>
      <c r="O247" s="624"/>
      <c r="P247" s="132"/>
      <c r="Q247" s="132"/>
    </row>
    <row r="248" spans="1:1310" ht="20.100000000000001" customHeight="1">
      <c r="A248" s="5977"/>
      <c r="B248" s="631" t="s">
        <v>264</v>
      </c>
      <c r="C248" s="629" t="s">
        <v>999</v>
      </c>
      <c r="D248" s="516"/>
      <c r="E248" s="516"/>
      <c r="F248" s="516"/>
      <c r="G248" s="624"/>
      <c r="H248" s="133"/>
      <c r="I248" s="622" t="s">
        <v>1000</v>
      </c>
      <c r="J248" s="516"/>
      <c r="K248" s="516"/>
      <c r="L248" s="623" t="s">
        <v>1001</v>
      </c>
      <c r="M248" s="516"/>
      <c r="N248" s="516"/>
      <c r="O248" s="624"/>
      <c r="P248" s="132"/>
      <c r="Q248" s="132"/>
    </row>
    <row r="249" spans="1:1310" ht="20.100000000000001" customHeight="1" thickBot="1">
      <c r="A249" s="5977"/>
      <c r="B249" s="535"/>
      <c r="C249" s="516"/>
      <c r="D249" s="516"/>
      <c r="E249" s="516"/>
      <c r="F249" s="516"/>
      <c r="G249" s="624"/>
      <c r="H249" s="133"/>
      <c r="I249" s="622"/>
      <c r="J249" s="516"/>
      <c r="K249" s="516"/>
      <c r="L249" s="623" t="s">
        <v>1002</v>
      </c>
      <c r="M249" s="516"/>
      <c r="N249" s="516"/>
      <c r="O249" s="624"/>
      <c r="P249" s="132"/>
      <c r="Q249" s="132"/>
    </row>
    <row r="250" spans="1:1310" ht="20.100000000000001" customHeight="1">
      <c r="A250" s="5977"/>
      <c r="B250" s="632"/>
      <c r="C250" s="633"/>
      <c r="D250" s="634"/>
      <c r="E250" s="633"/>
      <c r="F250" s="634"/>
      <c r="G250" s="635"/>
      <c r="H250" s="133"/>
      <c r="I250" s="535"/>
      <c r="J250" s="516"/>
      <c r="K250" s="516"/>
      <c r="L250" s="516"/>
      <c r="M250" s="516"/>
      <c r="N250" s="516"/>
      <c r="O250" s="624"/>
      <c r="P250" s="132"/>
      <c r="Q250" s="132"/>
    </row>
    <row r="251" spans="1:1310" ht="20.100000000000001" customHeight="1">
      <c r="A251" s="5977"/>
      <c r="B251" s="5978" t="s">
        <v>1003</v>
      </c>
      <c r="C251" s="5979"/>
      <c r="D251" s="5979"/>
      <c r="E251" s="5979"/>
      <c r="F251" s="5979"/>
      <c r="G251" s="5980"/>
      <c r="H251" s="133"/>
      <c r="I251" s="622" t="s">
        <v>1004</v>
      </c>
      <c r="J251" s="516"/>
      <c r="K251" s="516"/>
      <c r="L251" s="636" t="s">
        <v>1005</v>
      </c>
      <c r="M251" s="516"/>
      <c r="N251" s="516"/>
      <c r="O251" s="624"/>
      <c r="P251" s="132"/>
      <c r="Q251" s="132"/>
    </row>
    <row r="252" spans="1:1310" ht="20.100000000000001" customHeight="1">
      <c r="A252" s="5977"/>
      <c r="B252" s="637"/>
      <c r="C252" s="516"/>
      <c r="D252" s="638"/>
      <c r="E252" s="516"/>
      <c r="F252" s="638"/>
      <c r="G252" s="639"/>
      <c r="H252" s="133"/>
      <c r="I252" s="622" t="s">
        <v>1006</v>
      </c>
      <c r="J252" s="516"/>
      <c r="K252" s="516"/>
      <c r="L252" s="640">
        <v>0</v>
      </c>
      <c r="M252" s="641">
        <v>0</v>
      </c>
      <c r="N252" s="642">
        <v>0</v>
      </c>
      <c r="O252" s="643">
        <v>0</v>
      </c>
      <c r="P252" s="132"/>
      <c r="Q252" s="132"/>
    </row>
    <row r="253" spans="1:1310" ht="20.100000000000001" customHeight="1" thickBot="1">
      <c r="A253" s="5977"/>
      <c r="B253" s="628" t="s">
        <v>24</v>
      </c>
      <c r="C253" s="629" t="s">
        <v>1007</v>
      </c>
      <c r="D253" s="516"/>
      <c r="E253" s="516"/>
      <c r="F253" s="516"/>
      <c r="G253" s="624"/>
      <c r="H253" s="133"/>
      <c r="I253" s="549"/>
      <c r="J253" s="550"/>
      <c r="K253" s="550"/>
      <c r="L253" s="550"/>
      <c r="M253" s="550"/>
      <c r="N253" s="550"/>
      <c r="O253" s="551"/>
      <c r="P253" s="132"/>
      <c r="Q253" s="132"/>
    </row>
    <row r="254" spans="1:1310" ht="20.100000000000001" customHeight="1" thickBot="1">
      <c r="A254" s="5977"/>
      <c r="B254" s="630" t="s">
        <v>27</v>
      </c>
      <c r="C254" s="629" t="s">
        <v>1008</v>
      </c>
      <c r="D254" s="516"/>
      <c r="E254" s="516"/>
      <c r="F254" s="516"/>
      <c r="G254" s="624"/>
      <c r="H254" s="133"/>
      <c r="I254" s="599"/>
      <c r="J254" s="599"/>
      <c r="K254" s="599"/>
      <c r="L254" s="599"/>
      <c r="M254" s="599"/>
      <c r="N254" s="599"/>
      <c r="O254" s="599"/>
      <c r="P254" s="132"/>
      <c r="Q254" s="132"/>
    </row>
    <row r="255" spans="1:1310" ht="20.100000000000001" customHeight="1">
      <c r="A255" s="5977"/>
      <c r="B255" s="631" t="s">
        <v>264</v>
      </c>
      <c r="C255" s="629" t="s">
        <v>1009</v>
      </c>
      <c r="D255" s="516"/>
      <c r="E255" s="516"/>
      <c r="F255" s="516"/>
      <c r="G255" s="624"/>
      <c r="H255" s="133"/>
      <c r="I255" s="5981" t="s">
        <v>1010</v>
      </c>
      <c r="J255" s="5982"/>
      <c r="K255" s="5982"/>
      <c r="L255" s="5982"/>
      <c r="M255" s="5982"/>
      <c r="N255" s="5982"/>
      <c r="O255" s="5983"/>
      <c r="P255" s="132"/>
      <c r="Q255" s="132"/>
    </row>
    <row r="256" spans="1:1310" ht="20.100000000000001" customHeight="1">
      <c r="A256" s="5977"/>
      <c r="B256" s="535"/>
      <c r="C256" s="516"/>
      <c r="D256" s="516"/>
      <c r="E256" s="516"/>
      <c r="F256" s="516"/>
      <c r="G256" s="624"/>
      <c r="H256" s="133"/>
      <c r="I256" s="5984" t="s">
        <v>1011</v>
      </c>
      <c r="J256" s="5985">
        <v>8.35</v>
      </c>
      <c r="K256" s="5986" t="s">
        <v>1012</v>
      </c>
      <c r="L256" s="5986"/>
      <c r="M256" s="5985">
        <v>0.25</v>
      </c>
      <c r="N256" s="5987">
        <f>IF(ISBLANK(M257),I260,M257)</f>
        <v>33.4</v>
      </c>
      <c r="O256" s="5988" t="s">
        <v>219</v>
      </c>
      <c r="P256" s="132"/>
      <c r="Q256" s="132"/>
    </row>
    <row r="257" spans="1:17" ht="20.100000000000001" customHeight="1">
      <c r="A257" s="5977"/>
      <c r="B257" s="644" t="s">
        <v>1013</v>
      </c>
      <c r="C257" s="645"/>
      <c r="D257" s="646"/>
      <c r="E257" s="645"/>
      <c r="F257" s="5989">
        <f>3.14*(11*11)</f>
        <v>379.94</v>
      </c>
      <c r="G257" s="5990"/>
      <c r="H257" s="133"/>
      <c r="I257" s="5984"/>
      <c r="J257" s="5985"/>
      <c r="K257" s="5986"/>
      <c r="L257" s="5986"/>
      <c r="M257" s="5985"/>
      <c r="N257" s="5987"/>
      <c r="O257" s="5988"/>
      <c r="P257" s="132"/>
      <c r="Q257" s="132"/>
    </row>
    <row r="258" spans="1:17" ht="20.100000000000001" customHeight="1">
      <c r="A258" s="5977"/>
      <c r="B258" s="647" t="s">
        <v>1014</v>
      </c>
      <c r="C258" s="648"/>
      <c r="D258" s="649"/>
      <c r="E258" s="648"/>
      <c r="F258" s="6014" t="s">
        <v>1015</v>
      </c>
      <c r="G258" s="6015"/>
      <c r="H258" s="133"/>
      <c r="I258" s="5984"/>
      <c r="J258" s="5985"/>
      <c r="K258" s="6016" t="s">
        <v>1016</v>
      </c>
      <c r="L258" s="6016"/>
      <c r="M258" s="6017">
        <v>70</v>
      </c>
      <c r="N258" s="6018">
        <f>J256/M258</f>
        <v>0.11928571428571429</v>
      </c>
      <c r="O258" s="5988" t="s">
        <v>364</v>
      </c>
      <c r="P258" s="132"/>
      <c r="Q258" s="132"/>
    </row>
    <row r="259" spans="1:17" ht="20.100000000000001" customHeight="1">
      <c r="A259" s="5977"/>
      <c r="B259" s="650" t="s">
        <v>1017</v>
      </c>
      <c r="C259" s="651" t="s">
        <v>1018</v>
      </c>
      <c r="D259" s="18"/>
      <c r="E259" s="651" t="s">
        <v>1019</v>
      </c>
      <c r="F259" s="652" t="s">
        <v>1020</v>
      </c>
      <c r="G259" s="155"/>
      <c r="H259" s="133"/>
      <c r="I259" s="5984"/>
      <c r="J259" s="5985"/>
      <c r="K259" s="6016"/>
      <c r="L259" s="6016"/>
      <c r="M259" s="6017"/>
      <c r="N259" s="6018"/>
      <c r="O259" s="5988"/>
      <c r="P259" s="132"/>
      <c r="Q259" s="132"/>
    </row>
    <row r="260" spans="1:17" ht="20.100000000000001" customHeight="1">
      <c r="A260" s="5977"/>
      <c r="B260" s="5997">
        <v>1</v>
      </c>
      <c r="C260" s="5999">
        <v>22</v>
      </c>
      <c r="D260" s="134"/>
      <c r="E260" s="6001">
        <f>C260/2</f>
        <v>11</v>
      </c>
      <c r="F260" s="6003">
        <f>PI()*(E260^2)</f>
        <v>380.13271108436498</v>
      </c>
      <c r="G260" s="653"/>
      <c r="H260" s="133"/>
      <c r="I260" s="654">
        <f>IF(ISBLANK(M256),0,J256/M256)</f>
        <v>33.4</v>
      </c>
      <c r="J260" s="655"/>
      <c r="K260" s="655"/>
      <c r="L260" s="655"/>
      <c r="M260" s="655"/>
      <c r="N260" s="655"/>
      <c r="O260" s="656"/>
      <c r="P260" s="132"/>
      <c r="Q260" s="132"/>
    </row>
    <row r="261" spans="1:17" ht="20.100000000000001" customHeight="1" thickBot="1">
      <c r="A261" s="5977"/>
      <c r="B261" s="5997"/>
      <c r="C261" s="5999"/>
      <c r="D261" s="134"/>
      <c r="E261" s="6001"/>
      <c r="F261" s="6003"/>
      <c r="G261" s="653"/>
      <c r="H261" s="133"/>
      <c r="I261" s="6019" t="s">
        <v>1021</v>
      </c>
      <c r="J261" s="6020"/>
      <c r="K261" s="6020"/>
      <c r="L261" s="6020"/>
      <c r="M261" s="6020"/>
      <c r="N261" s="6020"/>
      <c r="O261" s="6021"/>
      <c r="P261" s="132"/>
      <c r="Q261" s="132"/>
    </row>
    <row r="262" spans="1:17" ht="20.100000000000001" customHeight="1">
      <c r="A262" s="5977"/>
      <c r="B262" s="657"/>
      <c r="C262" s="658"/>
      <c r="D262" s="134"/>
      <c r="E262" s="659"/>
      <c r="F262" s="660"/>
      <c r="G262" s="653"/>
      <c r="H262" s="133"/>
      <c r="I262" s="5991" t="s">
        <v>271</v>
      </c>
      <c r="J262" s="5992"/>
      <c r="K262" s="5992"/>
      <c r="L262" s="5992"/>
      <c r="M262" s="5992"/>
      <c r="N262" s="5992"/>
      <c r="O262" s="5993"/>
      <c r="P262" s="132"/>
      <c r="Q262" s="132"/>
    </row>
    <row r="263" spans="1:17" ht="20.100000000000001" customHeight="1" thickBot="1">
      <c r="A263" s="5977"/>
      <c r="B263" s="5997">
        <v>1</v>
      </c>
      <c r="C263" s="5999">
        <v>22</v>
      </c>
      <c r="D263" s="134"/>
      <c r="E263" s="6001">
        <f>C263/2</f>
        <v>11</v>
      </c>
      <c r="F263" s="6003">
        <f>PI()*(E263^2)</f>
        <v>380.13271108436498</v>
      </c>
      <c r="G263" s="653"/>
      <c r="H263" s="133"/>
      <c r="I263" s="5994"/>
      <c r="J263" s="5995"/>
      <c r="K263" s="5995"/>
      <c r="L263" s="5995"/>
      <c r="M263" s="5995"/>
      <c r="N263" s="5995"/>
      <c r="O263" s="5996"/>
      <c r="P263" s="132"/>
      <c r="Q263" s="132"/>
    </row>
    <row r="264" spans="1:17" ht="20.100000000000001" customHeight="1" thickBot="1">
      <c r="A264" s="5977"/>
      <c r="B264" s="5998"/>
      <c r="C264" s="6000"/>
      <c r="D264" s="134"/>
      <c r="E264" s="6002"/>
      <c r="F264" s="6004"/>
      <c r="G264" s="653"/>
      <c r="H264" s="133"/>
      <c r="P264" s="132"/>
      <c r="Q264" s="132"/>
    </row>
    <row r="265" spans="1:17" ht="20.100000000000001" customHeight="1">
      <c r="A265" s="5977"/>
      <c r="B265" s="6005" t="s">
        <v>1022</v>
      </c>
      <c r="C265" s="6006"/>
      <c r="D265" s="6006"/>
      <c r="E265" s="6006"/>
      <c r="F265" s="6006"/>
      <c r="G265" s="6007"/>
      <c r="H265" s="133"/>
      <c r="I265" s="6008" t="s">
        <v>1023</v>
      </c>
      <c r="J265" s="6009"/>
      <c r="K265" s="6009"/>
      <c r="L265" s="6009"/>
      <c r="M265" s="6009"/>
      <c r="N265" s="6010"/>
      <c r="O265" s="132"/>
      <c r="P265" s="132"/>
      <c r="Q265" s="132"/>
    </row>
    <row r="266" spans="1:17" ht="20.100000000000001" customHeight="1">
      <c r="A266" s="5977"/>
      <c r="B266" s="661" t="s">
        <v>1024</v>
      </c>
      <c r="C266" s="526"/>
      <c r="D266" s="662"/>
      <c r="E266" s="526"/>
      <c r="F266" s="663"/>
      <c r="G266" s="664"/>
      <c r="H266" s="133"/>
      <c r="I266" s="6011"/>
      <c r="J266" s="6012"/>
      <c r="K266" s="6012"/>
      <c r="L266" s="6012"/>
      <c r="M266" s="6012"/>
      <c r="N266" s="6013"/>
      <c r="O266" s="132"/>
      <c r="P266" s="132"/>
      <c r="Q266" s="132"/>
    </row>
    <row r="267" spans="1:17" ht="20.100000000000001" customHeight="1">
      <c r="A267" s="5977"/>
      <c r="B267" s="6022" t="s">
        <v>271</v>
      </c>
      <c r="C267" s="6023"/>
      <c r="D267" s="6023"/>
      <c r="E267" s="6023"/>
      <c r="F267" s="6023"/>
      <c r="G267" s="6024"/>
      <c r="H267" s="133"/>
      <c r="I267" s="6028" t="s">
        <v>1025</v>
      </c>
      <c r="J267" s="6029"/>
      <c r="K267" s="6029"/>
      <c r="L267" s="6029"/>
      <c r="M267" s="6029"/>
      <c r="N267" s="6030"/>
      <c r="O267" s="132"/>
      <c r="P267" s="132"/>
      <c r="Q267" s="132"/>
    </row>
    <row r="268" spans="1:17" ht="20.100000000000001" customHeight="1" thickBot="1">
      <c r="A268" s="5977"/>
      <c r="B268" s="6025"/>
      <c r="C268" s="6026"/>
      <c r="D268" s="6026"/>
      <c r="E268" s="6026"/>
      <c r="F268" s="6026"/>
      <c r="G268" s="6027"/>
      <c r="H268" s="133"/>
      <c r="I268" s="6028"/>
      <c r="J268" s="6029"/>
      <c r="K268" s="6029"/>
      <c r="L268" s="6029"/>
      <c r="M268" s="6029"/>
      <c r="N268" s="6030"/>
      <c r="O268" s="132"/>
      <c r="P268" s="132"/>
      <c r="Q268" s="132"/>
    </row>
    <row r="269" spans="1:17" ht="20.100000000000001" customHeight="1" thickBot="1">
      <c r="B269" s="133"/>
      <c r="C269" s="133"/>
      <c r="D269" s="133"/>
      <c r="E269" s="501"/>
      <c r="F269" s="501"/>
      <c r="G269" s="133"/>
      <c r="H269" s="133"/>
      <c r="I269" s="6031" t="s">
        <v>1017</v>
      </c>
      <c r="J269" s="6032" t="s">
        <v>1018</v>
      </c>
      <c r="K269" s="6032" t="s">
        <v>1019</v>
      </c>
      <c r="L269" s="6033" t="s">
        <v>1026</v>
      </c>
      <c r="M269" s="6034" t="s">
        <v>328</v>
      </c>
      <c r="N269" s="6035" t="s">
        <v>1027</v>
      </c>
      <c r="O269" s="132"/>
      <c r="P269" s="132"/>
      <c r="Q269" s="132"/>
    </row>
    <row r="270" spans="1:17" ht="20.100000000000001" customHeight="1">
      <c r="A270" s="621" t="s">
        <v>260</v>
      </c>
      <c r="B270" s="6036" t="s">
        <v>1028</v>
      </c>
      <c r="C270" s="6037"/>
      <c r="D270" s="6037"/>
      <c r="E270" s="6037"/>
      <c r="F270" s="6037"/>
      <c r="G270" s="6038"/>
      <c r="H270" s="133"/>
      <c r="I270" s="6031"/>
      <c r="J270" s="6032"/>
      <c r="K270" s="6032"/>
      <c r="L270" s="6033"/>
      <c r="M270" s="6034"/>
      <c r="N270" s="6035"/>
      <c r="O270" s="132"/>
      <c r="P270" s="132"/>
      <c r="Q270" s="132"/>
    </row>
    <row r="271" spans="1:17" ht="20.100000000000001" customHeight="1">
      <c r="A271" s="6039" t="s">
        <v>1028</v>
      </c>
      <c r="B271" s="6040" t="s">
        <v>1029</v>
      </c>
      <c r="C271" s="6041"/>
      <c r="D271" s="6041"/>
      <c r="E271" s="6041"/>
      <c r="F271" s="6041"/>
      <c r="G271" s="6042"/>
      <c r="H271" s="133"/>
      <c r="I271" s="6043">
        <v>1</v>
      </c>
      <c r="J271" s="6044">
        <v>22</v>
      </c>
      <c r="K271" s="6001">
        <f>J271/2</f>
        <v>11</v>
      </c>
      <c r="L271" s="6045">
        <v>0.15</v>
      </c>
      <c r="M271" s="6049">
        <f>(PI()*(K271^2)*I271)</f>
        <v>380.13271108436498</v>
      </c>
      <c r="N271" s="6050">
        <f>N275</f>
        <v>1.5783961298369786</v>
      </c>
      <c r="O271" s="132"/>
      <c r="P271" s="132"/>
      <c r="Q271" s="132"/>
    </row>
    <row r="272" spans="1:17" ht="20.100000000000001" customHeight="1">
      <c r="A272" s="6039"/>
      <c r="B272" s="6040"/>
      <c r="C272" s="6041"/>
      <c r="D272" s="6041"/>
      <c r="E272" s="6041"/>
      <c r="F272" s="6041"/>
      <c r="G272" s="6042"/>
      <c r="H272" s="133"/>
      <c r="I272" s="6043"/>
      <c r="J272" s="6044"/>
      <c r="K272" s="6001"/>
      <c r="L272" s="6045"/>
      <c r="M272" s="6049"/>
      <c r="N272" s="6050"/>
      <c r="O272" s="132"/>
      <c r="P272" s="132"/>
      <c r="Q272" s="132"/>
    </row>
    <row r="273" spans="1:17" ht="20.100000000000001" customHeight="1">
      <c r="A273" s="6039"/>
      <c r="B273" s="6040" t="s">
        <v>1030</v>
      </c>
      <c r="C273" s="6041"/>
      <c r="D273" s="6041"/>
      <c r="E273" s="6041"/>
      <c r="F273" s="6041"/>
      <c r="G273" s="6042"/>
      <c r="H273" s="133"/>
      <c r="I273" s="6028" t="s">
        <v>1031</v>
      </c>
      <c r="J273" s="6029"/>
      <c r="K273" s="6029"/>
      <c r="L273" s="6029"/>
      <c r="M273" s="6029"/>
      <c r="N273" s="6030"/>
      <c r="O273" s="132"/>
      <c r="P273" s="132"/>
      <c r="Q273" s="132"/>
    </row>
    <row r="274" spans="1:17" ht="20.100000000000001" customHeight="1">
      <c r="A274" s="6039"/>
      <c r="B274" s="6040"/>
      <c r="C274" s="6041"/>
      <c r="D274" s="6041"/>
      <c r="E274" s="6041"/>
      <c r="F274" s="6041"/>
      <c r="G274" s="6042"/>
      <c r="H274" s="133"/>
      <c r="I274" s="6028"/>
      <c r="J274" s="6029"/>
      <c r="K274" s="6029"/>
      <c r="L274" s="6029"/>
      <c r="M274" s="6029"/>
      <c r="N274" s="6030"/>
      <c r="O274" s="132"/>
      <c r="P274" s="132"/>
      <c r="Q274" s="132"/>
    </row>
    <row r="275" spans="1:17" ht="20.100000000000001" customHeight="1">
      <c r="A275" s="6039"/>
      <c r="B275" s="6040"/>
      <c r="C275" s="6041"/>
      <c r="D275" s="6041"/>
      <c r="E275" s="6041"/>
      <c r="F275" s="6041"/>
      <c r="G275" s="6042"/>
      <c r="H275" s="133"/>
      <c r="I275" s="6043">
        <v>1</v>
      </c>
      <c r="J275" s="6044">
        <v>30</v>
      </c>
      <c r="K275" s="6044">
        <v>20</v>
      </c>
      <c r="L275" s="6051">
        <f>(L271*N271)*I271</f>
        <v>0.2367594194755468</v>
      </c>
      <c r="M275" s="6049">
        <f>(J275*K275)*I275</f>
        <v>600</v>
      </c>
      <c r="N275" s="6050">
        <f>M275/M271</f>
        <v>1.5783961298369786</v>
      </c>
      <c r="O275" s="132"/>
      <c r="P275" s="132"/>
      <c r="Q275" s="132"/>
    </row>
    <row r="276" spans="1:17" ht="20.100000000000001" customHeight="1">
      <c r="A276" s="6039"/>
      <c r="B276" s="665"/>
      <c r="C276" s="666"/>
      <c r="D276" s="666"/>
      <c r="E276" s="666"/>
      <c r="F276" s="666"/>
      <c r="G276" s="653"/>
      <c r="H276" s="133"/>
      <c r="I276" s="6043"/>
      <c r="J276" s="6044"/>
      <c r="K276" s="6044"/>
      <c r="L276" s="6051"/>
      <c r="M276" s="6049"/>
      <c r="N276" s="6050"/>
      <c r="O276" s="132"/>
      <c r="P276" s="132"/>
      <c r="Q276" s="132"/>
    </row>
    <row r="277" spans="1:17" ht="20.100000000000001" customHeight="1">
      <c r="A277" s="6039"/>
      <c r="B277" s="665"/>
      <c r="C277" s="666"/>
      <c r="D277" s="666"/>
      <c r="E277" s="666"/>
      <c r="F277" s="666"/>
      <c r="G277" s="653"/>
      <c r="H277" s="133"/>
      <c r="I277" s="6046" t="s">
        <v>1032</v>
      </c>
      <c r="J277" s="6047" t="s">
        <v>1033</v>
      </c>
      <c r="K277" s="6047" t="s">
        <v>1034</v>
      </c>
      <c r="L277" s="6048" t="s">
        <v>1026</v>
      </c>
      <c r="M277" s="6052" t="s">
        <v>328</v>
      </c>
      <c r="N277" s="6053" t="s">
        <v>1027</v>
      </c>
      <c r="O277" s="132"/>
      <c r="P277" s="132"/>
      <c r="Q277" s="132"/>
    </row>
    <row r="278" spans="1:17" ht="20.100000000000001" customHeight="1">
      <c r="A278" s="6039"/>
      <c r="B278" s="665"/>
      <c r="C278" s="666"/>
      <c r="D278" s="666"/>
      <c r="E278" s="666"/>
      <c r="F278" s="666"/>
      <c r="G278" s="653"/>
      <c r="H278" s="133"/>
      <c r="I278" s="6046"/>
      <c r="J278" s="6047"/>
      <c r="K278" s="6047"/>
      <c r="L278" s="6048"/>
      <c r="M278" s="6052"/>
      <c r="N278" s="6053"/>
      <c r="O278" s="132"/>
      <c r="P278" s="132"/>
      <c r="Q278" s="132"/>
    </row>
    <row r="279" spans="1:17" ht="20.100000000000001" customHeight="1" thickBot="1">
      <c r="A279" s="6039"/>
      <c r="B279" s="665"/>
      <c r="C279" s="666"/>
      <c r="D279" s="666"/>
      <c r="E279" s="666"/>
      <c r="F279" s="666"/>
      <c r="G279" s="653"/>
      <c r="H279" s="133"/>
      <c r="I279" s="667" t="s">
        <v>1035</v>
      </c>
      <c r="J279" s="668"/>
      <c r="K279" s="668"/>
      <c r="L279" s="668"/>
      <c r="M279" s="668"/>
      <c r="N279" s="669"/>
      <c r="O279" s="132"/>
      <c r="P279" s="132"/>
      <c r="Q279" s="132"/>
    </row>
    <row r="280" spans="1:17" ht="20.100000000000001" customHeight="1">
      <c r="A280" s="6039"/>
      <c r="B280" s="665"/>
      <c r="C280" s="666"/>
      <c r="D280" s="666"/>
      <c r="E280" s="666"/>
      <c r="F280" s="666"/>
      <c r="G280" s="653"/>
      <c r="H280" s="133"/>
      <c r="I280" s="670" t="s">
        <v>1036</v>
      </c>
      <c r="J280" s="671" t="s">
        <v>1037</v>
      </c>
      <c r="K280" s="672"/>
      <c r="L280" s="672"/>
      <c r="M280" s="672"/>
      <c r="N280" s="673"/>
      <c r="O280" s="132"/>
      <c r="P280" s="132"/>
      <c r="Q280" s="132"/>
    </row>
    <row r="281" spans="1:17" ht="20.100000000000001" customHeight="1">
      <c r="A281" s="6039"/>
      <c r="B281" s="665"/>
      <c r="C281" s="666"/>
      <c r="D281" s="666"/>
      <c r="E281" s="666"/>
      <c r="F281" s="666"/>
      <c r="G281" s="653"/>
      <c r="H281" s="133"/>
      <c r="I281" s="6054" t="s">
        <v>271</v>
      </c>
      <c r="J281" s="6055"/>
      <c r="K281" s="6055"/>
      <c r="L281" s="6055"/>
      <c r="M281" s="6055"/>
      <c r="N281" s="6056"/>
      <c r="O281" s="132"/>
      <c r="P281" s="132"/>
      <c r="Q281" s="132"/>
    </row>
    <row r="282" spans="1:17" ht="20.100000000000001" customHeight="1" thickBot="1">
      <c r="A282" s="6039"/>
      <c r="B282" s="665"/>
      <c r="C282" s="666"/>
      <c r="D282" s="666"/>
      <c r="E282" s="666"/>
      <c r="F282" s="666"/>
      <c r="G282" s="653"/>
      <c r="H282" s="133"/>
      <c r="I282" s="6057"/>
      <c r="J282" s="6058"/>
      <c r="K282" s="6058"/>
      <c r="L282" s="6058"/>
      <c r="M282" s="6058"/>
      <c r="N282" s="6059"/>
      <c r="O282" s="132"/>
      <c r="P282" s="132"/>
      <c r="Q282" s="132"/>
    </row>
    <row r="283" spans="1:17" ht="20.100000000000001" customHeight="1" thickBot="1">
      <c r="A283" s="6039"/>
      <c r="B283" s="665"/>
      <c r="C283" s="666"/>
      <c r="D283" s="666"/>
      <c r="E283" s="666"/>
      <c r="F283" s="666"/>
      <c r="G283" s="653"/>
      <c r="H283" s="133"/>
      <c r="I283" s="132"/>
      <c r="J283" s="132"/>
      <c r="K283" s="132"/>
      <c r="L283" s="132"/>
      <c r="M283" s="132"/>
      <c r="N283" s="132"/>
      <c r="O283" s="132"/>
      <c r="P283" s="132"/>
      <c r="Q283" s="132"/>
    </row>
    <row r="284" spans="1:17" ht="20.100000000000001" customHeight="1">
      <c r="A284" s="6039"/>
      <c r="B284" s="665"/>
      <c r="C284" s="666"/>
      <c r="D284" s="666"/>
      <c r="E284" s="666"/>
      <c r="F284" s="666"/>
      <c r="G284" s="653"/>
      <c r="H284" s="133"/>
      <c r="I284" s="5966" t="s">
        <v>1038</v>
      </c>
      <c r="J284" s="5967"/>
      <c r="K284" s="5967"/>
      <c r="L284" s="5967"/>
      <c r="M284" s="5968"/>
      <c r="O284" s="132"/>
      <c r="P284" s="132"/>
      <c r="Q284" s="132"/>
    </row>
    <row r="285" spans="1:17" ht="20.100000000000001" customHeight="1">
      <c r="A285" s="6039"/>
      <c r="B285" s="665"/>
      <c r="C285" s="666"/>
      <c r="D285" s="666"/>
      <c r="E285" s="666"/>
      <c r="F285" s="666"/>
      <c r="G285" s="653"/>
      <c r="H285" s="133"/>
      <c r="I285" s="5969"/>
      <c r="J285" s="5970"/>
      <c r="K285" s="5970"/>
      <c r="L285" s="5970"/>
      <c r="M285" s="5971"/>
    </row>
    <row r="286" spans="1:17" ht="20.100000000000001" customHeight="1">
      <c r="A286" s="6039"/>
      <c r="B286" s="665"/>
      <c r="C286" s="666"/>
      <c r="D286" s="666"/>
      <c r="E286" s="666"/>
      <c r="F286" s="666"/>
      <c r="G286" s="653"/>
      <c r="H286" s="133"/>
      <c r="I286" s="5969"/>
      <c r="J286" s="5970"/>
      <c r="K286" s="5970"/>
      <c r="L286" s="5970"/>
      <c r="M286" s="5971"/>
    </row>
    <row r="287" spans="1:17" ht="20.100000000000001" customHeight="1">
      <c r="A287" s="6039"/>
      <c r="B287" s="6060" t="s">
        <v>1039</v>
      </c>
      <c r="C287" s="6061"/>
      <c r="D287" s="6061"/>
      <c r="E287" s="6061"/>
      <c r="F287" s="6061"/>
      <c r="G287" s="653"/>
      <c r="H287" s="133"/>
      <c r="I287" s="6031" t="s">
        <v>1017</v>
      </c>
      <c r="J287" s="6032" t="s">
        <v>1018</v>
      </c>
      <c r="K287" s="6032" t="s">
        <v>1019</v>
      </c>
      <c r="L287" s="6032" t="s">
        <v>1040</v>
      </c>
      <c r="M287" s="6035" t="s">
        <v>328</v>
      </c>
    </row>
    <row r="288" spans="1:17" ht="20.100000000000001" customHeight="1">
      <c r="A288" s="6039"/>
      <c r="B288" s="6060"/>
      <c r="C288" s="6061"/>
      <c r="D288" s="6061"/>
      <c r="E288" s="6061"/>
      <c r="F288" s="6061"/>
      <c r="G288" s="653"/>
      <c r="H288" s="133"/>
      <c r="I288" s="6031"/>
      <c r="J288" s="6032"/>
      <c r="K288" s="6032"/>
      <c r="L288" s="6032"/>
      <c r="M288" s="6035"/>
    </row>
    <row r="289" spans="1:17" ht="20.100000000000001" customHeight="1" thickBot="1">
      <c r="A289" s="6039"/>
      <c r="B289" s="6062"/>
      <c r="C289" s="6063"/>
      <c r="D289" s="6063"/>
      <c r="E289" s="6063"/>
      <c r="F289" s="6063"/>
      <c r="G289" s="674"/>
      <c r="H289" s="133"/>
      <c r="I289" s="6043">
        <v>1</v>
      </c>
      <c r="J289" s="6064">
        <v>22</v>
      </c>
      <c r="K289" s="6065">
        <f>J289/2</f>
        <v>11</v>
      </c>
      <c r="L289" s="6064">
        <v>1</v>
      </c>
      <c r="M289" s="6066">
        <f>((PI()*(K289^2)*L289))*I289</f>
        <v>380.13271108436498</v>
      </c>
    </row>
    <row r="290" spans="1:17" ht="20.100000000000001" customHeight="1">
      <c r="B290" s="133"/>
      <c r="C290" s="133"/>
      <c r="D290" s="133"/>
      <c r="E290" s="501"/>
      <c r="F290" s="501"/>
      <c r="G290" s="133"/>
      <c r="H290" s="133"/>
      <c r="I290" s="6043"/>
      <c r="J290" s="6064"/>
      <c r="K290" s="6065"/>
      <c r="L290" s="6064"/>
      <c r="M290" s="6066"/>
    </row>
    <row r="291" spans="1:17" ht="20.100000000000001" customHeight="1">
      <c r="B291" s="6067" t="s">
        <v>1041</v>
      </c>
      <c r="C291" s="6068"/>
      <c r="D291" s="6068"/>
      <c r="E291" s="6068"/>
      <c r="F291" s="6068"/>
      <c r="G291" s="6069"/>
      <c r="H291" s="133"/>
      <c r="I291" s="6031" t="s">
        <v>1017</v>
      </c>
      <c r="J291" s="6032" t="s">
        <v>1018</v>
      </c>
      <c r="K291" s="6032" t="s">
        <v>1040</v>
      </c>
      <c r="L291" s="6032"/>
      <c r="M291" s="6035" t="s">
        <v>328</v>
      </c>
    </row>
    <row r="292" spans="1:17" ht="20.100000000000001" customHeight="1">
      <c r="B292" s="6067"/>
      <c r="C292" s="6068"/>
      <c r="D292" s="6068"/>
      <c r="E292" s="6068"/>
      <c r="F292" s="6068"/>
      <c r="G292" s="6069"/>
      <c r="H292" s="133"/>
      <c r="I292" s="6031"/>
      <c r="J292" s="6032"/>
      <c r="K292" s="6032"/>
      <c r="L292" s="6032"/>
      <c r="M292" s="6035"/>
    </row>
    <row r="293" spans="1:17" ht="20.100000000000001" customHeight="1">
      <c r="B293" s="6070" t="s">
        <v>1032</v>
      </c>
      <c r="C293" s="6071" t="s">
        <v>1033</v>
      </c>
      <c r="D293" s="6071" t="s">
        <v>1034</v>
      </c>
      <c r="E293" s="6071" t="s">
        <v>1040</v>
      </c>
      <c r="F293" s="6071" t="s">
        <v>328</v>
      </c>
      <c r="G293" s="6072"/>
      <c r="H293" s="133"/>
      <c r="I293" s="6043">
        <v>1</v>
      </c>
      <c r="J293" s="6044">
        <v>22</v>
      </c>
      <c r="K293" s="6044">
        <v>1</v>
      </c>
      <c r="L293" s="6073"/>
      <c r="M293" s="6066">
        <f>(((J293/2)*(J293/2)*3.1416)*K293)*I293</f>
        <v>380.1336</v>
      </c>
    </row>
    <row r="294" spans="1:17" ht="20.100000000000001" customHeight="1">
      <c r="B294" s="6070"/>
      <c r="C294" s="6071"/>
      <c r="D294" s="6071"/>
      <c r="E294" s="6071"/>
      <c r="F294" s="6071"/>
      <c r="G294" s="6072"/>
      <c r="H294" s="133"/>
      <c r="I294" s="6043"/>
      <c r="J294" s="6044"/>
      <c r="K294" s="6044"/>
      <c r="L294" s="6073"/>
      <c r="M294" s="6066"/>
    </row>
    <row r="295" spans="1:17" ht="20.100000000000001" customHeight="1">
      <c r="B295" s="6043">
        <v>1</v>
      </c>
      <c r="C295" s="6044">
        <v>30</v>
      </c>
      <c r="D295" s="6044">
        <v>20</v>
      </c>
      <c r="E295" s="6064">
        <v>1</v>
      </c>
      <c r="F295" s="6078">
        <f>((C295*D295)*E295)*B295</f>
        <v>600</v>
      </c>
      <c r="G295" s="6079"/>
      <c r="H295" s="133"/>
      <c r="I295" s="6031" t="s">
        <v>1017</v>
      </c>
      <c r="J295" s="6032" t="s">
        <v>1018</v>
      </c>
      <c r="K295" s="6032" t="s">
        <v>1040</v>
      </c>
      <c r="L295" s="6032" t="s">
        <v>1016</v>
      </c>
      <c r="M295" s="6035" t="s">
        <v>328</v>
      </c>
    </row>
    <row r="296" spans="1:17" ht="20.100000000000001" customHeight="1">
      <c r="B296" s="6043"/>
      <c r="C296" s="6044"/>
      <c r="D296" s="6044"/>
      <c r="E296" s="6064"/>
      <c r="F296" s="6078"/>
      <c r="G296" s="6079"/>
      <c r="H296" s="133"/>
      <c r="I296" s="6031"/>
      <c r="J296" s="6032"/>
      <c r="K296" s="6032"/>
      <c r="L296" s="6032"/>
      <c r="M296" s="6035"/>
    </row>
    <row r="297" spans="1:17" ht="20.100000000000001" customHeight="1">
      <c r="B297" s="6074" t="s">
        <v>1035</v>
      </c>
      <c r="C297" s="6075"/>
      <c r="D297" s="6075"/>
      <c r="E297" s="6075"/>
      <c r="F297" s="6075"/>
      <c r="G297" s="6076"/>
      <c r="H297" s="133"/>
      <c r="I297" s="6043">
        <v>1</v>
      </c>
      <c r="J297" s="6044">
        <v>22</v>
      </c>
      <c r="K297" s="6044">
        <v>1</v>
      </c>
      <c r="L297" s="6077">
        <v>3</v>
      </c>
      <c r="M297" s="6066">
        <f>(((J297/2)*(J297/2)*PI()*K297)*I297)/L297</f>
        <v>126.71090369478833</v>
      </c>
    </row>
    <row r="298" spans="1:17" ht="20.100000000000001" customHeight="1">
      <c r="B298" s="675" t="s">
        <v>271</v>
      </c>
      <c r="C298" s="676"/>
      <c r="D298" s="676"/>
      <c r="E298" s="676"/>
      <c r="F298" s="676"/>
      <c r="G298" s="677"/>
      <c r="H298" s="133"/>
      <c r="I298" s="6043"/>
      <c r="J298" s="6044"/>
      <c r="K298" s="6044"/>
      <c r="L298" s="6077"/>
      <c r="M298" s="6066"/>
    </row>
    <row r="299" spans="1:17" ht="20.100000000000001" customHeight="1" thickBot="1">
      <c r="B299" s="678"/>
      <c r="C299" s="679"/>
      <c r="D299" s="679"/>
      <c r="E299" s="679"/>
      <c r="F299" s="679"/>
      <c r="G299" s="680"/>
      <c r="H299" s="133"/>
      <c r="I299" s="6074" t="s">
        <v>1035</v>
      </c>
      <c r="J299" s="6075"/>
      <c r="K299" s="6075"/>
      <c r="L299" s="6075"/>
      <c r="M299" s="6076"/>
    </row>
    <row r="300" spans="1:17" ht="20.100000000000001" customHeight="1">
      <c r="B300" s="133"/>
      <c r="C300" s="133"/>
      <c r="D300" s="133"/>
      <c r="E300" s="501"/>
      <c r="F300" s="501"/>
      <c r="G300" s="133"/>
      <c r="H300" s="133"/>
      <c r="I300" s="6083" t="s">
        <v>271</v>
      </c>
      <c r="J300" s="6084"/>
      <c r="K300" s="6084"/>
      <c r="L300" s="6084"/>
      <c r="M300" s="6085"/>
    </row>
    <row r="301" spans="1:17" ht="20.100000000000001" customHeight="1" thickBot="1">
      <c r="B301" s="133"/>
      <c r="C301" s="133"/>
      <c r="D301" s="133"/>
      <c r="E301" s="501"/>
      <c r="F301" s="501"/>
      <c r="G301" s="133"/>
      <c r="H301" s="133"/>
      <c r="I301" s="6086"/>
      <c r="J301" s="6087"/>
      <c r="K301" s="6087"/>
      <c r="L301" s="6087"/>
      <c r="M301" s="6088"/>
      <c r="N301" s="132"/>
    </row>
    <row r="302" spans="1:17" ht="20.100000000000001" customHeight="1">
      <c r="A302" s="133"/>
      <c r="B302" s="133"/>
      <c r="C302" s="133"/>
      <c r="D302" s="133"/>
      <c r="E302" s="501"/>
      <c r="F302" s="501"/>
      <c r="G302" s="133"/>
      <c r="H302" s="132"/>
      <c r="I302" s="132"/>
      <c r="J302" s="132"/>
      <c r="K302" s="132"/>
      <c r="L302" s="132"/>
      <c r="M302" s="132"/>
      <c r="N302" s="132"/>
    </row>
    <row r="303" spans="1:17" ht="20.100000000000001" customHeight="1">
      <c r="B303" s="6089" t="s">
        <v>1042</v>
      </c>
      <c r="C303" s="6090"/>
      <c r="D303" s="6090"/>
      <c r="E303" s="6090"/>
      <c r="F303" s="6090"/>
      <c r="G303" s="6090"/>
      <c r="H303" s="6090"/>
      <c r="I303" s="6090"/>
      <c r="J303" s="6090"/>
      <c r="K303" s="6090"/>
      <c r="L303" s="132"/>
      <c r="M303" s="132"/>
      <c r="N303" s="132"/>
      <c r="O303" s="132"/>
      <c r="P303" s="132"/>
      <c r="Q303" s="132"/>
    </row>
    <row r="304" spans="1:17" ht="20.100000000000001" customHeight="1">
      <c r="B304" s="6089"/>
      <c r="C304" s="6090"/>
      <c r="D304" s="6090"/>
      <c r="E304" s="6090"/>
      <c r="F304" s="6090"/>
      <c r="G304" s="6090"/>
      <c r="H304" s="6090"/>
      <c r="I304" s="6090"/>
      <c r="J304" s="6090"/>
      <c r="K304" s="6090"/>
      <c r="L304" s="132"/>
      <c r="M304" s="132"/>
      <c r="N304" s="132"/>
      <c r="O304" s="132"/>
      <c r="P304" s="132"/>
      <c r="Q304" s="132"/>
    </row>
    <row r="305" spans="2:17" ht="20.100000000000001" customHeight="1">
      <c r="B305" s="6091" t="s">
        <v>1043</v>
      </c>
      <c r="C305" s="6092"/>
      <c r="D305" s="6092"/>
      <c r="E305" s="6092"/>
      <c r="F305" s="6092"/>
      <c r="G305" s="6092"/>
      <c r="H305" s="6092"/>
      <c r="I305" s="6092"/>
      <c r="J305" s="6092"/>
      <c r="K305" s="6093"/>
      <c r="L305" s="132"/>
      <c r="M305" s="132"/>
      <c r="N305" s="132"/>
      <c r="O305" s="132"/>
      <c r="P305" s="132"/>
      <c r="Q305" s="132"/>
    </row>
    <row r="306" spans="2:17" ht="20.100000000000001" customHeight="1">
      <c r="B306" s="154"/>
      <c r="C306" s="6094" t="s">
        <v>1017</v>
      </c>
      <c r="D306" s="6094"/>
      <c r="E306" s="6094" t="s">
        <v>1018</v>
      </c>
      <c r="F306" s="6094"/>
      <c r="G306" s="6094" t="s">
        <v>1040</v>
      </c>
      <c r="H306" s="6094"/>
      <c r="I306" s="6095" t="s">
        <v>1044</v>
      </c>
      <c r="J306" s="6095"/>
      <c r="K306" s="681" t="s">
        <v>328</v>
      </c>
      <c r="L306" s="132"/>
      <c r="M306" s="132"/>
      <c r="N306" s="132"/>
      <c r="O306" s="132"/>
      <c r="P306" s="132"/>
      <c r="Q306" s="132"/>
    </row>
    <row r="307" spans="2:17" ht="20.100000000000001" customHeight="1">
      <c r="B307" s="6080" t="s">
        <v>24</v>
      </c>
      <c r="C307" s="6081">
        <v>1</v>
      </c>
      <c r="D307" s="6081"/>
      <c r="E307" s="6044">
        <v>26</v>
      </c>
      <c r="F307" s="6044"/>
      <c r="G307" s="6044">
        <v>4</v>
      </c>
      <c r="H307" s="6044"/>
      <c r="I307" s="6082">
        <f>(I311/K311)*K307</f>
        <v>0.47499999999999998</v>
      </c>
      <c r="J307" s="6082"/>
      <c r="K307" s="6066">
        <f>(((E307/2)*(E307/2)*PI())*G307)*C307</f>
        <v>2123.7166338267002</v>
      </c>
      <c r="L307" s="132"/>
      <c r="M307" s="132"/>
      <c r="N307" s="132"/>
      <c r="O307" s="132"/>
      <c r="P307" s="132"/>
      <c r="Q307" s="132"/>
    </row>
    <row r="308" spans="2:17" ht="20.100000000000001" customHeight="1">
      <c r="B308" s="6080"/>
      <c r="C308" s="6081"/>
      <c r="D308" s="6081"/>
      <c r="E308" s="6044"/>
      <c r="F308" s="6044"/>
      <c r="G308" s="6044"/>
      <c r="H308" s="6044"/>
      <c r="I308" s="6082"/>
      <c r="J308" s="6082"/>
      <c r="K308" s="6066"/>
      <c r="L308" s="132"/>
      <c r="M308" s="132"/>
      <c r="N308" s="132"/>
      <c r="O308" s="132"/>
      <c r="P308" s="132"/>
      <c r="Q308" s="132"/>
    </row>
    <row r="309" spans="2:17" ht="20.100000000000001" customHeight="1" thickBot="1">
      <c r="B309" s="154"/>
      <c r="C309" s="682"/>
      <c r="D309" s="526"/>
      <c r="E309" s="683"/>
      <c r="F309" s="526"/>
      <c r="G309" s="683"/>
      <c r="H309" s="526"/>
      <c r="I309" s="684"/>
      <c r="J309" s="526"/>
      <c r="K309" s="681"/>
      <c r="L309" s="132"/>
      <c r="M309" s="132"/>
      <c r="N309" s="132"/>
      <c r="O309" s="132"/>
      <c r="P309" s="132"/>
      <c r="Q309" s="132"/>
    </row>
    <row r="310" spans="2:17" ht="20.100000000000001" customHeight="1">
      <c r="B310" s="6109" t="s">
        <v>534</v>
      </c>
      <c r="C310" s="6110"/>
      <c r="D310" s="6110"/>
      <c r="E310" s="6110"/>
      <c r="F310" s="6110"/>
      <c r="G310" s="6110"/>
      <c r="H310" s="6110"/>
      <c r="I310" s="6110"/>
      <c r="J310" s="6110"/>
      <c r="K310" s="6111"/>
      <c r="L310" s="132"/>
      <c r="M310" s="132"/>
      <c r="N310" s="132"/>
      <c r="O310" s="132"/>
      <c r="P310" s="132"/>
      <c r="Q310" s="132"/>
    </row>
    <row r="311" spans="2:17" ht="20.100000000000001" customHeight="1">
      <c r="B311" s="6112" t="s">
        <v>27</v>
      </c>
      <c r="C311" s="6113">
        <v>1</v>
      </c>
      <c r="D311" s="6113"/>
      <c r="E311" s="6114">
        <v>26</v>
      </c>
      <c r="F311" s="6114"/>
      <c r="G311" s="6114">
        <v>4</v>
      </c>
      <c r="H311" s="6114"/>
      <c r="I311" s="6115">
        <v>0.47499999999999998</v>
      </c>
      <c r="J311" s="6115"/>
      <c r="K311" s="6116">
        <f>(((E311/2)*(E311/2)*PI())*G311)*C311</f>
        <v>2123.7166338267002</v>
      </c>
      <c r="L311" s="132"/>
      <c r="M311" s="132"/>
      <c r="N311" s="132"/>
      <c r="O311" s="132"/>
      <c r="P311" s="132"/>
      <c r="Q311" s="132"/>
    </row>
    <row r="312" spans="2:17" ht="20.100000000000001" customHeight="1">
      <c r="B312" s="6112"/>
      <c r="C312" s="6113"/>
      <c r="D312" s="6113"/>
      <c r="E312" s="6114"/>
      <c r="F312" s="6114"/>
      <c r="G312" s="6114"/>
      <c r="H312" s="6114"/>
      <c r="I312" s="6115"/>
      <c r="J312" s="6115"/>
      <c r="K312" s="6116"/>
      <c r="L312" s="132"/>
      <c r="M312" s="132"/>
      <c r="N312" s="132"/>
      <c r="O312" s="132"/>
      <c r="P312" s="132"/>
      <c r="Q312" s="132"/>
    </row>
    <row r="313" spans="2:17" ht="20.100000000000001" customHeight="1">
      <c r="B313" s="6096" t="s">
        <v>1045</v>
      </c>
      <c r="C313" s="6097"/>
      <c r="D313" s="6097"/>
      <c r="E313" s="6097"/>
      <c r="F313" s="6097"/>
      <c r="G313" s="6097"/>
      <c r="H313" s="6097"/>
      <c r="I313" s="6097"/>
      <c r="J313" s="6097"/>
      <c r="K313" s="6098"/>
      <c r="L313" s="132"/>
      <c r="M313" s="132"/>
      <c r="N313" s="132"/>
      <c r="O313" s="132"/>
      <c r="P313" s="132"/>
      <c r="Q313" s="132"/>
    </row>
    <row r="314" spans="2:17" ht="20.100000000000001" customHeight="1">
      <c r="B314" s="685" t="s">
        <v>24</v>
      </c>
      <c r="C314" s="6099" t="s">
        <v>1046</v>
      </c>
      <c r="D314" s="6099"/>
      <c r="E314" s="6099"/>
      <c r="F314" s="6099"/>
      <c r="G314" s="6099"/>
      <c r="H314" s="6099"/>
      <c r="I314" s="6099"/>
      <c r="J314" s="6099"/>
      <c r="K314" s="6100"/>
      <c r="L314" s="132"/>
      <c r="M314" s="132"/>
      <c r="N314" s="132"/>
      <c r="O314" s="132"/>
      <c r="P314" s="132"/>
      <c r="Q314" s="132"/>
    </row>
    <row r="315" spans="2:17" ht="20.100000000000001" customHeight="1">
      <c r="B315" s="6101" t="s">
        <v>27</v>
      </c>
      <c r="C315" s="6102" t="s">
        <v>1047</v>
      </c>
      <c r="D315" s="6102"/>
      <c r="E315" s="6102"/>
      <c r="F315" s="6102"/>
      <c r="G315" s="6102"/>
      <c r="H315" s="6102"/>
      <c r="I315" s="6102"/>
      <c r="J315" s="6102"/>
      <c r="K315" s="6103"/>
      <c r="L315" s="132"/>
      <c r="M315" s="132"/>
      <c r="N315" s="132"/>
      <c r="O315" s="132"/>
      <c r="P315" s="132"/>
      <c r="Q315" s="132"/>
    </row>
    <row r="316" spans="2:17" ht="20.100000000000001" customHeight="1">
      <c r="B316" s="6101"/>
      <c r="C316" s="6102"/>
      <c r="D316" s="6102"/>
      <c r="E316" s="6102"/>
      <c r="F316" s="6102"/>
      <c r="G316" s="6102"/>
      <c r="H316" s="6102"/>
      <c r="I316" s="6102"/>
      <c r="J316" s="6102"/>
      <c r="K316" s="6103"/>
      <c r="L316" s="132"/>
      <c r="M316" s="132"/>
      <c r="N316" s="132"/>
      <c r="O316" s="132"/>
      <c r="P316" s="132"/>
      <c r="Q316" s="132"/>
    </row>
    <row r="317" spans="2:17" ht="20.100000000000001" customHeight="1">
      <c r="B317" s="6104"/>
      <c r="C317" s="6105"/>
      <c r="D317" s="6105"/>
      <c r="E317" s="6105"/>
      <c r="F317" s="6105"/>
      <c r="G317" s="6105"/>
      <c r="H317" s="6105"/>
      <c r="I317" s="6105"/>
      <c r="J317" s="6105"/>
      <c r="K317" s="6106"/>
      <c r="L317" s="132"/>
      <c r="M317" s="132"/>
      <c r="N317" s="132"/>
      <c r="O317" s="132"/>
      <c r="P317" s="132"/>
      <c r="Q317" s="132"/>
    </row>
    <row r="318" spans="2:17" ht="20.100000000000001" customHeight="1">
      <c r="B318" s="6107" t="s">
        <v>1048</v>
      </c>
      <c r="C318" s="6108"/>
      <c r="D318" s="6108"/>
      <c r="E318" s="6108"/>
      <c r="F318" s="686"/>
      <c r="G318" s="686"/>
      <c r="H318" s="686"/>
      <c r="I318" s="687" t="s">
        <v>28</v>
      </c>
      <c r="J318" s="688">
        <f>SUM(D319:D320,G319:G320,J319:J320)</f>
        <v>0.47500000000000003</v>
      </c>
      <c r="K318" s="689"/>
      <c r="L318" s="132"/>
      <c r="M318" s="132"/>
      <c r="N318" s="132"/>
      <c r="O318" s="132"/>
      <c r="P318" s="132"/>
      <c r="Q318" s="132"/>
    </row>
    <row r="319" spans="2:17" ht="20.100000000000001" customHeight="1">
      <c r="B319" s="6125" t="s">
        <v>1049</v>
      </c>
      <c r="C319" s="6126"/>
      <c r="D319" s="690">
        <v>0.25</v>
      </c>
      <c r="E319" s="6126" t="s">
        <v>1050</v>
      </c>
      <c r="F319" s="6126"/>
      <c r="G319" s="690">
        <v>5.0000000000000001E-3</v>
      </c>
      <c r="H319" s="6126" t="s">
        <v>1051</v>
      </c>
      <c r="I319" s="6126"/>
      <c r="J319" s="690">
        <v>2.5000000000000001E-2</v>
      </c>
      <c r="K319" s="691"/>
      <c r="L319" s="132"/>
      <c r="M319" s="132"/>
      <c r="N319" s="132"/>
      <c r="O319" s="132"/>
      <c r="P319" s="132"/>
      <c r="Q319" s="132"/>
    </row>
    <row r="320" spans="2:17" ht="20.100000000000001" customHeight="1">
      <c r="B320" s="6127" t="s">
        <v>1052</v>
      </c>
      <c r="C320" s="6128"/>
      <c r="D320" s="692">
        <v>0.125</v>
      </c>
      <c r="E320" s="6128" t="s">
        <v>1053</v>
      </c>
      <c r="F320" s="6128"/>
      <c r="G320" s="692">
        <v>0.02</v>
      </c>
      <c r="H320" s="6128" t="s">
        <v>274</v>
      </c>
      <c r="I320" s="6128"/>
      <c r="J320" s="692">
        <v>0.05</v>
      </c>
      <c r="K320" s="693"/>
      <c r="L320" s="132"/>
      <c r="M320" s="132"/>
      <c r="N320" s="132"/>
      <c r="O320" s="132"/>
      <c r="P320" s="132"/>
      <c r="Q320" s="132"/>
    </row>
    <row r="321" spans="2:17" ht="20.100000000000001" customHeight="1">
      <c r="B321" s="6022" t="s">
        <v>271</v>
      </c>
      <c r="C321" s="6023"/>
      <c r="D321" s="6023"/>
      <c r="E321" s="6023"/>
      <c r="F321" s="6023"/>
      <c r="G321" s="6023"/>
      <c r="H321" s="6023"/>
      <c r="I321" s="6023"/>
      <c r="J321" s="6023"/>
      <c r="K321" s="6024"/>
      <c r="L321" s="132"/>
      <c r="M321" s="132"/>
      <c r="N321" s="132"/>
      <c r="O321" s="132"/>
      <c r="P321" s="132"/>
      <c r="Q321" s="132"/>
    </row>
    <row r="322" spans="2:17" ht="20.100000000000001" customHeight="1" thickBot="1">
      <c r="B322" s="6025"/>
      <c r="C322" s="6026"/>
      <c r="D322" s="6026"/>
      <c r="E322" s="6026"/>
      <c r="F322" s="6026"/>
      <c r="G322" s="6026"/>
      <c r="H322" s="6026"/>
      <c r="I322" s="6026"/>
      <c r="J322" s="6026"/>
      <c r="K322" s="6027"/>
      <c r="L322" s="132"/>
      <c r="M322" s="132"/>
      <c r="N322" s="132"/>
      <c r="O322" s="132"/>
      <c r="P322" s="132"/>
      <c r="Q322" s="132"/>
    </row>
    <row r="323" spans="2:17" ht="20.100000000000001" customHeight="1" thickBot="1">
      <c r="B323" s="133"/>
      <c r="C323" s="133"/>
      <c r="D323" s="133"/>
      <c r="E323" s="501"/>
      <c r="F323" s="501"/>
      <c r="G323" s="133"/>
      <c r="H323" s="133"/>
      <c r="I323" s="133"/>
      <c r="J323" s="133"/>
      <c r="K323" s="133"/>
      <c r="L323" s="132"/>
      <c r="M323" s="132"/>
      <c r="N323" s="132"/>
      <c r="O323" s="132"/>
      <c r="P323" s="132"/>
      <c r="Q323" s="132"/>
    </row>
    <row r="324" spans="2:17" ht="20.100000000000001" customHeight="1">
      <c r="B324" s="6117" t="s">
        <v>1054</v>
      </c>
      <c r="C324" s="6117"/>
      <c r="D324" s="6117"/>
      <c r="E324" s="6117"/>
      <c r="F324" s="6117"/>
      <c r="G324" s="6117"/>
      <c r="H324" s="6117"/>
      <c r="I324" s="6117"/>
      <c r="J324" s="6117"/>
      <c r="K324" s="6117"/>
      <c r="L324" s="6117"/>
      <c r="M324" s="6117"/>
      <c r="N324" s="6118"/>
      <c r="O324" s="132"/>
      <c r="P324" s="132"/>
      <c r="Q324" s="132"/>
    </row>
    <row r="325" spans="2:17" ht="20.100000000000001" customHeight="1">
      <c r="B325" s="6119"/>
      <c r="C325" s="6119"/>
      <c r="D325" s="6119"/>
      <c r="E325" s="6119"/>
      <c r="F325" s="6119"/>
      <c r="G325" s="6119"/>
      <c r="H325" s="6119"/>
      <c r="I325" s="6119"/>
      <c r="J325" s="6119"/>
      <c r="K325" s="6119"/>
      <c r="L325" s="6119"/>
      <c r="M325" s="6119"/>
      <c r="N325" s="6120"/>
      <c r="O325" s="132"/>
      <c r="P325" s="132"/>
      <c r="Q325" s="132"/>
    </row>
    <row r="326" spans="2:17" ht="20.100000000000001" customHeight="1">
      <c r="B326" s="6119"/>
      <c r="C326" s="6119"/>
      <c r="D326" s="6119"/>
      <c r="E326" s="6119"/>
      <c r="F326" s="6119"/>
      <c r="G326" s="6119"/>
      <c r="H326" s="6119"/>
      <c r="I326" s="6119"/>
      <c r="J326" s="6119"/>
      <c r="K326" s="6119"/>
      <c r="L326" s="6119"/>
      <c r="M326" s="6119"/>
      <c r="N326" s="6120"/>
      <c r="O326" s="132"/>
      <c r="P326" s="132"/>
      <c r="Q326" s="132"/>
    </row>
    <row r="327" spans="2:17" ht="20.100000000000001" customHeight="1">
      <c r="B327" s="694"/>
      <c r="C327" s="6121" t="s">
        <v>1055</v>
      </c>
      <c r="D327" s="6121"/>
      <c r="E327" s="6121"/>
      <c r="F327" s="6121"/>
      <c r="G327" s="6121"/>
      <c r="H327" s="6121"/>
      <c r="I327" s="6121"/>
      <c r="J327" s="6121"/>
      <c r="K327" s="6121"/>
      <c r="L327" s="6121"/>
      <c r="M327" s="6121"/>
      <c r="N327" s="624"/>
      <c r="O327" s="132"/>
      <c r="P327" s="132"/>
      <c r="Q327" s="132"/>
    </row>
    <row r="328" spans="2:17" ht="20.100000000000001" customHeight="1">
      <c r="B328" s="694"/>
      <c r="C328" s="6122" t="s">
        <v>1056</v>
      </c>
      <c r="D328" s="6122"/>
      <c r="E328" s="6122"/>
      <c r="F328" s="6122"/>
      <c r="G328" s="6122"/>
      <c r="H328" s="6122"/>
      <c r="I328" s="6122"/>
      <c r="J328" s="6122"/>
      <c r="K328" s="6122"/>
      <c r="L328" s="6122"/>
      <c r="M328" s="6122"/>
      <c r="N328" s="624"/>
      <c r="O328" s="132"/>
      <c r="P328" s="132"/>
      <c r="Q328" s="132"/>
    </row>
    <row r="329" spans="2:17" ht="20.100000000000001" customHeight="1">
      <c r="B329" s="694"/>
      <c r="C329" s="6123" t="s">
        <v>1057</v>
      </c>
      <c r="D329" s="6123"/>
      <c r="E329" s="6123"/>
      <c r="F329" s="6123"/>
      <c r="G329" s="6123"/>
      <c r="H329" s="6123"/>
      <c r="I329" s="6123"/>
      <c r="J329" s="6123"/>
      <c r="K329" s="6123"/>
      <c r="L329" s="6123"/>
      <c r="M329" s="6123"/>
      <c r="N329" s="624"/>
      <c r="O329" s="132"/>
      <c r="P329" s="132"/>
      <c r="Q329" s="132"/>
    </row>
    <row r="330" spans="2:17" ht="20.100000000000001" customHeight="1" thickBot="1">
      <c r="B330" s="694"/>
      <c r="C330" s="6124"/>
      <c r="D330" s="6124"/>
      <c r="E330" s="6124"/>
      <c r="F330" s="6124"/>
      <c r="G330" s="6124"/>
      <c r="H330" s="6124"/>
      <c r="I330" s="6124"/>
      <c r="J330" s="6124"/>
      <c r="K330" s="6124"/>
      <c r="L330" s="6124"/>
      <c r="M330" s="6124"/>
      <c r="N330" s="624"/>
      <c r="O330" s="132"/>
      <c r="P330" s="132"/>
      <c r="Q330" s="132"/>
    </row>
    <row r="331" spans="2:17" ht="20.100000000000001" customHeight="1">
      <c r="B331" s="694"/>
      <c r="C331" s="695"/>
      <c r="D331" s="6110" t="s">
        <v>1043</v>
      </c>
      <c r="E331" s="6110"/>
      <c r="F331" s="6110"/>
      <c r="G331" s="6110"/>
      <c r="H331" s="6110"/>
      <c r="I331" s="6110"/>
      <c r="J331" s="6110"/>
      <c r="K331" s="6110"/>
      <c r="L331" s="6110"/>
      <c r="M331" s="6110"/>
      <c r="N331" s="624"/>
      <c r="O331" s="132"/>
      <c r="P331" s="132"/>
      <c r="Q331" s="132"/>
    </row>
    <row r="332" spans="2:17" ht="20.100000000000001" customHeight="1">
      <c r="B332" s="694"/>
      <c r="C332" s="6134" t="s">
        <v>1058</v>
      </c>
      <c r="D332" s="6135" t="s">
        <v>1059</v>
      </c>
      <c r="E332" s="6135" t="s">
        <v>1060</v>
      </c>
      <c r="F332" s="6131" t="s">
        <v>1061</v>
      </c>
      <c r="G332" s="6131" t="s">
        <v>1062</v>
      </c>
      <c r="H332" s="6129" t="s">
        <v>1063</v>
      </c>
      <c r="I332" s="6129" t="s">
        <v>1064</v>
      </c>
      <c r="J332" s="696"/>
      <c r="K332" s="696"/>
      <c r="L332" s="6130" t="s">
        <v>1065</v>
      </c>
      <c r="M332" s="6131" t="s">
        <v>1066</v>
      </c>
      <c r="N332" s="624"/>
      <c r="O332" s="132"/>
      <c r="P332" s="132"/>
      <c r="Q332" s="132"/>
    </row>
    <row r="333" spans="2:17" ht="20.100000000000001" customHeight="1">
      <c r="B333" s="694"/>
      <c r="C333" s="6134"/>
      <c r="D333" s="6135"/>
      <c r="E333" s="6135"/>
      <c r="F333" s="6131"/>
      <c r="G333" s="6131"/>
      <c r="H333" s="6129"/>
      <c r="I333" s="6129"/>
      <c r="J333" s="696"/>
      <c r="K333" s="696"/>
      <c r="L333" s="6130"/>
      <c r="M333" s="6131"/>
      <c r="N333" s="624"/>
      <c r="O333" s="132"/>
      <c r="P333" s="132"/>
      <c r="Q333" s="132"/>
    </row>
    <row r="334" spans="2:17" ht="20.100000000000001" customHeight="1">
      <c r="B334" s="694"/>
      <c r="C334" s="6134"/>
      <c r="D334" s="6135"/>
      <c r="E334" s="6135"/>
      <c r="F334" s="6131"/>
      <c r="G334" s="6131"/>
      <c r="H334" s="6129"/>
      <c r="I334" s="6129"/>
      <c r="J334" s="696"/>
      <c r="K334" s="696"/>
      <c r="L334" s="6130"/>
      <c r="M334" s="6131"/>
      <c r="N334" s="624"/>
      <c r="O334" s="132"/>
      <c r="P334" s="132"/>
      <c r="Q334" s="132"/>
    </row>
    <row r="335" spans="2:17" ht="20.100000000000001" customHeight="1">
      <c r="B335" s="694"/>
      <c r="C335" s="697" t="s">
        <v>316</v>
      </c>
      <c r="D335" s="697" t="s">
        <v>316</v>
      </c>
      <c r="E335" s="697" t="s">
        <v>316</v>
      </c>
      <c r="F335" s="697" t="s">
        <v>316</v>
      </c>
      <c r="G335" s="697" t="s">
        <v>316</v>
      </c>
      <c r="H335" s="697" t="s">
        <v>316</v>
      </c>
      <c r="I335" s="697" t="s">
        <v>316</v>
      </c>
      <c r="J335" s="697"/>
      <c r="K335" s="697"/>
      <c r="L335" s="698"/>
      <c r="M335" s="699"/>
      <c r="N335" s="624"/>
      <c r="O335" s="132"/>
      <c r="P335" s="132"/>
      <c r="Q335" s="132"/>
    </row>
    <row r="336" spans="2:17" ht="20.100000000000001" customHeight="1">
      <c r="B336" s="694"/>
      <c r="C336" s="6081">
        <v>1</v>
      </c>
      <c r="D336" s="6132">
        <v>32.5</v>
      </c>
      <c r="E336" s="6132">
        <v>53</v>
      </c>
      <c r="F336" s="6064">
        <v>2.5</v>
      </c>
      <c r="G336" s="6133">
        <v>2.5</v>
      </c>
      <c r="H336" s="6133">
        <v>5</v>
      </c>
      <c r="I336" s="6133">
        <v>5</v>
      </c>
      <c r="J336" s="700"/>
      <c r="K336" s="700"/>
      <c r="L336" s="6136">
        <f>(L343/M348)*M340</f>
        <v>1.7392499999999997</v>
      </c>
      <c r="M336" s="6137">
        <f>(M345/M348)*M340</f>
        <v>1.75</v>
      </c>
      <c r="N336" s="624"/>
      <c r="O336" s="132"/>
      <c r="P336" s="132"/>
      <c r="Q336" s="132"/>
    </row>
    <row r="337" spans="2:17" ht="20.100000000000001" customHeight="1">
      <c r="B337" s="694"/>
      <c r="C337" s="6081"/>
      <c r="D337" s="6132"/>
      <c r="E337" s="6132"/>
      <c r="F337" s="6064"/>
      <c r="G337" s="6133"/>
      <c r="H337" s="6133"/>
      <c r="I337" s="6133"/>
      <c r="J337" s="700"/>
      <c r="K337" s="700"/>
      <c r="L337" s="6136"/>
      <c r="M337" s="6137"/>
      <c r="N337" s="624"/>
      <c r="O337" s="132"/>
      <c r="P337" s="132"/>
      <c r="Q337" s="132"/>
    </row>
    <row r="338" spans="2:17" ht="20.100000000000001" customHeight="1">
      <c r="B338" s="694"/>
      <c r="C338" s="701" t="s">
        <v>24</v>
      </c>
      <c r="D338" s="701" t="s">
        <v>27</v>
      </c>
      <c r="E338" s="701" t="s">
        <v>264</v>
      </c>
      <c r="F338" s="701" t="s">
        <v>295</v>
      </c>
      <c r="G338" s="701" t="s">
        <v>12</v>
      </c>
      <c r="H338" s="701" t="s">
        <v>14</v>
      </c>
      <c r="I338" s="701" t="s">
        <v>16</v>
      </c>
      <c r="J338" s="701"/>
      <c r="K338" s="701"/>
      <c r="L338" s="701" t="s">
        <v>297</v>
      </c>
      <c r="M338" s="701" t="s">
        <v>351</v>
      </c>
      <c r="N338" s="624"/>
      <c r="O338" s="132"/>
      <c r="P338" s="132"/>
      <c r="Q338" s="132"/>
    </row>
    <row r="339" spans="2:17" ht="20.100000000000001" customHeight="1">
      <c r="B339" s="694"/>
      <c r="C339" s="702">
        <f>(D336*E336)*C336</f>
        <v>1722.5</v>
      </c>
      <c r="D339" s="702">
        <f>((D336*F336)*2)*C336+((E336*F336)*2)*C336</f>
        <v>427.5</v>
      </c>
      <c r="E339" s="702">
        <f>((D336*H339)*2)*C336+((E336*H339)*2)*C336</f>
        <v>85.5</v>
      </c>
      <c r="F339" s="702">
        <f>((D336*I339)*2)*C336+((E336*I339)*2)*C336</f>
        <v>85.5</v>
      </c>
      <c r="G339" s="703">
        <f>G336/10</f>
        <v>0.25</v>
      </c>
      <c r="H339" s="703">
        <f>H336/10</f>
        <v>0.5</v>
      </c>
      <c r="I339" s="703">
        <f>I336/10</f>
        <v>0.5</v>
      </c>
      <c r="J339" s="703"/>
      <c r="K339" s="703"/>
      <c r="L339" s="702">
        <f>SUM(C339:F339)</f>
        <v>2321</v>
      </c>
      <c r="M339" s="704">
        <f>(C339*F336)/1000</f>
        <v>4.3062500000000004</v>
      </c>
      <c r="N339" s="624"/>
      <c r="O339" s="132"/>
      <c r="P339" s="132"/>
      <c r="Q339" s="132"/>
    </row>
    <row r="340" spans="2:17" ht="20.100000000000001" customHeight="1" thickBot="1">
      <c r="B340" s="694"/>
      <c r="C340" s="705"/>
      <c r="D340" s="705"/>
      <c r="E340" s="705"/>
      <c r="F340" s="705"/>
      <c r="G340" s="706"/>
      <c r="H340" s="706"/>
      <c r="I340" s="707" t="s">
        <v>1067</v>
      </c>
      <c r="J340" s="707"/>
      <c r="K340" s="707"/>
      <c r="L340" s="708" t="s">
        <v>352</v>
      </c>
      <c r="M340" s="709">
        <f>L339*G339</f>
        <v>580.25</v>
      </c>
      <c r="N340" s="624"/>
      <c r="O340" s="132"/>
      <c r="P340" s="132"/>
      <c r="Q340" s="132"/>
    </row>
    <row r="341" spans="2:17" ht="20.100000000000001" customHeight="1">
      <c r="B341" s="694"/>
      <c r="C341" s="695"/>
      <c r="D341" s="6138" t="s">
        <v>534</v>
      </c>
      <c r="E341" s="6138"/>
      <c r="F341" s="6138"/>
      <c r="G341" s="6138"/>
      <c r="H341" s="6138"/>
      <c r="I341" s="6138"/>
      <c r="J341" s="6138"/>
      <c r="K341" s="6138"/>
      <c r="L341" s="6138"/>
      <c r="M341" s="6138"/>
      <c r="N341" s="624"/>
      <c r="O341" s="132"/>
      <c r="P341" s="132"/>
      <c r="Q341" s="132"/>
    </row>
    <row r="342" spans="2:17" ht="20.100000000000001" customHeight="1">
      <c r="B342" s="694"/>
      <c r="C342" s="6139" t="s">
        <v>1068</v>
      </c>
      <c r="D342" s="6139"/>
      <c r="E342" s="6139"/>
      <c r="F342" s="6139"/>
      <c r="G342" s="6139"/>
      <c r="H342" s="6139"/>
      <c r="I342" s="6139"/>
      <c r="J342" s="6139"/>
      <c r="K342" s="6139"/>
      <c r="L342" s="6139"/>
      <c r="M342" s="710" t="s">
        <v>316</v>
      </c>
      <c r="N342" s="624"/>
      <c r="O342" s="132"/>
      <c r="P342" s="132"/>
      <c r="Q342" s="132"/>
    </row>
    <row r="343" spans="2:17" ht="20.100000000000001" customHeight="1">
      <c r="B343" s="694"/>
      <c r="C343" s="6140">
        <v>4</v>
      </c>
      <c r="D343" s="6141">
        <v>32.5</v>
      </c>
      <c r="E343" s="6141">
        <v>53</v>
      </c>
      <c r="F343" s="6142">
        <v>2.5</v>
      </c>
      <c r="G343" s="6143">
        <v>2.5</v>
      </c>
      <c r="H343" s="6143">
        <v>5</v>
      </c>
      <c r="I343" s="6143">
        <v>5</v>
      </c>
      <c r="J343" s="711"/>
      <c r="K343" s="711"/>
      <c r="L343" s="6155">
        <f>E359</f>
        <v>6.956999999999999</v>
      </c>
      <c r="M343" s="6156">
        <v>7</v>
      </c>
      <c r="N343" s="624"/>
      <c r="O343" s="132"/>
      <c r="P343" s="132"/>
      <c r="Q343" s="132"/>
    </row>
    <row r="344" spans="2:17" ht="20.100000000000001" customHeight="1">
      <c r="B344" s="694"/>
      <c r="C344" s="6140"/>
      <c r="D344" s="6141"/>
      <c r="E344" s="6141"/>
      <c r="F344" s="6142"/>
      <c r="G344" s="6143"/>
      <c r="H344" s="6143"/>
      <c r="I344" s="6143"/>
      <c r="J344" s="711"/>
      <c r="K344" s="711"/>
      <c r="L344" s="6155"/>
      <c r="M344" s="6156"/>
      <c r="N344" s="624"/>
      <c r="O344" s="132"/>
      <c r="P344" s="132"/>
      <c r="Q344" s="132"/>
    </row>
    <row r="345" spans="2:17" ht="20.100000000000001" customHeight="1">
      <c r="B345" s="694"/>
      <c r="C345" s="712">
        <f>ROW()-2</f>
        <v>343</v>
      </c>
      <c r="D345" s="6157" t="s">
        <v>1069</v>
      </c>
      <c r="E345" s="6157"/>
      <c r="F345" s="6157"/>
      <c r="G345" s="6157"/>
      <c r="H345" s="6157"/>
      <c r="I345" s="6157"/>
      <c r="J345" s="713"/>
      <c r="K345" s="713"/>
      <c r="L345" s="714"/>
      <c r="M345" s="715">
        <f>IF(ISBLANK(M343),L343,M343)</f>
        <v>7</v>
      </c>
      <c r="N345" s="624"/>
      <c r="O345" s="132"/>
      <c r="P345" s="132"/>
      <c r="Q345" s="132"/>
    </row>
    <row r="346" spans="2:17" ht="20.100000000000001" customHeight="1">
      <c r="B346" s="694"/>
      <c r="C346" s="716" t="s">
        <v>24</v>
      </c>
      <c r="D346" s="716" t="s">
        <v>27</v>
      </c>
      <c r="E346" s="716" t="s">
        <v>264</v>
      </c>
      <c r="F346" s="716" t="s">
        <v>295</v>
      </c>
      <c r="G346" s="716" t="s">
        <v>12</v>
      </c>
      <c r="H346" s="716" t="s">
        <v>14</v>
      </c>
      <c r="I346" s="716" t="s">
        <v>16</v>
      </c>
      <c r="J346" s="716"/>
      <c r="K346" s="716"/>
      <c r="L346" s="716" t="s">
        <v>297</v>
      </c>
      <c r="M346" s="716" t="s">
        <v>351</v>
      </c>
      <c r="N346" s="624"/>
      <c r="O346" s="132"/>
      <c r="P346" s="132"/>
      <c r="Q346" s="132"/>
    </row>
    <row r="347" spans="2:17" ht="20.100000000000001" customHeight="1">
      <c r="B347" s="694"/>
      <c r="C347" s="702">
        <f>(D343*E343)*C343</f>
        <v>6890</v>
      </c>
      <c r="D347" s="702">
        <f>((D343*F343)*2)*C343+((E343*F343)*2)*C343</f>
        <v>1710</v>
      </c>
      <c r="E347" s="702">
        <f>((D343*H347)*2)*C343+((E343*H347)*2)*C343</f>
        <v>342</v>
      </c>
      <c r="F347" s="702">
        <f>((D343*I347)*2)*C343+((E343*I347)*2)*C343</f>
        <v>342</v>
      </c>
      <c r="G347" s="703">
        <f>G343/10</f>
        <v>0.25</v>
      </c>
      <c r="H347" s="703">
        <f>H343/10</f>
        <v>0.5</v>
      </c>
      <c r="I347" s="703">
        <f>I343/10</f>
        <v>0.5</v>
      </c>
      <c r="J347" s="703"/>
      <c r="K347" s="703"/>
      <c r="L347" s="702">
        <f>SUM(C347:F347)</f>
        <v>9284</v>
      </c>
      <c r="M347" s="704">
        <f>(C347*F343)/1000</f>
        <v>17.225000000000001</v>
      </c>
      <c r="N347" s="624"/>
      <c r="O347" s="132"/>
      <c r="P347" s="132"/>
      <c r="Q347" s="132"/>
    </row>
    <row r="348" spans="2:17" ht="20.100000000000001" customHeight="1" thickBot="1">
      <c r="B348" s="694"/>
      <c r="C348" s="714"/>
      <c r="D348" s="714"/>
      <c r="E348" s="714"/>
      <c r="F348" s="714"/>
      <c r="G348" s="714"/>
      <c r="H348" s="714"/>
      <c r="I348" s="717" t="s">
        <v>1070</v>
      </c>
      <c r="J348" s="717"/>
      <c r="K348" s="717"/>
      <c r="L348" s="716" t="s">
        <v>352</v>
      </c>
      <c r="M348" s="718">
        <f>L347*G347</f>
        <v>2321</v>
      </c>
      <c r="N348" s="624"/>
      <c r="O348" s="132"/>
      <c r="P348" s="132"/>
      <c r="Q348" s="132"/>
    </row>
    <row r="349" spans="2:17" ht="20.100000000000001" customHeight="1">
      <c r="B349" s="694"/>
      <c r="C349" s="719"/>
      <c r="D349" s="719"/>
      <c r="E349" s="719"/>
      <c r="F349" s="719"/>
      <c r="G349" s="719"/>
      <c r="H349" s="719"/>
      <c r="I349" s="720"/>
      <c r="J349" s="720"/>
      <c r="K349" s="720"/>
      <c r="L349" s="721"/>
      <c r="M349" s="722"/>
      <c r="N349" s="624"/>
      <c r="O349" s="132"/>
      <c r="P349" s="132"/>
      <c r="Q349" s="132"/>
    </row>
    <row r="350" spans="2:17" ht="20.100000000000001" customHeight="1">
      <c r="B350" s="694"/>
      <c r="C350" s="723" t="s">
        <v>24</v>
      </c>
      <c r="D350" s="724" t="s">
        <v>1071</v>
      </c>
      <c r="E350" s="724"/>
      <c r="F350" s="723" t="s">
        <v>14</v>
      </c>
      <c r="G350" s="725" t="s">
        <v>1072</v>
      </c>
      <c r="H350" s="726"/>
      <c r="I350" s="723" t="s">
        <v>351</v>
      </c>
      <c r="J350" s="6158" t="s">
        <v>1073</v>
      </c>
      <c r="K350" s="6158"/>
      <c r="L350" s="6158"/>
      <c r="M350" s="6158"/>
      <c r="N350" s="624"/>
      <c r="O350" s="132"/>
      <c r="P350" s="132"/>
      <c r="Q350" s="132"/>
    </row>
    <row r="351" spans="2:17" ht="20.100000000000001" customHeight="1">
      <c r="B351" s="694"/>
      <c r="C351" s="723" t="s">
        <v>27</v>
      </c>
      <c r="D351" s="724" t="s">
        <v>1074</v>
      </c>
      <c r="E351" s="724"/>
      <c r="F351" s="723" t="s">
        <v>16</v>
      </c>
      <c r="G351" s="724" t="s">
        <v>1075</v>
      </c>
      <c r="H351" s="726"/>
      <c r="I351" s="727"/>
      <c r="J351" s="6158"/>
      <c r="K351" s="6158"/>
      <c r="L351" s="6158"/>
      <c r="M351" s="6158"/>
      <c r="N351" s="624"/>
      <c r="O351" s="132"/>
      <c r="P351" s="132"/>
      <c r="Q351" s="132"/>
    </row>
    <row r="352" spans="2:17" ht="20.100000000000001" customHeight="1">
      <c r="B352" s="694"/>
      <c r="C352" s="723" t="s">
        <v>264</v>
      </c>
      <c r="D352" s="724" t="s">
        <v>1076</v>
      </c>
      <c r="E352" s="724"/>
      <c r="F352" s="723" t="s">
        <v>295</v>
      </c>
      <c r="G352" s="724" t="s">
        <v>1077</v>
      </c>
      <c r="H352" s="726"/>
      <c r="I352" s="723" t="s">
        <v>352</v>
      </c>
      <c r="J352" s="724" t="s">
        <v>1078</v>
      </c>
      <c r="K352" s="728"/>
      <c r="L352" s="724"/>
      <c r="M352" s="728"/>
      <c r="N352" s="624"/>
      <c r="O352" s="132"/>
      <c r="P352" s="132"/>
      <c r="Q352" s="132"/>
    </row>
    <row r="353" spans="2:17" ht="20.100000000000001" customHeight="1">
      <c r="B353" s="694"/>
      <c r="C353" s="723" t="s">
        <v>12</v>
      </c>
      <c r="D353" s="724" t="s">
        <v>1079</v>
      </c>
      <c r="E353" s="725"/>
      <c r="F353" s="723" t="s">
        <v>297</v>
      </c>
      <c r="G353" s="724" t="s">
        <v>1080</v>
      </c>
      <c r="H353" s="726"/>
      <c r="I353" s="726"/>
      <c r="J353" s="726"/>
      <c r="K353" s="726"/>
      <c r="L353" s="729"/>
      <c r="M353" s="728"/>
      <c r="N353" s="624"/>
      <c r="O353" s="132"/>
      <c r="P353" s="132"/>
      <c r="Q353" s="132"/>
    </row>
    <row r="354" spans="2:17" ht="20.100000000000001" customHeight="1" thickBot="1">
      <c r="B354" s="694"/>
      <c r="C354" s="723"/>
      <c r="D354" s="724"/>
      <c r="E354" s="725"/>
      <c r="F354" s="723"/>
      <c r="G354" s="724"/>
      <c r="H354" s="726"/>
      <c r="I354" s="726"/>
      <c r="J354" s="726"/>
      <c r="K354" s="726"/>
      <c r="L354" s="729"/>
      <c r="M354" s="728"/>
      <c r="N354" s="624"/>
      <c r="O354" s="132"/>
      <c r="P354" s="132"/>
      <c r="Q354" s="132"/>
    </row>
    <row r="355" spans="2:17" ht="20.100000000000001" customHeight="1">
      <c r="B355" s="694"/>
      <c r="C355" s="695"/>
      <c r="D355" s="6144" t="s">
        <v>1081</v>
      </c>
      <c r="E355" s="6144"/>
      <c r="F355" s="6144"/>
      <c r="G355" s="6144"/>
      <c r="H355" s="6144"/>
      <c r="I355" s="6144"/>
      <c r="J355" s="6144"/>
      <c r="K355" s="6144"/>
      <c r="L355" s="6144"/>
      <c r="M355" s="6144"/>
      <c r="N355" s="624"/>
      <c r="O355" s="132"/>
      <c r="P355" s="132"/>
      <c r="Q355" s="132"/>
    </row>
    <row r="356" spans="2:17" ht="20.100000000000001" customHeight="1">
      <c r="B356" s="694"/>
      <c r="C356" s="6145" t="s">
        <v>1082</v>
      </c>
      <c r="D356" s="6145"/>
      <c r="E356" s="6145"/>
      <c r="F356" s="6145"/>
      <c r="G356" s="6145"/>
      <c r="H356" s="6145"/>
      <c r="I356" s="6145"/>
      <c r="J356" s="6145"/>
      <c r="K356" s="6145"/>
      <c r="L356" s="6145"/>
      <c r="M356" s="6145"/>
      <c r="N356" s="624"/>
      <c r="O356" s="132"/>
      <c r="P356" s="132"/>
      <c r="Q356" s="132"/>
    </row>
    <row r="357" spans="2:17" ht="20.100000000000001" customHeight="1">
      <c r="B357" s="694"/>
      <c r="C357" s="6145"/>
      <c r="D357" s="6145"/>
      <c r="E357" s="6145"/>
      <c r="F357" s="6145"/>
      <c r="G357" s="6145"/>
      <c r="H357" s="6145"/>
      <c r="I357" s="6145"/>
      <c r="J357" s="6145"/>
      <c r="K357" s="6145"/>
      <c r="L357" s="6145"/>
      <c r="M357" s="6145"/>
      <c r="N357" s="624"/>
      <c r="O357" s="132"/>
      <c r="P357" s="132"/>
      <c r="Q357" s="132"/>
    </row>
    <row r="358" spans="2:17" ht="20.100000000000001" customHeight="1">
      <c r="B358" s="694"/>
      <c r="C358" s="6146"/>
      <c r="D358" s="6146"/>
      <c r="E358" s="6146"/>
      <c r="F358" s="6146"/>
      <c r="G358" s="6146"/>
      <c r="H358" s="6146"/>
      <c r="I358" s="6146"/>
      <c r="J358" s="6146"/>
      <c r="K358" s="6146"/>
      <c r="L358" s="6146"/>
      <c r="M358" s="6146"/>
      <c r="N358" s="624"/>
      <c r="O358" s="132"/>
      <c r="P358" s="132"/>
      <c r="Q358" s="132"/>
    </row>
    <row r="359" spans="2:17" ht="20.100000000000001" customHeight="1">
      <c r="B359" s="694"/>
      <c r="C359" s="730"/>
      <c r="D359" s="731" t="s">
        <v>1083</v>
      </c>
      <c r="E359" s="732">
        <f>SUM(E360:E362,I360:I362)</f>
        <v>6.956999999999999</v>
      </c>
      <c r="F359" s="730"/>
      <c r="G359" s="730"/>
      <c r="H359" s="730"/>
      <c r="I359" s="730"/>
      <c r="J359" s="730"/>
      <c r="K359" s="730"/>
      <c r="L359" s="730"/>
      <c r="M359" s="730"/>
      <c r="N359" s="624"/>
      <c r="O359" s="132"/>
      <c r="P359" s="132"/>
      <c r="Q359" s="132"/>
    </row>
    <row r="360" spans="2:17" ht="20.100000000000001" customHeight="1">
      <c r="B360" s="694"/>
      <c r="C360" s="536"/>
      <c r="D360" s="733" t="s">
        <v>1049</v>
      </c>
      <c r="E360" s="734">
        <v>3.5</v>
      </c>
      <c r="F360" s="735"/>
      <c r="G360" s="536"/>
      <c r="H360" s="733" t="s">
        <v>1084</v>
      </c>
      <c r="I360" s="734">
        <v>0.55000000000000004</v>
      </c>
      <c r="J360" s="734"/>
      <c r="K360" s="734"/>
      <c r="L360" s="735"/>
      <c r="M360" s="730"/>
      <c r="N360" s="624"/>
      <c r="O360" s="132"/>
      <c r="P360" s="132"/>
      <c r="Q360" s="132"/>
    </row>
    <row r="361" spans="2:17" ht="20.100000000000001" customHeight="1">
      <c r="B361" s="694"/>
      <c r="C361" s="536"/>
      <c r="D361" s="733" t="s">
        <v>1052</v>
      </c>
      <c r="E361" s="734">
        <v>1.6</v>
      </c>
      <c r="F361" s="735"/>
      <c r="G361" s="536"/>
      <c r="H361" s="733" t="s">
        <v>1085</v>
      </c>
      <c r="I361" s="734">
        <v>4.4999999999999998E-2</v>
      </c>
      <c r="J361" s="734"/>
      <c r="K361" s="734"/>
      <c r="L361" s="735"/>
      <c r="M361" s="730"/>
      <c r="N361" s="624"/>
      <c r="O361" s="132"/>
      <c r="P361" s="132"/>
      <c r="Q361" s="132"/>
    </row>
    <row r="362" spans="2:17" ht="20.100000000000001" customHeight="1">
      <c r="B362" s="694"/>
      <c r="C362" s="536"/>
      <c r="D362" s="733" t="s">
        <v>1086</v>
      </c>
      <c r="E362" s="734">
        <v>1.25</v>
      </c>
      <c r="F362" s="735"/>
      <c r="G362" s="536"/>
      <c r="H362" s="736" t="s">
        <v>1087</v>
      </c>
      <c r="I362" s="734">
        <v>1.2E-2</v>
      </c>
      <c r="J362" s="734"/>
      <c r="K362" s="734"/>
      <c r="L362" s="735"/>
      <c r="M362" s="730"/>
      <c r="N362" s="624"/>
      <c r="O362" s="132"/>
      <c r="P362" s="132"/>
      <c r="Q362" s="132"/>
    </row>
    <row r="363" spans="2:17" ht="20.100000000000001" customHeight="1">
      <c r="B363" s="694"/>
      <c r="C363" s="737" t="s">
        <v>1088</v>
      </c>
      <c r="D363" s="730"/>
      <c r="E363" s="730"/>
      <c r="F363" s="730"/>
      <c r="G363" s="730"/>
      <c r="H363" s="730"/>
      <c r="I363" s="730"/>
      <c r="J363" s="730"/>
      <c r="K363" s="730"/>
      <c r="L363" s="730"/>
      <c r="M363" s="730"/>
      <c r="N363" s="624"/>
      <c r="O363" s="132"/>
      <c r="P363" s="132"/>
      <c r="Q363" s="132"/>
    </row>
    <row r="364" spans="2:17" ht="20.100000000000001" customHeight="1">
      <c r="B364" s="694"/>
      <c r="C364" s="6147" t="s">
        <v>1089</v>
      </c>
      <c r="D364" s="6147"/>
      <c r="E364" s="6147"/>
      <c r="F364" s="6147"/>
      <c r="G364" s="6147"/>
      <c r="H364" s="6147"/>
      <c r="I364" s="6147"/>
      <c r="J364" s="6147"/>
      <c r="K364" s="6147"/>
      <c r="L364" s="6147"/>
      <c r="M364" s="6147"/>
      <c r="N364" s="624"/>
      <c r="O364" s="132"/>
      <c r="P364" s="132"/>
      <c r="Q364" s="132"/>
    </row>
    <row r="365" spans="2:17" ht="20.100000000000001" customHeight="1">
      <c r="B365" s="694"/>
      <c r="C365" s="6147"/>
      <c r="D365" s="6147"/>
      <c r="E365" s="6147"/>
      <c r="F365" s="6147"/>
      <c r="G365" s="6147"/>
      <c r="H365" s="6147"/>
      <c r="I365" s="6147"/>
      <c r="J365" s="6147"/>
      <c r="K365" s="6147"/>
      <c r="L365" s="6147"/>
      <c r="M365" s="6147"/>
      <c r="N365" s="624"/>
      <c r="O365" s="132"/>
      <c r="P365" s="132"/>
      <c r="Q365" s="132"/>
    </row>
    <row r="366" spans="2:17" ht="20.100000000000001" customHeight="1">
      <c r="B366" s="694"/>
      <c r="C366" s="737" t="s">
        <v>1090</v>
      </c>
      <c r="D366" s="730"/>
      <c r="E366" s="730"/>
      <c r="F366" s="730"/>
      <c r="G366" s="730"/>
      <c r="H366" s="730"/>
      <c r="I366" s="730"/>
      <c r="J366" s="730"/>
      <c r="K366" s="730"/>
      <c r="L366" s="730"/>
      <c r="M366" s="730"/>
      <c r="N366" s="624"/>
      <c r="O366" s="132"/>
      <c r="P366" s="132"/>
      <c r="Q366" s="132"/>
    </row>
    <row r="367" spans="2:17" ht="20.100000000000001" customHeight="1">
      <c r="B367" s="694"/>
      <c r="C367" s="738" t="s">
        <v>1091</v>
      </c>
      <c r="D367" s="730"/>
      <c r="E367" s="730"/>
      <c r="F367" s="730"/>
      <c r="G367" s="730"/>
      <c r="H367" s="730"/>
      <c r="I367" s="730"/>
      <c r="J367" s="730"/>
      <c r="K367" s="730"/>
      <c r="L367" s="730"/>
      <c r="M367" s="730"/>
      <c r="N367" s="624"/>
      <c r="O367" s="132"/>
      <c r="P367" s="132"/>
      <c r="Q367" s="132"/>
    </row>
    <row r="368" spans="2:17" ht="20.100000000000001" customHeight="1">
      <c r="B368" s="694"/>
      <c r="C368" s="739" t="s">
        <v>1092</v>
      </c>
      <c r="D368" s="730"/>
      <c r="E368" s="730"/>
      <c r="F368" s="739" t="s">
        <v>1093</v>
      </c>
      <c r="G368" s="730"/>
      <c r="H368" s="739" t="s">
        <v>1094</v>
      </c>
      <c r="I368" s="730"/>
      <c r="J368" s="730"/>
      <c r="K368" s="730"/>
      <c r="L368" s="730"/>
      <c r="M368" s="730"/>
      <c r="N368" s="624"/>
      <c r="O368" s="132"/>
      <c r="P368" s="132"/>
      <c r="Q368" s="132"/>
    </row>
    <row r="369" spans="2:17" ht="20.100000000000001" customHeight="1">
      <c r="B369" s="694"/>
      <c r="C369" s="739" t="s">
        <v>281</v>
      </c>
      <c r="D369" s="740" t="s">
        <v>576</v>
      </c>
      <c r="E369" s="730"/>
      <c r="F369" s="730"/>
      <c r="G369" s="730"/>
      <c r="H369" s="730"/>
      <c r="I369" s="730"/>
      <c r="J369" s="730"/>
      <c r="K369" s="730"/>
      <c r="L369" s="730"/>
      <c r="M369" s="730"/>
      <c r="N369" s="624"/>
      <c r="O369" s="132"/>
      <c r="P369" s="132"/>
      <c r="Q369" s="132"/>
    </row>
    <row r="370" spans="2:17" ht="20.100000000000001" customHeight="1">
      <c r="B370" s="694"/>
      <c r="C370" s="730"/>
      <c r="D370" s="730"/>
      <c r="E370" s="730"/>
      <c r="F370" s="730"/>
      <c r="G370" s="730"/>
      <c r="H370" s="730"/>
      <c r="I370" s="730"/>
      <c r="J370" s="730"/>
      <c r="K370" s="730"/>
      <c r="L370" s="730"/>
      <c r="M370" s="730"/>
      <c r="N370" s="624"/>
      <c r="O370" s="132"/>
      <c r="P370" s="132"/>
      <c r="Q370" s="132"/>
    </row>
    <row r="371" spans="2:17" ht="20.100000000000001" customHeight="1">
      <c r="B371" s="694"/>
      <c r="C371" s="6148" t="s">
        <v>271</v>
      </c>
      <c r="D371" s="6148"/>
      <c r="E371" s="6148"/>
      <c r="F371" s="6148"/>
      <c r="G371" s="6148"/>
      <c r="H371" s="6148"/>
      <c r="I371" s="6148"/>
      <c r="J371" s="6148"/>
      <c r="K371" s="6148"/>
      <c r="L371" s="6148"/>
      <c r="M371" s="6148"/>
      <c r="N371" s="624"/>
      <c r="O371" s="132"/>
      <c r="P371" s="132"/>
      <c r="Q371" s="132"/>
    </row>
    <row r="372" spans="2:17" ht="20.100000000000001" customHeight="1" thickBot="1">
      <c r="B372" s="741"/>
      <c r="C372" s="6026"/>
      <c r="D372" s="6026"/>
      <c r="E372" s="6026"/>
      <c r="F372" s="6026"/>
      <c r="G372" s="6026"/>
      <c r="H372" s="6026"/>
      <c r="I372" s="6026"/>
      <c r="J372" s="6026"/>
      <c r="K372" s="6026"/>
      <c r="L372" s="6026"/>
      <c r="M372" s="6026"/>
      <c r="N372" s="551"/>
      <c r="O372" s="132"/>
      <c r="P372" s="132"/>
      <c r="Q372" s="132"/>
    </row>
    <row r="373" spans="2:17" ht="20.100000000000001" customHeight="1" thickBot="1">
      <c r="B373" s="133"/>
      <c r="C373" s="133"/>
      <c r="D373" s="133"/>
      <c r="E373" s="501"/>
      <c r="F373" s="501"/>
      <c r="G373" s="133"/>
      <c r="H373" s="133"/>
      <c r="I373" s="133"/>
      <c r="J373" s="133"/>
      <c r="K373" s="133"/>
      <c r="L373" s="132"/>
      <c r="M373" s="132"/>
      <c r="N373" s="132"/>
      <c r="O373" s="132"/>
      <c r="P373" s="132"/>
      <c r="Q373" s="132"/>
    </row>
    <row r="374" spans="2:17" ht="20.100000000000001" customHeight="1">
      <c r="B374" s="6149" t="s">
        <v>1095</v>
      </c>
      <c r="C374" s="6150"/>
      <c r="D374" s="6150"/>
      <c r="E374" s="6150"/>
      <c r="F374" s="6150"/>
      <c r="G374" s="6150"/>
      <c r="H374" s="6150"/>
      <c r="I374" s="6150"/>
      <c r="J374" s="6151"/>
      <c r="K374" s="133"/>
      <c r="L374" s="132"/>
      <c r="M374" s="132"/>
      <c r="N374" s="132"/>
      <c r="O374" s="132"/>
      <c r="P374" s="132"/>
      <c r="Q374" s="132"/>
    </row>
    <row r="375" spans="2:17" ht="20.100000000000001" customHeight="1">
      <c r="B375" s="6152" t="s">
        <v>1096</v>
      </c>
      <c r="C375" s="6153"/>
      <c r="D375" s="6153"/>
      <c r="E375" s="6153"/>
      <c r="F375" s="6153"/>
      <c r="G375" s="6153"/>
      <c r="H375" s="6153"/>
      <c r="I375" s="6153"/>
      <c r="J375" s="6154"/>
      <c r="K375" s="133"/>
      <c r="L375" s="132"/>
      <c r="M375" s="132"/>
      <c r="N375" s="132"/>
      <c r="O375" s="132"/>
      <c r="P375" s="132"/>
      <c r="Q375" s="132"/>
    </row>
    <row r="376" spans="2:17" ht="20.100000000000001" customHeight="1">
      <c r="B376" s="6159" t="s">
        <v>1097</v>
      </c>
      <c r="C376" s="6160"/>
      <c r="D376" s="6160"/>
      <c r="E376" s="6160"/>
      <c r="F376" s="6160"/>
      <c r="G376" s="6160"/>
      <c r="H376" s="6160"/>
      <c r="I376" s="6160"/>
      <c r="J376" s="6161"/>
      <c r="K376" s="133"/>
      <c r="L376" s="132"/>
      <c r="M376" s="132"/>
      <c r="N376" s="132"/>
      <c r="O376" s="132"/>
      <c r="P376" s="132"/>
      <c r="Q376" s="132"/>
    </row>
    <row r="377" spans="2:17" ht="20.100000000000001" customHeight="1">
      <c r="B377" s="6159"/>
      <c r="C377" s="6160"/>
      <c r="D377" s="6160"/>
      <c r="E377" s="6160"/>
      <c r="F377" s="6160"/>
      <c r="G377" s="6160"/>
      <c r="H377" s="6160"/>
      <c r="I377" s="6160"/>
      <c r="J377" s="6161"/>
      <c r="K377" s="133"/>
      <c r="L377" s="132"/>
      <c r="M377" s="132"/>
      <c r="N377" s="132"/>
      <c r="O377" s="132"/>
      <c r="P377" s="132"/>
      <c r="Q377" s="132"/>
    </row>
    <row r="378" spans="2:17" ht="20.100000000000001" customHeight="1">
      <c r="B378" s="742" t="s">
        <v>1098</v>
      </c>
      <c r="C378" s="743"/>
      <c r="D378" s="743"/>
      <c r="E378" s="743"/>
      <c r="F378" s="743"/>
      <c r="G378" s="743"/>
      <c r="H378" s="743"/>
      <c r="I378" s="743"/>
      <c r="J378" s="744"/>
      <c r="K378" s="133"/>
      <c r="L378" s="132"/>
      <c r="M378" s="132"/>
      <c r="N378" s="132"/>
      <c r="O378" s="132"/>
      <c r="P378" s="132"/>
      <c r="Q378" s="132"/>
    </row>
    <row r="379" spans="2:17" ht="20.100000000000001" customHeight="1">
      <c r="B379" s="742" t="s">
        <v>1099</v>
      </c>
      <c r="C379" s="743"/>
      <c r="D379" s="743"/>
      <c r="E379" s="743"/>
      <c r="F379" s="743"/>
      <c r="G379" s="745" t="s">
        <v>1100</v>
      </c>
      <c r="H379" s="743"/>
      <c r="I379" s="743"/>
      <c r="J379" s="744"/>
      <c r="K379" s="133"/>
      <c r="L379" s="132"/>
      <c r="M379" s="132"/>
      <c r="N379" s="132"/>
      <c r="O379" s="132"/>
      <c r="P379" s="132"/>
      <c r="Q379" s="132"/>
    </row>
    <row r="380" spans="2:17" ht="20.100000000000001" customHeight="1">
      <c r="B380" s="6162" t="s">
        <v>1101</v>
      </c>
      <c r="C380" s="6163"/>
      <c r="D380" s="6163"/>
      <c r="E380" s="6163"/>
      <c r="F380" s="6163"/>
      <c r="G380" s="6163"/>
      <c r="H380" s="6163"/>
      <c r="I380" s="6163"/>
      <c r="J380" s="6164"/>
      <c r="K380" s="133"/>
      <c r="L380" s="132"/>
      <c r="M380" s="132"/>
      <c r="N380" s="132"/>
      <c r="O380" s="132"/>
      <c r="P380" s="132"/>
      <c r="Q380" s="132"/>
    </row>
    <row r="381" spans="2:17" ht="20.100000000000001" customHeight="1">
      <c r="B381" s="6162"/>
      <c r="C381" s="6163"/>
      <c r="D381" s="6163"/>
      <c r="E381" s="6163"/>
      <c r="F381" s="6163"/>
      <c r="G381" s="6163"/>
      <c r="H381" s="6163"/>
      <c r="I381" s="6163"/>
      <c r="J381" s="6164"/>
      <c r="K381" s="133"/>
      <c r="L381" s="132"/>
      <c r="M381" s="132"/>
      <c r="N381" s="132"/>
      <c r="O381" s="132"/>
      <c r="P381" s="132"/>
      <c r="Q381" s="132"/>
    </row>
    <row r="382" spans="2:17" ht="20.100000000000001" customHeight="1">
      <c r="B382" s="6165" t="s">
        <v>1102</v>
      </c>
      <c r="C382" s="6166"/>
      <c r="D382" s="6166"/>
      <c r="E382" s="6166"/>
      <c r="F382" s="6166"/>
      <c r="G382" s="6166"/>
      <c r="H382" s="6166"/>
      <c r="I382" s="6166"/>
      <c r="J382" s="6167"/>
      <c r="K382" s="133"/>
      <c r="L382" s="132"/>
      <c r="M382" s="132"/>
      <c r="N382" s="132"/>
      <c r="O382" s="132"/>
      <c r="P382" s="132"/>
      <c r="Q382" s="132"/>
    </row>
    <row r="383" spans="2:17" ht="20.100000000000001" customHeight="1">
      <c r="B383" s="6165"/>
      <c r="C383" s="6166"/>
      <c r="D383" s="6166"/>
      <c r="E383" s="6166"/>
      <c r="F383" s="6166"/>
      <c r="G383" s="6166"/>
      <c r="H383" s="6166"/>
      <c r="I383" s="6166"/>
      <c r="J383" s="6167"/>
      <c r="K383" s="133"/>
      <c r="L383" s="132"/>
      <c r="M383" s="132"/>
      <c r="N383" s="132"/>
      <c r="O383" s="132"/>
      <c r="P383" s="132"/>
      <c r="Q383" s="132"/>
    </row>
    <row r="384" spans="2:17" ht="20.100000000000001" customHeight="1">
      <c r="B384" s="6168" t="s">
        <v>1103</v>
      </c>
      <c r="C384" s="6169"/>
      <c r="D384" s="6170">
        <v>9.86</v>
      </c>
      <c r="E384" s="6171" t="s">
        <v>1104</v>
      </c>
      <c r="F384" s="6170">
        <v>5.694</v>
      </c>
      <c r="G384" s="6172" t="s">
        <v>1105</v>
      </c>
      <c r="H384" s="6173">
        <f>D384*F384</f>
        <v>56.14284</v>
      </c>
      <c r="I384" s="6173" t="s">
        <v>1106</v>
      </c>
      <c r="J384" s="6184">
        <f>H384</f>
        <v>56.14284</v>
      </c>
      <c r="K384" s="133"/>
      <c r="L384" s="132"/>
      <c r="M384" s="132"/>
      <c r="N384" s="132"/>
      <c r="O384" s="132"/>
      <c r="P384" s="132"/>
      <c r="Q384" s="132"/>
    </row>
    <row r="385" spans="2:17" ht="20.100000000000001" customHeight="1">
      <c r="B385" s="6168"/>
      <c r="C385" s="6169"/>
      <c r="D385" s="6170"/>
      <c r="E385" s="6171"/>
      <c r="F385" s="6170"/>
      <c r="G385" s="6172"/>
      <c r="H385" s="6173"/>
      <c r="I385" s="6173"/>
      <c r="J385" s="6184"/>
      <c r="K385" s="133"/>
      <c r="L385" s="132"/>
      <c r="M385" s="132"/>
      <c r="N385" s="132"/>
      <c r="O385" s="132"/>
      <c r="P385" s="132"/>
      <c r="Q385" s="132"/>
    </row>
    <row r="386" spans="2:17" ht="20.100000000000001" customHeight="1">
      <c r="B386" s="746"/>
      <c r="C386" s="747" t="s">
        <v>1107</v>
      </c>
      <c r="D386" s="726"/>
      <c r="E386" s="726"/>
      <c r="F386" s="726"/>
      <c r="G386" s="726"/>
      <c r="H386" s="726"/>
      <c r="I386" s="726"/>
      <c r="J386" s="748"/>
      <c r="K386" s="133"/>
      <c r="L386" s="132"/>
      <c r="M386" s="132"/>
      <c r="N386" s="132"/>
      <c r="O386" s="132"/>
      <c r="P386" s="132"/>
      <c r="Q386" s="132"/>
    </row>
    <row r="387" spans="2:17" ht="20.100000000000001" customHeight="1">
      <c r="B387" s="746"/>
      <c r="C387" s="747" t="s">
        <v>1108</v>
      </c>
      <c r="D387" s="726"/>
      <c r="E387" s="726"/>
      <c r="F387" s="726"/>
      <c r="G387" s="726"/>
      <c r="H387" s="726"/>
      <c r="I387" s="726"/>
      <c r="J387" s="748"/>
      <c r="K387" s="133"/>
      <c r="L387" s="132"/>
      <c r="M387" s="132"/>
      <c r="N387" s="132"/>
      <c r="O387" s="132"/>
      <c r="P387" s="132"/>
      <c r="Q387" s="132"/>
    </row>
    <row r="388" spans="2:17" ht="20.100000000000001" customHeight="1">
      <c r="B388" s="746"/>
      <c r="C388" s="747" t="s">
        <v>1109</v>
      </c>
      <c r="D388" s="726"/>
      <c r="E388" s="726"/>
      <c r="F388" s="726"/>
      <c r="G388" s="726"/>
      <c r="H388" s="726"/>
      <c r="I388" s="726"/>
      <c r="J388" s="748"/>
      <c r="K388" s="133"/>
      <c r="L388" s="132"/>
      <c r="M388" s="132"/>
      <c r="N388" s="132"/>
      <c r="O388" s="132"/>
      <c r="P388" s="132"/>
      <c r="Q388" s="132"/>
    </row>
    <row r="389" spans="2:17" ht="20.100000000000001" customHeight="1">
      <c r="B389" s="746"/>
      <c r="C389" s="747" t="s">
        <v>1110</v>
      </c>
      <c r="D389" s="726"/>
      <c r="E389" s="726"/>
      <c r="F389" s="726"/>
      <c r="G389" s="726"/>
      <c r="H389" s="726"/>
      <c r="I389" s="726"/>
      <c r="J389" s="748"/>
      <c r="K389" s="133"/>
      <c r="L389" s="132"/>
      <c r="M389" s="132"/>
      <c r="N389" s="132"/>
      <c r="O389" s="132"/>
      <c r="P389" s="132"/>
      <c r="Q389" s="132"/>
    </row>
    <row r="390" spans="2:17" ht="20.100000000000001" customHeight="1">
      <c r="B390" s="6185" t="s">
        <v>1111</v>
      </c>
      <c r="C390" s="6186"/>
      <c r="D390" s="6186"/>
      <c r="E390" s="6186"/>
      <c r="F390" s="6186"/>
      <c r="G390" s="6186"/>
      <c r="H390" s="6186"/>
      <c r="I390" s="6186"/>
      <c r="J390" s="6187"/>
      <c r="K390" s="133"/>
      <c r="L390" s="132"/>
      <c r="M390" s="132"/>
      <c r="N390" s="132"/>
      <c r="O390" s="132"/>
      <c r="P390" s="132"/>
      <c r="Q390" s="132"/>
    </row>
    <row r="391" spans="2:17" ht="20.100000000000001" customHeight="1">
      <c r="B391" s="6185"/>
      <c r="C391" s="6186"/>
      <c r="D391" s="6186"/>
      <c r="E391" s="6186"/>
      <c r="F391" s="6186"/>
      <c r="G391" s="6186"/>
      <c r="H391" s="6186"/>
      <c r="I391" s="6186"/>
      <c r="J391" s="6187"/>
      <c r="K391" s="133"/>
      <c r="L391" s="132"/>
      <c r="M391" s="132"/>
      <c r="N391" s="132"/>
      <c r="O391" s="132"/>
      <c r="P391" s="132"/>
      <c r="Q391" s="132"/>
    </row>
    <row r="392" spans="2:17" ht="20.100000000000001" customHeight="1">
      <c r="B392" s="6185"/>
      <c r="C392" s="6186"/>
      <c r="D392" s="6186"/>
      <c r="E392" s="6186"/>
      <c r="F392" s="6186"/>
      <c r="G392" s="6186"/>
      <c r="H392" s="6186"/>
      <c r="I392" s="6186"/>
      <c r="J392" s="6187"/>
      <c r="K392" s="133"/>
      <c r="L392" s="132"/>
      <c r="M392" s="132"/>
      <c r="N392" s="132"/>
      <c r="O392" s="132"/>
      <c r="P392" s="132"/>
      <c r="Q392" s="132"/>
    </row>
    <row r="393" spans="2:17" ht="20.100000000000001" customHeight="1">
      <c r="B393" s="6185" t="s">
        <v>1112</v>
      </c>
      <c r="C393" s="6186"/>
      <c r="D393" s="6186"/>
      <c r="E393" s="6186"/>
      <c r="F393" s="6186"/>
      <c r="G393" s="6186"/>
      <c r="H393" s="6186"/>
      <c r="I393" s="6186"/>
      <c r="J393" s="6187"/>
      <c r="K393" s="133"/>
      <c r="L393" s="132"/>
      <c r="M393" s="132"/>
      <c r="N393" s="132"/>
      <c r="O393" s="132"/>
      <c r="P393" s="132"/>
      <c r="Q393" s="132"/>
    </row>
    <row r="394" spans="2:17" ht="20.100000000000001" customHeight="1">
      <c r="B394" s="6185"/>
      <c r="C394" s="6186"/>
      <c r="D394" s="6186"/>
      <c r="E394" s="6186"/>
      <c r="F394" s="6186"/>
      <c r="G394" s="6186"/>
      <c r="H394" s="6186"/>
      <c r="I394" s="6186"/>
      <c r="J394" s="6187"/>
      <c r="K394" s="133"/>
      <c r="L394" s="132"/>
      <c r="M394" s="132"/>
      <c r="N394" s="132"/>
      <c r="O394" s="132"/>
      <c r="P394" s="132"/>
      <c r="Q394" s="132"/>
    </row>
    <row r="395" spans="2:17" ht="20.100000000000001" customHeight="1">
      <c r="B395" s="746"/>
      <c r="C395" s="747" t="s">
        <v>1113</v>
      </c>
      <c r="D395" s="726"/>
      <c r="E395" s="726"/>
      <c r="F395" s="726"/>
      <c r="G395" s="726"/>
      <c r="H395" s="726"/>
      <c r="I395" s="726"/>
      <c r="J395" s="748"/>
      <c r="K395" s="133"/>
      <c r="L395" s="132"/>
      <c r="M395" s="132"/>
      <c r="N395" s="132"/>
      <c r="O395" s="132"/>
      <c r="P395" s="132"/>
      <c r="Q395" s="132"/>
    </row>
    <row r="396" spans="2:17" ht="20.100000000000001" customHeight="1">
      <c r="B396" s="746"/>
      <c r="C396" s="747" t="s">
        <v>1114</v>
      </c>
      <c r="D396" s="726"/>
      <c r="E396" s="726"/>
      <c r="F396" s="726"/>
      <c r="G396" s="726"/>
      <c r="H396" s="726"/>
      <c r="I396" s="726"/>
      <c r="J396" s="748"/>
      <c r="K396" s="133"/>
      <c r="L396" s="132"/>
      <c r="M396" s="132"/>
      <c r="N396" s="132"/>
      <c r="O396" s="132"/>
      <c r="P396" s="132"/>
      <c r="Q396" s="132"/>
    </row>
    <row r="397" spans="2:17" ht="20.100000000000001" customHeight="1">
      <c r="B397" s="749"/>
      <c r="C397" s="750"/>
      <c r="D397" s="726"/>
      <c r="E397" s="726"/>
      <c r="F397" s="726"/>
      <c r="G397" s="726"/>
      <c r="H397" s="726"/>
      <c r="I397" s="726"/>
      <c r="J397" s="748"/>
      <c r="K397" s="133"/>
      <c r="L397" s="132"/>
      <c r="M397" s="132"/>
      <c r="N397" s="132"/>
      <c r="O397" s="132"/>
      <c r="P397" s="132"/>
      <c r="Q397" s="132"/>
    </row>
    <row r="398" spans="2:17" ht="20.100000000000001" customHeight="1">
      <c r="B398" s="746"/>
      <c r="C398" s="747" t="s">
        <v>1115</v>
      </c>
      <c r="D398" s="726"/>
      <c r="E398" s="726"/>
      <c r="F398" s="726"/>
      <c r="G398" s="726"/>
      <c r="H398" s="726"/>
      <c r="I398" s="726"/>
      <c r="J398" s="748"/>
      <c r="K398" s="133"/>
      <c r="L398" s="132"/>
      <c r="M398" s="132"/>
      <c r="N398" s="132"/>
      <c r="O398" s="132"/>
      <c r="P398" s="132"/>
      <c r="Q398" s="132"/>
    </row>
    <row r="399" spans="2:17" ht="20.100000000000001" customHeight="1">
      <c r="B399" s="746"/>
      <c r="C399" s="747" t="s">
        <v>1116</v>
      </c>
      <c r="D399" s="726"/>
      <c r="E399" s="726"/>
      <c r="F399" s="726"/>
      <c r="G399" s="726"/>
      <c r="H399" s="726"/>
      <c r="I399" s="726"/>
      <c r="J399" s="748"/>
      <c r="K399" s="133"/>
      <c r="L399" s="132"/>
      <c r="M399" s="132"/>
      <c r="N399" s="132"/>
      <c r="O399" s="132"/>
      <c r="P399" s="132"/>
      <c r="Q399" s="132"/>
    </row>
    <row r="400" spans="2:17" ht="20.100000000000001" customHeight="1">
      <c r="B400" s="746"/>
      <c r="C400" s="747" t="s">
        <v>1117</v>
      </c>
      <c r="D400" s="726"/>
      <c r="E400" s="726"/>
      <c r="F400" s="726"/>
      <c r="G400" s="726"/>
      <c r="H400" s="726"/>
      <c r="I400" s="726"/>
      <c r="J400" s="748"/>
      <c r="K400" s="133"/>
      <c r="L400" s="132"/>
      <c r="M400" s="132"/>
      <c r="N400" s="132"/>
      <c r="O400" s="132"/>
      <c r="P400" s="132"/>
      <c r="Q400" s="132"/>
    </row>
    <row r="401" spans="1:17" ht="20.100000000000001" customHeight="1">
      <c r="B401" s="746"/>
      <c r="C401" s="747" t="s">
        <v>1118</v>
      </c>
      <c r="D401" s="726"/>
      <c r="E401" s="726"/>
      <c r="F401" s="726"/>
      <c r="G401" s="726"/>
      <c r="H401" s="726"/>
      <c r="I401" s="726"/>
      <c r="J401" s="748"/>
      <c r="K401" s="133"/>
      <c r="L401" s="132"/>
      <c r="M401" s="132"/>
      <c r="N401" s="132"/>
      <c r="O401" s="132"/>
      <c r="P401" s="132"/>
      <c r="Q401" s="132"/>
    </row>
    <row r="402" spans="1:17" ht="20.100000000000001" customHeight="1">
      <c r="B402" s="6185" t="s">
        <v>1119</v>
      </c>
      <c r="C402" s="6186"/>
      <c r="D402" s="6186"/>
      <c r="E402" s="6186"/>
      <c r="F402" s="6186"/>
      <c r="G402" s="6186"/>
      <c r="H402" s="6186"/>
      <c r="I402" s="6186"/>
      <c r="J402" s="6187"/>
      <c r="K402" s="133"/>
      <c r="L402" s="132"/>
      <c r="M402" s="132"/>
      <c r="N402" s="132"/>
      <c r="O402" s="132"/>
      <c r="P402" s="132"/>
      <c r="Q402" s="132"/>
    </row>
    <row r="403" spans="1:17" ht="20.100000000000001" customHeight="1">
      <c r="B403" s="6185"/>
      <c r="C403" s="6186"/>
      <c r="D403" s="6186"/>
      <c r="E403" s="6186"/>
      <c r="F403" s="6186"/>
      <c r="G403" s="6186"/>
      <c r="H403" s="6186"/>
      <c r="I403" s="6186"/>
      <c r="J403" s="6187"/>
      <c r="K403" s="133"/>
      <c r="L403" s="132"/>
      <c r="M403" s="132"/>
      <c r="N403" s="132"/>
      <c r="O403" s="132"/>
      <c r="P403" s="132"/>
      <c r="Q403" s="132"/>
    </row>
    <row r="404" spans="1:17" ht="20.100000000000001" customHeight="1">
      <c r="B404" s="751" t="s">
        <v>1120</v>
      </c>
      <c r="C404" s="516"/>
      <c r="D404" s="516"/>
      <c r="E404" s="516"/>
      <c r="F404" s="516"/>
      <c r="G404" s="516"/>
      <c r="H404" s="516"/>
      <c r="I404" s="516"/>
      <c r="J404" s="624"/>
      <c r="K404" s="133"/>
      <c r="L404" s="132"/>
      <c r="M404" s="132"/>
      <c r="N404" s="132"/>
      <c r="O404" s="132"/>
      <c r="P404" s="132"/>
      <c r="Q404" s="132"/>
    </row>
    <row r="405" spans="1:17" ht="20.100000000000001" customHeight="1" thickBot="1">
      <c r="B405" s="549"/>
      <c r="C405" s="550"/>
      <c r="D405" s="550"/>
      <c r="E405" s="550"/>
      <c r="F405" s="550"/>
      <c r="G405" s="550"/>
      <c r="H405" s="550"/>
      <c r="I405" s="550"/>
      <c r="J405" s="551"/>
      <c r="K405" s="133"/>
      <c r="L405" s="132"/>
      <c r="M405" s="132"/>
      <c r="N405" s="132"/>
      <c r="O405" s="132"/>
      <c r="P405" s="132"/>
      <c r="Q405" s="132"/>
    </row>
    <row r="406" spans="1:17" ht="20.100000000000001" customHeight="1">
      <c r="B406" s="133"/>
      <c r="C406" s="133"/>
      <c r="D406" s="133"/>
      <c r="E406" s="501"/>
      <c r="F406" s="501"/>
      <c r="G406" s="133"/>
      <c r="H406" s="133"/>
      <c r="I406" s="133"/>
      <c r="J406" s="133"/>
      <c r="K406" s="133"/>
      <c r="L406" s="132"/>
      <c r="M406" s="132"/>
      <c r="N406" s="132"/>
      <c r="O406" s="132"/>
      <c r="P406" s="132"/>
      <c r="Q406" s="132"/>
    </row>
    <row r="407" spans="1:17">
      <c r="A407" s="498"/>
      <c r="B407" s="499"/>
      <c r="C407" s="500"/>
      <c r="D407" s="500"/>
      <c r="E407" s="500"/>
      <c r="F407" s="500"/>
      <c r="G407" s="500"/>
      <c r="H407" s="500"/>
      <c r="I407" s="500"/>
      <c r="J407" s="499"/>
      <c r="K407" s="499"/>
      <c r="L407" s="499"/>
      <c r="M407" s="498"/>
      <c r="N407" s="498"/>
      <c r="O407" s="498"/>
      <c r="P407" s="498"/>
      <c r="Q407" s="498"/>
    </row>
    <row r="408" spans="1:17" ht="20.100000000000001" customHeight="1">
      <c r="B408" s="133"/>
      <c r="C408" s="133"/>
      <c r="D408" s="133"/>
      <c r="E408" s="501"/>
      <c r="F408" s="501"/>
      <c r="G408" s="133"/>
      <c r="H408" s="133"/>
      <c r="I408" s="133"/>
      <c r="J408" s="133"/>
      <c r="K408" s="133"/>
      <c r="L408" s="132"/>
      <c r="M408" s="132"/>
      <c r="N408" s="132"/>
      <c r="O408" s="132"/>
      <c r="P408" s="132"/>
      <c r="Q408" s="132"/>
    </row>
    <row r="409" spans="1:17" ht="15.75" thickBot="1">
      <c r="A409" s="132"/>
      <c r="B409" s="157"/>
      <c r="C409" s="166"/>
      <c r="D409" s="166"/>
      <c r="E409" s="166"/>
      <c r="F409" s="166"/>
      <c r="G409" s="166"/>
      <c r="H409" s="166"/>
      <c r="I409" s="166"/>
      <c r="J409" s="157"/>
      <c r="K409" s="157"/>
      <c r="L409" s="157"/>
      <c r="M409" s="132"/>
      <c r="N409" s="132"/>
      <c r="O409" s="132"/>
      <c r="P409" s="132"/>
      <c r="Q409" s="132"/>
    </row>
    <row r="410" spans="1:17" ht="15.75">
      <c r="A410" s="132"/>
      <c r="B410" s="6188" t="s">
        <v>1121</v>
      </c>
      <c r="C410" s="6189"/>
      <c r="D410" s="6189"/>
      <c r="E410" s="6189"/>
      <c r="F410" s="6189"/>
      <c r="G410" s="6190"/>
      <c r="H410" s="166"/>
      <c r="I410" s="6188" t="s">
        <v>1121</v>
      </c>
      <c r="J410" s="6189"/>
      <c r="K410" s="6189"/>
      <c r="L410" s="6189"/>
      <c r="M410" s="6189"/>
      <c r="N410" s="6190"/>
      <c r="O410" s="132"/>
      <c r="P410" s="132"/>
      <c r="Q410" s="132"/>
    </row>
    <row r="411" spans="1:17">
      <c r="A411" s="132"/>
      <c r="B411" s="6174" t="s">
        <v>328</v>
      </c>
      <c r="C411" s="6175"/>
      <c r="D411" s="752" t="s">
        <v>1122</v>
      </c>
      <c r="E411" s="753" t="s">
        <v>1123</v>
      </c>
      <c r="F411" s="6176" t="s">
        <v>28</v>
      </c>
      <c r="G411" s="6177"/>
      <c r="H411" s="166"/>
      <c r="I411" s="6174" t="s">
        <v>328</v>
      </c>
      <c r="J411" s="6175"/>
      <c r="K411" s="752" t="s">
        <v>1122</v>
      </c>
      <c r="L411" s="753" t="s">
        <v>1123</v>
      </c>
      <c r="M411" s="6176" t="s">
        <v>28</v>
      </c>
      <c r="N411" s="6177"/>
      <c r="O411" s="132"/>
      <c r="P411" s="132"/>
      <c r="Q411" s="132"/>
    </row>
    <row r="412" spans="1:17">
      <c r="A412" s="132"/>
      <c r="B412" s="6178">
        <v>20</v>
      </c>
      <c r="C412" s="6180">
        <f>B412/100</f>
        <v>0.2</v>
      </c>
      <c r="D412" s="754" t="s">
        <v>683</v>
      </c>
      <c r="E412" s="755">
        <v>1</v>
      </c>
      <c r="F412" s="756">
        <f>(B412*E412)*10</f>
        <v>200</v>
      </c>
      <c r="G412" s="757">
        <f>F412/1000</f>
        <v>0.2</v>
      </c>
      <c r="H412" s="166"/>
      <c r="I412" s="6182">
        <v>10</v>
      </c>
      <c r="J412" s="6180">
        <f>I412/10</f>
        <v>1</v>
      </c>
      <c r="K412" s="754" t="s">
        <v>683</v>
      </c>
      <c r="L412" s="755">
        <v>1</v>
      </c>
      <c r="M412" s="756">
        <f>(I412*L412)*100</f>
        <v>1000</v>
      </c>
      <c r="N412" s="757">
        <f>M412/1000</f>
        <v>1</v>
      </c>
      <c r="O412" s="132"/>
      <c r="P412" s="132"/>
      <c r="Q412" s="132"/>
    </row>
    <row r="413" spans="1:17">
      <c r="A413" s="132"/>
      <c r="B413" s="6178"/>
      <c r="C413" s="6180"/>
      <c r="D413" s="754" t="s">
        <v>450</v>
      </c>
      <c r="E413" s="755">
        <v>1.03</v>
      </c>
      <c r="F413" s="756">
        <f>(B412*E413)*10</f>
        <v>206</v>
      </c>
      <c r="G413" s="757">
        <f>F413/1000</f>
        <v>0.20599999999999999</v>
      </c>
      <c r="H413" s="166"/>
      <c r="I413" s="6182"/>
      <c r="J413" s="6180"/>
      <c r="K413" s="754" t="s">
        <v>450</v>
      </c>
      <c r="L413" s="755">
        <v>1.03</v>
      </c>
      <c r="M413" s="756">
        <f>(I412*L413)*100</f>
        <v>1030</v>
      </c>
      <c r="N413" s="757">
        <f>M413/1000</f>
        <v>1.03</v>
      </c>
      <c r="O413" s="132"/>
      <c r="P413" s="132"/>
      <c r="Q413" s="132"/>
    </row>
    <row r="414" spans="1:17">
      <c r="A414" s="132"/>
      <c r="B414" s="6178"/>
      <c r="C414" s="6180"/>
      <c r="D414" s="754" t="s">
        <v>1124</v>
      </c>
      <c r="E414" s="755">
        <v>1.0149999999999999</v>
      </c>
      <c r="F414" s="756">
        <f>(E414*B412)*10</f>
        <v>202.99999999999997</v>
      </c>
      <c r="G414" s="757">
        <f>F414/1000</f>
        <v>0.20299999999999996</v>
      </c>
      <c r="H414" s="166"/>
      <c r="I414" s="6182"/>
      <c r="J414" s="6180"/>
      <c r="K414" s="754" t="s">
        <v>1124</v>
      </c>
      <c r="L414" s="755">
        <v>1.0149999999999999</v>
      </c>
      <c r="M414" s="756">
        <f>(L414*I412)*100</f>
        <v>1014.9999999999999</v>
      </c>
      <c r="N414" s="757">
        <f>M414/1000</f>
        <v>1.0149999999999999</v>
      </c>
      <c r="O414" s="132"/>
      <c r="P414" s="132"/>
      <c r="Q414" s="132"/>
    </row>
    <row r="415" spans="1:17">
      <c r="A415" s="132"/>
      <c r="B415" s="6178"/>
      <c r="C415" s="6180"/>
      <c r="D415" s="754" t="s">
        <v>1125</v>
      </c>
      <c r="E415" s="755">
        <v>0.92</v>
      </c>
      <c r="F415" s="756">
        <f>(E415*B412)*10</f>
        <v>184.00000000000003</v>
      </c>
      <c r="G415" s="757">
        <f>F415/1000</f>
        <v>0.18400000000000002</v>
      </c>
      <c r="H415" s="166"/>
      <c r="I415" s="6182"/>
      <c r="J415" s="6180"/>
      <c r="K415" s="754" t="s">
        <v>1125</v>
      </c>
      <c r="L415" s="755">
        <v>0.92</v>
      </c>
      <c r="M415" s="756">
        <f>(L415*I412)*100</f>
        <v>920.00000000000011</v>
      </c>
      <c r="N415" s="757">
        <f>M415/1000</f>
        <v>0.92000000000000015</v>
      </c>
      <c r="O415" s="132"/>
      <c r="P415" s="132"/>
      <c r="Q415" s="132"/>
    </row>
    <row r="416" spans="1:17" ht="15.75" thickBot="1">
      <c r="A416" s="132"/>
      <c r="B416" s="6179"/>
      <c r="C416" s="6181"/>
      <c r="D416" s="758" t="s">
        <v>1126</v>
      </c>
      <c r="E416" s="759">
        <v>0.8</v>
      </c>
      <c r="F416" s="760">
        <f>(E416*B412)*10</f>
        <v>160</v>
      </c>
      <c r="G416" s="761">
        <f>F416/1000</f>
        <v>0.16</v>
      </c>
      <c r="H416" s="166"/>
      <c r="I416" s="6183"/>
      <c r="J416" s="6181"/>
      <c r="K416" s="758" t="s">
        <v>1126</v>
      </c>
      <c r="L416" s="759">
        <v>0.8</v>
      </c>
      <c r="M416" s="760">
        <f>(L416*I412)*100</f>
        <v>800</v>
      </c>
      <c r="N416" s="761">
        <f>M416/1000</f>
        <v>0.8</v>
      </c>
      <c r="O416" s="132"/>
      <c r="P416" s="132"/>
      <c r="Q416" s="132"/>
    </row>
    <row r="417" spans="1:17">
      <c r="A417" s="132"/>
      <c r="B417" s="157"/>
      <c r="C417" s="166"/>
      <c r="D417" s="166"/>
      <c r="E417" s="166"/>
      <c r="F417" s="166"/>
      <c r="G417" s="166"/>
      <c r="H417" s="166"/>
      <c r="I417" s="166"/>
      <c r="J417" s="157"/>
      <c r="K417" s="157"/>
      <c r="L417" s="157"/>
      <c r="M417" s="132"/>
      <c r="N417" s="132"/>
      <c r="O417" s="132"/>
      <c r="P417" s="132"/>
      <c r="Q417" s="132"/>
    </row>
    <row r="418" spans="1:17">
      <c r="A418" s="132"/>
      <c r="B418" s="157"/>
      <c r="C418" s="166"/>
      <c r="D418" s="166"/>
      <c r="E418" s="166"/>
      <c r="F418" s="166"/>
      <c r="G418" s="166"/>
      <c r="H418" s="166"/>
      <c r="I418" s="166"/>
      <c r="J418" s="157"/>
      <c r="K418" s="157"/>
      <c r="L418" s="157"/>
      <c r="M418" s="132"/>
      <c r="N418" s="132"/>
      <c r="O418" s="132"/>
      <c r="P418" s="132"/>
      <c r="Q418" s="132"/>
    </row>
    <row r="419" spans="1:17">
      <c r="A419" s="132"/>
      <c r="B419" s="157"/>
      <c r="C419" s="166"/>
      <c r="D419" s="166"/>
      <c r="E419" s="166"/>
      <c r="F419" s="166"/>
      <c r="G419" s="166"/>
      <c r="H419" s="166"/>
      <c r="I419" s="166"/>
      <c r="J419" s="157"/>
      <c r="K419" s="157"/>
      <c r="L419" s="157"/>
      <c r="M419" s="132"/>
      <c r="N419" s="132"/>
      <c r="O419" s="132"/>
      <c r="P419" s="132"/>
      <c r="Q419" s="132"/>
    </row>
    <row r="420" spans="1:17" ht="15.75" thickBot="1">
      <c r="A420" s="132"/>
      <c r="B420" s="157"/>
      <c r="C420" s="166"/>
      <c r="D420" s="166"/>
      <c r="E420" s="166"/>
      <c r="F420" s="166"/>
      <c r="G420" s="166"/>
      <c r="H420" s="166"/>
      <c r="I420" s="166"/>
      <c r="J420" s="157"/>
      <c r="K420" s="157"/>
      <c r="L420" s="157"/>
      <c r="M420" s="132"/>
      <c r="N420" s="132"/>
      <c r="O420" s="132"/>
      <c r="P420" s="132"/>
      <c r="Q420" s="132"/>
    </row>
    <row r="421" spans="1:17">
      <c r="A421" s="132"/>
      <c r="B421" s="157"/>
      <c r="C421" s="166"/>
      <c r="D421" s="166"/>
      <c r="E421" s="166"/>
      <c r="F421" s="6213" t="s">
        <v>1127</v>
      </c>
      <c r="G421" s="6214"/>
      <c r="H421" s="6214"/>
      <c r="I421" s="6215"/>
      <c r="J421" s="157"/>
      <c r="K421" s="6213" t="s">
        <v>1127</v>
      </c>
      <c r="L421" s="6214"/>
      <c r="M421" s="6214"/>
      <c r="N421" s="6215"/>
      <c r="O421" s="132"/>
      <c r="P421" s="132"/>
    </row>
    <row r="422" spans="1:17" ht="15.75" thickBot="1">
      <c r="A422" s="132"/>
      <c r="B422" s="157"/>
      <c r="C422" s="157"/>
      <c r="D422" s="157"/>
      <c r="E422" s="157"/>
      <c r="F422" s="6216"/>
      <c r="G422" s="6217"/>
      <c r="H422" s="6217"/>
      <c r="I422" s="6218"/>
      <c r="J422" s="133"/>
      <c r="K422" s="6216"/>
      <c r="L422" s="6217"/>
      <c r="M422" s="6217"/>
      <c r="N422" s="6218"/>
      <c r="O422" s="132"/>
      <c r="P422" s="132"/>
    </row>
    <row r="423" spans="1:17" ht="19.5" customHeight="1" thickBot="1">
      <c r="A423" s="132"/>
      <c r="B423" s="157"/>
      <c r="C423" s="157"/>
      <c r="D423" s="157"/>
      <c r="E423" s="157"/>
      <c r="F423" s="762" t="s">
        <v>17</v>
      </c>
      <c r="G423" s="763" t="s">
        <v>93</v>
      </c>
      <c r="H423" s="763" t="s">
        <v>94</v>
      </c>
      <c r="I423" s="764" t="s">
        <v>95</v>
      </c>
      <c r="J423" s="133"/>
      <c r="K423" s="6219" t="s">
        <v>1128</v>
      </c>
      <c r="L423" s="6220"/>
      <c r="M423" s="6220"/>
      <c r="N423" s="6221"/>
      <c r="O423" s="132"/>
      <c r="P423" s="132"/>
    </row>
    <row r="424" spans="1:17" ht="15.75" customHeight="1">
      <c r="A424" s="132"/>
      <c r="B424" s="157"/>
      <c r="C424" s="157"/>
      <c r="D424" s="157"/>
      <c r="E424" s="157"/>
      <c r="F424" s="6222" t="s">
        <v>119</v>
      </c>
      <c r="G424" s="6223"/>
      <c r="H424" s="6223"/>
      <c r="I424" s="6224"/>
      <c r="J424" s="133"/>
      <c r="K424" s="6225" t="s">
        <v>87</v>
      </c>
      <c r="L424" s="6226"/>
      <c r="M424" s="6226"/>
      <c r="N424" s="6227"/>
      <c r="O424" s="132"/>
      <c r="P424" s="132"/>
    </row>
    <row r="425" spans="1:17" ht="18.75" customHeight="1">
      <c r="A425" s="132"/>
      <c r="B425" s="157"/>
      <c r="C425" s="157"/>
      <c r="D425" s="157"/>
      <c r="E425" s="157"/>
      <c r="F425" s="765" t="s">
        <v>96</v>
      </c>
      <c r="G425" s="766" t="s">
        <v>97</v>
      </c>
      <c r="H425" s="766" t="s">
        <v>98</v>
      </c>
      <c r="I425" s="767" t="s">
        <v>99</v>
      </c>
      <c r="J425" s="133"/>
      <c r="K425" s="6228" t="s">
        <v>89</v>
      </c>
      <c r="L425" s="6230" t="s">
        <v>90</v>
      </c>
      <c r="M425" s="6230" t="s">
        <v>91</v>
      </c>
      <c r="N425" s="6232" t="s">
        <v>92</v>
      </c>
      <c r="O425" s="132"/>
      <c r="P425" s="132"/>
    </row>
    <row r="426" spans="1:17" ht="15.75" customHeight="1">
      <c r="A426" s="132"/>
      <c r="B426" s="157"/>
      <c r="C426" s="157"/>
      <c r="D426" s="157"/>
      <c r="E426" s="157"/>
      <c r="F426" s="768">
        <v>1</v>
      </c>
      <c r="G426" s="769">
        <f>F426*10</f>
        <v>10</v>
      </c>
      <c r="H426" s="769">
        <f>G426*10</f>
        <v>100</v>
      </c>
      <c r="I426" s="770">
        <f>H426*10</f>
        <v>1000</v>
      </c>
      <c r="J426" s="133"/>
      <c r="K426" s="6229"/>
      <c r="L426" s="6231"/>
      <c r="M426" s="6231"/>
      <c r="N426" s="6233"/>
      <c r="O426" s="132"/>
      <c r="P426" s="132"/>
    </row>
    <row r="427" spans="1:17" ht="15.75" customHeight="1">
      <c r="A427" s="132"/>
      <c r="B427" s="157"/>
      <c r="C427" s="157"/>
      <c r="D427" s="157"/>
      <c r="E427" s="157"/>
      <c r="F427" s="771">
        <f>G427/10</f>
        <v>0.1</v>
      </c>
      <c r="G427" s="772">
        <v>1</v>
      </c>
      <c r="H427" s="769">
        <f>G427*10</f>
        <v>10</v>
      </c>
      <c r="I427" s="770">
        <f>G427*100</f>
        <v>100</v>
      </c>
      <c r="J427" s="133"/>
      <c r="K427" s="171" t="s">
        <v>100</v>
      </c>
      <c r="L427" s="172" t="s">
        <v>101</v>
      </c>
      <c r="M427" s="172" t="s">
        <v>102</v>
      </c>
      <c r="N427" s="173" t="s">
        <v>103</v>
      </c>
      <c r="O427" s="132"/>
      <c r="P427" s="132"/>
    </row>
    <row r="428" spans="1:17" ht="15.75" customHeight="1">
      <c r="A428" s="132"/>
      <c r="B428" s="157"/>
      <c r="C428" s="157"/>
      <c r="D428" s="157"/>
      <c r="E428" s="157"/>
      <c r="F428" s="771">
        <f t="shared" ref="F428:G428" si="1">G428/10</f>
        <v>0.01</v>
      </c>
      <c r="G428" s="769">
        <f t="shared" si="1"/>
        <v>0.1</v>
      </c>
      <c r="H428" s="772">
        <v>1</v>
      </c>
      <c r="I428" s="770">
        <f>G428*100</f>
        <v>10</v>
      </c>
      <c r="J428" s="133"/>
      <c r="K428" s="171" t="s">
        <v>105</v>
      </c>
      <c r="L428" s="172" t="s">
        <v>106</v>
      </c>
      <c r="M428" s="172" t="s">
        <v>107</v>
      </c>
      <c r="N428" s="173" t="s">
        <v>108</v>
      </c>
      <c r="O428" s="132"/>
      <c r="P428" s="132"/>
    </row>
    <row r="429" spans="1:17" ht="15.75" customHeight="1">
      <c r="A429" s="132"/>
      <c r="B429" s="157"/>
      <c r="C429" s="157"/>
      <c r="D429" s="157"/>
      <c r="E429" s="157"/>
      <c r="F429" s="773">
        <f>I429/1000</f>
        <v>1E-3</v>
      </c>
      <c r="G429" s="774">
        <f>I429/100</f>
        <v>0.01</v>
      </c>
      <c r="H429" s="774">
        <f>I429/10</f>
        <v>0.1</v>
      </c>
      <c r="I429" s="775">
        <v>1</v>
      </c>
      <c r="J429" s="133"/>
      <c r="K429" s="171" t="s">
        <v>109</v>
      </c>
      <c r="L429" s="172" t="s">
        <v>110</v>
      </c>
      <c r="M429" s="172" t="s">
        <v>111</v>
      </c>
      <c r="N429" s="173" t="s">
        <v>112</v>
      </c>
      <c r="O429" s="132"/>
      <c r="P429" s="132"/>
    </row>
    <row r="430" spans="1:17" ht="15" customHeight="1">
      <c r="A430" s="132"/>
      <c r="B430" s="157"/>
      <c r="C430" s="157"/>
      <c r="D430" s="157"/>
      <c r="E430" s="157"/>
      <c r="F430" s="6219" t="s">
        <v>1128</v>
      </c>
      <c r="G430" s="6220"/>
      <c r="H430" s="6220"/>
      <c r="I430" s="6221"/>
      <c r="J430" s="133"/>
      <c r="K430" s="776" t="s">
        <v>113</v>
      </c>
      <c r="L430" s="777" t="s">
        <v>114</v>
      </c>
      <c r="M430" s="777" t="s">
        <v>115</v>
      </c>
      <c r="N430" s="778" t="s">
        <v>116</v>
      </c>
      <c r="O430" s="132"/>
      <c r="P430" s="132"/>
    </row>
    <row r="431" spans="1:17" ht="16.5" thickBot="1">
      <c r="A431" s="132"/>
      <c r="B431" s="157"/>
      <c r="C431" s="157"/>
      <c r="D431" s="157"/>
      <c r="E431" s="157"/>
      <c r="F431" s="6191" t="s">
        <v>117</v>
      </c>
      <c r="G431" s="6192"/>
      <c r="H431" s="6192"/>
      <c r="I431" s="6193"/>
      <c r="J431" s="133"/>
      <c r="K431" s="6191" t="s">
        <v>117</v>
      </c>
      <c r="L431" s="6192"/>
      <c r="M431" s="6192"/>
      <c r="N431" s="6193"/>
      <c r="O431" s="132"/>
      <c r="P431" s="132"/>
    </row>
    <row r="432" spans="1:17">
      <c r="A432" s="132"/>
      <c r="B432" s="157"/>
      <c r="C432" s="157"/>
      <c r="D432" s="157"/>
      <c r="F432" s="132"/>
      <c r="G432" s="132"/>
      <c r="H432" s="132"/>
      <c r="I432" s="132"/>
      <c r="J432" s="132"/>
      <c r="K432" s="132"/>
      <c r="L432" s="132"/>
      <c r="M432" s="132"/>
      <c r="N432" s="132"/>
      <c r="O432" s="132"/>
      <c r="P432" s="132"/>
    </row>
    <row r="433" spans="1:17">
      <c r="A433" s="132"/>
      <c r="B433" s="157"/>
      <c r="C433" s="157"/>
      <c r="D433" s="157"/>
      <c r="E433" s="133"/>
      <c r="F433" s="132"/>
      <c r="G433" s="132"/>
      <c r="H433" s="132"/>
      <c r="I433" s="132"/>
      <c r="J433" s="132"/>
      <c r="K433" s="132"/>
      <c r="L433" s="132"/>
      <c r="M433" s="132"/>
      <c r="N433" s="132"/>
      <c r="O433" s="132"/>
      <c r="P433" s="132"/>
    </row>
    <row r="434" spans="1:17" ht="21" customHeight="1">
      <c r="A434" s="132"/>
      <c r="B434" s="503" t="s">
        <v>829</v>
      </c>
      <c r="C434" s="779" t="s">
        <v>77</v>
      </c>
      <c r="D434" s="157"/>
      <c r="E434" s="133"/>
      <c r="F434" s="132"/>
      <c r="G434" s="132"/>
      <c r="H434" s="132"/>
      <c r="I434" s="132"/>
      <c r="J434" s="132"/>
      <c r="K434" s="6194" t="s">
        <v>1129</v>
      </c>
      <c r="L434" s="6195"/>
      <c r="M434" s="6196"/>
      <c r="N434" s="132"/>
      <c r="O434" s="132"/>
      <c r="P434" s="132"/>
    </row>
    <row r="435" spans="1:17" ht="21">
      <c r="A435" s="132"/>
      <c r="B435" s="501"/>
      <c r="C435" s="780"/>
      <c r="D435" s="157"/>
      <c r="E435" s="133"/>
      <c r="F435" s="132"/>
      <c r="G435" s="132"/>
      <c r="H435" s="132"/>
      <c r="I435" s="132"/>
      <c r="J435" s="132"/>
      <c r="K435" s="781" t="s">
        <v>1130</v>
      </c>
      <c r="L435" s="782" t="s">
        <v>1131</v>
      </c>
      <c r="M435" s="783" t="s">
        <v>1132</v>
      </c>
      <c r="N435" s="132"/>
      <c r="O435" s="132"/>
      <c r="P435" s="132"/>
      <c r="Q435" s="132"/>
    </row>
    <row r="436" spans="1:17" ht="21">
      <c r="A436" s="132"/>
      <c r="B436" s="501" t="s">
        <v>78</v>
      </c>
      <c r="C436" s="784"/>
      <c r="D436" s="157"/>
      <c r="E436" s="133"/>
      <c r="F436" s="132"/>
      <c r="G436" s="132"/>
      <c r="H436" s="132"/>
      <c r="I436" s="132"/>
      <c r="J436" s="132"/>
      <c r="K436" s="785">
        <v>4.1666666666666664E-2</v>
      </c>
      <c r="L436" s="786">
        <v>60</v>
      </c>
      <c r="M436" s="787">
        <v>100</v>
      </c>
      <c r="N436" s="132"/>
      <c r="O436" s="132"/>
      <c r="P436" s="132"/>
      <c r="Q436" s="132"/>
    </row>
    <row r="437" spans="1:17" ht="21">
      <c r="A437" s="132"/>
      <c r="B437" s="501" t="s">
        <v>79</v>
      </c>
      <c r="C437" s="784"/>
      <c r="D437" s="157"/>
      <c r="E437" s="133"/>
      <c r="F437" s="132"/>
      <c r="G437" s="132"/>
      <c r="H437" s="132"/>
      <c r="I437" s="132"/>
      <c r="J437" s="132"/>
      <c r="K437" s="788">
        <v>4.1666666666666664E-2</v>
      </c>
      <c r="L437" s="789">
        <f>(L436/K436)*K437</f>
        <v>60</v>
      </c>
      <c r="M437" s="790">
        <f>(M436/K436)*K437</f>
        <v>100</v>
      </c>
      <c r="N437" s="132"/>
      <c r="O437" s="132"/>
      <c r="P437" s="132"/>
      <c r="Q437" s="132"/>
    </row>
    <row r="438" spans="1:17" ht="21">
      <c r="A438" s="132"/>
      <c r="B438" s="503" t="s">
        <v>829</v>
      </c>
      <c r="C438" s="779" t="s">
        <v>80</v>
      </c>
      <c r="D438" s="157"/>
      <c r="F438" s="132"/>
      <c r="G438" s="132"/>
      <c r="H438" s="132"/>
      <c r="I438" s="132"/>
      <c r="J438" s="132"/>
      <c r="K438" s="791">
        <f>(K436/L436)*L438</f>
        <v>6.2499999999999993E-2</v>
      </c>
      <c r="L438" s="792">
        <v>90</v>
      </c>
      <c r="M438" s="793">
        <f>(M436/L436)*L438</f>
        <v>150</v>
      </c>
      <c r="N438" s="132"/>
      <c r="O438" s="132"/>
      <c r="P438" s="132"/>
      <c r="Q438" s="132"/>
    </row>
    <row r="439" spans="1:17" ht="15.75">
      <c r="A439" s="132"/>
      <c r="B439" s="157"/>
      <c r="C439" s="157"/>
      <c r="D439" s="157"/>
      <c r="F439" s="132"/>
      <c r="G439" s="132"/>
      <c r="H439" s="132"/>
      <c r="I439" s="132"/>
      <c r="J439" s="132"/>
      <c r="K439" s="794">
        <f>(K436/M436)*M439</f>
        <v>1.6666666666666666E-2</v>
      </c>
      <c r="L439" s="795">
        <f>(L436/M436)*M439</f>
        <v>24</v>
      </c>
      <c r="M439" s="796">
        <v>40</v>
      </c>
      <c r="N439" s="132"/>
      <c r="O439" s="132"/>
      <c r="P439" s="132"/>
      <c r="Q439" s="132"/>
    </row>
    <row r="440" spans="1:17">
      <c r="A440" s="132"/>
      <c r="B440" s="157"/>
      <c r="C440" s="157"/>
      <c r="D440" s="157"/>
      <c r="E440" s="157"/>
      <c r="F440" s="157"/>
      <c r="G440" s="157"/>
      <c r="H440" s="132"/>
      <c r="I440" s="132"/>
      <c r="J440" s="132"/>
      <c r="K440" s="132"/>
      <c r="L440" s="132"/>
      <c r="M440" s="132"/>
      <c r="N440" s="132"/>
      <c r="O440" s="132"/>
      <c r="P440" s="132"/>
      <c r="Q440" s="132"/>
    </row>
    <row r="441" spans="1:17">
      <c r="A441" s="498"/>
      <c r="B441" s="499"/>
      <c r="C441" s="500"/>
      <c r="D441" s="500"/>
      <c r="E441" s="500"/>
      <c r="F441" s="500"/>
      <c r="G441" s="500"/>
      <c r="H441" s="500"/>
      <c r="I441" s="500"/>
      <c r="J441" s="499"/>
      <c r="K441" s="499"/>
      <c r="L441" s="499"/>
      <c r="M441" s="498"/>
      <c r="N441" s="498"/>
      <c r="O441" s="498"/>
      <c r="P441" s="498"/>
      <c r="Q441" s="498"/>
    </row>
    <row r="442" spans="1:17" ht="15.75" thickBot="1">
      <c r="A442" s="132"/>
      <c r="B442" s="157"/>
      <c r="C442" s="157"/>
      <c r="D442" s="157"/>
      <c r="E442" s="157"/>
      <c r="F442" s="157"/>
      <c r="G442" s="157"/>
      <c r="H442" s="132"/>
      <c r="I442" s="132"/>
      <c r="J442" s="132"/>
      <c r="K442" s="132"/>
      <c r="L442" s="132"/>
      <c r="M442" s="132"/>
      <c r="N442" s="132"/>
      <c r="O442" s="132"/>
      <c r="P442" s="132"/>
      <c r="Q442" s="132"/>
    </row>
    <row r="443" spans="1:17">
      <c r="A443" s="132"/>
      <c r="B443" s="6197" t="s">
        <v>118</v>
      </c>
      <c r="C443" s="6198"/>
      <c r="D443" s="6198"/>
      <c r="E443" s="6198"/>
      <c r="F443" s="6198"/>
      <c r="G443" s="6199"/>
      <c r="H443" s="132"/>
      <c r="I443" s="6203" t="s">
        <v>131</v>
      </c>
      <c r="J443" s="6204"/>
      <c r="K443" s="6207" t="s">
        <v>132</v>
      </c>
      <c r="L443" s="6207"/>
      <c r="M443" s="6209" t="s">
        <v>133</v>
      </c>
      <c r="N443" s="6211" t="s">
        <v>134</v>
      </c>
      <c r="O443" s="132"/>
      <c r="P443" s="132"/>
      <c r="Q443" s="132"/>
    </row>
    <row r="444" spans="1:17">
      <c r="A444" s="132"/>
      <c r="B444" s="6200"/>
      <c r="C444" s="6201"/>
      <c r="D444" s="6201"/>
      <c r="E444" s="6201"/>
      <c r="F444" s="6201"/>
      <c r="G444" s="6202"/>
      <c r="H444" s="132"/>
      <c r="I444" s="6205"/>
      <c r="J444" s="6206"/>
      <c r="K444" s="6208"/>
      <c r="L444" s="6208"/>
      <c r="M444" s="6210"/>
      <c r="N444" s="6212"/>
      <c r="O444" s="132"/>
      <c r="P444" s="132"/>
      <c r="Q444" s="132"/>
    </row>
    <row r="445" spans="1:17" ht="15.75" customHeight="1">
      <c r="A445" s="132"/>
      <c r="B445" s="6234" t="s">
        <v>120</v>
      </c>
      <c r="C445" s="6235"/>
      <c r="D445" s="6235"/>
      <c r="E445" s="6235"/>
      <c r="F445" s="6235"/>
      <c r="G445" s="6236"/>
      <c r="H445" s="132"/>
      <c r="I445" s="6237" t="s">
        <v>138</v>
      </c>
      <c r="J445" s="6238"/>
      <c r="K445" s="174" t="s">
        <v>139</v>
      </c>
      <c r="L445" s="174"/>
      <c r="M445" s="10"/>
      <c r="N445" s="175"/>
      <c r="O445" s="132"/>
      <c r="P445" s="132"/>
      <c r="Q445" s="132"/>
    </row>
    <row r="446" spans="1:17" ht="15.75" customHeight="1">
      <c r="A446" s="132"/>
      <c r="B446" s="6234"/>
      <c r="C446" s="6235"/>
      <c r="D446" s="6235"/>
      <c r="E446" s="6235"/>
      <c r="F446" s="6235"/>
      <c r="G446" s="6236"/>
      <c r="H446" s="132"/>
      <c r="I446" s="6239" t="s">
        <v>142</v>
      </c>
      <c r="J446" s="6240"/>
      <c r="K446" s="176" t="s">
        <v>143</v>
      </c>
      <c r="L446" s="176"/>
      <c r="M446" s="479" t="s">
        <v>144</v>
      </c>
      <c r="N446" s="177" t="s">
        <v>145</v>
      </c>
      <c r="O446" s="132"/>
      <c r="P446" s="132"/>
      <c r="Q446" s="132"/>
    </row>
    <row r="447" spans="1:17" ht="16.5" customHeight="1">
      <c r="A447" s="132"/>
      <c r="B447" s="477" t="s">
        <v>122</v>
      </c>
      <c r="C447" s="6241" t="s">
        <v>123</v>
      </c>
      <c r="D447" s="6241"/>
      <c r="E447" s="6241"/>
      <c r="F447" s="6241"/>
      <c r="G447" s="6242"/>
      <c r="H447" s="132"/>
      <c r="I447" s="6239" t="s">
        <v>146</v>
      </c>
      <c r="J447" s="6240"/>
      <c r="K447" s="176" t="s">
        <v>147</v>
      </c>
      <c r="L447" s="176"/>
      <c r="M447" s="479" t="s">
        <v>148</v>
      </c>
      <c r="N447" s="177" t="s">
        <v>149</v>
      </c>
      <c r="O447" s="132"/>
      <c r="P447" s="132"/>
      <c r="Q447" s="132"/>
    </row>
    <row r="448" spans="1:17">
      <c r="A448" s="132"/>
      <c r="B448" s="477" t="s">
        <v>122</v>
      </c>
      <c r="C448" s="6241" t="s">
        <v>124</v>
      </c>
      <c r="D448" s="6241"/>
      <c r="E448" s="6241"/>
      <c r="F448" s="6241"/>
      <c r="G448" s="6242"/>
      <c r="H448" s="132"/>
      <c r="I448" s="6239" t="s">
        <v>152</v>
      </c>
      <c r="J448" s="6240"/>
      <c r="K448" s="176" t="s">
        <v>153</v>
      </c>
      <c r="L448" s="176"/>
      <c r="M448" s="479" t="s">
        <v>154</v>
      </c>
      <c r="N448" s="177" t="s">
        <v>155</v>
      </c>
      <c r="O448" s="132"/>
      <c r="P448" s="132"/>
      <c r="Q448" s="132"/>
    </row>
    <row r="449" spans="1:17" ht="15.75" customHeight="1" thickBot="1">
      <c r="A449" s="132"/>
      <c r="B449" s="477" t="s">
        <v>122</v>
      </c>
      <c r="C449" s="6241" t="s">
        <v>125</v>
      </c>
      <c r="D449" s="6241"/>
      <c r="E449" s="6241"/>
      <c r="F449" s="6241"/>
      <c r="G449" s="6242"/>
      <c r="H449" s="132"/>
      <c r="I449" s="6257" t="s">
        <v>156</v>
      </c>
      <c r="J449" s="6258"/>
      <c r="K449" s="178" t="s">
        <v>157</v>
      </c>
      <c r="L449" s="178"/>
      <c r="M449" s="480" t="s">
        <v>158</v>
      </c>
      <c r="N449" s="179" t="s">
        <v>159</v>
      </c>
      <c r="O449" s="132"/>
      <c r="P449" s="132"/>
      <c r="Q449" s="132"/>
    </row>
    <row r="450" spans="1:17" ht="15.75" customHeight="1">
      <c r="A450" s="132"/>
      <c r="B450" s="477" t="s">
        <v>127</v>
      </c>
      <c r="C450" s="6241" t="s">
        <v>128</v>
      </c>
      <c r="D450" s="6241"/>
      <c r="E450" s="6241"/>
      <c r="F450" s="6241"/>
      <c r="G450" s="6242"/>
      <c r="H450" s="132"/>
      <c r="I450" s="132"/>
      <c r="J450" s="132"/>
      <c r="K450" s="132"/>
      <c r="L450" s="132"/>
      <c r="M450" s="132"/>
      <c r="N450" s="132"/>
      <c r="O450" s="132"/>
      <c r="P450" s="132"/>
      <c r="Q450" s="132"/>
    </row>
    <row r="451" spans="1:17" ht="15" customHeight="1">
      <c r="A451" s="132"/>
      <c r="B451" s="477" t="s">
        <v>129</v>
      </c>
      <c r="C451" s="6241" t="s">
        <v>130</v>
      </c>
      <c r="D451" s="6241"/>
      <c r="E451" s="6241"/>
      <c r="F451" s="6241"/>
      <c r="G451" s="6242"/>
      <c r="H451" s="157"/>
      <c r="I451" s="133"/>
      <c r="J451" s="133"/>
      <c r="K451" s="133"/>
      <c r="L451" s="133"/>
      <c r="M451" s="133"/>
      <c r="N451" s="133"/>
      <c r="O451" s="132"/>
      <c r="P451" s="132"/>
      <c r="Q451" s="132"/>
    </row>
    <row r="452" spans="1:17">
      <c r="A452" s="132"/>
      <c r="B452" s="477" t="s">
        <v>135</v>
      </c>
      <c r="C452" s="6241" t="s">
        <v>136</v>
      </c>
      <c r="D452" s="6241"/>
      <c r="E452" s="6241"/>
      <c r="F452" s="6241"/>
      <c r="G452" s="6242"/>
      <c r="H452" s="157"/>
      <c r="I452" s="133"/>
      <c r="J452" s="133"/>
      <c r="K452" s="133"/>
      <c r="L452" s="133"/>
      <c r="M452" s="133"/>
      <c r="N452" s="133"/>
      <c r="O452" s="132"/>
      <c r="P452" s="132"/>
      <c r="Q452" s="132"/>
    </row>
    <row r="453" spans="1:17">
      <c r="A453" s="132"/>
      <c r="B453" s="477" t="s">
        <v>135</v>
      </c>
      <c r="C453" s="6241" t="s">
        <v>137</v>
      </c>
      <c r="D453" s="6241"/>
      <c r="E453" s="6241"/>
      <c r="F453" s="6241"/>
      <c r="G453" s="6242"/>
      <c r="H453" s="157"/>
      <c r="I453" s="133"/>
      <c r="J453" s="133"/>
      <c r="K453" s="133"/>
      <c r="L453" s="133"/>
      <c r="M453" s="133"/>
      <c r="N453" s="133"/>
      <c r="O453" s="132"/>
      <c r="P453" s="132"/>
      <c r="Q453" s="132"/>
    </row>
    <row r="454" spans="1:17">
      <c r="A454" s="132"/>
      <c r="B454" s="6243" t="s">
        <v>140</v>
      </c>
      <c r="C454" s="6244" t="s">
        <v>141</v>
      </c>
      <c r="D454" s="6244"/>
      <c r="E454" s="6244"/>
      <c r="F454" s="6244"/>
      <c r="G454" s="6245"/>
      <c r="H454" s="157"/>
      <c r="I454" s="133"/>
      <c r="J454" s="133"/>
      <c r="K454" s="133"/>
      <c r="L454" s="133"/>
      <c r="M454" s="133"/>
      <c r="N454" s="133"/>
      <c r="O454" s="132"/>
      <c r="P454" s="132"/>
      <c r="Q454" s="132"/>
    </row>
    <row r="455" spans="1:17">
      <c r="A455" s="132"/>
      <c r="B455" s="6243"/>
      <c r="C455" s="6244"/>
      <c r="D455" s="6244"/>
      <c r="E455" s="6244"/>
      <c r="F455" s="6244"/>
      <c r="G455" s="6245"/>
      <c r="H455" s="157"/>
      <c r="I455" s="133"/>
      <c r="J455" s="133"/>
      <c r="K455" s="133"/>
      <c r="L455" s="133"/>
      <c r="M455" s="133"/>
      <c r="N455" s="133"/>
      <c r="O455" s="132"/>
      <c r="P455" s="132"/>
      <c r="Q455" s="132"/>
    </row>
    <row r="456" spans="1:17">
      <c r="A456" s="132"/>
      <c r="B456" s="6243" t="s">
        <v>150</v>
      </c>
      <c r="C456" s="6244" t="s">
        <v>151</v>
      </c>
      <c r="D456" s="6244"/>
      <c r="E456" s="6244"/>
      <c r="F456" s="6244"/>
      <c r="G456" s="6245"/>
      <c r="H456" s="157"/>
      <c r="I456" s="133"/>
      <c r="J456" s="133"/>
      <c r="K456" s="133"/>
      <c r="L456" s="133"/>
      <c r="M456" s="133"/>
      <c r="N456" s="133"/>
      <c r="O456" s="132"/>
      <c r="P456" s="132"/>
      <c r="Q456" s="132"/>
    </row>
    <row r="457" spans="1:17">
      <c r="A457" s="132"/>
      <c r="B457" s="6246"/>
      <c r="C457" s="6247"/>
      <c r="D457" s="6247"/>
      <c r="E457" s="6247"/>
      <c r="F457" s="6247"/>
      <c r="G457" s="6248"/>
      <c r="H457" s="157"/>
      <c r="I457" s="133"/>
      <c r="J457" s="133"/>
      <c r="K457" s="133"/>
      <c r="L457" s="133"/>
      <c r="M457" s="133"/>
      <c r="N457" s="133"/>
      <c r="O457" s="132"/>
      <c r="P457" s="132"/>
      <c r="Q457" s="132"/>
    </row>
    <row r="458" spans="1:17" ht="15.75" thickBot="1">
      <c r="A458" s="132"/>
      <c r="B458" s="478"/>
      <c r="C458" s="478"/>
      <c r="D458" s="478"/>
      <c r="E458" s="478"/>
      <c r="F458" s="478"/>
      <c r="G458" s="478"/>
      <c r="H458" s="157"/>
      <c r="I458" s="479"/>
      <c r="J458" s="479"/>
      <c r="K458" s="176"/>
      <c r="L458" s="176"/>
      <c r="M458" s="479"/>
      <c r="N458" s="479"/>
      <c r="O458" s="132"/>
      <c r="P458" s="132"/>
      <c r="Q458" s="132"/>
    </row>
    <row r="459" spans="1:17" ht="15.75">
      <c r="A459" s="1"/>
      <c r="B459" s="797" t="s">
        <v>1133</v>
      </c>
      <c r="C459" s="180"/>
      <c r="D459" s="180"/>
      <c r="E459" s="181"/>
      <c r="F459" s="132"/>
      <c r="G459" s="132"/>
      <c r="H459" s="182" t="s">
        <v>679</v>
      </c>
      <c r="I459" s="183"/>
      <c r="J459" s="184"/>
      <c r="K459" s="184"/>
      <c r="L459" s="184"/>
      <c r="M459" s="184"/>
      <c r="N459" s="185"/>
      <c r="O459" s="132"/>
      <c r="P459" s="132"/>
      <c r="Q459" s="132"/>
    </row>
    <row r="460" spans="1:17" ht="25.5">
      <c r="A460" s="1"/>
      <c r="B460" s="6249" t="s">
        <v>680</v>
      </c>
      <c r="C460" s="6250"/>
      <c r="D460" s="6253" t="s">
        <v>681</v>
      </c>
      <c r="E460" s="6255">
        <f>(B462*B465)+(C462*C465)+(D462*D465)+(E462*E465)</f>
        <v>228.85000000000002</v>
      </c>
      <c r="F460" s="132"/>
      <c r="G460" s="132"/>
      <c r="H460" s="186" t="s">
        <v>682</v>
      </c>
      <c r="I460" s="187" t="s">
        <v>683</v>
      </c>
      <c r="J460" s="187" t="s">
        <v>684</v>
      </c>
      <c r="K460" s="187" t="s">
        <v>685</v>
      </c>
      <c r="L460" s="187" t="s">
        <v>686</v>
      </c>
      <c r="M460" s="187" t="s">
        <v>491</v>
      </c>
      <c r="N460" s="188" t="s">
        <v>687</v>
      </c>
      <c r="O460" s="132"/>
      <c r="P460" s="132"/>
      <c r="Q460" s="132"/>
    </row>
    <row r="461" spans="1:17">
      <c r="A461" s="1"/>
      <c r="B461" s="6251"/>
      <c r="C461" s="6252"/>
      <c r="D461" s="6254"/>
      <c r="E461" s="6256"/>
      <c r="F461" s="132"/>
      <c r="G461" s="132"/>
      <c r="H461" s="6268">
        <v>0.12</v>
      </c>
      <c r="I461" s="6269">
        <v>1</v>
      </c>
      <c r="J461" s="6269">
        <v>0.11</v>
      </c>
      <c r="K461" s="6269">
        <v>0</v>
      </c>
      <c r="L461" s="6269">
        <v>0.01</v>
      </c>
      <c r="M461" s="6269">
        <v>5.0000000000000001E-3</v>
      </c>
      <c r="N461" s="6259">
        <f>SUM(H461:M461)</f>
        <v>1.2450000000000001</v>
      </c>
      <c r="O461" s="132"/>
      <c r="P461" s="132"/>
      <c r="Q461" s="132"/>
    </row>
    <row r="462" spans="1:17">
      <c r="A462" s="1"/>
      <c r="B462" s="6260">
        <v>6.5000000000000002E-2</v>
      </c>
      <c r="C462" s="6262">
        <v>7.4999999999999997E-2</v>
      </c>
      <c r="D462" s="6262">
        <v>0.12</v>
      </c>
      <c r="E462" s="6264">
        <v>0.15</v>
      </c>
      <c r="F462" s="132"/>
      <c r="G462" s="132"/>
      <c r="H462" s="6268"/>
      <c r="I462" s="6269"/>
      <c r="J462" s="6269"/>
      <c r="K462" s="6269"/>
      <c r="L462" s="6269"/>
      <c r="M462" s="6269"/>
      <c r="N462" s="6259"/>
      <c r="O462" s="132"/>
      <c r="P462" s="132"/>
      <c r="Q462" s="132"/>
    </row>
    <row r="463" spans="1:17">
      <c r="A463" s="1"/>
      <c r="B463" s="6261"/>
      <c r="C463" s="6263"/>
      <c r="D463" s="6263"/>
      <c r="E463" s="6265"/>
      <c r="F463" s="132"/>
      <c r="G463" s="132"/>
      <c r="H463" s="6266">
        <f>(H461/N461)*N463</f>
        <v>2.1204819277108431</v>
      </c>
      <c r="I463" s="6267">
        <f>(I461/N461)*N463</f>
        <v>17.670682730923691</v>
      </c>
      <c r="J463" s="6267">
        <f>(J461/N461)*N463</f>
        <v>1.9437751004016062</v>
      </c>
      <c r="K463" s="6267">
        <f>(K461/N461)*N463</f>
        <v>0</v>
      </c>
      <c r="L463" s="6267">
        <f>(L461/N461)*N463</f>
        <v>0.17670682730923692</v>
      </c>
      <c r="M463" s="6267">
        <f>(M461/N461)*N463</f>
        <v>8.8353413654618462E-2</v>
      </c>
      <c r="N463" s="6270">
        <v>22</v>
      </c>
      <c r="O463" s="132"/>
      <c r="P463" s="132"/>
      <c r="Q463" s="132"/>
    </row>
    <row r="464" spans="1:17">
      <c r="A464" s="1"/>
      <c r="B464" s="189" t="s">
        <v>688</v>
      </c>
      <c r="C464" s="190" t="s">
        <v>689</v>
      </c>
      <c r="D464" s="190" t="s">
        <v>690</v>
      </c>
      <c r="E464" s="191" t="s">
        <v>171</v>
      </c>
      <c r="F464" s="132"/>
      <c r="G464" s="132"/>
      <c r="H464" s="6266"/>
      <c r="I464" s="6267"/>
      <c r="J464" s="6267"/>
      <c r="K464" s="6267"/>
      <c r="L464" s="6267"/>
      <c r="M464" s="6267"/>
      <c r="N464" s="6270"/>
      <c r="O464" s="132"/>
      <c r="P464" s="132"/>
      <c r="Q464" s="132"/>
    </row>
    <row r="465" spans="1:17">
      <c r="A465" s="1"/>
      <c r="B465" s="6271">
        <v>920</v>
      </c>
      <c r="C465" s="6273">
        <v>1700</v>
      </c>
      <c r="D465" s="6273">
        <v>240</v>
      </c>
      <c r="E465" s="6275">
        <v>85</v>
      </c>
      <c r="F465" s="132"/>
      <c r="G465" s="132"/>
      <c r="H465" s="6277" t="s">
        <v>691</v>
      </c>
      <c r="I465" s="6278"/>
      <c r="J465" s="6278"/>
      <c r="K465" s="6278"/>
      <c r="L465" s="6278"/>
      <c r="M465" s="6278"/>
      <c r="N465" s="6279"/>
      <c r="O465" s="132"/>
      <c r="P465" s="132"/>
      <c r="Q465" s="132"/>
    </row>
    <row r="466" spans="1:17">
      <c r="A466" s="1"/>
      <c r="B466" s="6272"/>
      <c r="C466" s="6274"/>
      <c r="D466" s="6274"/>
      <c r="E466" s="6276"/>
      <c r="F466" s="132"/>
      <c r="G466" s="132"/>
      <c r="H466" s="6280">
        <f t="shared" ref="H466:M466" si="2">ROUNDUP(H463,2)</f>
        <v>2.13</v>
      </c>
      <c r="I466" s="6281">
        <f t="shared" si="2"/>
        <v>17.680000000000003</v>
      </c>
      <c r="J466" s="6281">
        <f t="shared" si="2"/>
        <v>1.95</v>
      </c>
      <c r="K466" s="6281">
        <f t="shared" si="2"/>
        <v>0</v>
      </c>
      <c r="L466" s="6281">
        <f t="shared" si="2"/>
        <v>0.18000000000000002</v>
      </c>
      <c r="M466" s="6281">
        <f t="shared" si="2"/>
        <v>0.09</v>
      </c>
      <c r="N466" s="6282">
        <f>SUM(H466:M466)</f>
        <v>22.03</v>
      </c>
      <c r="O466" s="132"/>
      <c r="P466" s="132"/>
      <c r="Q466" s="132"/>
    </row>
    <row r="467" spans="1:17">
      <c r="A467" s="1"/>
      <c r="B467" s="6283" t="s">
        <v>692</v>
      </c>
      <c r="C467" s="6285">
        <f>SUM(B465:E465)</f>
        <v>2945</v>
      </c>
      <c r="D467" s="6287" t="s">
        <v>693</v>
      </c>
      <c r="E467" s="6289">
        <f>IF(E460=0,0,E460/D462)</f>
        <v>1907.0833333333335</v>
      </c>
      <c r="F467" s="132"/>
      <c r="G467" s="132"/>
      <c r="H467" s="6280"/>
      <c r="I467" s="6281"/>
      <c r="J467" s="6281"/>
      <c r="K467" s="6281"/>
      <c r="L467" s="6281"/>
      <c r="M467" s="6281"/>
      <c r="N467" s="6282"/>
      <c r="O467" s="132"/>
      <c r="P467" s="132"/>
      <c r="Q467" s="132"/>
    </row>
    <row r="468" spans="1:17" ht="15.75" thickBot="1">
      <c r="A468" s="1"/>
      <c r="B468" s="6284"/>
      <c r="C468" s="6286"/>
      <c r="D468" s="6288"/>
      <c r="E468" s="6290"/>
      <c r="F468" s="132"/>
      <c r="G468" s="132"/>
      <c r="H468" s="6291" t="s">
        <v>694</v>
      </c>
      <c r="I468" s="6292"/>
      <c r="J468" s="6292"/>
      <c r="K468" s="6292"/>
      <c r="L468" s="6292"/>
      <c r="M468" s="6292"/>
      <c r="N468" s="6293"/>
      <c r="O468" s="132"/>
      <c r="P468" s="132"/>
      <c r="Q468" s="132"/>
    </row>
    <row r="469" spans="1:17" ht="15.75" thickBot="1">
      <c r="A469" s="1"/>
      <c r="B469" s="6294" t="s">
        <v>694</v>
      </c>
      <c r="C469" s="6295"/>
      <c r="D469" s="6295"/>
      <c r="E469" s="6296"/>
      <c r="F469" s="132"/>
      <c r="G469" s="132"/>
      <c r="H469" s="132"/>
      <c r="I469" s="157"/>
      <c r="J469" s="157"/>
      <c r="K469" s="157"/>
      <c r="L469" s="157"/>
      <c r="M469" s="132"/>
      <c r="N469" s="132"/>
      <c r="O469" s="132"/>
      <c r="P469" s="132"/>
      <c r="Q469" s="132"/>
    </row>
    <row r="470" spans="1:17" ht="15.75" thickBot="1">
      <c r="A470" s="132"/>
      <c r="B470" s="478"/>
      <c r="C470" s="478"/>
      <c r="D470" s="478"/>
      <c r="E470" s="478"/>
      <c r="F470" s="478"/>
      <c r="G470" s="478"/>
      <c r="H470" s="157"/>
      <c r="I470" s="479"/>
      <c r="J470" s="479"/>
      <c r="K470" s="176"/>
      <c r="L470" s="157"/>
      <c r="M470" s="157"/>
      <c r="N470" s="157"/>
      <c r="O470" s="157"/>
      <c r="P470" s="157"/>
      <c r="Q470" s="157"/>
    </row>
    <row r="471" spans="1:17" ht="15" customHeight="1">
      <c r="B471" s="6297" t="s">
        <v>1134</v>
      </c>
      <c r="C471" s="6298"/>
      <c r="D471" s="6298"/>
      <c r="E471" s="6298"/>
      <c r="F471" s="6298"/>
      <c r="G471" s="6298"/>
      <c r="H471" s="6298"/>
      <c r="I471" s="6298"/>
      <c r="J471" s="6298"/>
      <c r="K471" s="6298"/>
      <c r="L471" s="6298"/>
      <c r="M471" s="6298"/>
      <c r="N471" s="6298"/>
      <c r="O471" s="6298"/>
      <c r="P471" s="6298"/>
      <c r="Q471" s="6299"/>
    </row>
    <row r="472" spans="1:17" ht="15.75" customHeight="1" thickBot="1">
      <c r="B472" s="6300"/>
      <c r="C472" s="6301"/>
      <c r="D472" s="6301"/>
      <c r="E472" s="6301"/>
      <c r="F472" s="6301"/>
      <c r="G472" s="6301"/>
      <c r="H472" s="6301"/>
      <c r="I472" s="6301"/>
      <c r="J472" s="6301"/>
      <c r="K472" s="6301"/>
      <c r="L472" s="6301"/>
      <c r="M472" s="6301"/>
      <c r="N472" s="6301"/>
      <c r="O472" s="6301"/>
      <c r="P472" s="6301"/>
      <c r="Q472" s="6302"/>
    </row>
    <row r="473" spans="1:17">
      <c r="A473" s="133"/>
      <c r="B473" s="133"/>
      <c r="C473" s="133"/>
      <c r="D473" s="133"/>
      <c r="E473" s="133"/>
      <c r="F473" s="133"/>
      <c r="G473" s="133"/>
      <c r="H473" s="133"/>
      <c r="I473" s="133"/>
      <c r="J473" s="133"/>
      <c r="K473" s="133"/>
      <c r="L473" s="133"/>
      <c r="M473" s="133"/>
      <c r="N473" s="133"/>
      <c r="O473" s="133"/>
      <c r="P473" s="133"/>
      <c r="Q473" s="133"/>
    </row>
    <row r="474" spans="1:17" ht="15.75" thickBot="1">
      <c r="A474" s="621" t="s">
        <v>260</v>
      </c>
      <c r="B474" s="6303" t="str">
        <f>B475</f>
        <v>Gélatine alimentaire</v>
      </c>
      <c r="C474" s="6303"/>
      <c r="D474" s="6303"/>
      <c r="E474" s="6303"/>
      <c r="F474" s="6303"/>
      <c r="G474" s="6303"/>
      <c r="H474" s="6303"/>
      <c r="I474" s="6303"/>
      <c r="J474" s="6303"/>
      <c r="K474" s="6303"/>
      <c r="L474" s="6303"/>
      <c r="M474" s="6303"/>
      <c r="N474" s="6303"/>
      <c r="O474" s="133"/>
      <c r="P474" s="133"/>
      <c r="Q474" s="133"/>
    </row>
    <row r="475" spans="1:17" ht="15" customHeight="1">
      <c r="A475" s="6304" t="str">
        <f>B475</f>
        <v>Gélatine alimentaire</v>
      </c>
      <c r="B475" s="6305" t="s">
        <v>1135</v>
      </c>
      <c r="C475" s="6306"/>
      <c r="D475" s="6306"/>
      <c r="E475" s="6306"/>
      <c r="F475" s="6306"/>
      <c r="G475" s="6306"/>
      <c r="H475" s="6306"/>
      <c r="I475" s="6306"/>
      <c r="J475" s="6306"/>
      <c r="K475" s="6306"/>
      <c r="L475" s="6306"/>
      <c r="M475" s="6306"/>
      <c r="N475" s="6307"/>
      <c r="O475" s="133"/>
      <c r="P475" s="133"/>
      <c r="Q475" s="133"/>
    </row>
    <row r="476" spans="1:17" ht="15" customHeight="1">
      <c r="A476" s="6304"/>
      <c r="B476" s="6308"/>
      <c r="C476" s="6309"/>
      <c r="D476" s="6309"/>
      <c r="E476" s="6309"/>
      <c r="F476" s="6309"/>
      <c r="G476" s="6309"/>
      <c r="H476" s="6309"/>
      <c r="I476" s="6309"/>
      <c r="J476" s="6309"/>
      <c r="K476" s="6309"/>
      <c r="L476" s="6309"/>
      <c r="M476" s="6309"/>
      <c r="N476" s="6310"/>
      <c r="O476" s="133"/>
      <c r="P476" s="133"/>
      <c r="Q476" s="133"/>
    </row>
    <row r="477" spans="1:17" ht="15" customHeight="1">
      <c r="A477" s="6304"/>
      <c r="B477" s="6311" t="s">
        <v>514</v>
      </c>
      <c r="C477" s="6312"/>
      <c r="D477" s="6312"/>
      <c r="E477" s="6312"/>
      <c r="F477" s="6312"/>
      <c r="G477" s="6312"/>
      <c r="H477" s="6312"/>
      <c r="I477" s="6312"/>
      <c r="J477" s="6312"/>
      <c r="K477" s="6312"/>
      <c r="L477" s="6312"/>
      <c r="M477" s="6312"/>
      <c r="N477" s="6313"/>
      <c r="O477" s="133"/>
      <c r="P477" s="133"/>
      <c r="Q477" s="133"/>
    </row>
    <row r="478" spans="1:17" ht="15.75" customHeight="1">
      <c r="A478" s="6304"/>
      <c r="B478" s="6314"/>
      <c r="C478" s="6315"/>
      <c r="D478" s="6315"/>
      <c r="E478" s="6315"/>
      <c r="F478" s="6315"/>
      <c r="G478" s="6315"/>
      <c r="H478" s="6315"/>
      <c r="I478" s="6315"/>
      <c r="J478" s="6315"/>
      <c r="K478" s="6315"/>
      <c r="L478" s="6315"/>
      <c r="M478" s="6315"/>
      <c r="N478" s="6316"/>
      <c r="O478" s="133"/>
      <c r="P478" s="133"/>
      <c r="Q478" s="133"/>
    </row>
    <row r="479" spans="1:17" ht="15.75" customHeight="1">
      <c r="A479" s="6304"/>
      <c r="B479" s="798"/>
      <c r="C479" s="799"/>
      <c r="D479" s="799"/>
      <c r="E479" s="799"/>
      <c r="F479" s="799"/>
      <c r="G479" s="799"/>
      <c r="H479" s="799"/>
      <c r="I479" s="799"/>
      <c r="J479" s="799"/>
      <c r="K479" s="799"/>
      <c r="L479" s="799"/>
      <c r="M479" s="799"/>
      <c r="N479" s="800" t="s">
        <v>1136</v>
      </c>
      <c r="O479" s="133"/>
      <c r="P479" s="133"/>
      <c r="Q479" s="133"/>
    </row>
    <row r="480" spans="1:17" ht="16.5" customHeight="1">
      <c r="A480" s="6304"/>
      <c r="B480" s="798"/>
      <c r="C480" s="801" t="s">
        <v>1137</v>
      </c>
      <c r="D480" s="799"/>
      <c r="E480" s="799"/>
      <c r="F480" s="799"/>
      <c r="G480" s="799"/>
      <c r="H480" s="799"/>
      <c r="I480" s="799"/>
      <c r="J480" s="799"/>
      <c r="K480" s="799"/>
      <c r="L480" s="799"/>
      <c r="M480" s="799"/>
      <c r="N480" s="802"/>
      <c r="O480" s="133"/>
      <c r="P480" s="133"/>
      <c r="Q480" s="133"/>
    </row>
    <row r="481" spans="1:17" ht="15.75" customHeight="1">
      <c r="A481" s="6304"/>
      <c r="B481" s="798"/>
      <c r="C481" s="801" t="s">
        <v>1138</v>
      </c>
      <c r="D481" s="799"/>
      <c r="E481" s="799"/>
      <c r="F481" s="799"/>
      <c r="G481" s="799"/>
      <c r="H481" s="799"/>
      <c r="I481" s="799"/>
      <c r="J481" s="799"/>
      <c r="K481" s="799"/>
      <c r="L481" s="799"/>
      <c r="M481" s="799"/>
      <c r="N481" s="802"/>
      <c r="O481" s="133"/>
      <c r="P481" s="133"/>
      <c r="Q481" s="133"/>
    </row>
    <row r="482" spans="1:17" ht="15.75">
      <c r="A482" s="6304"/>
      <c r="B482" s="798"/>
      <c r="C482" s="801" t="s">
        <v>1139</v>
      </c>
      <c r="D482" s="799"/>
      <c r="E482" s="799"/>
      <c r="F482" s="799"/>
      <c r="G482" s="799"/>
      <c r="H482" s="799"/>
      <c r="I482" s="799"/>
      <c r="J482" s="799"/>
      <c r="K482" s="799"/>
      <c r="L482" s="799"/>
      <c r="M482" s="799"/>
      <c r="N482" s="802"/>
      <c r="O482" s="133"/>
      <c r="P482" s="133"/>
      <c r="Q482" s="133"/>
    </row>
    <row r="483" spans="1:17" ht="15.75" customHeight="1">
      <c r="A483" s="6304"/>
      <c r="B483" s="798"/>
      <c r="C483" s="801" t="s">
        <v>1140</v>
      </c>
      <c r="D483" s="799"/>
      <c r="E483" s="799"/>
      <c r="F483" s="799"/>
      <c r="G483" s="799"/>
      <c r="H483" s="799"/>
      <c r="I483" s="799"/>
      <c r="J483" s="799"/>
      <c r="K483" s="799"/>
      <c r="L483" s="799"/>
      <c r="M483" s="799"/>
      <c r="N483" s="802"/>
      <c r="O483" s="133"/>
      <c r="P483" s="133"/>
      <c r="Q483" s="133"/>
    </row>
    <row r="484" spans="1:17" ht="15.75">
      <c r="A484" s="6304"/>
      <c r="B484" s="798"/>
      <c r="C484" s="801" t="s">
        <v>1141</v>
      </c>
      <c r="D484" s="799"/>
      <c r="E484" s="799"/>
      <c r="F484" s="799"/>
      <c r="G484" s="799"/>
      <c r="H484" s="799"/>
      <c r="I484" s="799"/>
      <c r="J484" s="799"/>
      <c r="K484" s="799"/>
      <c r="L484" s="799"/>
      <c r="M484" s="799"/>
      <c r="N484" s="802"/>
      <c r="O484" s="133"/>
      <c r="P484" s="133"/>
      <c r="Q484" s="133"/>
    </row>
    <row r="485" spans="1:17" ht="15.75">
      <c r="A485" s="6304"/>
      <c r="B485" s="798"/>
      <c r="C485" s="801" t="s">
        <v>1142</v>
      </c>
      <c r="D485" s="799"/>
      <c r="E485" s="799"/>
      <c r="F485" s="799"/>
      <c r="G485" s="799"/>
      <c r="H485" s="799"/>
      <c r="I485" s="799"/>
      <c r="J485" s="799"/>
      <c r="K485" s="799"/>
      <c r="L485" s="799"/>
      <c r="M485" s="799"/>
      <c r="N485" s="802"/>
      <c r="O485" s="133"/>
      <c r="P485" s="133"/>
      <c r="Q485" s="133"/>
    </row>
    <row r="486" spans="1:17" ht="15.75">
      <c r="A486" s="6304"/>
      <c r="B486" s="798"/>
      <c r="C486" s="801" t="s">
        <v>1143</v>
      </c>
      <c r="D486" s="799"/>
      <c r="E486" s="799"/>
      <c r="F486" s="799"/>
      <c r="G486" s="799"/>
      <c r="H486" s="799"/>
      <c r="I486" s="799"/>
      <c r="J486" s="799"/>
      <c r="K486" s="799"/>
      <c r="L486" s="799"/>
      <c r="M486" s="799"/>
      <c r="N486" s="802"/>
      <c r="O486" s="133"/>
      <c r="P486" s="133"/>
      <c r="Q486" s="133"/>
    </row>
    <row r="487" spans="1:17">
      <c r="A487" s="6304"/>
      <c r="B487" s="798"/>
      <c r="C487" s="799"/>
      <c r="D487" s="799"/>
      <c r="E487" s="799"/>
      <c r="F487" s="799"/>
      <c r="G487" s="799"/>
      <c r="H487" s="799"/>
      <c r="I487" s="799"/>
      <c r="J487" s="799"/>
      <c r="K487" s="799"/>
      <c r="L487" s="799"/>
      <c r="M487" s="799"/>
      <c r="N487" s="802"/>
      <c r="O487" s="133"/>
      <c r="P487" s="133"/>
      <c r="Q487" s="133"/>
    </row>
    <row r="488" spans="1:17">
      <c r="A488" s="6304"/>
      <c r="B488" s="798"/>
      <c r="C488" s="6317" t="s">
        <v>1144</v>
      </c>
      <c r="D488" s="6318"/>
      <c r="E488" s="6318"/>
      <c r="F488" s="6318"/>
      <c r="G488" s="6318"/>
      <c r="H488" s="6318"/>
      <c r="I488" s="6318"/>
      <c r="J488" s="6318"/>
      <c r="K488" s="6318"/>
      <c r="L488" s="6318"/>
      <c r="M488" s="6319"/>
      <c r="N488" s="802"/>
      <c r="O488" s="133"/>
      <c r="P488" s="133"/>
      <c r="Q488" s="133"/>
    </row>
    <row r="489" spans="1:17">
      <c r="A489" s="6304"/>
      <c r="B489" s="798"/>
      <c r="C489" s="803"/>
      <c r="D489" s="804"/>
      <c r="E489" s="134"/>
      <c r="F489" s="805" t="s">
        <v>24</v>
      </c>
      <c r="G489" s="804"/>
      <c r="H489" s="6320" t="s">
        <v>1145</v>
      </c>
      <c r="I489" s="6320"/>
      <c r="J489" s="6320"/>
      <c r="K489" s="6320"/>
      <c r="L489" s="6320"/>
      <c r="M489" s="6321"/>
      <c r="N489" s="802"/>
      <c r="O489" s="133"/>
      <c r="P489" s="133"/>
      <c r="Q489" s="133"/>
    </row>
    <row r="490" spans="1:17" ht="15.75">
      <c r="A490" s="6304"/>
      <c r="B490" s="798"/>
      <c r="C490" s="806" t="s">
        <v>27</v>
      </c>
      <c r="D490" s="6322" t="s">
        <v>1146</v>
      </c>
      <c r="E490" s="6322"/>
      <c r="F490" s="807">
        <v>2</v>
      </c>
      <c r="G490" s="808"/>
      <c r="H490" s="809" t="s">
        <v>1147</v>
      </c>
      <c r="I490" s="808"/>
      <c r="J490" s="808"/>
      <c r="K490" s="810"/>
      <c r="L490" s="810"/>
      <c r="M490" s="811"/>
      <c r="N490" s="802"/>
      <c r="O490" s="133"/>
      <c r="P490" s="133"/>
      <c r="Q490" s="133"/>
    </row>
    <row r="491" spans="1:17" ht="15.75">
      <c r="A491" s="6304"/>
      <c r="B491" s="798"/>
      <c r="C491" s="812">
        <v>10</v>
      </c>
      <c r="D491" s="813" t="s">
        <v>824</v>
      </c>
      <c r="E491" s="134"/>
      <c r="F491" s="814">
        <f>C491*F490</f>
        <v>20</v>
      </c>
      <c r="G491" s="815"/>
      <c r="H491" s="816" t="s">
        <v>1148</v>
      </c>
      <c r="I491" s="808"/>
      <c r="J491" s="808"/>
      <c r="K491" s="810"/>
      <c r="L491" s="810"/>
      <c r="M491" s="811"/>
      <c r="N491" s="802"/>
      <c r="O491" s="133"/>
      <c r="P491" s="133"/>
      <c r="Q491" s="133"/>
    </row>
    <row r="492" spans="1:17" ht="15.75">
      <c r="A492" s="6304"/>
      <c r="B492" s="798"/>
      <c r="C492" s="817"/>
      <c r="D492" s="818"/>
      <c r="E492" s="810"/>
      <c r="F492" s="810"/>
      <c r="G492" s="810"/>
      <c r="H492" s="816" t="s">
        <v>1149</v>
      </c>
      <c r="I492" s="819"/>
      <c r="J492" s="808"/>
      <c r="K492" s="810"/>
      <c r="L492" s="810"/>
      <c r="M492" s="811"/>
      <c r="N492" s="802"/>
      <c r="O492" s="133"/>
      <c r="P492" s="133"/>
      <c r="Q492" s="133"/>
    </row>
    <row r="493" spans="1:17" ht="15.75">
      <c r="A493" s="6304"/>
      <c r="B493" s="798"/>
      <c r="C493" s="806"/>
      <c r="D493" s="820"/>
      <c r="E493" s="810"/>
      <c r="F493" s="810"/>
      <c r="G493" s="810"/>
      <c r="H493" s="809" t="s">
        <v>1150</v>
      </c>
      <c r="I493" s="808"/>
      <c r="J493" s="808"/>
      <c r="K493" s="810"/>
      <c r="L493" s="810"/>
      <c r="M493" s="811"/>
      <c r="N493" s="802"/>
      <c r="O493" s="133"/>
      <c r="P493" s="133"/>
      <c r="Q493" s="133"/>
    </row>
    <row r="494" spans="1:17" ht="15.75">
      <c r="A494" s="6304"/>
      <c r="B494" s="798"/>
      <c r="C494" s="821" t="s">
        <v>24</v>
      </c>
      <c r="D494" s="822" t="s">
        <v>1151</v>
      </c>
      <c r="E494" s="823"/>
      <c r="F494" s="823"/>
      <c r="G494" s="823"/>
      <c r="H494" s="823"/>
      <c r="I494" s="823"/>
      <c r="J494" s="823"/>
      <c r="K494" s="823"/>
      <c r="L494" s="823"/>
      <c r="M494" s="824"/>
      <c r="N494" s="802"/>
      <c r="O494" s="133"/>
      <c r="P494" s="133"/>
      <c r="Q494" s="133"/>
    </row>
    <row r="495" spans="1:17" ht="15.75">
      <c r="A495" s="6304"/>
      <c r="B495" s="798"/>
      <c r="C495" s="825" t="s">
        <v>27</v>
      </c>
      <c r="D495" s="826" t="s">
        <v>1152</v>
      </c>
      <c r="E495" s="827"/>
      <c r="F495" s="827"/>
      <c r="G495" s="827"/>
      <c r="H495" s="827"/>
      <c r="I495" s="827"/>
      <c r="J495" s="827"/>
      <c r="K495" s="827"/>
      <c r="L495" s="827"/>
      <c r="M495" s="828"/>
      <c r="N495" s="802"/>
      <c r="O495" s="133"/>
      <c r="P495" s="133"/>
      <c r="Q495" s="133"/>
    </row>
    <row r="496" spans="1:17">
      <c r="A496" s="6304"/>
      <c r="B496" s="829" t="str">
        <f ca="1">CELL("nomfichier",A492)</f>
        <v>E:\0-UPRT\1-UPRT.FR-SITE-WEB\ff-fiches-fabrications\ff-fiches-fabrication-maj-08-2020\[ff-14.A-restauration-13.postits-au-poids.xlsx]Cuisiniers.Pesez</v>
      </c>
      <c r="C496" s="799"/>
      <c r="D496" s="799"/>
      <c r="E496" s="799"/>
      <c r="F496" s="799"/>
      <c r="G496" s="799"/>
      <c r="H496" s="799"/>
      <c r="I496" s="799"/>
      <c r="J496" s="799"/>
      <c r="K496" s="799"/>
      <c r="L496" s="799"/>
      <c r="M496" s="799"/>
      <c r="N496" s="802"/>
      <c r="O496" s="133"/>
      <c r="P496" s="133"/>
      <c r="Q496" s="133"/>
    </row>
    <row r="497" spans="1:17" ht="15" customHeight="1">
      <c r="A497" s="6304"/>
      <c r="B497" s="6323" t="s">
        <v>642</v>
      </c>
      <c r="C497" s="6324"/>
      <c r="D497" s="6324"/>
      <c r="E497" s="6324"/>
      <c r="F497" s="6324"/>
      <c r="G497" s="6324"/>
      <c r="H497" s="6324"/>
      <c r="I497" s="6324"/>
      <c r="J497" s="6324"/>
      <c r="K497" s="6324"/>
      <c r="L497" s="6324"/>
      <c r="M497" s="6324"/>
      <c r="N497" s="6325"/>
      <c r="O497" s="133"/>
      <c r="P497" s="133"/>
      <c r="Q497" s="133"/>
    </row>
    <row r="498" spans="1:17" ht="15.75" thickBot="1">
      <c r="A498" s="6304"/>
      <c r="B498" s="6025"/>
      <c r="C498" s="6026"/>
      <c r="D498" s="6026"/>
      <c r="E498" s="6026"/>
      <c r="F498" s="6026"/>
      <c r="G498" s="6026"/>
      <c r="H498" s="6026"/>
      <c r="I498" s="6026"/>
      <c r="J498" s="6026"/>
      <c r="K498" s="6026"/>
      <c r="L498" s="6026"/>
      <c r="M498" s="6026"/>
      <c r="N498" s="6027"/>
      <c r="O498" s="133"/>
      <c r="P498" s="133"/>
      <c r="Q498" s="133"/>
    </row>
    <row r="499" spans="1:17">
      <c r="B499" s="133"/>
      <c r="C499" s="133"/>
      <c r="D499" s="133"/>
      <c r="E499" s="133"/>
      <c r="F499" s="133"/>
      <c r="G499" s="133"/>
      <c r="H499" s="133"/>
      <c r="I499" s="133"/>
      <c r="J499" s="133"/>
      <c r="K499" s="133"/>
      <c r="L499" s="133"/>
      <c r="M499" s="133"/>
      <c r="N499" s="133"/>
      <c r="O499" s="133"/>
      <c r="P499" s="133"/>
      <c r="Q499" s="133"/>
    </row>
    <row r="500" spans="1:17" ht="15.75" thickBot="1">
      <c r="A500" s="621" t="s">
        <v>260</v>
      </c>
      <c r="B500" s="6303" t="str">
        <f>B501</f>
        <v>ŒUFS poids et %</v>
      </c>
      <c r="C500" s="6303"/>
      <c r="D500" s="6303"/>
      <c r="E500" s="6303"/>
      <c r="F500" s="6303"/>
      <c r="G500" s="6303"/>
      <c r="H500" s="6303"/>
      <c r="I500" s="6303"/>
      <c r="J500" s="6303"/>
      <c r="K500" s="6303"/>
      <c r="L500" s="6303"/>
      <c r="M500" s="6303"/>
      <c r="N500" s="6303"/>
      <c r="O500" s="133"/>
      <c r="P500" s="133"/>
      <c r="Q500" s="133"/>
    </row>
    <row r="501" spans="1:17" ht="15" customHeight="1">
      <c r="A501" s="6304" t="str">
        <f>B501</f>
        <v>ŒUFS poids et %</v>
      </c>
      <c r="B501" s="6305" t="s">
        <v>1153</v>
      </c>
      <c r="C501" s="6306"/>
      <c r="D501" s="6306"/>
      <c r="E501" s="6306"/>
      <c r="F501" s="6306"/>
      <c r="G501" s="6306"/>
      <c r="H501" s="6306"/>
      <c r="I501" s="6306"/>
      <c r="J501" s="6306"/>
      <c r="K501" s="6306"/>
      <c r="L501" s="6306"/>
      <c r="M501" s="6306"/>
      <c r="N501" s="6307"/>
      <c r="O501" s="133"/>
      <c r="P501" s="133"/>
      <c r="Q501" s="133"/>
    </row>
    <row r="502" spans="1:17" ht="15" customHeight="1">
      <c r="A502" s="6304"/>
      <c r="B502" s="6308"/>
      <c r="C502" s="6309"/>
      <c r="D502" s="6309"/>
      <c r="E502" s="6309"/>
      <c r="F502" s="6309"/>
      <c r="G502" s="6309"/>
      <c r="H502" s="6309"/>
      <c r="I502" s="6309"/>
      <c r="J502" s="6309"/>
      <c r="K502" s="6309"/>
      <c r="L502" s="6309"/>
      <c r="M502" s="6309"/>
      <c r="N502" s="6310"/>
      <c r="O502" s="133"/>
      <c r="P502" s="133"/>
      <c r="Q502" s="133"/>
    </row>
    <row r="503" spans="1:17" ht="15" customHeight="1">
      <c r="A503" s="6304"/>
      <c r="B503" s="6311" t="s">
        <v>229</v>
      </c>
      <c r="C503" s="6312"/>
      <c r="D503" s="6312"/>
      <c r="E503" s="6312"/>
      <c r="F503" s="6312"/>
      <c r="G503" s="6312"/>
      <c r="H503" s="6312"/>
      <c r="I503" s="6312"/>
      <c r="J503" s="6312"/>
      <c r="K503" s="6312"/>
      <c r="L503" s="6312"/>
      <c r="M503" s="6312"/>
      <c r="N503" s="6313"/>
      <c r="O503" s="133"/>
      <c r="P503" s="133"/>
      <c r="Q503" s="133"/>
    </row>
    <row r="504" spans="1:17" ht="15.75" customHeight="1">
      <c r="A504" s="6304"/>
      <c r="B504" s="6314"/>
      <c r="C504" s="6315"/>
      <c r="D504" s="6315"/>
      <c r="E504" s="6315"/>
      <c r="F504" s="6315"/>
      <c r="G504" s="6315"/>
      <c r="H504" s="6315"/>
      <c r="I504" s="6315"/>
      <c r="J504" s="6315"/>
      <c r="K504" s="6315"/>
      <c r="L504" s="6315"/>
      <c r="M504" s="6315"/>
      <c r="N504" s="6316"/>
      <c r="O504" s="133"/>
      <c r="P504" s="133"/>
      <c r="Q504" s="133"/>
    </row>
    <row r="505" spans="1:17" ht="15" customHeight="1">
      <c r="A505" s="6304"/>
      <c r="B505" s="6339" t="s">
        <v>1153</v>
      </c>
      <c r="C505" s="6340"/>
      <c r="D505" s="6340"/>
      <c r="E505" s="6340"/>
      <c r="F505" s="6340"/>
      <c r="G505" s="6340"/>
      <c r="H505" s="6340"/>
      <c r="I505" s="6340"/>
      <c r="J505" s="6340"/>
      <c r="K505" s="6340"/>
      <c r="L505" s="6340"/>
      <c r="M505" s="6340"/>
      <c r="N505" s="6341"/>
      <c r="O505" s="133"/>
      <c r="P505" s="133"/>
      <c r="Q505" s="133"/>
    </row>
    <row r="506" spans="1:17" ht="15.75" customHeight="1">
      <c r="A506" s="6304"/>
      <c r="B506" s="830" t="s">
        <v>27</v>
      </c>
      <c r="C506" s="831"/>
      <c r="D506" s="832" t="s">
        <v>24</v>
      </c>
      <c r="E506" s="831"/>
      <c r="F506" s="831"/>
      <c r="G506" s="833" t="s">
        <v>27</v>
      </c>
      <c r="H506" s="831"/>
      <c r="I506" s="832" t="s">
        <v>24</v>
      </c>
      <c r="J506" s="831"/>
      <c r="K506" s="833" t="s">
        <v>27</v>
      </c>
      <c r="L506" s="831"/>
      <c r="M506" s="832" t="s">
        <v>24</v>
      </c>
      <c r="N506" s="834"/>
      <c r="O506" s="133"/>
      <c r="P506" s="133"/>
      <c r="Q506" s="133"/>
    </row>
    <row r="507" spans="1:17" ht="18.75" customHeight="1">
      <c r="A507" s="6304"/>
      <c r="B507" s="6342" t="s">
        <v>1154</v>
      </c>
      <c r="C507" s="6343"/>
      <c r="D507" s="835">
        <v>50</v>
      </c>
      <c r="E507" s="836">
        <v>1</v>
      </c>
      <c r="F507" s="837"/>
      <c r="G507" s="6344" t="s">
        <v>1155</v>
      </c>
      <c r="H507" s="6345"/>
      <c r="I507" s="835">
        <v>20</v>
      </c>
      <c r="J507" s="838">
        <f>I507/D507</f>
        <v>0.4</v>
      </c>
      <c r="K507" s="6344" t="s">
        <v>1156</v>
      </c>
      <c r="L507" s="6345"/>
      <c r="M507" s="835">
        <v>30</v>
      </c>
      <c r="N507" s="839">
        <f>M507/D507</f>
        <v>0.6</v>
      </c>
      <c r="O507" s="133"/>
      <c r="P507" s="133"/>
      <c r="Q507" s="133"/>
    </row>
    <row r="508" spans="1:17" ht="15.75">
      <c r="A508" s="6304"/>
      <c r="B508" s="840">
        <v>4</v>
      </c>
      <c r="C508" s="841" t="s">
        <v>1157</v>
      </c>
      <c r="D508" s="841">
        <f>B508*D507</f>
        <v>200</v>
      </c>
      <c r="E508" s="813" t="s">
        <v>95</v>
      </c>
      <c r="F508" s="134"/>
      <c r="G508" s="840">
        <v>10</v>
      </c>
      <c r="H508" s="841" t="s">
        <v>1158</v>
      </c>
      <c r="I508" s="841">
        <f>G508*I507</f>
        <v>200</v>
      </c>
      <c r="J508" s="813" t="s">
        <v>95</v>
      </c>
      <c r="K508" s="840">
        <v>12</v>
      </c>
      <c r="L508" s="841" t="s">
        <v>1159</v>
      </c>
      <c r="M508" s="841">
        <f>K508*M507</f>
        <v>360</v>
      </c>
      <c r="N508" s="842" t="s">
        <v>95</v>
      </c>
      <c r="O508" s="133"/>
      <c r="P508" s="133"/>
      <c r="Q508" s="133"/>
    </row>
    <row r="509" spans="1:17" ht="15.75" customHeight="1">
      <c r="A509" s="6304"/>
      <c r="B509" s="843" t="s">
        <v>28</v>
      </c>
      <c r="C509" s="844" t="s">
        <v>1160</v>
      </c>
      <c r="D509" s="844" t="s">
        <v>1161</v>
      </c>
      <c r="E509" s="844" t="s">
        <v>274</v>
      </c>
      <c r="F509" s="134"/>
      <c r="G509" s="843" t="s">
        <v>28</v>
      </c>
      <c r="H509" s="844" t="s">
        <v>1160</v>
      </c>
      <c r="I509" s="844" t="s">
        <v>1161</v>
      </c>
      <c r="J509" s="844" t="s">
        <v>274</v>
      </c>
      <c r="K509" s="843" t="s">
        <v>28</v>
      </c>
      <c r="L509" s="844" t="s">
        <v>1160</v>
      </c>
      <c r="M509" s="844" t="s">
        <v>1161</v>
      </c>
      <c r="N509" s="845" t="s">
        <v>274</v>
      </c>
      <c r="O509" s="133"/>
      <c r="P509" s="133"/>
      <c r="Q509" s="133"/>
    </row>
    <row r="510" spans="1:17">
      <c r="A510" s="6304"/>
      <c r="B510" s="846">
        <f>D508</f>
        <v>200</v>
      </c>
      <c r="C510" s="847">
        <f>B510*C511</f>
        <v>24.489795918367346</v>
      </c>
      <c r="D510" s="847">
        <f>B510*D511</f>
        <v>22.448979591836736</v>
      </c>
      <c r="E510" s="847">
        <f>B510*E511</f>
        <v>153.0612244897959</v>
      </c>
      <c r="F510" s="134"/>
      <c r="G510" s="846">
        <f>I508</f>
        <v>200</v>
      </c>
      <c r="H510" s="848">
        <f>G510*H511</f>
        <v>34.4</v>
      </c>
      <c r="I510" s="848">
        <f>G510*I511</f>
        <v>64.600000000000009</v>
      </c>
      <c r="J510" s="848">
        <f>G510*J511</f>
        <v>101</v>
      </c>
      <c r="K510" s="846">
        <f>M508</f>
        <v>360</v>
      </c>
      <c r="L510" s="847">
        <f>K510*L511</f>
        <v>39.96</v>
      </c>
      <c r="M510" s="847">
        <f>K510*M511</f>
        <v>0</v>
      </c>
      <c r="N510" s="849">
        <f>K510*N511</f>
        <v>320</v>
      </c>
      <c r="O510" s="133"/>
      <c r="P510" s="133"/>
      <c r="Q510" s="133"/>
    </row>
    <row r="511" spans="1:17">
      <c r="A511" s="6304"/>
      <c r="B511" s="850">
        <f>C511+D511+E511</f>
        <v>1</v>
      </c>
      <c r="C511" s="851">
        <v>0.12244897959183673</v>
      </c>
      <c r="D511" s="851">
        <v>0.11224489795918367</v>
      </c>
      <c r="E511" s="851">
        <v>0.76530612244897955</v>
      </c>
      <c r="F511" s="134"/>
      <c r="G511" s="850">
        <f>H511+I511+J511</f>
        <v>1</v>
      </c>
      <c r="H511" s="851">
        <v>0.17199999999999999</v>
      </c>
      <c r="I511" s="851">
        <v>0.32300000000000001</v>
      </c>
      <c r="J511" s="851">
        <v>0.505</v>
      </c>
      <c r="K511" s="850">
        <f>L511+M511+N511</f>
        <v>0.99988888888888894</v>
      </c>
      <c r="L511" s="851">
        <v>0.111</v>
      </c>
      <c r="M511" s="852">
        <v>0</v>
      </c>
      <c r="N511" s="853">
        <v>0.88888888888888895</v>
      </c>
      <c r="O511" s="133"/>
      <c r="P511" s="133"/>
      <c r="Q511" s="133"/>
    </row>
    <row r="512" spans="1:17">
      <c r="A512" s="6304"/>
      <c r="B512" s="854"/>
      <c r="C512" s="832" t="s">
        <v>24</v>
      </c>
      <c r="D512" s="832" t="s">
        <v>24</v>
      </c>
      <c r="E512" s="832" t="s">
        <v>24</v>
      </c>
      <c r="F512" s="855"/>
      <c r="G512" s="854"/>
      <c r="H512" s="832" t="s">
        <v>24</v>
      </c>
      <c r="I512" s="832" t="s">
        <v>24</v>
      </c>
      <c r="J512" s="832" t="s">
        <v>24</v>
      </c>
      <c r="K512" s="854"/>
      <c r="L512" s="832" t="s">
        <v>24</v>
      </c>
      <c r="M512" s="856"/>
      <c r="N512" s="857" t="s">
        <v>24</v>
      </c>
      <c r="O512" s="133"/>
      <c r="P512" s="133"/>
      <c r="Q512" s="133"/>
    </row>
    <row r="513" spans="1:17">
      <c r="A513" s="6304"/>
      <c r="B513" s="858" t="s">
        <v>24</v>
      </c>
      <c r="C513" s="859" t="s">
        <v>1162</v>
      </c>
      <c r="D513" s="860"/>
      <c r="E513" s="860"/>
      <c r="F513" s="860"/>
      <c r="G513" s="860"/>
      <c r="H513" s="860"/>
      <c r="I513" s="860"/>
      <c r="J513" s="860"/>
      <c r="K513" s="860"/>
      <c r="L513" s="860"/>
      <c r="M513" s="860"/>
      <c r="N513" s="861"/>
      <c r="O513" s="133"/>
      <c r="P513" s="133"/>
      <c r="Q513" s="133"/>
    </row>
    <row r="514" spans="1:17" ht="15.75">
      <c r="A514" s="6304"/>
      <c r="B514" s="862" t="s">
        <v>27</v>
      </c>
      <c r="C514" s="863" t="s">
        <v>1163</v>
      </c>
      <c r="D514" s="860"/>
      <c r="E514" s="860"/>
      <c r="F514" s="860"/>
      <c r="G514" s="860"/>
      <c r="H514" s="860"/>
      <c r="I514" s="860"/>
      <c r="J514" s="860"/>
      <c r="K514" s="860"/>
      <c r="L514" s="860"/>
      <c r="M514" s="799"/>
      <c r="N514" s="864" t="s">
        <v>1136</v>
      </c>
      <c r="O514" s="133"/>
      <c r="P514" s="133"/>
      <c r="Q514" s="133"/>
    </row>
    <row r="515" spans="1:17">
      <c r="A515" s="6304"/>
      <c r="B515" s="865"/>
      <c r="C515" s="805"/>
      <c r="D515" s="866" t="s">
        <v>1164</v>
      </c>
      <c r="E515" s="867" t="s">
        <v>1165</v>
      </c>
      <c r="F515" s="134"/>
      <c r="G515" s="852"/>
      <c r="H515" s="805"/>
      <c r="I515" s="805"/>
      <c r="J515" s="805"/>
      <c r="K515" s="860"/>
      <c r="L515" s="860"/>
      <c r="M515" s="799"/>
      <c r="N515" s="861"/>
      <c r="O515" s="133"/>
      <c r="P515" s="133"/>
      <c r="Q515" s="133"/>
    </row>
    <row r="516" spans="1:17" ht="15" customHeight="1">
      <c r="A516" s="6304"/>
      <c r="B516" s="6323" t="s">
        <v>642</v>
      </c>
      <c r="C516" s="6324"/>
      <c r="D516" s="6324"/>
      <c r="E516" s="6324"/>
      <c r="F516" s="6324"/>
      <c r="G516" s="6324"/>
      <c r="H516" s="6324"/>
      <c r="I516" s="6324"/>
      <c r="J516" s="6324"/>
      <c r="K516" s="6324"/>
      <c r="L516" s="6324"/>
      <c r="M516" s="6324"/>
      <c r="N516" s="6325"/>
      <c r="O516" s="133"/>
      <c r="P516" s="133"/>
      <c r="Q516" s="133"/>
    </row>
    <row r="517" spans="1:17" ht="15.75" thickBot="1">
      <c r="A517" s="6304"/>
      <c r="B517" s="6025"/>
      <c r="C517" s="6026"/>
      <c r="D517" s="6026"/>
      <c r="E517" s="6026"/>
      <c r="F517" s="6026"/>
      <c r="G517" s="6026"/>
      <c r="H517" s="6026"/>
      <c r="I517" s="6026"/>
      <c r="J517" s="6026"/>
      <c r="K517" s="6026"/>
      <c r="L517" s="6026"/>
      <c r="M517" s="6026"/>
      <c r="N517" s="6027"/>
      <c r="O517" s="133"/>
      <c r="P517" s="133"/>
      <c r="Q517" s="133"/>
    </row>
    <row r="518" spans="1:17">
      <c r="A518" s="132"/>
      <c r="B518" s="478"/>
      <c r="C518" s="478"/>
      <c r="D518" s="478"/>
      <c r="E518" s="478"/>
      <c r="F518" s="478"/>
      <c r="G518" s="478"/>
      <c r="H518" s="157"/>
      <c r="I518" s="479"/>
      <c r="J518" s="479"/>
      <c r="K518" s="176"/>
      <c r="L518" s="157"/>
      <c r="M518" s="157"/>
      <c r="N518" s="157"/>
      <c r="O518" s="157"/>
      <c r="P518" s="157"/>
      <c r="Q518" s="157"/>
    </row>
    <row r="519" spans="1:17">
      <c r="A519" s="498"/>
      <c r="B519" s="499"/>
      <c r="C519" s="500"/>
      <c r="D519" s="500"/>
      <c r="E519" s="500"/>
      <c r="F519" s="500"/>
      <c r="G519" s="500"/>
      <c r="H519" s="500"/>
      <c r="I519" s="500"/>
      <c r="J519" s="499"/>
      <c r="K519" s="499"/>
      <c r="L519" s="499"/>
      <c r="M519" s="498"/>
      <c r="N519" s="498"/>
      <c r="O519" s="498"/>
      <c r="P519" s="498"/>
      <c r="Q519" s="498"/>
    </row>
    <row r="520" spans="1:17" ht="16.5" thickBot="1">
      <c r="A520" s="132"/>
      <c r="B520" s="398"/>
      <c r="C520" s="399"/>
      <c r="D520" s="399"/>
      <c r="E520" s="399"/>
      <c r="F520" s="399"/>
      <c r="G520" s="399"/>
      <c r="H520" s="157"/>
      <c r="I520" s="157"/>
      <c r="J520" s="157"/>
      <c r="K520" s="157"/>
      <c r="L520" s="157"/>
      <c r="M520" s="157"/>
      <c r="N520" s="157"/>
      <c r="O520" s="157"/>
      <c r="P520" s="157"/>
      <c r="Q520" s="132"/>
    </row>
    <row r="521" spans="1:17" ht="15.75">
      <c r="A521" s="1"/>
      <c r="B521" s="400"/>
      <c r="C521" s="401"/>
      <c r="D521" s="401"/>
      <c r="E521" s="401"/>
      <c r="F521" s="401"/>
      <c r="G521" s="401"/>
      <c r="H521" s="401"/>
      <c r="I521" s="401"/>
      <c r="J521" s="402" t="s">
        <v>713</v>
      </c>
      <c r="K521" s="157"/>
      <c r="L521" s="157"/>
      <c r="M521" s="157"/>
      <c r="N521" s="157"/>
      <c r="O521" s="157"/>
      <c r="P521" s="157"/>
      <c r="Q521" s="132"/>
    </row>
    <row r="522" spans="1:17">
      <c r="A522" s="1"/>
      <c r="B522" s="403"/>
      <c r="C522" s="868" t="s">
        <v>714</v>
      </c>
      <c r="D522" s="404">
        <v>0.44</v>
      </c>
      <c r="E522" s="157"/>
      <c r="F522" s="405" t="s">
        <v>714</v>
      </c>
      <c r="G522" s="404">
        <v>100</v>
      </c>
      <c r="H522" s="157"/>
      <c r="I522" s="406" t="s">
        <v>715</v>
      </c>
      <c r="J522" s="407">
        <v>115</v>
      </c>
      <c r="K522" s="157"/>
      <c r="L522" s="157"/>
      <c r="M522" s="132"/>
      <c r="N522" s="132"/>
      <c r="O522" s="132"/>
      <c r="P522" s="132"/>
      <c r="Q522" s="132"/>
    </row>
    <row r="523" spans="1:17">
      <c r="A523" s="1"/>
      <c r="B523" s="869"/>
      <c r="C523" s="870" t="s">
        <v>716</v>
      </c>
      <c r="D523" s="409">
        <v>60</v>
      </c>
      <c r="E523" s="157"/>
      <c r="F523" s="870" t="s">
        <v>717</v>
      </c>
      <c r="G523" s="410">
        <v>10</v>
      </c>
      <c r="H523" s="157"/>
      <c r="I523" s="405" t="s">
        <v>714</v>
      </c>
      <c r="J523" s="411">
        <v>133</v>
      </c>
      <c r="K523" s="157"/>
      <c r="L523" s="157"/>
      <c r="M523" s="132"/>
      <c r="N523" s="132"/>
      <c r="O523" s="132"/>
      <c r="P523" s="132"/>
      <c r="Q523" s="132"/>
    </row>
    <row r="524" spans="1:17">
      <c r="A524" s="1"/>
      <c r="B524" s="412"/>
      <c r="C524" s="413" t="s">
        <v>717</v>
      </c>
      <c r="D524" s="414">
        <f>D522*D523%</f>
        <v>0.26400000000000001</v>
      </c>
      <c r="E524" s="157"/>
      <c r="F524" s="415" t="s">
        <v>715</v>
      </c>
      <c r="G524" s="414">
        <f>IF(G522=0,0,G522+G523)</f>
        <v>110</v>
      </c>
      <c r="H524" s="157"/>
      <c r="I524" s="413" t="s">
        <v>717</v>
      </c>
      <c r="J524" s="416">
        <f>IF(J522=0,0,IF(J523=0,0,J522-J523))</f>
        <v>-18</v>
      </c>
      <c r="K524" s="157"/>
      <c r="L524" s="157"/>
      <c r="M524" s="132"/>
      <c r="N524" s="132"/>
      <c r="O524" s="132"/>
      <c r="P524" s="132"/>
      <c r="Q524" s="132"/>
    </row>
    <row r="525" spans="1:17">
      <c r="A525" s="1"/>
      <c r="B525" s="871"/>
      <c r="C525" s="415" t="s">
        <v>715</v>
      </c>
      <c r="D525" s="414">
        <f>((D522*D523)/100)+D522</f>
        <v>0.70399999999999996</v>
      </c>
      <c r="E525" s="242"/>
      <c r="F525" s="417" t="s">
        <v>716</v>
      </c>
      <c r="G525" s="418">
        <f>IF(G522=0,0,IF(ISBLANK(G522),0,(G523/G522)*100))</f>
        <v>10</v>
      </c>
      <c r="H525" s="242"/>
      <c r="I525" s="417" t="s">
        <v>716</v>
      </c>
      <c r="J525" s="419">
        <f>IF(J523=0,0,IF(ISBLANK(J523),0,(J524/J523)*100))</f>
        <v>-13.533834586466165</v>
      </c>
      <c r="K525" s="157"/>
      <c r="L525" s="157"/>
      <c r="M525" s="132"/>
      <c r="N525" s="132"/>
      <c r="O525" s="132"/>
      <c r="P525" s="132"/>
      <c r="Q525" s="132"/>
    </row>
    <row r="526" spans="1:17">
      <c r="A526" s="1"/>
      <c r="B526" s="420"/>
      <c r="C526" s="421"/>
      <c r="D526" s="422"/>
      <c r="E526" s="423"/>
      <c r="F526" s="424"/>
      <c r="G526" s="425"/>
      <c r="H526" s="423"/>
      <c r="I526" s="424"/>
      <c r="J526" s="426"/>
      <c r="K526" s="157"/>
      <c r="L526" s="157"/>
      <c r="M526" s="132"/>
      <c r="N526" s="132"/>
      <c r="O526" s="132"/>
      <c r="P526" s="132"/>
      <c r="Q526" s="132"/>
    </row>
    <row r="527" spans="1:17">
      <c r="A527" s="1"/>
      <c r="B527" s="403"/>
      <c r="C527" s="405" t="s">
        <v>714</v>
      </c>
      <c r="D527" s="404">
        <v>5.8970000000000002</v>
      </c>
      <c r="E527" s="157"/>
      <c r="F527" s="406" t="s">
        <v>715</v>
      </c>
      <c r="G527" s="410">
        <v>9.64</v>
      </c>
      <c r="H527" s="157"/>
      <c r="I527" s="406" t="s">
        <v>715</v>
      </c>
      <c r="J527" s="407">
        <v>100</v>
      </c>
      <c r="K527" s="157"/>
      <c r="L527" s="157"/>
      <c r="M527" s="132"/>
      <c r="N527" s="132"/>
      <c r="O527" s="132"/>
      <c r="P527" s="132"/>
      <c r="Q527" s="132"/>
    </row>
    <row r="528" spans="1:17" ht="45">
      <c r="A528" s="1"/>
      <c r="B528" s="427"/>
      <c r="C528" s="406" t="s">
        <v>715</v>
      </c>
      <c r="D528" s="410">
        <v>9.64</v>
      </c>
      <c r="E528" s="157"/>
      <c r="F528" s="408" t="s">
        <v>716</v>
      </c>
      <c r="G528" s="428">
        <v>63.5</v>
      </c>
      <c r="H528" s="157"/>
      <c r="I528" s="408" t="s">
        <v>717</v>
      </c>
      <c r="J528" s="407">
        <v>50</v>
      </c>
      <c r="K528" s="157"/>
      <c r="L528" s="157"/>
      <c r="M528" s="132"/>
      <c r="N528" s="132"/>
      <c r="O528" s="132"/>
      <c r="P528" s="132"/>
      <c r="Q528" s="132"/>
    </row>
    <row r="529" spans="1:17">
      <c r="A529" s="1"/>
      <c r="B529" s="412"/>
      <c r="C529" s="413" t="s">
        <v>717</v>
      </c>
      <c r="D529" s="414">
        <f>IF(D527=0,0,IF(D528=0,0,D528-D527))</f>
        <v>3.7430000000000003</v>
      </c>
      <c r="E529" s="157"/>
      <c r="F529" s="413" t="s">
        <v>717</v>
      </c>
      <c r="G529" s="414">
        <f>G527-G530</f>
        <v>3.7439755351681958</v>
      </c>
      <c r="H529" s="157"/>
      <c r="I529" s="415" t="s">
        <v>714</v>
      </c>
      <c r="J529" s="416">
        <f>IF(J527=0,0,IF(ISBLANK(J527),0,J527-J528))</f>
        <v>50</v>
      </c>
      <c r="K529" s="157"/>
      <c r="L529" s="157"/>
      <c r="M529" s="132"/>
      <c r="N529" s="132"/>
      <c r="O529" s="132"/>
      <c r="P529" s="132"/>
      <c r="Q529" s="132"/>
    </row>
    <row r="530" spans="1:17">
      <c r="A530" s="1"/>
      <c r="B530" s="429"/>
      <c r="C530" s="430" t="s">
        <v>716</v>
      </c>
      <c r="D530" s="431">
        <f>IF(D527=0,0,IF(ISBLANK(D527),0,(D529/D527)*100))</f>
        <v>63.472952348651859</v>
      </c>
      <c r="E530" s="157"/>
      <c r="F530" s="432" t="s">
        <v>714</v>
      </c>
      <c r="G530" s="433">
        <f>(G527/(100+G528)*100)</f>
        <v>5.8960244648318048</v>
      </c>
      <c r="H530" s="157"/>
      <c r="I530" s="430" t="s">
        <v>716</v>
      </c>
      <c r="J530" s="434">
        <f>IF(J529=0,0,IF(ISBLANK(J528),0,(J528/J529)*100))</f>
        <v>100</v>
      </c>
      <c r="K530" s="157"/>
      <c r="L530" s="157"/>
      <c r="M530" s="132"/>
      <c r="N530" s="132"/>
      <c r="O530" s="132"/>
      <c r="P530" s="132"/>
      <c r="Q530" s="132"/>
    </row>
    <row r="531" spans="1:17">
      <c r="A531" s="1"/>
      <c r="B531" s="6326" t="s">
        <v>694</v>
      </c>
      <c r="C531" s="6327"/>
      <c r="D531" s="6327"/>
      <c r="E531" s="6327"/>
      <c r="F531" s="6327"/>
      <c r="G531" s="6327"/>
      <c r="H531" s="6327"/>
      <c r="I531" s="6327"/>
      <c r="J531" s="6327"/>
      <c r="K531" s="157"/>
      <c r="L531" s="157"/>
      <c r="M531" s="132"/>
      <c r="N531" s="132"/>
      <c r="O531" s="132"/>
      <c r="P531" s="132"/>
      <c r="Q531" s="132"/>
    </row>
    <row r="532" spans="1:17">
      <c r="A532" s="132"/>
      <c r="B532" s="478"/>
      <c r="C532" s="478"/>
      <c r="D532" s="478"/>
      <c r="E532" s="478"/>
      <c r="F532" s="478"/>
      <c r="G532" s="478"/>
      <c r="H532" s="157"/>
      <c r="I532" s="479"/>
      <c r="J532" s="479"/>
      <c r="K532" s="176"/>
      <c r="L532" s="176"/>
      <c r="M532" s="479"/>
      <c r="N532" s="479"/>
      <c r="O532" s="132"/>
      <c r="P532" s="132"/>
      <c r="Q532" s="157"/>
    </row>
    <row r="533" spans="1:17">
      <c r="A533" s="132"/>
      <c r="B533" s="478"/>
      <c r="C533" s="478"/>
      <c r="D533" s="478"/>
      <c r="E533" s="478"/>
      <c r="F533" s="478"/>
      <c r="G533" s="478"/>
      <c r="H533" s="157"/>
      <c r="I533" s="479"/>
      <c r="J533" s="479"/>
      <c r="K533" s="176"/>
      <c r="L533" s="176"/>
      <c r="M533" s="479"/>
      <c r="N533" s="479"/>
      <c r="O533" s="132"/>
      <c r="P533" s="132"/>
      <c r="Q533" s="157"/>
    </row>
    <row r="534" spans="1:17">
      <c r="A534" s="132"/>
      <c r="B534" s="872">
        <v>15</v>
      </c>
      <c r="C534" s="872">
        <v>15</v>
      </c>
      <c r="D534" s="872">
        <v>15</v>
      </c>
      <c r="E534" s="872">
        <v>15</v>
      </c>
      <c r="F534" s="872">
        <v>15</v>
      </c>
      <c r="G534" s="872">
        <v>15</v>
      </c>
      <c r="H534" s="873" t="s">
        <v>1166</v>
      </c>
      <c r="I534" s="872">
        <v>15</v>
      </c>
      <c r="J534" s="872">
        <v>15</v>
      </c>
      <c r="K534" s="872">
        <v>15</v>
      </c>
      <c r="L534" s="872">
        <v>15</v>
      </c>
      <c r="M534" s="872">
        <v>15</v>
      </c>
      <c r="N534" s="872">
        <v>15</v>
      </c>
      <c r="O534" s="874" t="s">
        <v>1166</v>
      </c>
      <c r="P534" s="132"/>
      <c r="Q534" s="157"/>
    </row>
    <row r="535" spans="1:17" ht="18">
      <c r="A535" s="132"/>
      <c r="B535" s="875" t="s">
        <v>1167</v>
      </c>
      <c r="C535" s="876"/>
      <c r="D535" s="876"/>
      <c r="E535" s="876"/>
      <c r="F535" s="876"/>
      <c r="G535" s="877" t="s">
        <v>1168</v>
      </c>
      <c r="H535" s="133"/>
      <c r="I535" s="875" t="s">
        <v>1169</v>
      </c>
      <c r="J535" s="876"/>
      <c r="K535" s="876"/>
      <c r="L535" s="876"/>
      <c r="M535" s="876"/>
      <c r="N535" s="877" t="s">
        <v>1168</v>
      </c>
      <c r="O535" s="133"/>
      <c r="P535" s="132"/>
      <c r="Q535" s="157"/>
    </row>
    <row r="536" spans="1:17" ht="15.75">
      <c r="A536" s="132"/>
      <c r="B536" s="878" t="s">
        <v>718</v>
      </c>
      <c r="C536" s="879">
        <v>1000</v>
      </c>
      <c r="D536" s="880" t="s">
        <v>718</v>
      </c>
      <c r="E536" s="879">
        <v>1000</v>
      </c>
      <c r="F536" s="878" t="s">
        <v>718</v>
      </c>
      <c r="G536" s="879">
        <v>100</v>
      </c>
      <c r="H536" s="133"/>
      <c r="I536" s="881" t="s">
        <v>718</v>
      </c>
      <c r="J536" s="882">
        <v>1</v>
      </c>
      <c r="K536" s="880" t="s">
        <v>718</v>
      </c>
      <c r="L536" s="882">
        <v>1</v>
      </c>
      <c r="M536" s="878" t="s">
        <v>718</v>
      </c>
      <c r="N536" s="882">
        <v>1</v>
      </c>
      <c r="O536" s="133"/>
      <c r="P536" s="132"/>
      <c r="Q536" s="157"/>
    </row>
    <row r="537" spans="1:17" ht="15.75">
      <c r="A537" s="132"/>
      <c r="B537" s="883" t="s">
        <v>719</v>
      </c>
      <c r="C537" s="884">
        <v>2000</v>
      </c>
      <c r="D537" s="885" t="s">
        <v>721</v>
      </c>
      <c r="E537" s="884">
        <v>327</v>
      </c>
      <c r="F537" s="883" t="s">
        <v>720</v>
      </c>
      <c r="G537" s="886">
        <v>40</v>
      </c>
      <c r="H537" s="133"/>
      <c r="I537" s="883" t="s">
        <v>719</v>
      </c>
      <c r="J537" s="887">
        <v>2</v>
      </c>
      <c r="K537" s="885" t="s">
        <v>721</v>
      </c>
      <c r="L537" s="887">
        <v>2</v>
      </c>
      <c r="M537" s="883" t="s">
        <v>720</v>
      </c>
      <c r="N537" s="886">
        <v>50</v>
      </c>
      <c r="O537" s="133"/>
      <c r="P537" s="132"/>
      <c r="Q537" s="157"/>
    </row>
    <row r="538" spans="1:17" ht="15.75">
      <c r="A538" s="132"/>
      <c r="B538" s="888" t="s">
        <v>1170</v>
      </c>
      <c r="C538" s="889">
        <f>IF(C536=0,0,IF(C537=0,0,C537-C536))</f>
        <v>1000</v>
      </c>
      <c r="D538" s="888" t="s">
        <v>1171</v>
      </c>
      <c r="E538" s="889">
        <f>IF(E536=0,0,E536+E537)</f>
        <v>1327</v>
      </c>
      <c r="F538" s="888" t="s">
        <v>1170</v>
      </c>
      <c r="G538" s="890">
        <f>G539*G537%</f>
        <v>66.666666666666671</v>
      </c>
      <c r="H538" s="133"/>
      <c r="I538" s="888" t="s">
        <v>1170</v>
      </c>
      <c r="J538" s="891">
        <f>IF(J536=0,0,IF(J537=0,0,J537-J536))</f>
        <v>1</v>
      </c>
      <c r="K538" s="888" t="s">
        <v>1171</v>
      </c>
      <c r="L538" s="891">
        <f>IF(L536=0,0,L536+L537)</f>
        <v>3</v>
      </c>
      <c r="M538" s="888" t="s">
        <v>1170</v>
      </c>
      <c r="N538" s="891">
        <f>N539*N537%</f>
        <v>1</v>
      </c>
      <c r="O538" s="133"/>
      <c r="P538" s="132"/>
      <c r="Q538" s="157"/>
    </row>
    <row r="539" spans="1:17" ht="15.75">
      <c r="A539" s="132"/>
      <c r="B539" s="892" t="s">
        <v>1172</v>
      </c>
      <c r="C539" s="893">
        <f>IF(C536=0,0,IF(C537=0,0,C538/C537))</f>
        <v>0.5</v>
      </c>
      <c r="D539" s="892" t="s">
        <v>1172</v>
      </c>
      <c r="E539" s="893">
        <f>IF(E536=0,0,E537/E538)</f>
        <v>0.24642049736247174</v>
      </c>
      <c r="F539" s="888" t="s">
        <v>1171</v>
      </c>
      <c r="G539" s="890">
        <f>G536/(100-G537)*100</f>
        <v>166.66666666666669</v>
      </c>
      <c r="H539" s="133"/>
      <c r="I539" s="892" t="s">
        <v>1172</v>
      </c>
      <c r="J539" s="893">
        <f>IF(J536=0,0,IF(J537=0,0,J538/J537))</f>
        <v>0.5</v>
      </c>
      <c r="K539" s="892" t="s">
        <v>1172</v>
      </c>
      <c r="L539" s="893">
        <f>IF(L536=0,0,L537/L538)</f>
        <v>0.66666666666666663</v>
      </c>
      <c r="M539" s="888" t="s">
        <v>1171</v>
      </c>
      <c r="N539" s="894">
        <f>N536/(100-N537)*100</f>
        <v>2</v>
      </c>
      <c r="O539" s="133"/>
      <c r="P539" s="132"/>
      <c r="Q539" s="157"/>
    </row>
    <row r="540" spans="1:17" ht="15.75">
      <c r="A540" s="132"/>
      <c r="B540" s="895" t="s">
        <v>719</v>
      </c>
      <c r="C540" s="884">
        <v>1780</v>
      </c>
      <c r="D540" s="896" t="s">
        <v>719</v>
      </c>
      <c r="E540" s="884">
        <v>2310</v>
      </c>
      <c r="F540" s="897" t="s">
        <v>719</v>
      </c>
      <c r="G540" s="898">
        <v>500</v>
      </c>
      <c r="H540" s="133"/>
      <c r="I540" s="895" t="s">
        <v>719</v>
      </c>
      <c r="J540" s="899">
        <v>2</v>
      </c>
      <c r="K540" s="896" t="s">
        <v>719</v>
      </c>
      <c r="L540" s="900">
        <v>2</v>
      </c>
      <c r="M540" s="896" t="s">
        <v>719</v>
      </c>
      <c r="N540" s="899">
        <v>1</v>
      </c>
      <c r="O540" s="133"/>
      <c r="P540" s="132"/>
      <c r="Q540" s="157"/>
    </row>
    <row r="541" spans="1:17" ht="15.75">
      <c r="A541" s="132"/>
      <c r="B541" s="901" t="s">
        <v>718</v>
      </c>
      <c r="C541" s="879">
        <v>1000</v>
      </c>
      <c r="D541" s="902" t="s">
        <v>721</v>
      </c>
      <c r="E541" s="879">
        <v>720</v>
      </c>
      <c r="F541" s="902" t="s">
        <v>720</v>
      </c>
      <c r="G541" s="903">
        <v>50</v>
      </c>
      <c r="H541" s="133"/>
      <c r="I541" s="901" t="s">
        <v>718</v>
      </c>
      <c r="J541" s="904">
        <v>1</v>
      </c>
      <c r="K541" s="902" t="s">
        <v>721</v>
      </c>
      <c r="L541" s="904">
        <v>1</v>
      </c>
      <c r="M541" s="902" t="s">
        <v>720</v>
      </c>
      <c r="N541" s="903">
        <v>50</v>
      </c>
      <c r="O541" s="133"/>
      <c r="P541" s="132"/>
      <c r="Q541" s="157"/>
    </row>
    <row r="542" spans="1:17" ht="15.75">
      <c r="A542" s="132"/>
      <c r="B542" s="888" t="s">
        <v>1170</v>
      </c>
      <c r="C542" s="889">
        <f>IF(C540=0,0,IF(C541=0,0,C540-C541))</f>
        <v>780</v>
      </c>
      <c r="D542" s="888" t="s">
        <v>1173</v>
      </c>
      <c r="E542" s="889">
        <f>IF(E540=0,0,IF(E541=0,0,E540-E541))</f>
        <v>1590</v>
      </c>
      <c r="F542" s="888" t="s">
        <v>1170</v>
      </c>
      <c r="G542" s="889">
        <f>G540*G541%</f>
        <v>250</v>
      </c>
      <c r="H542" s="133"/>
      <c r="I542" s="888" t="s">
        <v>1170</v>
      </c>
      <c r="J542" s="891">
        <f>IF(J540=0,0,IF(J541=0,0,J540-J541))</f>
        <v>1</v>
      </c>
      <c r="K542" s="888" t="s">
        <v>1173</v>
      </c>
      <c r="L542" s="891">
        <f>IF(L540=0,0,IF(L541=0,0,L540-L541))</f>
        <v>1</v>
      </c>
      <c r="M542" s="888" t="s">
        <v>1170</v>
      </c>
      <c r="N542" s="891">
        <f>N540*N541%</f>
        <v>0.5</v>
      </c>
      <c r="O542" s="133"/>
      <c r="P542" s="132"/>
      <c r="Q542" s="157"/>
    </row>
    <row r="543" spans="1:17" ht="15.75">
      <c r="A543" s="132"/>
      <c r="B543" s="892" t="s">
        <v>1172</v>
      </c>
      <c r="C543" s="893">
        <f>IF(C540=0,0,C542/C540)</f>
        <v>0.43820224719101125</v>
      </c>
      <c r="D543" s="892" t="s">
        <v>1172</v>
      </c>
      <c r="E543" s="893">
        <f>IF(E540=0,0,IF(E541=0,0,E541/E540))</f>
        <v>0.31168831168831168</v>
      </c>
      <c r="F543" s="892" t="s">
        <v>1173</v>
      </c>
      <c r="G543" s="905">
        <f>G540-G542</f>
        <v>250</v>
      </c>
      <c r="H543" s="133"/>
      <c r="I543" s="892" t="s">
        <v>1172</v>
      </c>
      <c r="J543" s="893">
        <f>IF(J540=0,0,J542/J540)</f>
        <v>0.5</v>
      </c>
      <c r="K543" s="892" t="s">
        <v>1172</v>
      </c>
      <c r="L543" s="893">
        <f>IF(L540=0,0,IF(L541=0,0,L541/L540))</f>
        <v>0.5</v>
      </c>
      <c r="M543" s="892" t="s">
        <v>1173</v>
      </c>
      <c r="N543" s="906">
        <f>N540-N542</f>
        <v>0.5</v>
      </c>
      <c r="O543" s="133"/>
      <c r="P543" s="132"/>
      <c r="Q543" s="157"/>
    </row>
    <row r="544" spans="1:17">
      <c r="A544" s="132"/>
      <c r="B544" s="6328" t="s">
        <v>694</v>
      </c>
      <c r="C544" s="6329"/>
      <c r="D544" s="6329"/>
      <c r="E544" s="6329"/>
      <c r="F544" s="6329"/>
      <c r="G544" s="6329"/>
      <c r="H544" s="133"/>
      <c r="I544" s="6328" t="s">
        <v>694</v>
      </c>
      <c r="J544" s="6329"/>
      <c r="K544" s="6329"/>
      <c r="L544" s="6329"/>
      <c r="M544" s="6329"/>
      <c r="N544" s="6329"/>
      <c r="O544" s="133"/>
      <c r="P544" s="132"/>
      <c r="Q544" s="157"/>
    </row>
    <row r="545" spans="1:17">
      <c r="A545" s="132"/>
      <c r="B545" s="478"/>
      <c r="C545" s="478"/>
      <c r="D545" s="478"/>
      <c r="E545" s="478"/>
      <c r="F545" s="478"/>
      <c r="G545" s="478"/>
      <c r="H545" s="157"/>
      <c r="I545" s="479"/>
      <c r="J545" s="479"/>
      <c r="K545" s="176"/>
      <c r="L545" s="176"/>
      <c r="M545" s="479"/>
      <c r="N545" s="479"/>
      <c r="O545" s="132"/>
      <c r="P545" s="132"/>
      <c r="Q545" s="157"/>
    </row>
    <row r="546" spans="1:17">
      <c r="A546" s="498"/>
      <c r="B546" s="499"/>
      <c r="C546" s="500"/>
      <c r="D546" s="500"/>
      <c r="E546" s="500"/>
      <c r="F546" s="500"/>
      <c r="G546" s="500"/>
      <c r="H546" s="500"/>
      <c r="I546" s="500"/>
      <c r="J546" s="499"/>
      <c r="K546" s="499"/>
      <c r="L546" s="499"/>
      <c r="M546" s="498"/>
      <c r="N546" s="498"/>
      <c r="O546" s="498"/>
      <c r="P546" s="498"/>
      <c r="Q546" s="498"/>
    </row>
    <row r="547" spans="1:17">
      <c r="A547" s="132"/>
      <c r="B547" s="478"/>
      <c r="C547" s="478"/>
      <c r="D547" s="478"/>
      <c r="E547" s="478"/>
      <c r="F547" s="478"/>
      <c r="G547" s="478"/>
      <c r="H547" s="157"/>
      <c r="I547" s="479"/>
      <c r="J547" s="479"/>
      <c r="K547" s="176"/>
      <c r="L547" s="176"/>
      <c r="M547" s="479"/>
      <c r="N547" s="479"/>
      <c r="O547" s="132"/>
      <c r="P547" s="132"/>
      <c r="Q547" s="157"/>
    </row>
    <row r="548" spans="1:17">
      <c r="A548" s="132"/>
      <c r="B548" s="478"/>
      <c r="C548" s="478"/>
      <c r="D548" s="478"/>
      <c r="E548" s="478"/>
      <c r="F548" s="478"/>
      <c r="G548" s="478"/>
      <c r="H548" s="157"/>
      <c r="I548" s="479"/>
      <c r="J548" s="479"/>
      <c r="K548" s="176"/>
      <c r="L548" s="176"/>
      <c r="M548" s="479"/>
      <c r="N548" s="479"/>
      <c r="O548" s="132"/>
      <c r="P548" s="132"/>
      <c r="Q548" s="157"/>
    </row>
    <row r="549" spans="1:17" ht="15.75">
      <c r="A549" s="132"/>
      <c r="B549" s="478"/>
      <c r="C549" s="478"/>
      <c r="D549" s="478"/>
      <c r="E549" s="478"/>
      <c r="F549" s="478"/>
      <c r="G549" s="478"/>
      <c r="H549" s="157"/>
      <c r="I549" s="479"/>
      <c r="J549" s="907" t="s">
        <v>1174</v>
      </c>
      <c r="K549" s="908"/>
      <c r="L549" s="908"/>
      <c r="M549" s="909"/>
      <c r="N549" s="909"/>
      <c r="O549" s="132"/>
      <c r="P549" s="132"/>
      <c r="Q549" s="157"/>
    </row>
    <row r="550" spans="1:17">
      <c r="A550" s="132"/>
      <c r="B550" s="478"/>
      <c r="C550" s="478"/>
      <c r="D550" s="478"/>
      <c r="E550" s="478"/>
      <c r="F550" s="478"/>
      <c r="G550" s="478"/>
      <c r="H550" s="157"/>
      <c r="I550" s="479"/>
      <c r="J550" s="479"/>
      <c r="K550" s="176"/>
      <c r="L550" s="176"/>
      <c r="M550" s="479"/>
      <c r="N550" s="479"/>
      <c r="O550" s="132"/>
      <c r="P550" s="132"/>
      <c r="Q550" s="157"/>
    </row>
    <row r="551" spans="1:17" ht="21">
      <c r="A551" s="132"/>
      <c r="B551" s="478"/>
      <c r="C551" s="478"/>
      <c r="D551" s="478"/>
      <c r="E551" s="478"/>
      <c r="F551" s="478"/>
      <c r="G551" s="478"/>
      <c r="H551" s="157"/>
      <c r="I551" s="479"/>
      <c r="J551" s="910" t="s">
        <v>1175</v>
      </c>
      <c r="K551" s="132"/>
      <c r="L551" s="132"/>
      <c r="M551" s="132"/>
      <c r="N551" s="132"/>
      <c r="O551" s="132"/>
      <c r="P551" s="132"/>
      <c r="Q551" s="157"/>
    </row>
    <row r="552" spans="1:17" ht="23.25">
      <c r="A552" s="132"/>
      <c r="B552" s="478"/>
      <c r="C552" s="478"/>
      <c r="D552" s="478"/>
      <c r="E552" s="478"/>
      <c r="F552" s="478"/>
      <c r="G552" s="478"/>
      <c r="H552" s="157"/>
      <c r="I552" s="479"/>
      <c r="J552" s="6330" t="s">
        <v>1176</v>
      </c>
      <c r="K552" s="6330"/>
      <c r="L552" s="6330"/>
      <c r="M552" s="6330"/>
      <c r="N552" s="6330"/>
      <c r="O552" s="132"/>
      <c r="P552" s="132"/>
      <c r="Q552" s="157"/>
    </row>
    <row r="553" spans="1:17" ht="21">
      <c r="A553" s="132"/>
      <c r="B553" s="478"/>
      <c r="C553" s="478"/>
      <c r="D553" s="478"/>
      <c r="E553" s="478"/>
      <c r="F553" s="478"/>
      <c r="G553" s="478"/>
      <c r="H553" s="157"/>
      <c r="I553" s="479"/>
      <c r="J553" s="911"/>
      <c r="K553" s="912" t="s">
        <v>1177</v>
      </c>
      <c r="L553" s="913"/>
      <c r="M553" s="914"/>
      <c r="N553" s="479"/>
      <c r="O553" s="132"/>
      <c r="P553" s="132"/>
      <c r="Q553" s="157"/>
    </row>
    <row r="554" spans="1:17" ht="21">
      <c r="A554" s="132"/>
      <c r="B554" s="478"/>
      <c r="C554" s="478"/>
      <c r="D554" s="478"/>
      <c r="E554" s="478"/>
      <c r="F554" s="478"/>
      <c r="G554" s="478"/>
      <c r="H554" s="157"/>
      <c r="I554" s="479"/>
      <c r="J554" s="911"/>
      <c r="K554" s="912" t="s">
        <v>1178</v>
      </c>
      <c r="L554" s="913"/>
      <c r="M554" s="914"/>
      <c r="N554" s="479"/>
      <c r="O554" s="132"/>
      <c r="P554" s="132"/>
      <c r="Q554" s="157"/>
    </row>
    <row r="555" spans="1:17" ht="21">
      <c r="A555" s="132"/>
      <c r="B555" s="478"/>
      <c r="C555" s="478"/>
      <c r="D555" s="478"/>
      <c r="E555" s="478"/>
      <c r="F555" s="478"/>
      <c r="G555" s="478"/>
      <c r="H555" s="157"/>
      <c r="I555" s="479"/>
      <c r="J555" s="911"/>
      <c r="K555" s="912" t="s">
        <v>1179</v>
      </c>
      <c r="L555" s="913"/>
      <c r="M555" s="914"/>
      <c r="N555" s="479"/>
      <c r="O555" s="132"/>
      <c r="P555" s="132"/>
      <c r="Q555" s="157"/>
    </row>
    <row r="556" spans="1:17" ht="21">
      <c r="A556" s="132"/>
      <c r="B556" s="915" t="s">
        <v>1180</v>
      </c>
      <c r="C556" s="478"/>
      <c r="D556" s="478"/>
      <c r="E556" s="478"/>
      <c r="F556" s="478"/>
      <c r="G556" s="478"/>
      <c r="H556" s="157"/>
      <c r="I556" s="479"/>
      <c r="J556" s="911"/>
      <c r="K556" s="912" t="s">
        <v>1181</v>
      </c>
      <c r="L556" s="913"/>
      <c r="M556" s="914"/>
      <c r="N556" s="479"/>
      <c r="O556" s="132"/>
      <c r="P556" s="132"/>
      <c r="Q556" s="157"/>
    </row>
    <row r="557" spans="1:17" ht="21">
      <c r="A557" s="132"/>
      <c r="B557" s="915" t="s">
        <v>1182</v>
      </c>
      <c r="C557" s="478"/>
      <c r="D557" s="478"/>
      <c r="E557" s="478"/>
      <c r="F557" s="478"/>
      <c r="G557" s="478"/>
      <c r="H557" s="157"/>
      <c r="I557" s="479"/>
      <c r="J557" s="911"/>
      <c r="K557" s="912" t="s">
        <v>1183</v>
      </c>
      <c r="L557" s="913"/>
      <c r="M557" s="914"/>
      <c r="N557" s="479"/>
      <c r="O557" s="132"/>
      <c r="P557" s="132"/>
      <c r="Q557" s="157"/>
    </row>
    <row r="558" spans="1:17" ht="21">
      <c r="A558" s="132"/>
      <c r="B558" s="478"/>
      <c r="C558" s="478"/>
      <c r="D558" s="478"/>
      <c r="E558" s="478"/>
      <c r="F558" s="478"/>
      <c r="G558" s="478"/>
      <c r="H558" s="157"/>
      <c r="I558" s="479"/>
      <c r="J558" s="911"/>
      <c r="K558" s="912" t="s">
        <v>1184</v>
      </c>
      <c r="L558" s="913"/>
      <c r="M558" s="914"/>
      <c r="N558" s="479"/>
      <c r="O558" s="132"/>
      <c r="P558" s="132"/>
      <c r="Q558" s="157"/>
    </row>
    <row r="559" spans="1:17" ht="21">
      <c r="A559" s="132"/>
      <c r="B559" s="916" t="s">
        <v>1185</v>
      </c>
      <c r="C559" s="133"/>
      <c r="D559" s="133"/>
      <c r="E559" s="133"/>
      <c r="F559" s="478"/>
      <c r="G559" s="478"/>
      <c r="H559" s="157"/>
      <c r="I559" s="479"/>
      <c r="J559" s="911"/>
      <c r="K559" s="912" t="s">
        <v>1186</v>
      </c>
      <c r="L559" s="913"/>
      <c r="M559" s="914"/>
      <c r="N559" s="479"/>
      <c r="O559" s="132"/>
      <c r="P559" s="132"/>
      <c r="Q559" s="157"/>
    </row>
    <row r="560" spans="1:17">
      <c r="A560" s="132"/>
      <c r="B560" s="917" t="s">
        <v>1187</v>
      </c>
      <c r="C560" s="133"/>
      <c r="D560" s="133"/>
      <c r="E560" s="133"/>
      <c r="F560" s="478"/>
      <c r="G560" s="478"/>
      <c r="H560" s="157"/>
      <c r="I560" s="479"/>
      <c r="J560" s="479"/>
      <c r="K560" s="176"/>
      <c r="L560" s="176"/>
      <c r="M560" s="479"/>
      <c r="N560" s="479"/>
      <c r="O560" s="132"/>
      <c r="P560" s="132"/>
      <c r="Q560" s="157"/>
    </row>
    <row r="561" spans="1:17" ht="31.5" customHeight="1" thickBot="1">
      <c r="A561" s="132"/>
      <c r="B561" s="915"/>
      <c r="C561" s="918"/>
      <c r="D561" s="918"/>
      <c r="E561" s="918"/>
      <c r="F561" s="478"/>
      <c r="G561" s="478"/>
      <c r="H561" s="157"/>
      <c r="I561" s="479"/>
      <c r="J561" s="916"/>
      <c r="K561" s="176"/>
      <c r="L561" s="176"/>
      <c r="O561" s="132"/>
      <c r="P561" s="132"/>
      <c r="Q561" s="157"/>
    </row>
    <row r="562" spans="1:17" ht="16.5" customHeight="1" thickBot="1">
      <c r="A562" s="132"/>
      <c r="B562" s="565"/>
      <c r="C562" s="133"/>
      <c r="D562" s="133"/>
      <c r="E562" s="133"/>
      <c r="F562" s="478"/>
      <c r="G562" s="478"/>
      <c r="H562" s="157"/>
      <c r="I562" s="479"/>
      <c r="J562" s="917"/>
      <c r="K562" s="176"/>
      <c r="L562" s="176"/>
      <c r="M562" s="6331" t="s">
        <v>1188</v>
      </c>
      <c r="N562" s="6332"/>
      <c r="O562" s="132"/>
      <c r="P562" s="132"/>
      <c r="Q562" s="157"/>
    </row>
    <row r="563" spans="1:17" ht="15.75">
      <c r="A563" s="132"/>
      <c r="B563" s="919" t="s">
        <v>1189</v>
      </c>
      <c r="C563" s="133"/>
      <c r="D563" s="133"/>
      <c r="E563" s="133"/>
      <c r="F563" s="478"/>
      <c r="G563" s="6333" t="s">
        <v>1190</v>
      </c>
      <c r="H563" s="6334"/>
      <c r="I563" s="479"/>
      <c r="J563" s="565"/>
      <c r="K563" s="565"/>
      <c r="L563" s="176"/>
      <c r="M563" s="6337" t="s">
        <v>1191</v>
      </c>
      <c r="N563" s="6338"/>
      <c r="O563" s="132"/>
      <c r="P563" s="132"/>
      <c r="Q563" s="157"/>
    </row>
    <row r="564" spans="1:17" ht="15.75">
      <c r="A564" s="132"/>
      <c r="B564" s="920" t="s">
        <v>1190</v>
      </c>
      <c r="C564" s="133"/>
      <c r="D564" s="133"/>
      <c r="E564" s="133" t="s">
        <v>1192</v>
      </c>
      <c r="F564" s="478"/>
      <c r="G564" s="6335"/>
      <c r="H564" s="6336"/>
      <c r="I564" s="479"/>
      <c r="J564" s="565" t="s">
        <v>1188</v>
      </c>
      <c r="K564" s="565"/>
      <c r="L564" s="176"/>
      <c r="M564" s="921" t="s">
        <v>719</v>
      </c>
      <c r="N564" s="922">
        <v>140</v>
      </c>
      <c r="O564" s="132"/>
      <c r="P564" s="132"/>
      <c r="Q564" s="157"/>
    </row>
    <row r="565" spans="1:17" ht="15.75" customHeight="1">
      <c r="A565" s="132"/>
      <c r="B565" s="565" t="s">
        <v>1193</v>
      </c>
      <c r="C565" s="133"/>
      <c r="D565" s="133"/>
      <c r="E565" s="133"/>
      <c r="F565" s="478"/>
      <c r="G565" s="923" t="s">
        <v>719</v>
      </c>
      <c r="H565" s="924">
        <v>87</v>
      </c>
      <c r="I565" s="479"/>
      <c r="J565" s="565" t="s">
        <v>1191</v>
      </c>
      <c r="K565" s="565"/>
      <c r="L565" s="176"/>
      <c r="M565" s="925" t="s">
        <v>720</v>
      </c>
      <c r="N565" s="926">
        <v>20</v>
      </c>
      <c r="O565" s="132"/>
      <c r="P565" s="133"/>
      <c r="Q565" s="133"/>
    </row>
    <row r="566" spans="1:17" ht="15.75">
      <c r="A566" s="132"/>
      <c r="B566" s="565" t="s">
        <v>1194</v>
      </c>
      <c r="C566" s="133"/>
      <c r="D566" s="133"/>
      <c r="E566" s="133"/>
      <c r="F566" s="478"/>
      <c r="G566" s="927" t="s">
        <v>720</v>
      </c>
      <c r="H566" s="928">
        <v>5</v>
      </c>
      <c r="I566" s="479"/>
      <c r="J566" s="565" t="s">
        <v>1195</v>
      </c>
      <c r="K566" s="565"/>
      <c r="L566" s="176"/>
      <c r="M566" s="929" t="s">
        <v>1170</v>
      </c>
      <c r="N566" s="930">
        <f>(N564*N565)/100</f>
        <v>28</v>
      </c>
      <c r="O566" s="132"/>
      <c r="P566" s="133"/>
      <c r="Q566" s="133"/>
    </row>
    <row r="567" spans="1:17" ht="15.75">
      <c r="A567" s="132"/>
      <c r="B567" s="919" t="s">
        <v>1196</v>
      </c>
      <c r="C567" s="133"/>
      <c r="D567" s="133"/>
      <c r="E567" s="133"/>
      <c r="F567" s="478"/>
      <c r="G567" s="931" t="s">
        <v>1197</v>
      </c>
      <c r="H567" s="932">
        <f>H566/100</f>
        <v>0.05</v>
      </c>
      <c r="I567" s="479"/>
      <c r="J567" s="919" t="s">
        <v>1198</v>
      </c>
      <c r="K567" s="565"/>
      <c r="L567" s="176"/>
      <c r="M567" s="929" t="s">
        <v>1197</v>
      </c>
      <c r="N567" s="933">
        <f>N565/100</f>
        <v>0.2</v>
      </c>
      <c r="O567" s="132"/>
      <c r="P567" s="133"/>
      <c r="Q567" s="133"/>
    </row>
    <row r="568" spans="1:17" ht="16.5" thickBot="1">
      <c r="A568" s="132"/>
      <c r="B568" s="565" t="s">
        <v>1199</v>
      </c>
      <c r="C568" s="133"/>
      <c r="D568" s="133"/>
      <c r="E568" s="133"/>
      <c r="F568" s="478"/>
      <c r="G568" s="934" t="s">
        <v>1170</v>
      </c>
      <c r="H568" s="935">
        <f>H565*H567</f>
        <v>4.3500000000000005</v>
      </c>
      <c r="I568" s="479"/>
      <c r="J568" s="565" t="s">
        <v>1200</v>
      </c>
      <c r="K568" s="565"/>
      <c r="L568" s="176"/>
      <c r="M568" s="931" t="s">
        <v>1170</v>
      </c>
      <c r="N568" s="936">
        <f>N564*N567</f>
        <v>28</v>
      </c>
      <c r="O568" s="133"/>
      <c r="P568" s="133"/>
      <c r="Q568" s="133"/>
    </row>
    <row r="569" spans="1:17" ht="16.5" thickBot="1">
      <c r="A569" s="132"/>
      <c r="B569" s="565" t="s">
        <v>1201</v>
      </c>
      <c r="C569" s="133"/>
      <c r="D569" s="133"/>
      <c r="E569" s="133"/>
      <c r="F569" s="478"/>
      <c r="G569" s="478"/>
      <c r="H569" s="157"/>
      <c r="I569" s="479"/>
      <c r="J569" s="919" t="s">
        <v>1202</v>
      </c>
      <c r="K569" s="565"/>
      <c r="L569" s="176"/>
      <c r="M569" s="6353" t="s">
        <v>1198</v>
      </c>
      <c r="N569" s="6354"/>
      <c r="O569" s="133"/>
      <c r="P569" s="133"/>
      <c r="Q569" s="133"/>
    </row>
    <row r="570" spans="1:17" ht="15.75">
      <c r="A570" s="132"/>
      <c r="B570" s="919" t="s">
        <v>1203</v>
      </c>
      <c r="C570" s="133"/>
      <c r="D570" s="133"/>
      <c r="E570" s="133"/>
      <c r="F570" s="478"/>
      <c r="G570" s="6333" t="s">
        <v>1204</v>
      </c>
      <c r="H570" s="6334"/>
      <c r="I570" s="479"/>
      <c r="J570" s="565" t="s">
        <v>1205</v>
      </c>
      <c r="K570" s="565"/>
      <c r="L570" s="176"/>
      <c r="M570" s="6355" t="s">
        <v>1200</v>
      </c>
      <c r="N570" s="6356"/>
      <c r="O570" s="133"/>
      <c r="P570" s="133"/>
      <c r="Q570" s="133"/>
    </row>
    <row r="571" spans="1:17" ht="15.75">
      <c r="A571" s="132"/>
      <c r="B571" s="565"/>
      <c r="C571" s="133"/>
      <c r="D571" s="133"/>
      <c r="E571" s="133"/>
      <c r="F571" s="478"/>
      <c r="G571" s="6335"/>
      <c r="H571" s="6336"/>
      <c r="I571" s="479"/>
      <c r="J571" s="919" t="s">
        <v>1206</v>
      </c>
      <c r="K571" s="565"/>
      <c r="L571" s="176"/>
      <c r="M571" s="937">
        <f>N567</f>
        <v>0.2</v>
      </c>
      <c r="N571" s="938">
        <f>N564*M571</f>
        <v>28</v>
      </c>
      <c r="O571" s="939" t="s">
        <v>257</v>
      </c>
      <c r="P571" s="133"/>
      <c r="Q571" s="133"/>
    </row>
    <row r="572" spans="1:17" ht="15.75">
      <c r="A572" s="132"/>
      <c r="B572" s="920" t="s">
        <v>1204</v>
      </c>
      <c r="C572" s="133"/>
      <c r="D572" s="133"/>
      <c r="E572" s="133"/>
      <c r="F572" s="478"/>
      <c r="G572" s="923" t="s">
        <v>719</v>
      </c>
      <c r="H572" s="940">
        <v>87</v>
      </c>
      <c r="I572" s="479"/>
      <c r="J572" s="565"/>
      <c r="K572" s="565"/>
      <c r="L572" s="176"/>
      <c r="M572" s="6357" t="s">
        <v>1202</v>
      </c>
      <c r="N572" s="6358"/>
      <c r="O572" s="132"/>
      <c r="P572" s="133"/>
      <c r="Q572" s="133"/>
    </row>
    <row r="573" spans="1:17" ht="15.75">
      <c r="A573" s="132"/>
      <c r="B573" s="565" t="s">
        <v>1207</v>
      </c>
      <c r="C573" s="133"/>
      <c r="D573" s="133"/>
      <c r="E573" s="133"/>
      <c r="F573" s="478"/>
      <c r="G573" s="927" t="s">
        <v>720</v>
      </c>
      <c r="H573" s="928">
        <v>5</v>
      </c>
      <c r="I573" s="479"/>
      <c r="J573" s="133"/>
      <c r="K573" s="565"/>
      <c r="L573" s="176"/>
      <c r="M573" s="941" t="s">
        <v>1205</v>
      </c>
      <c r="N573" s="653"/>
      <c r="O573" s="132"/>
      <c r="P573" s="133"/>
      <c r="Q573" s="133"/>
    </row>
    <row r="574" spans="1:17" ht="15.75">
      <c r="A574" s="132"/>
      <c r="B574" s="919" t="s">
        <v>1208</v>
      </c>
      <c r="C574" s="133"/>
      <c r="D574" s="133"/>
      <c r="E574" s="133"/>
      <c r="F574" s="478"/>
      <c r="G574" s="931" t="s">
        <v>1197</v>
      </c>
      <c r="H574" s="932">
        <f>(100-H573)/100</f>
        <v>0.95</v>
      </c>
      <c r="I574" s="479"/>
      <c r="J574" s="133"/>
      <c r="K574" s="565"/>
      <c r="L574" s="176"/>
      <c r="M574" s="942" t="s">
        <v>720</v>
      </c>
      <c r="N574" s="943">
        <v>40</v>
      </c>
      <c r="O574" s="132"/>
      <c r="P574" s="133"/>
      <c r="Q574" s="133"/>
    </row>
    <row r="575" spans="1:17" ht="16.5" thickBot="1">
      <c r="A575" s="132"/>
      <c r="B575" s="565" t="s">
        <v>1209</v>
      </c>
      <c r="C575" s="133"/>
      <c r="D575" s="133"/>
      <c r="E575" s="133"/>
      <c r="F575" s="478"/>
      <c r="G575" s="934" t="s">
        <v>1173</v>
      </c>
      <c r="H575" s="935">
        <f>H572*H574</f>
        <v>82.649999999999991</v>
      </c>
      <c r="I575" s="479"/>
      <c r="J575" s="133"/>
      <c r="K575" s="565"/>
      <c r="L575" s="176"/>
      <c r="M575" s="937">
        <f>N574/100</f>
        <v>0.4</v>
      </c>
      <c r="N575" s="938">
        <f>N564*M575</f>
        <v>56</v>
      </c>
      <c r="O575" s="132"/>
      <c r="P575" s="133"/>
      <c r="Q575" s="133"/>
    </row>
    <row r="576" spans="1:17" ht="15.75">
      <c r="A576" s="132"/>
      <c r="B576" s="919" t="s">
        <v>1210</v>
      </c>
      <c r="C576" s="133"/>
      <c r="D576" s="133"/>
      <c r="E576" s="133"/>
      <c r="F576" s="478"/>
      <c r="G576" s="478"/>
      <c r="H576" s="157"/>
      <c r="I576" s="479"/>
      <c r="J576" s="133"/>
      <c r="K576" s="565"/>
      <c r="L576" s="176"/>
      <c r="M576" s="942" t="s">
        <v>720</v>
      </c>
      <c r="N576" s="943">
        <v>90</v>
      </c>
      <c r="O576" s="132"/>
      <c r="P576" s="133"/>
      <c r="Q576" s="133"/>
    </row>
    <row r="577" spans="1:17" ht="15.75">
      <c r="A577" s="132"/>
      <c r="B577" s="565" t="s">
        <v>1211</v>
      </c>
      <c r="C577" s="133"/>
      <c r="D577" s="133"/>
      <c r="E577" s="133"/>
      <c r="F577" s="478"/>
      <c r="G577" s="478"/>
      <c r="H577" s="157"/>
      <c r="I577" s="479"/>
      <c r="J577" s="133"/>
      <c r="K577" s="565"/>
      <c r="L577" s="176"/>
      <c r="M577" s="6355" t="s">
        <v>1206</v>
      </c>
      <c r="N577" s="6356"/>
      <c r="O577" s="132"/>
      <c r="P577" s="133"/>
      <c r="Q577" s="133"/>
    </row>
    <row r="578" spans="1:17" ht="16.5" thickBot="1">
      <c r="A578" s="132"/>
      <c r="B578" s="565"/>
      <c r="C578" s="133"/>
      <c r="D578" s="133"/>
      <c r="E578" s="133"/>
      <c r="F578" s="478"/>
      <c r="G578" s="478"/>
      <c r="H578" s="157"/>
      <c r="I578" s="479"/>
      <c r="J578" s="133"/>
      <c r="K578" s="565"/>
      <c r="L578" s="176"/>
      <c r="M578" s="944">
        <f>N576/100</f>
        <v>0.9</v>
      </c>
      <c r="N578" s="945">
        <f>N564*M578</f>
        <v>126</v>
      </c>
      <c r="O578" s="132"/>
      <c r="P578" s="133"/>
      <c r="Q578" s="133"/>
    </row>
    <row r="579" spans="1:17" ht="15.75">
      <c r="A579" s="132"/>
      <c r="B579" s="565" t="s">
        <v>1212</v>
      </c>
      <c r="C579" s="565"/>
      <c r="D579" s="176"/>
      <c r="E579" s="565"/>
      <c r="F579" s="565"/>
      <c r="G579" s="6359" t="s">
        <v>1212</v>
      </c>
      <c r="H579" s="6360"/>
      <c r="I579" s="479"/>
      <c r="J579" s="565"/>
      <c r="K579" s="565"/>
      <c r="L579" s="565"/>
      <c r="M579" s="565"/>
      <c r="N579" s="565"/>
      <c r="O579" s="132"/>
      <c r="P579" s="133"/>
      <c r="Q579" s="133"/>
    </row>
    <row r="580" spans="1:17" ht="15.75">
      <c r="A580" s="132"/>
      <c r="B580" s="565" t="s">
        <v>1213</v>
      </c>
      <c r="C580" s="565"/>
      <c r="D580" s="176"/>
      <c r="E580" s="565"/>
      <c r="F580" s="565"/>
      <c r="G580" s="6361"/>
      <c r="H580" s="6362"/>
      <c r="I580" s="479"/>
      <c r="J580" s="565"/>
      <c r="K580" s="565"/>
      <c r="L580" s="565"/>
      <c r="M580" s="565"/>
      <c r="N580" s="565"/>
      <c r="O580" s="132"/>
      <c r="P580" s="133"/>
      <c r="Q580" s="133"/>
    </row>
    <row r="581" spans="1:17" ht="15.75">
      <c r="A581" s="132"/>
      <c r="B581" s="565" t="s">
        <v>1214</v>
      </c>
      <c r="C581" s="565"/>
      <c r="D581" s="176"/>
      <c r="E581" s="565"/>
      <c r="F581" s="565"/>
      <c r="G581" s="6346" t="s">
        <v>1213</v>
      </c>
      <c r="H581" s="6347"/>
      <c r="I581" s="479"/>
      <c r="J581" s="565"/>
      <c r="K581" s="565"/>
      <c r="L581" s="565"/>
      <c r="M581" s="565"/>
      <c r="N581" s="565"/>
      <c r="O581" s="132"/>
      <c r="P581" s="133"/>
      <c r="Q581" s="133"/>
    </row>
    <row r="582" spans="1:17" ht="15.75">
      <c r="A582" s="132"/>
      <c r="B582" s="565" t="s">
        <v>1215</v>
      </c>
      <c r="C582" s="565"/>
      <c r="D582" s="176"/>
      <c r="E582" s="565"/>
      <c r="F582" s="565"/>
      <c r="G582" s="6348" t="s">
        <v>1214</v>
      </c>
      <c r="H582" s="6349"/>
      <c r="I582" s="479"/>
      <c r="J582" s="565"/>
      <c r="K582" s="565"/>
      <c r="L582" s="565"/>
      <c r="M582" s="565"/>
      <c r="N582" s="565"/>
      <c r="O582" s="132"/>
      <c r="P582" s="133"/>
      <c r="Q582" s="133"/>
    </row>
    <row r="583" spans="1:17" ht="15.75">
      <c r="A583" s="132"/>
      <c r="B583" s="565" t="s">
        <v>1216</v>
      </c>
      <c r="C583" s="565"/>
      <c r="D583" s="176"/>
      <c r="E583" s="565"/>
      <c r="F583" s="565"/>
      <c r="G583" s="946" t="s">
        <v>719</v>
      </c>
      <c r="H583" s="947">
        <v>500</v>
      </c>
      <c r="I583" s="479"/>
      <c r="J583" s="565"/>
      <c r="K583" s="565"/>
      <c r="L583" s="565"/>
      <c r="M583" s="565"/>
      <c r="N583" s="565"/>
      <c r="O583" s="132"/>
      <c r="P583" s="133"/>
      <c r="Q583" s="133"/>
    </row>
    <row r="584" spans="1:17" ht="15.75">
      <c r="A584" s="132"/>
      <c r="B584" s="565" t="s">
        <v>1217</v>
      </c>
      <c r="C584" s="565"/>
      <c r="D584" s="176"/>
      <c r="E584" s="565"/>
      <c r="F584" s="565"/>
      <c r="G584" s="942" t="s">
        <v>720</v>
      </c>
      <c r="H584" s="943">
        <v>8</v>
      </c>
      <c r="I584" s="479"/>
      <c r="J584" s="565"/>
      <c r="K584" s="565"/>
      <c r="L584" s="565"/>
      <c r="M584" s="565"/>
      <c r="N584" s="565"/>
      <c r="O584" s="132"/>
      <c r="P584" s="133"/>
      <c r="Q584" s="133"/>
    </row>
    <row r="585" spans="1:17" ht="15.75">
      <c r="A585" s="132"/>
      <c r="B585" s="565"/>
      <c r="C585" s="565"/>
      <c r="D585" s="176"/>
      <c r="E585" s="565"/>
      <c r="F585" s="565"/>
      <c r="G585" s="931" t="s">
        <v>1170</v>
      </c>
      <c r="H585" s="936">
        <f>H583*(H584/100)</f>
        <v>40</v>
      </c>
      <c r="I585" s="479"/>
      <c r="J585" s="565"/>
      <c r="K585" s="565"/>
      <c r="L585" s="565"/>
      <c r="M585" s="565"/>
      <c r="N585" s="565"/>
      <c r="O585" s="132"/>
      <c r="P585" s="133"/>
      <c r="Q585" s="133"/>
    </row>
    <row r="586" spans="1:17" ht="15.75">
      <c r="A586" s="132"/>
      <c r="B586" s="565"/>
      <c r="C586" s="565"/>
      <c r="D586" s="176"/>
      <c r="E586" s="565"/>
      <c r="F586" s="565"/>
      <c r="G586" s="6350" t="s">
        <v>1215</v>
      </c>
      <c r="H586" s="6351"/>
      <c r="I586" s="479"/>
      <c r="J586" s="565"/>
      <c r="K586" s="565"/>
      <c r="L586" s="565"/>
      <c r="M586" s="565"/>
      <c r="N586" s="565"/>
      <c r="O586" s="132"/>
      <c r="P586" s="133"/>
      <c r="Q586" s="133"/>
    </row>
    <row r="587" spans="1:17" ht="15.75">
      <c r="A587" s="132"/>
      <c r="B587" s="565"/>
      <c r="C587" s="565"/>
      <c r="D587" s="176"/>
      <c r="E587" s="565"/>
      <c r="F587" s="565"/>
      <c r="G587" s="6348" t="s">
        <v>1216</v>
      </c>
      <c r="H587" s="6349"/>
      <c r="I587" s="479"/>
      <c r="J587" s="565"/>
      <c r="K587" s="565"/>
      <c r="L587" s="565"/>
      <c r="M587" s="565"/>
      <c r="N587" s="565"/>
      <c r="O587" s="132"/>
      <c r="P587" s="133"/>
      <c r="Q587" s="133"/>
    </row>
    <row r="588" spans="1:17" ht="16.5" thickBot="1">
      <c r="A588" s="132"/>
      <c r="B588" s="565"/>
      <c r="C588" s="565"/>
      <c r="D588" s="176"/>
      <c r="E588" s="565"/>
      <c r="F588" s="565"/>
      <c r="G588" s="948">
        <f>H584/100</f>
        <v>0.08</v>
      </c>
      <c r="H588" s="945">
        <f>H583*G588</f>
        <v>40</v>
      </c>
      <c r="I588" s="479"/>
      <c r="J588" s="565"/>
      <c r="K588" s="565"/>
      <c r="L588" s="565"/>
      <c r="M588" s="565"/>
      <c r="N588" s="565"/>
      <c r="O588" s="132"/>
      <c r="P588" s="133"/>
      <c r="Q588" s="133"/>
    </row>
    <row r="589" spans="1:17" ht="15.75">
      <c r="A589" s="132"/>
      <c r="B589" s="949"/>
      <c r="C589" s="133"/>
      <c r="D589" s="133"/>
      <c r="E589" s="133"/>
      <c r="F589" s="478"/>
      <c r="G589" s="478"/>
      <c r="H589" s="157"/>
      <c r="I589" s="479"/>
      <c r="J589" s="565"/>
      <c r="K589" s="565"/>
      <c r="L589" s="565"/>
      <c r="M589" s="565"/>
      <c r="N589" s="565"/>
      <c r="O589" s="132"/>
      <c r="P589" s="133"/>
      <c r="Q589" s="133"/>
    </row>
    <row r="590" spans="1:17" ht="16.5" thickBot="1">
      <c r="A590" s="132"/>
      <c r="B590" s="949"/>
      <c r="C590" s="133"/>
      <c r="D590" s="133"/>
      <c r="E590" s="133"/>
      <c r="F590" s="478"/>
      <c r="G590" s="478"/>
      <c r="H590" s="157"/>
      <c r="I590" s="479"/>
      <c r="J590" s="565"/>
      <c r="K590" s="565"/>
      <c r="L590" s="565"/>
      <c r="M590" s="565"/>
      <c r="N590" s="565"/>
      <c r="O590" s="132"/>
      <c r="P590" s="133"/>
      <c r="Q590" s="133"/>
    </row>
    <row r="591" spans="1:17" ht="20.25">
      <c r="A591" s="132"/>
      <c r="B591" s="950"/>
      <c r="C591" s="951"/>
      <c r="D591" s="951"/>
      <c r="E591" s="951"/>
      <c r="F591" s="951"/>
      <c r="G591" s="951"/>
      <c r="H591" s="952" t="s">
        <v>1218</v>
      </c>
      <c r="I591" s="479"/>
      <c r="J591" s="565"/>
      <c r="K591" s="565"/>
      <c r="L591" s="565"/>
      <c r="M591" s="565"/>
      <c r="N591" s="565"/>
      <c r="O591" s="132"/>
      <c r="P591" s="133"/>
      <c r="Q591" s="133"/>
    </row>
    <row r="592" spans="1:17" ht="15.75">
      <c r="A592" s="132"/>
      <c r="B592" s="953" t="s">
        <v>1219</v>
      </c>
      <c r="C592" s="954"/>
      <c r="D592" s="955" t="str">
        <f>IF(B593&lt;G593,"Recette imcomplète,il manque",IF(B593&gt;G593,"Trop de produits dans le recette",IF(B593=G593,"")))</f>
        <v>Recette imcomplète,il manque</v>
      </c>
      <c r="E592" s="956">
        <f>IF(B593=G593,"",IF(B593&lt;G593,G593-B593,IF(B593&gt;G593,B593-G593)))</f>
        <v>2.9999999999999916E-2</v>
      </c>
      <c r="F592" s="957" t="s">
        <v>1220</v>
      </c>
      <c r="G592" s="958" t="s">
        <v>1221</v>
      </c>
      <c r="H592" s="959" t="s">
        <v>1222</v>
      </c>
      <c r="I592" s="479"/>
      <c r="J592" s="565"/>
      <c r="K592" s="565"/>
      <c r="L592" s="565"/>
      <c r="M592" s="565"/>
      <c r="N592" s="565"/>
      <c r="O592" s="132"/>
      <c r="P592" s="133"/>
      <c r="Q592" s="133"/>
    </row>
    <row r="593" spans="1:17" ht="15.75">
      <c r="A593" s="132"/>
      <c r="B593" s="960">
        <f>SUM(B594:B599)</f>
        <v>0.97000000000000008</v>
      </c>
      <c r="C593" s="961"/>
      <c r="D593" s="962"/>
      <c r="E593" s="963" t="s">
        <v>1223</v>
      </c>
      <c r="F593" s="964">
        <v>7</v>
      </c>
      <c r="G593" s="965">
        <v>1</v>
      </c>
      <c r="H593" s="966">
        <f>SUM(H594:H599)</f>
        <v>6.9300000000000006</v>
      </c>
      <c r="I593" s="479"/>
      <c r="J593" s="565"/>
      <c r="K593" s="565"/>
      <c r="L593" s="565"/>
      <c r="M593" s="565"/>
      <c r="N593" s="565"/>
      <c r="O593" s="132"/>
      <c r="P593" s="133"/>
      <c r="Q593" s="133"/>
    </row>
    <row r="594" spans="1:17" ht="15.75">
      <c r="A594" s="132"/>
      <c r="B594" s="967">
        <v>0.12</v>
      </c>
      <c r="C594" s="968" t="s">
        <v>1224</v>
      </c>
      <c r="D594" s="968"/>
      <c r="E594" s="968"/>
      <c r="F594" s="969">
        <f>F593*B594</f>
        <v>0.84</v>
      </c>
      <c r="G594" s="970">
        <v>0</v>
      </c>
      <c r="H594" s="971">
        <f t="shared" ref="H594:H599" si="3">IF(G594=0,F594,IF(F594="","",F594/(100-G594)*100))</f>
        <v>0.84</v>
      </c>
      <c r="I594" s="479"/>
      <c r="J594" s="565"/>
      <c r="K594" s="565"/>
      <c r="L594" s="565"/>
      <c r="M594" s="565"/>
      <c r="N594" s="565"/>
      <c r="O594" s="132"/>
      <c r="P594" s="133"/>
      <c r="Q594" s="133"/>
    </row>
    <row r="595" spans="1:17" ht="15.75">
      <c r="A595" s="132"/>
      <c r="B595" s="967">
        <v>0.08</v>
      </c>
      <c r="C595" s="968" t="s">
        <v>1225</v>
      </c>
      <c r="D595" s="968"/>
      <c r="E595" s="968"/>
      <c r="F595" s="972">
        <f>F593*B595</f>
        <v>0.56000000000000005</v>
      </c>
      <c r="G595" s="970">
        <v>0</v>
      </c>
      <c r="H595" s="971">
        <f t="shared" si="3"/>
        <v>0.56000000000000005</v>
      </c>
      <c r="I595" s="479"/>
      <c r="J595" s="565"/>
      <c r="K595" s="565"/>
      <c r="L595" s="565"/>
      <c r="M595" s="565"/>
      <c r="N595" s="565"/>
      <c r="O595" s="132"/>
      <c r="P595" s="133"/>
      <c r="Q595" s="133"/>
    </row>
    <row r="596" spans="1:17" ht="15.75">
      <c r="A596" s="132"/>
      <c r="B596" s="967">
        <v>0.2</v>
      </c>
      <c r="C596" s="968" t="s">
        <v>1226</v>
      </c>
      <c r="D596" s="968"/>
      <c r="E596" s="968"/>
      <c r="F596" s="972">
        <f>F593*B596</f>
        <v>1.4000000000000001</v>
      </c>
      <c r="G596" s="970">
        <v>0</v>
      </c>
      <c r="H596" s="971">
        <f t="shared" si="3"/>
        <v>1.4000000000000001</v>
      </c>
      <c r="I596" s="479"/>
      <c r="J596" s="565"/>
      <c r="K596" s="565"/>
      <c r="L596" s="565"/>
      <c r="M596" s="565"/>
      <c r="N596" s="565"/>
      <c r="O596" s="132"/>
      <c r="P596" s="133"/>
      <c r="Q596" s="133"/>
    </row>
    <row r="597" spans="1:17" ht="15.75">
      <c r="A597" s="132"/>
      <c r="B597" s="967">
        <v>0.55000000000000004</v>
      </c>
      <c r="C597" s="968" t="s">
        <v>1227</v>
      </c>
      <c r="D597" s="968"/>
      <c r="E597" s="968"/>
      <c r="F597" s="972">
        <f>F593*B597</f>
        <v>3.8500000000000005</v>
      </c>
      <c r="G597" s="970">
        <v>0</v>
      </c>
      <c r="H597" s="971">
        <f t="shared" si="3"/>
        <v>3.8500000000000005</v>
      </c>
      <c r="I597" s="479"/>
      <c r="J597" s="565"/>
      <c r="K597" s="565"/>
      <c r="L597" s="565"/>
      <c r="M597" s="565"/>
      <c r="N597" s="565"/>
      <c r="O597" s="132"/>
      <c r="P597" s="133"/>
      <c r="Q597" s="133"/>
    </row>
    <row r="598" spans="1:17" ht="15.75">
      <c r="A598" s="132"/>
      <c r="B598" s="967">
        <v>0.02</v>
      </c>
      <c r="C598" s="968" t="s">
        <v>1228</v>
      </c>
      <c r="D598" s="968"/>
      <c r="E598" s="968"/>
      <c r="F598" s="972">
        <f>F593*B598</f>
        <v>0.14000000000000001</v>
      </c>
      <c r="G598" s="970">
        <v>50</v>
      </c>
      <c r="H598" s="971">
        <f t="shared" si="3"/>
        <v>0.28000000000000003</v>
      </c>
      <c r="I598" s="479"/>
      <c r="J598" s="565"/>
      <c r="K598" s="565"/>
      <c r="L598" s="565"/>
      <c r="M598" s="565"/>
      <c r="N598" s="565"/>
      <c r="O598" s="132"/>
      <c r="P598" s="133"/>
      <c r="Q598" s="133"/>
    </row>
    <row r="599" spans="1:17" ht="16.5" thickBot="1">
      <c r="A599" s="132"/>
      <c r="B599" s="973"/>
      <c r="C599" s="974"/>
      <c r="D599" s="974"/>
      <c r="E599" s="974"/>
      <c r="F599" s="975">
        <f>F593*B599</f>
        <v>0</v>
      </c>
      <c r="G599" s="976">
        <v>0</v>
      </c>
      <c r="H599" s="977">
        <f t="shared" si="3"/>
        <v>0</v>
      </c>
      <c r="I599" s="479"/>
      <c r="J599" s="565"/>
      <c r="K599" s="565"/>
      <c r="L599" s="565"/>
      <c r="M599" s="565"/>
      <c r="N599" s="565"/>
      <c r="O599" s="132"/>
      <c r="P599" s="133"/>
      <c r="Q599" s="133"/>
    </row>
    <row r="600" spans="1:17" ht="15.75">
      <c r="A600" s="132"/>
      <c r="B600" s="949"/>
      <c r="C600" s="133"/>
      <c r="D600" s="133"/>
      <c r="E600" s="133"/>
      <c r="F600" s="478"/>
      <c r="G600" s="478"/>
      <c r="H600" s="157"/>
      <c r="I600" s="479"/>
      <c r="J600" s="565"/>
      <c r="K600" s="565"/>
      <c r="L600" s="565"/>
      <c r="M600" s="565"/>
      <c r="N600" s="565"/>
      <c r="O600" s="132"/>
      <c r="P600" s="133"/>
      <c r="Q600" s="133"/>
    </row>
    <row r="601" spans="1:17">
      <c r="A601" s="498"/>
      <c r="B601" s="499"/>
      <c r="C601" s="500"/>
      <c r="D601" s="500"/>
      <c r="E601" s="500"/>
      <c r="F601" s="500"/>
      <c r="G601" s="500"/>
      <c r="H601" s="500"/>
      <c r="I601" s="500"/>
      <c r="J601" s="499"/>
      <c r="K601" s="499"/>
      <c r="L601" s="499"/>
      <c r="M601" s="498"/>
      <c r="N601" s="498"/>
      <c r="O601" s="498"/>
      <c r="P601" s="498"/>
      <c r="Q601" s="498"/>
    </row>
    <row r="602" spans="1:17" ht="15.75">
      <c r="A602" s="132"/>
      <c r="B602" s="949"/>
      <c r="C602" s="133"/>
      <c r="D602" s="133"/>
      <c r="E602" s="133"/>
      <c r="F602" s="478"/>
      <c r="G602" s="478"/>
      <c r="H602" s="157"/>
      <c r="I602" s="479"/>
      <c r="J602" s="565"/>
      <c r="K602" s="565"/>
      <c r="L602" s="565"/>
      <c r="M602" s="565"/>
      <c r="N602" s="565"/>
      <c r="O602" s="132"/>
      <c r="P602" s="133"/>
      <c r="Q602" s="133"/>
    </row>
    <row r="603" spans="1:17" ht="15.75">
      <c r="A603" s="132"/>
      <c r="B603" s="949" t="s">
        <v>1229</v>
      </c>
      <c r="C603" s="133"/>
      <c r="D603" s="133"/>
      <c r="E603" s="133"/>
      <c r="F603" s="478"/>
      <c r="G603" s="478"/>
      <c r="H603" s="157"/>
      <c r="I603" s="479"/>
      <c r="J603" s="565"/>
      <c r="K603" s="565"/>
      <c r="L603" s="176"/>
      <c r="M603" s="978"/>
      <c r="N603" s="979"/>
      <c r="O603" s="132"/>
      <c r="P603" s="133"/>
      <c r="Q603" s="133"/>
    </row>
    <row r="604" spans="1:17" ht="15.75">
      <c r="A604" s="132"/>
      <c r="B604" s="6352" t="s">
        <v>1230</v>
      </c>
      <c r="C604" s="6352"/>
      <c r="D604" s="6352"/>
      <c r="E604" s="6352"/>
      <c r="F604" s="6352"/>
      <c r="G604" s="6352"/>
      <c r="H604" s="157"/>
      <c r="I604" s="479"/>
      <c r="J604" s="565" t="s">
        <v>1231</v>
      </c>
      <c r="K604" s="565"/>
      <c r="L604" s="176"/>
      <c r="M604" s="479"/>
      <c r="N604" s="479"/>
      <c r="O604" s="132"/>
      <c r="P604" s="133"/>
      <c r="Q604" s="133"/>
    </row>
    <row r="605" spans="1:17" ht="15.75">
      <c r="A605" s="132"/>
      <c r="B605" s="565"/>
      <c r="C605" s="133"/>
      <c r="D605" s="133"/>
      <c r="E605" s="133"/>
      <c r="F605" s="478"/>
      <c r="G605" s="478"/>
      <c r="H605" s="157"/>
      <c r="I605" s="479"/>
      <c r="J605" s="915" t="s">
        <v>1232</v>
      </c>
      <c r="K605" s="565"/>
      <c r="L605" s="176"/>
      <c r="M605" s="479"/>
      <c r="N605" s="479"/>
      <c r="O605" s="132"/>
      <c r="P605" s="133"/>
      <c r="Q605" s="133"/>
    </row>
    <row r="606" spans="1:17" ht="15.75">
      <c r="A606" s="132"/>
      <c r="B606" s="565" t="s">
        <v>1233</v>
      </c>
      <c r="C606" s="133"/>
      <c r="D606" s="133"/>
      <c r="E606" s="133"/>
      <c r="F606" s="478"/>
      <c r="G606" s="478"/>
      <c r="H606" s="157"/>
      <c r="I606" s="479"/>
      <c r="J606" s="565"/>
      <c r="K606" s="565"/>
      <c r="L606" s="176"/>
      <c r="M606" s="479"/>
      <c r="N606" s="479"/>
      <c r="O606" s="132"/>
      <c r="P606" s="133"/>
      <c r="Q606" s="133"/>
    </row>
    <row r="607" spans="1:17" ht="15.75">
      <c r="A607" s="132"/>
      <c r="B607" s="565" t="s">
        <v>1234</v>
      </c>
      <c r="C607" s="133"/>
      <c r="D607" s="133"/>
      <c r="E607" s="133"/>
      <c r="F607" s="478"/>
      <c r="G607" s="478"/>
      <c r="H607" s="157"/>
      <c r="I607" s="479"/>
      <c r="J607" s="565" t="s">
        <v>1235</v>
      </c>
      <c r="K607" s="565"/>
      <c r="L607" s="176"/>
      <c r="M607" s="479"/>
      <c r="N607" s="479"/>
      <c r="O607" s="132"/>
      <c r="P607" s="133"/>
      <c r="Q607" s="133"/>
    </row>
    <row r="608" spans="1:17" ht="15.75">
      <c r="A608" s="132"/>
      <c r="B608" s="565" t="s">
        <v>1236</v>
      </c>
      <c r="C608" s="133"/>
      <c r="D608" s="133"/>
      <c r="E608" s="133"/>
      <c r="F608" s="478"/>
      <c r="G608" s="478"/>
      <c r="H608" s="157"/>
      <c r="I608" s="479"/>
      <c r="J608" s="565" t="s">
        <v>1237</v>
      </c>
      <c r="K608" s="565"/>
      <c r="L608" s="176"/>
      <c r="M608" s="479"/>
      <c r="N608" s="479"/>
      <c r="O608" s="132"/>
      <c r="P608" s="133"/>
      <c r="Q608" s="133"/>
    </row>
    <row r="609" spans="1:17" ht="15.75">
      <c r="A609" s="132"/>
      <c r="B609" s="565" t="s">
        <v>1238</v>
      </c>
      <c r="C609" s="133"/>
      <c r="D609" s="133"/>
      <c r="E609" s="133"/>
      <c r="F609" s="478"/>
      <c r="G609" s="478"/>
      <c r="H609" s="157"/>
      <c r="I609" s="479"/>
      <c r="J609" s="565" t="s">
        <v>1239</v>
      </c>
      <c r="K609" s="565"/>
      <c r="L609" s="176"/>
      <c r="M609" s="479"/>
      <c r="N609" s="479"/>
      <c r="O609" s="132"/>
      <c r="P609" s="132"/>
      <c r="Q609" s="157"/>
    </row>
    <row r="610" spans="1:17" ht="15.75">
      <c r="A610" s="132"/>
      <c r="B610" s="6352" t="s">
        <v>1240</v>
      </c>
      <c r="C610" s="6352"/>
      <c r="D610" s="6352"/>
      <c r="E610" s="6352"/>
      <c r="F610" s="478"/>
      <c r="G610" s="478"/>
      <c r="H610" s="157"/>
      <c r="I610" s="479"/>
      <c r="J610" s="565" t="s">
        <v>1241</v>
      </c>
      <c r="K610" s="565"/>
      <c r="L610" s="176"/>
      <c r="M610" s="479"/>
      <c r="N610" s="479"/>
      <c r="O610" s="132"/>
      <c r="P610" s="132"/>
      <c r="Q610" s="157"/>
    </row>
    <row r="611" spans="1:17" ht="15.75">
      <c r="A611" s="132"/>
      <c r="B611" s="565"/>
      <c r="C611" s="133"/>
      <c r="D611" s="133"/>
      <c r="E611" s="133"/>
      <c r="F611" s="478"/>
      <c r="G611" s="478"/>
      <c r="H611" s="157"/>
      <c r="I611" s="479"/>
      <c r="J611" s="915" t="s">
        <v>1242</v>
      </c>
      <c r="K611" s="565"/>
      <c r="L611" s="176"/>
      <c r="M611" s="479"/>
      <c r="N611" s="479"/>
      <c r="O611" s="132"/>
      <c r="P611" s="132"/>
      <c r="Q611" s="157"/>
    </row>
    <row r="612" spans="1:17" ht="15.75">
      <c r="A612" s="132"/>
      <c r="B612" s="919" t="s">
        <v>1243</v>
      </c>
      <c r="C612" s="133"/>
      <c r="D612" s="133"/>
      <c r="E612" s="133"/>
      <c r="F612" s="478"/>
      <c r="G612" s="478"/>
      <c r="H612" s="157"/>
      <c r="I612" s="479"/>
      <c r="J612" s="915" t="s">
        <v>1244</v>
      </c>
      <c r="K612" s="565"/>
      <c r="L612" s="176"/>
      <c r="M612" s="479"/>
      <c r="N612" s="479"/>
      <c r="O612" s="132"/>
      <c r="P612" s="132"/>
      <c r="Q612" s="157"/>
    </row>
    <row r="613" spans="1:17" ht="15.75">
      <c r="A613" s="132"/>
      <c r="B613" s="6352" t="s">
        <v>1245</v>
      </c>
      <c r="C613" s="6352"/>
      <c r="D613" s="6352"/>
      <c r="E613" s="6352"/>
      <c r="F613" s="6352"/>
      <c r="G613" s="478"/>
      <c r="H613" s="157"/>
      <c r="I613" s="479"/>
      <c r="J613" s="565"/>
      <c r="K613" s="565"/>
      <c r="L613" s="176"/>
      <c r="M613" s="479"/>
      <c r="N613" s="479"/>
      <c r="O613" s="132"/>
      <c r="P613" s="132"/>
      <c r="Q613" s="157"/>
    </row>
    <row r="614" spans="1:17" ht="15.75">
      <c r="A614" s="132"/>
      <c r="B614" s="565"/>
      <c r="C614" s="133"/>
      <c r="D614" s="133"/>
      <c r="E614" s="133"/>
      <c r="F614" s="478"/>
      <c r="G614" s="478"/>
      <c r="H614" s="157"/>
      <c r="I614" s="479"/>
      <c r="J614" s="919" t="s">
        <v>1246</v>
      </c>
      <c r="K614" s="565"/>
      <c r="L614" s="176"/>
      <c r="M614" s="479"/>
      <c r="N614" s="479"/>
      <c r="O614" s="132"/>
      <c r="P614" s="132"/>
      <c r="Q614" s="157"/>
    </row>
    <row r="615" spans="1:17" ht="15.75">
      <c r="A615" s="132"/>
      <c r="B615" s="565"/>
      <c r="C615" s="133"/>
      <c r="D615" s="133"/>
      <c r="E615" s="133"/>
      <c r="F615" s="478"/>
      <c r="G615" s="478"/>
      <c r="H615" s="157"/>
      <c r="I615" s="479"/>
      <c r="J615" s="915" t="s">
        <v>1247</v>
      </c>
      <c r="K615" s="565"/>
      <c r="L615" s="176"/>
      <c r="M615" s="479"/>
      <c r="N615" s="479"/>
      <c r="O615" s="132"/>
      <c r="P615" s="132"/>
      <c r="Q615" s="157"/>
    </row>
    <row r="616" spans="1:17" ht="15.75">
      <c r="A616" s="132"/>
      <c r="B616" s="919" t="s">
        <v>1248</v>
      </c>
      <c r="C616" s="133"/>
      <c r="D616" s="133"/>
      <c r="E616" s="133"/>
      <c r="F616" s="478"/>
      <c r="G616" s="478"/>
      <c r="H616" s="157"/>
      <c r="I616" s="479"/>
      <c r="J616" s="565"/>
      <c r="K616" s="565"/>
      <c r="L616" s="176"/>
      <c r="M616" s="479"/>
      <c r="N616" s="479"/>
      <c r="O616" s="132"/>
      <c r="P616" s="132"/>
      <c r="Q616" s="157"/>
    </row>
    <row r="617" spans="1:17" ht="15.75">
      <c r="A617" s="132"/>
      <c r="B617" s="6352" t="s">
        <v>1249</v>
      </c>
      <c r="C617" s="6352"/>
      <c r="D617" s="6352"/>
      <c r="E617" s="6352"/>
      <c r="F617" s="6352"/>
      <c r="G617" s="6352"/>
      <c r="H617" s="157"/>
      <c r="I617" s="479"/>
      <c r="J617" s="565" t="s">
        <v>1250</v>
      </c>
      <c r="K617" s="565"/>
      <c r="L617" s="176"/>
      <c r="M617" s="479"/>
      <c r="N617" s="479"/>
      <c r="O617" s="132"/>
      <c r="P617" s="132"/>
      <c r="Q617" s="157"/>
    </row>
    <row r="618" spans="1:17" ht="15.75">
      <c r="A618" s="132"/>
      <c r="B618" s="6352" t="s">
        <v>1251</v>
      </c>
      <c r="C618" s="6352"/>
      <c r="D618" s="6352"/>
      <c r="E618" s="6352"/>
      <c r="F618" s="6352"/>
      <c r="G618" s="6352"/>
      <c r="H618" s="157"/>
      <c r="I618" s="479"/>
      <c r="J618" s="915" t="s">
        <v>1252</v>
      </c>
      <c r="K618" s="565"/>
      <c r="L618" s="176"/>
      <c r="M618" s="479"/>
      <c r="N618" s="479"/>
      <c r="O618" s="132"/>
      <c r="P618" s="132"/>
      <c r="Q618" s="157"/>
    </row>
    <row r="619" spans="1:17" ht="15.75">
      <c r="A619" s="132"/>
      <c r="B619" s="565"/>
      <c r="C619" s="133"/>
      <c r="D619" s="133"/>
      <c r="E619" s="133"/>
      <c r="F619" s="478"/>
      <c r="G619" s="478"/>
      <c r="H619" s="157"/>
      <c r="I619" s="479"/>
      <c r="J619" s="565"/>
      <c r="K619" s="565"/>
      <c r="L619" s="176"/>
      <c r="M619" s="479"/>
      <c r="N619" s="479"/>
      <c r="O619" s="132"/>
      <c r="P619" s="132"/>
      <c r="Q619" s="157"/>
    </row>
    <row r="620" spans="1:17" ht="15.75">
      <c r="A620" s="132"/>
      <c r="B620" s="919" t="s">
        <v>1253</v>
      </c>
      <c r="C620" s="133"/>
      <c r="D620" s="133"/>
      <c r="E620" s="133"/>
      <c r="F620" s="478"/>
      <c r="G620" s="478"/>
      <c r="H620" s="157"/>
      <c r="I620" s="479"/>
      <c r="J620" s="565" t="s">
        <v>1254</v>
      </c>
      <c r="K620" s="565"/>
      <c r="L620" s="176"/>
      <c r="M620" s="479"/>
      <c r="N620" s="479"/>
      <c r="O620" s="132"/>
      <c r="P620" s="132"/>
      <c r="Q620" s="157"/>
    </row>
    <row r="621" spans="1:17" ht="15.75">
      <c r="A621" s="132"/>
      <c r="B621" s="565" t="s">
        <v>1255</v>
      </c>
      <c r="C621" s="133"/>
      <c r="D621" s="133"/>
      <c r="E621" s="133"/>
      <c r="F621" s="478"/>
      <c r="G621" s="478"/>
      <c r="H621" s="157"/>
      <c r="I621" s="479"/>
      <c r="J621" s="915" t="s">
        <v>1256</v>
      </c>
      <c r="K621" s="565"/>
      <c r="L621" s="176"/>
      <c r="M621" s="479"/>
      <c r="N621" s="479"/>
      <c r="O621" s="132"/>
      <c r="P621" s="132"/>
      <c r="Q621" s="157"/>
    </row>
    <row r="622" spans="1:17" ht="15.75">
      <c r="A622" s="132"/>
      <c r="B622" s="565" t="s">
        <v>1257</v>
      </c>
      <c r="C622" s="133"/>
      <c r="D622" s="133"/>
      <c r="E622" s="133"/>
      <c r="F622" s="478"/>
      <c r="G622" s="478"/>
      <c r="H622" s="157"/>
      <c r="I622" s="479"/>
      <c r="J622" s="565"/>
      <c r="K622" s="565"/>
      <c r="L622" s="176"/>
      <c r="M622" s="479"/>
      <c r="N622" s="479"/>
      <c r="O622" s="132"/>
      <c r="P622" s="132"/>
      <c r="Q622" s="157"/>
    </row>
    <row r="623" spans="1:17" ht="15.75">
      <c r="A623" s="132"/>
      <c r="B623" s="565" t="s">
        <v>1258</v>
      </c>
      <c r="C623" s="133"/>
      <c r="D623" s="133"/>
      <c r="E623" s="133"/>
      <c r="F623" s="478"/>
      <c r="G623" s="478"/>
      <c r="H623" s="157"/>
      <c r="I623" s="479"/>
      <c r="J623" s="920" t="s">
        <v>1259</v>
      </c>
      <c r="K623" s="565"/>
      <c r="L623" s="176"/>
      <c r="M623" s="479"/>
      <c r="N623" s="479"/>
      <c r="O623" s="132"/>
      <c r="P623" s="132"/>
      <c r="Q623" s="157"/>
    </row>
    <row r="624" spans="1:17" ht="15.75">
      <c r="A624" s="132"/>
      <c r="B624" s="6352" t="s">
        <v>1260</v>
      </c>
      <c r="C624" s="6352"/>
      <c r="D624" s="6352"/>
      <c r="E624" s="6352"/>
      <c r="F624" s="6352"/>
      <c r="G624" s="478"/>
      <c r="H624" s="157"/>
      <c r="I624" s="479"/>
      <c r="J624" s="915" t="s">
        <v>1261</v>
      </c>
      <c r="K624" s="565"/>
      <c r="L624" s="176"/>
      <c r="M624" s="479"/>
      <c r="N624" s="479"/>
      <c r="O624" s="132"/>
      <c r="P624" s="132"/>
      <c r="Q624" s="157"/>
    </row>
    <row r="625" spans="1:17" ht="15.75">
      <c r="A625" s="132"/>
      <c r="B625" s="565"/>
      <c r="C625" s="133"/>
      <c r="D625" s="133"/>
      <c r="E625" s="133"/>
      <c r="F625" s="478"/>
      <c r="G625" s="478"/>
      <c r="H625" s="157"/>
      <c r="I625" s="479"/>
      <c r="J625" s="915" t="s">
        <v>1262</v>
      </c>
      <c r="K625" s="565"/>
      <c r="L625" s="176"/>
      <c r="M625" s="479"/>
      <c r="N625" s="479"/>
      <c r="O625" s="132"/>
      <c r="P625" s="132"/>
      <c r="Q625" s="157"/>
    </row>
    <row r="626" spans="1:17" ht="15.75">
      <c r="A626" s="132"/>
      <c r="B626" s="565"/>
      <c r="C626" s="133"/>
      <c r="D626" s="133"/>
      <c r="E626" s="133"/>
      <c r="F626" s="478"/>
      <c r="G626" s="478"/>
      <c r="H626" s="157"/>
      <c r="I626" s="479"/>
      <c r="J626" s="915" t="s">
        <v>1263</v>
      </c>
      <c r="K626" s="565"/>
      <c r="L626" s="176"/>
      <c r="M626" s="479"/>
      <c r="N626" s="479"/>
      <c r="O626" s="132"/>
      <c r="P626" s="132"/>
      <c r="Q626" s="157"/>
    </row>
    <row r="627" spans="1:17" ht="15.75">
      <c r="A627" s="132"/>
      <c r="B627" s="565" t="s">
        <v>1264</v>
      </c>
      <c r="C627" s="133"/>
      <c r="D627" s="133"/>
      <c r="E627" s="133"/>
      <c r="F627" s="478"/>
      <c r="G627" s="478"/>
      <c r="H627" s="157"/>
      <c r="I627" s="479"/>
      <c r="J627" s="565"/>
      <c r="K627" s="565"/>
      <c r="L627" s="176"/>
      <c r="M627" s="479"/>
      <c r="N627" s="479"/>
      <c r="O627" s="132"/>
      <c r="P627" s="132"/>
      <c r="Q627" s="157"/>
    </row>
    <row r="628" spans="1:17" ht="15.75">
      <c r="A628" s="132"/>
      <c r="B628" s="6352" t="s">
        <v>1265</v>
      </c>
      <c r="C628" s="6352"/>
      <c r="D628" s="6352"/>
      <c r="E628" s="6352"/>
      <c r="F628" s="478"/>
      <c r="G628" s="478"/>
      <c r="H628" s="157"/>
      <c r="I628" s="479"/>
      <c r="J628" s="919" t="s">
        <v>1266</v>
      </c>
      <c r="K628" s="565"/>
      <c r="L628" s="176"/>
      <c r="M628" s="479"/>
      <c r="N628" s="479"/>
      <c r="O628" s="132"/>
      <c r="P628" s="132"/>
      <c r="Q628" s="157"/>
    </row>
    <row r="629" spans="1:17" ht="15.75">
      <c r="A629" s="132"/>
      <c r="B629" s="565"/>
      <c r="C629" s="133"/>
      <c r="D629" s="133"/>
      <c r="E629" s="133"/>
      <c r="F629" s="478"/>
      <c r="G629" s="478"/>
      <c r="H629" s="157"/>
      <c r="I629" s="479"/>
      <c r="J629" s="915" t="s">
        <v>1267</v>
      </c>
      <c r="K629" s="565"/>
      <c r="L629" s="176"/>
      <c r="M629" s="479"/>
      <c r="N629" s="479"/>
      <c r="O629" s="132"/>
      <c r="P629" s="132"/>
      <c r="Q629" s="157"/>
    </row>
    <row r="630" spans="1:17" ht="15.75">
      <c r="A630" s="132"/>
      <c r="B630" s="565"/>
      <c r="C630" s="133"/>
      <c r="D630" s="133"/>
      <c r="E630" s="133"/>
      <c r="F630" s="478"/>
      <c r="G630" s="478"/>
      <c r="H630" s="157"/>
      <c r="I630" s="479"/>
      <c r="J630" s="915"/>
      <c r="K630" s="565"/>
      <c r="L630" s="176"/>
      <c r="M630" s="479"/>
      <c r="N630" s="479"/>
      <c r="O630" s="132"/>
      <c r="P630" s="132"/>
      <c r="Q630" s="157"/>
    </row>
    <row r="631" spans="1:17">
      <c r="A631" s="498"/>
      <c r="B631" s="499"/>
      <c r="C631" s="500"/>
      <c r="D631" s="500"/>
      <c r="E631" s="500"/>
      <c r="F631" s="500"/>
      <c r="G631" s="500"/>
      <c r="H631" s="500"/>
      <c r="I631" s="500"/>
      <c r="J631" s="499"/>
      <c r="K631" s="499"/>
      <c r="L631" s="499"/>
      <c r="M631" s="498"/>
      <c r="N631" s="498"/>
      <c r="O631" s="498"/>
      <c r="P631" s="498"/>
      <c r="Q631" s="498"/>
    </row>
    <row r="632" spans="1:17">
      <c r="A632" s="132"/>
      <c r="B632" s="157"/>
      <c r="C632" s="157"/>
      <c r="D632" s="157"/>
      <c r="E632" s="157"/>
      <c r="F632" s="157"/>
      <c r="G632" s="157"/>
      <c r="H632" s="157"/>
      <c r="I632" s="157"/>
      <c r="J632" s="157"/>
      <c r="K632" s="157"/>
      <c r="L632" s="157"/>
      <c r="M632" s="157"/>
      <c r="N632" s="157"/>
      <c r="O632" s="157"/>
      <c r="P632" s="157"/>
      <c r="Q632" s="157"/>
    </row>
    <row r="633" spans="1:17">
      <c r="A633" s="132"/>
      <c r="B633" s="157"/>
      <c r="C633" s="157"/>
      <c r="D633" s="157"/>
      <c r="E633" s="157"/>
      <c r="F633" s="157"/>
      <c r="G633" s="157"/>
      <c r="H633" s="157"/>
      <c r="I633" s="157"/>
      <c r="J633" s="157"/>
      <c r="K633" s="157"/>
      <c r="L633" s="157"/>
      <c r="M633" s="157"/>
      <c r="N633" s="157"/>
      <c r="O633" s="157"/>
      <c r="P633" s="157"/>
      <c r="Q633" s="157"/>
    </row>
    <row r="634" spans="1:17" ht="15.75">
      <c r="A634" s="132"/>
      <c r="B634" s="157"/>
      <c r="C634" s="157"/>
      <c r="D634" s="157"/>
      <c r="E634" s="157"/>
      <c r="F634" s="157"/>
      <c r="G634" s="23" t="str">
        <f>SUBSTITUTE(ADDRESS(1,COLUMN(),4),"1","")</f>
        <v>G</v>
      </c>
      <c r="H634" s="157" t="s">
        <v>1268</v>
      </c>
      <c r="I634" s="157"/>
      <c r="J634" s="157"/>
      <c r="K634" s="157"/>
      <c r="L634" s="157"/>
      <c r="M634" s="157"/>
      <c r="N634" s="157"/>
      <c r="O634" s="157"/>
      <c r="P634" s="157"/>
      <c r="Q634" s="157"/>
    </row>
    <row r="635" spans="1:17" ht="15.75">
      <c r="A635" s="132"/>
      <c r="B635" s="157"/>
      <c r="C635" s="6373" t="s">
        <v>181</v>
      </c>
      <c r="D635" s="6374"/>
      <c r="E635" s="6374"/>
      <c r="F635" s="6374"/>
      <c r="G635" s="6374"/>
      <c r="H635" s="6374"/>
      <c r="I635" s="6374"/>
      <c r="J635" s="6374"/>
      <c r="K635" s="6374"/>
      <c r="L635" s="6375"/>
      <c r="M635" s="132"/>
      <c r="N635" s="132"/>
      <c r="O635" s="132"/>
      <c r="P635" s="132"/>
      <c r="Q635" s="132"/>
    </row>
    <row r="636" spans="1:17">
      <c r="A636" s="132"/>
      <c r="B636" s="157"/>
      <c r="C636" s="6363" t="s">
        <v>182</v>
      </c>
      <c r="D636" s="6364"/>
      <c r="E636" s="6364"/>
      <c r="F636" s="234">
        <v>1</v>
      </c>
      <c r="G636" s="235">
        <f>F636</f>
        <v>1</v>
      </c>
      <c r="H636" s="6365" t="s">
        <v>183</v>
      </c>
      <c r="I636" s="6365"/>
      <c r="J636" s="236" t="s">
        <v>184</v>
      </c>
      <c r="K636" s="6366" t="s">
        <v>185</v>
      </c>
      <c r="L636" s="6367"/>
      <c r="M636" s="132"/>
      <c r="N636" s="132"/>
      <c r="O636" s="132"/>
      <c r="P636" s="132"/>
      <c r="Q636" s="132"/>
    </row>
    <row r="637" spans="1:17">
      <c r="A637" s="132"/>
      <c r="B637" s="157"/>
      <c r="C637" s="6368" t="s">
        <v>186</v>
      </c>
      <c r="D637" s="6369"/>
      <c r="E637" s="6369"/>
      <c r="F637" s="237">
        <v>25</v>
      </c>
      <c r="G637" s="235">
        <f>G636</f>
        <v>1</v>
      </c>
      <c r="H637" s="6370">
        <f t="shared" ref="H637:H643" si="4">(G637*F637)/100</f>
        <v>0.25</v>
      </c>
      <c r="I637" s="6370"/>
      <c r="J637" s="238">
        <v>20</v>
      </c>
      <c r="K637" s="6371">
        <f t="shared" ref="K637:K643" si="5">H637/(100-J637)*100</f>
        <v>0.3125</v>
      </c>
      <c r="L637" s="6372"/>
      <c r="M637" s="132"/>
      <c r="N637" s="132"/>
      <c r="O637" s="132"/>
      <c r="P637" s="132"/>
      <c r="Q637" s="132"/>
    </row>
    <row r="638" spans="1:17">
      <c r="A638" s="132"/>
      <c r="B638" s="157"/>
      <c r="C638" s="6368" t="s">
        <v>187</v>
      </c>
      <c r="D638" s="6369"/>
      <c r="E638" s="6369"/>
      <c r="F638" s="237">
        <v>20</v>
      </c>
      <c r="G638" s="235">
        <f>G636</f>
        <v>1</v>
      </c>
      <c r="H638" s="6370">
        <f t="shared" si="4"/>
        <v>0.2</v>
      </c>
      <c r="I638" s="6370"/>
      <c r="J638" s="238">
        <v>25</v>
      </c>
      <c r="K638" s="6371">
        <f t="shared" si="5"/>
        <v>0.26666666666666672</v>
      </c>
      <c r="L638" s="6372"/>
      <c r="M638" s="132"/>
      <c r="N638" s="132"/>
      <c r="O638" s="132"/>
      <c r="P638" s="132"/>
      <c r="Q638" s="132"/>
    </row>
    <row r="639" spans="1:17">
      <c r="A639" s="132"/>
      <c r="B639" s="157"/>
      <c r="C639" s="6368" t="s">
        <v>188</v>
      </c>
      <c r="D639" s="6369"/>
      <c r="E639" s="6369"/>
      <c r="F639" s="237">
        <v>15</v>
      </c>
      <c r="G639" s="235">
        <f>G636</f>
        <v>1</v>
      </c>
      <c r="H639" s="6370">
        <f t="shared" si="4"/>
        <v>0.15</v>
      </c>
      <c r="I639" s="6370"/>
      <c r="J639" s="238">
        <v>20</v>
      </c>
      <c r="K639" s="6371">
        <f t="shared" si="5"/>
        <v>0.1875</v>
      </c>
      <c r="L639" s="6372"/>
      <c r="M639" s="132"/>
      <c r="N639" s="132"/>
      <c r="O639" s="132"/>
      <c r="P639" s="132"/>
      <c r="Q639" s="132"/>
    </row>
    <row r="640" spans="1:17">
      <c r="A640" s="132"/>
      <c r="B640" s="157"/>
      <c r="C640" s="6368" t="s">
        <v>189</v>
      </c>
      <c r="D640" s="6369"/>
      <c r="E640" s="6369"/>
      <c r="F640" s="237">
        <v>15</v>
      </c>
      <c r="G640" s="235">
        <f>G636</f>
        <v>1</v>
      </c>
      <c r="H640" s="6370">
        <f t="shared" si="4"/>
        <v>0.15</v>
      </c>
      <c r="I640" s="6370"/>
      <c r="J640" s="238">
        <v>0</v>
      </c>
      <c r="K640" s="6371">
        <f t="shared" si="5"/>
        <v>0.15</v>
      </c>
      <c r="L640" s="6372"/>
      <c r="M640" s="132"/>
      <c r="N640" s="132"/>
      <c r="O640" s="132"/>
      <c r="P640" s="132"/>
      <c r="Q640" s="132"/>
    </row>
    <row r="641" spans="1:17">
      <c r="A641" s="132"/>
      <c r="B641" s="157"/>
      <c r="C641" s="6368" t="s">
        <v>190</v>
      </c>
      <c r="D641" s="6369"/>
      <c r="E641" s="6369"/>
      <c r="F641" s="237">
        <v>10</v>
      </c>
      <c r="G641" s="235">
        <f>G636</f>
        <v>1</v>
      </c>
      <c r="H641" s="6370">
        <f t="shared" si="4"/>
        <v>0.1</v>
      </c>
      <c r="I641" s="6370"/>
      <c r="J641" s="238">
        <v>20</v>
      </c>
      <c r="K641" s="6371">
        <f t="shared" si="5"/>
        <v>0.125</v>
      </c>
      <c r="L641" s="6372"/>
      <c r="M641" s="132"/>
      <c r="N641" s="132"/>
      <c r="O641" s="132"/>
      <c r="P641" s="132"/>
      <c r="Q641" s="132"/>
    </row>
    <row r="642" spans="1:17">
      <c r="A642" s="132"/>
      <c r="B642" s="157"/>
      <c r="C642" s="6368" t="s">
        <v>191</v>
      </c>
      <c r="D642" s="6369"/>
      <c r="E642" s="6369"/>
      <c r="F642" s="237">
        <v>7.5</v>
      </c>
      <c r="G642" s="235">
        <f>G636</f>
        <v>1</v>
      </c>
      <c r="H642" s="6370">
        <f t="shared" si="4"/>
        <v>7.4999999999999997E-2</v>
      </c>
      <c r="I642" s="6370"/>
      <c r="J642" s="238">
        <v>20</v>
      </c>
      <c r="K642" s="6371">
        <f t="shared" si="5"/>
        <v>9.375E-2</v>
      </c>
      <c r="L642" s="6372"/>
      <c r="M642" s="132"/>
      <c r="N642" s="132"/>
      <c r="O642" s="132"/>
      <c r="P642" s="132"/>
      <c r="Q642" s="132"/>
    </row>
    <row r="643" spans="1:17">
      <c r="A643" s="132"/>
      <c r="B643" s="157"/>
      <c r="C643" s="6368" t="s">
        <v>192</v>
      </c>
      <c r="D643" s="6369"/>
      <c r="E643" s="6369"/>
      <c r="F643" s="237">
        <v>7.5</v>
      </c>
      <c r="G643" s="235">
        <f>G636</f>
        <v>1</v>
      </c>
      <c r="H643" s="6370">
        <f t="shared" si="4"/>
        <v>7.4999999999999997E-2</v>
      </c>
      <c r="I643" s="6370"/>
      <c r="J643" s="238">
        <v>20</v>
      </c>
      <c r="K643" s="6371">
        <f t="shared" si="5"/>
        <v>9.375E-2</v>
      </c>
      <c r="L643" s="6372"/>
      <c r="M643" s="132"/>
      <c r="N643" s="132"/>
      <c r="O643" s="132"/>
      <c r="P643" s="132"/>
      <c r="Q643" s="132"/>
    </row>
    <row r="644" spans="1:17">
      <c r="A644" s="132"/>
      <c r="B644" s="157"/>
      <c r="C644" s="6376" t="s">
        <v>193</v>
      </c>
      <c r="D644" s="6377"/>
      <c r="E644" s="6377"/>
      <c r="F644" s="239">
        <f>SUM(F637:F643)</f>
        <v>100</v>
      </c>
      <c r="G644" s="240"/>
      <c r="H644" s="241"/>
      <c r="I644" s="242"/>
      <c r="J644" s="241"/>
      <c r="K644" s="241"/>
      <c r="L644" s="243"/>
      <c r="M644" s="132"/>
      <c r="N644" s="132"/>
      <c r="O644" s="132"/>
      <c r="P644" s="132"/>
      <c r="Q644" s="132"/>
    </row>
    <row r="645" spans="1:17">
      <c r="A645" s="132"/>
      <c r="B645" s="157"/>
      <c r="C645" s="244"/>
      <c r="D645" s="245"/>
      <c r="E645" s="245"/>
      <c r="F645" s="246"/>
      <c r="G645" s="247"/>
      <c r="H645" s="247"/>
      <c r="I645" s="232"/>
      <c r="J645" s="247"/>
      <c r="K645" s="247"/>
      <c r="L645" s="233"/>
      <c r="M645" s="132"/>
      <c r="N645" s="132"/>
      <c r="O645" s="132"/>
      <c r="P645" s="132"/>
      <c r="Q645" s="132"/>
    </row>
    <row r="646" spans="1:17">
      <c r="A646" s="132"/>
      <c r="B646" s="157"/>
      <c r="C646" s="157"/>
      <c r="D646" s="157"/>
      <c r="E646" s="157"/>
      <c r="F646" s="157"/>
      <c r="G646" s="157"/>
      <c r="H646" s="157"/>
      <c r="I646" s="157"/>
      <c r="J646" s="157"/>
      <c r="K646" s="157"/>
      <c r="L646" s="157"/>
      <c r="M646" s="132"/>
      <c r="N646" s="132"/>
      <c r="O646" s="132"/>
      <c r="P646" s="132"/>
      <c r="Q646" s="132"/>
    </row>
    <row r="647" spans="1:17" ht="15.75" thickBot="1">
      <c r="A647" s="132"/>
      <c r="B647" s="157"/>
      <c r="C647" s="157"/>
      <c r="D647" s="157"/>
      <c r="E647" s="157"/>
      <c r="F647" s="157"/>
      <c r="G647" s="157"/>
      <c r="H647" s="157"/>
      <c r="I647" s="157"/>
      <c r="J647" s="157"/>
      <c r="K647" s="157"/>
      <c r="L647" s="157"/>
      <c r="M647" s="132"/>
      <c r="N647" s="132"/>
      <c r="O647" s="132"/>
      <c r="P647" s="132"/>
      <c r="Q647" s="132"/>
    </row>
    <row r="648" spans="1:17" ht="18.75">
      <c r="A648" s="132"/>
      <c r="B648" s="157"/>
      <c r="C648" s="6378" t="s">
        <v>194</v>
      </c>
      <c r="D648" s="6379"/>
      <c r="E648" s="6379"/>
      <c r="F648" s="6379"/>
      <c r="G648" s="6379"/>
      <c r="H648" s="6379"/>
      <c r="I648" s="6379"/>
      <c r="J648" s="6379"/>
      <c r="K648" s="6379"/>
      <c r="L648" s="6380"/>
      <c r="M648" s="132"/>
      <c r="N648" s="132"/>
      <c r="O648" s="132"/>
      <c r="P648" s="132"/>
      <c r="Q648" s="132"/>
    </row>
    <row r="649" spans="1:17">
      <c r="A649" s="132"/>
      <c r="B649" s="157"/>
      <c r="C649" s="6381" t="s">
        <v>195</v>
      </c>
      <c r="D649" s="6382"/>
      <c r="E649" s="6382"/>
      <c r="F649" s="6382"/>
      <c r="G649" s="6382"/>
      <c r="H649" s="6382"/>
      <c r="I649" s="6382"/>
      <c r="J649" s="6382"/>
      <c r="K649" s="6382"/>
      <c r="L649" s="6383"/>
      <c r="M649" s="132"/>
      <c r="N649" s="132"/>
      <c r="O649" s="132"/>
      <c r="P649" s="132"/>
      <c r="Q649" s="132"/>
    </row>
    <row r="650" spans="1:17" ht="18">
      <c r="A650" s="132"/>
      <c r="B650" s="157"/>
      <c r="C650" s="6384" t="s">
        <v>196</v>
      </c>
      <c r="D650" s="6385"/>
      <c r="E650" s="6385"/>
      <c r="F650" s="6385"/>
      <c r="G650" s="6385"/>
      <c r="H650" s="6385"/>
      <c r="I650" s="6385"/>
      <c r="J650" s="6385"/>
      <c r="K650" s="6385"/>
      <c r="L650" s="6386"/>
      <c r="M650" s="132"/>
      <c r="N650" s="132"/>
      <c r="O650" s="132"/>
      <c r="P650" s="132"/>
      <c r="Q650" s="132"/>
    </row>
    <row r="651" spans="1:17">
      <c r="A651" s="132"/>
      <c r="B651" s="157"/>
      <c r="C651" s="6387" t="str">
        <f ca="1">CELL("nomfichier")</f>
        <v>E:\0-UPRT\1-UPRT.FR-SITE-WEB\ff-fiches-fabrications\ff-fiches-fabrication-maj-08-2020\[ff-14.A-restauration-13.postits-au-poids.xlsx]Epurer un texte (2)</v>
      </c>
      <c r="D651" s="6388"/>
      <c r="E651" s="6388"/>
      <c r="F651" s="6388"/>
      <c r="G651" s="6388"/>
      <c r="H651" s="6388"/>
      <c r="I651" s="6388"/>
      <c r="J651" s="6388"/>
      <c r="K651" s="6388"/>
      <c r="L651" s="6389"/>
      <c r="M651" s="132"/>
      <c r="N651" s="132"/>
      <c r="O651" s="132"/>
      <c r="P651" s="132"/>
      <c r="Q651" s="132"/>
    </row>
    <row r="652" spans="1:17" ht="26.25">
      <c r="A652" s="132"/>
      <c r="B652" s="157"/>
      <c r="C652" s="6390" t="s">
        <v>197</v>
      </c>
      <c r="D652" s="6391"/>
      <c r="E652" s="6391"/>
      <c r="F652" s="6391"/>
      <c r="G652" s="6391"/>
      <c r="H652" s="6391"/>
      <c r="I652" s="6391"/>
      <c r="J652" s="6391"/>
      <c r="K652" s="6391"/>
      <c r="L652" s="6392"/>
      <c r="M652" s="132"/>
      <c r="N652" s="132"/>
      <c r="O652" s="132"/>
      <c r="P652" s="132"/>
      <c r="Q652" s="132"/>
    </row>
    <row r="653" spans="1:17" ht="26.25">
      <c r="A653" s="132"/>
      <c r="B653" s="157"/>
      <c r="C653" s="248"/>
      <c r="D653" s="249"/>
      <c r="E653" s="249" t="s">
        <v>198</v>
      </c>
      <c r="F653" s="242"/>
      <c r="G653" s="250">
        <f ca="1">TODAY()</f>
        <v>44545</v>
      </c>
      <c r="H653" s="251"/>
      <c r="I653" s="252"/>
      <c r="J653" s="253">
        <f ca="1">NOW()</f>
        <v>44545.406542013887</v>
      </c>
      <c r="K653" s="253"/>
      <c r="L653" s="254"/>
      <c r="M653" s="132"/>
      <c r="N653" s="132"/>
      <c r="O653" s="132"/>
      <c r="P653" s="132"/>
      <c r="Q653" s="132"/>
    </row>
    <row r="654" spans="1:17" ht="15.75">
      <c r="A654" s="132"/>
      <c r="B654" s="157"/>
      <c r="C654" s="6404">
        <v>1</v>
      </c>
      <c r="D654" s="255" t="s">
        <v>199</v>
      </c>
      <c r="E654" s="144"/>
      <c r="F654" s="242"/>
      <c r="G654" s="256"/>
      <c r="H654" s="256"/>
      <c r="I654" s="256"/>
      <c r="J654" s="256"/>
      <c r="K654" s="256"/>
      <c r="L654" s="257"/>
      <c r="M654" s="132"/>
      <c r="N654" s="132"/>
      <c r="O654" s="132"/>
      <c r="P654" s="132"/>
      <c r="Q654" s="132"/>
    </row>
    <row r="655" spans="1:17">
      <c r="A655" s="132"/>
      <c r="B655" s="157"/>
      <c r="C655" s="6404"/>
      <c r="D655" s="6405" t="s">
        <v>200</v>
      </c>
      <c r="E655" s="6405"/>
      <c r="F655" s="6405"/>
      <c r="G655" s="258"/>
      <c r="H655" s="259" t="s">
        <v>168</v>
      </c>
      <c r="I655" s="260" t="s">
        <v>169</v>
      </c>
      <c r="J655" s="260" t="s">
        <v>170</v>
      </c>
      <c r="K655" s="260" t="s">
        <v>171</v>
      </c>
      <c r="L655" s="261" t="s">
        <v>201</v>
      </c>
      <c r="M655" s="132"/>
      <c r="N655" s="132"/>
      <c r="O655" s="132"/>
      <c r="P655" s="132"/>
      <c r="Q655" s="132"/>
    </row>
    <row r="656" spans="1:17" ht="15.75">
      <c r="A656" s="132"/>
      <c r="B656" s="157"/>
      <c r="C656" s="6404"/>
      <c r="D656" s="6405" t="s">
        <v>202</v>
      </c>
      <c r="E656" s="6405"/>
      <c r="F656" s="6405"/>
      <c r="G656" s="262">
        <f>SUM(H656:L656)</f>
        <v>2170</v>
      </c>
      <c r="H656" s="263">
        <v>550</v>
      </c>
      <c r="I656" s="263">
        <v>920</v>
      </c>
      <c r="J656" s="263">
        <v>340</v>
      </c>
      <c r="K656" s="263">
        <v>150</v>
      </c>
      <c r="L656" s="264">
        <v>210</v>
      </c>
      <c r="M656" s="132"/>
      <c r="N656" s="132"/>
      <c r="O656" s="132"/>
      <c r="P656" s="132"/>
      <c r="Q656" s="132"/>
    </row>
    <row r="657" spans="1:17" ht="15.75">
      <c r="A657" s="132"/>
      <c r="B657" s="157"/>
      <c r="C657" s="265"/>
      <c r="D657" s="475"/>
      <c r="E657" s="475"/>
      <c r="F657" s="475"/>
      <c r="G657" s="262"/>
      <c r="H657" s="266"/>
      <c r="I657" s="266"/>
      <c r="J657" s="266"/>
      <c r="K657" s="266"/>
      <c r="L657" s="267"/>
      <c r="M657" s="132"/>
      <c r="N657" s="132"/>
      <c r="O657" s="132"/>
      <c r="P657" s="132"/>
      <c r="Q657" s="132"/>
    </row>
    <row r="658" spans="1:17" ht="15.75">
      <c r="A658" s="132"/>
      <c r="B658" s="157"/>
      <c r="C658" s="6404">
        <v>2</v>
      </c>
      <c r="D658" s="255" t="s">
        <v>203</v>
      </c>
      <c r="E658" s="144"/>
      <c r="F658" s="242"/>
      <c r="G658" s="144"/>
      <c r="H658" s="144"/>
      <c r="I658" s="144"/>
      <c r="J658" s="144"/>
      <c r="K658" s="144"/>
      <c r="L658" s="268"/>
      <c r="M658" s="132"/>
      <c r="N658" s="132"/>
      <c r="O658" s="132"/>
      <c r="P658" s="132"/>
      <c r="Q658" s="132"/>
    </row>
    <row r="659" spans="1:17">
      <c r="A659" s="132"/>
      <c r="B659" s="157"/>
      <c r="C659" s="6404"/>
      <c r="D659" s="6393" t="s">
        <v>204</v>
      </c>
      <c r="E659" s="6393"/>
      <c r="F659" s="6393"/>
      <c r="G659" s="269">
        <f>(H659*H656)+(I659*I656)+(J659*J656)+(K659*K656)+(L659*L656)</f>
        <v>1470</v>
      </c>
      <c r="H659" s="270">
        <v>0</v>
      </c>
      <c r="I659" s="270">
        <v>1</v>
      </c>
      <c r="J659" s="270">
        <v>1</v>
      </c>
      <c r="K659" s="270">
        <v>0</v>
      </c>
      <c r="L659" s="271">
        <v>1</v>
      </c>
      <c r="M659" s="132"/>
      <c r="N659" s="132"/>
      <c r="O659" s="132"/>
      <c r="P659" s="132"/>
      <c r="Q659" s="132"/>
    </row>
    <row r="660" spans="1:17">
      <c r="A660" s="132"/>
      <c r="B660" s="157"/>
      <c r="C660" s="6404"/>
      <c r="D660" s="6393" t="s">
        <v>205</v>
      </c>
      <c r="E660" s="6393"/>
      <c r="F660" s="6393"/>
      <c r="G660" s="269">
        <f>(H660*H656)+(I660*I656)+(J660*J656)+(K660*K656)+(L660*L656)</f>
        <v>850</v>
      </c>
      <c r="H660" s="270">
        <v>1</v>
      </c>
      <c r="I660" s="270">
        <v>0</v>
      </c>
      <c r="J660" s="270">
        <v>0</v>
      </c>
      <c r="K660" s="270">
        <v>2</v>
      </c>
      <c r="L660" s="271">
        <v>0</v>
      </c>
      <c r="M660" s="132"/>
      <c r="N660" s="132"/>
      <c r="O660" s="132"/>
      <c r="P660" s="132"/>
      <c r="Q660" s="132"/>
    </row>
    <row r="661" spans="1:17">
      <c r="A661" s="132"/>
      <c r="B661" s="157"/>
      <c r="C661" s="6404"/>
      <c r="D661" s="6393" t="s">
        <v>206</v>
      </c>
      <c r="E661" s="6393"/>
      <c r="F661" s="6393"/>
      <c r="G661" s="269">
        <f>(H661*H656)+(I661*I656)+(J661*J656)+(K661*K656)+(L661*L656)</f>
        <v>1895</v>
      </c>
      <c r="H661" s="272">
        <v>0.5</v>
      </c>
      <c r="I661" s="270">
        <v>1</v>
      </c>
      <c r="J661" s="270">
        <v>1</v>
      </c>
      <c r="K661" s="270">
        <v>1</v>
      </c>
      <c r="L661" s="271">
        <v>1</v>
      </c>
      <c r="M661" s="132"/>
      <c r="N661" s="132"/>
      <c r="O661" s="132"/>
      <c r="P661" s="132"/>
      <c r="Q661" s="132"/>
    </row>
    <row r="662" spans="1:17">
      <c r="A662" s="132"/>
      <c r="B662" s="157"/>
      <c r="C662" s="6404"/>
      <c r="D662" s="6393" t="s">
        <v>207</v>
      </c>
      <c r="E662" s="6393"/>
      <c r="F662" s="6393"/>
      <c r="G662" s="269">
        <f>(H662*H656)+(I662*I656)+(J662*J656)+(K662*K656)+(L662*L656)</f>
        <v>1190</v>
      </c>
      <c r="H662" s="270">
        <v>0</v>
      </c>
      <c r="I662" s="270">
        <v>0</v>
      </c>
      <c r="J662" s="270">
        <v>2</v>
      </c>
      <c r="K662" s="270">
        <v>2</v>
      </c>
      <c r="L662" s="271">
        <v>1</v>
      </c>
      <c r="M662" s="132"/>
      <c r="N662" s="132"/>
      <c r="O662" s="132"/>
      <c r="P662" s="132"/>
      <c r="Q662" s="132"/>
    </row>
    <row r="663" spans="1:17">
      <c r="A663" s="132"/>
      <c r="B663" s="157"/>
      <c r="C663" s="6404"/>
      <c r="D663" s="6393" t="s">
        <v>208</v>
      </c>
      <c r="E663" s="6393"/>
      <c r="F663" s="6393"/>
      <c r="G663" s="269">
        <f>(H663*H656)+(I663*I656)+(J663*J656)+(K663*K656)+(L663*L656)</f>
        <v>2540</v>
      </c>
      <c r="H663" s="270">
        <v>1</v>
      </c>
      <c r="I663" s="270">
        <v>2</v>
      </c>
      <c r="J663" s="270">
        <v>0</v>
      </c>
      <c r="K663" s="270">
        <v>1</v>
      </c>
      <c r="L663" s="271">
        <v>0</v>
      </c>
      <c r="M663" s="132"/>
      <c r="N663" s="132"/>
      <c r="O663" s="132"/>
      <c r="P663" s="132"/>
      <c r="Q663" s="132"/>
    </row>
    <row r="664" spans="1:17" ht="15.75">
      <c r="A664" s="132"/>
      <c r="B664" s="157"/>
      <c r="C664" s="265"/>
      <c r="D664" s="273"/>
      <c r="E664" s="144"/>
      <c r="F664" s="242"/>
      <c r="G664" s="269"/>
      <c r="H664" s="259" t="s">
        <v>168</v>
      </c>
      <c r="I664" s="260" t="s">
        <v>169</v>
      </c>
      <c r="J664" s="260" t="s">
        <v>170</v>
      </c>
      <c r="K664" s="260" t="s">
        <v>171</v>
      </c>
      <c r="L664" s="261" t="s">
        <v>201</v>
      </c>
      <c r="M664" s="132"/>
      <c r="N664" s="132"/>
      <c r="O664" s="132"/>
      <c r="P664" s="132"/>
      <c r="Q664" s="132"/>
    </row>
    <row r="665" spans="1:17" ht="15.75">
      <c r="A665" s="132"/>
      <c r="B665" s="157"/>
      <c r="C665" s="265"/>
      <c r="D665" s="273"/>
      <c r="E665" s="144"/>
      <c r="F665" s="242"/>
      <c r="G665" s="274" t="s">
        <v>209</v>
      </c>
      <c r="H665" s="275">
        <f>SUM(H659:H664)</f>
        <v>2.5</v>
      </c>
      <c r="I665" s="275">
        <f>SUM(I659:I664)</f>
        <v>4</v>
      </c>
      <c r="J665" s="275">
        <f>SUM(J659:J664)</f>
        <v>4</v>
      </c>
      <c r="K665" s="275">
        <f>SUM(K659:K664)</f>
        <v>6</v>
      </c>
      <c r="L665" s="276">
        <f>SUM(L659:L664)</f>
        <v>3</v>
      </c>
      <c r="M665" s="132"/>
      <c r="N665" s="132"/>
      <c r="O665" s="132"/>
      <c r="P665" s="132"/>
      <c r="Q665" s="132"/>
    </row>
    <row r="666" spans="1:17">
      <c r="A666" s="132"/>
      <c r="B666" s="157"/>
      <c r="C666" s="277"/>
      <c r="D666" s="273"/>
      <c r="E666" s="144"/>
      <c r="F666" s="242"/>
      <c r="G666" s="476"/>
      <c r="H666" s="278"/>
      <c r="I666" s="278"/>
      <c r="J666" s="278"/>
      <c r="K666" s="278"/>
      <c r="L666" s="279"/>
      <c r="M666" s="132"/>
      <c r="N666" s="132"/>
      <c r="O666" s="132"/>
      <c r="P666" s="132"/>
      <c r="Q666" s="132"/>
    </row>
    <row r="667" spans="1:17" ht="15.75">
      <c r="A667" s="132"/>
      <c r="B667" s="157"/>
      <c r="C667" s="472">
        <v>3</v>
      </c>
      <c r="D667" s="6393" t="s">
        <v>210</v>
      </c>
      <c r="E667" s="6393"/>
      <c r="F667" s="6393"/>
      <c r="G667" s="280">
        <f>(H667*H656)+(I667*I656)+(J667*J656)+(K667*K656)+(L667*L656)</f>
        <v>208.60000000000002</v>
      </c>
      <c r="H667" s="281">
        <v>0.06</v>
      </c>
      <c r="I667" s="281">
        <v>0.08</v>
      </c>
      <c r="J667" s="281">
        <v>0.15</v>
      </c>
      <c r="K667" s="281">
        <v>0.2</v>
      </c>
      <c r="L667" s="282">
        <v>0.1</v>
      </c>
      <c r="M667" s="132"/>
      <c r="N667" s="132"/>
      <c r="O667" s="132"/>
      <c r="P667" s="132"/>
      <c r="Q667" s="132"/>
    </row>
    <row r="668" spans="1:17">
      <c r="A668" s="132"/>
      <c r="B668" s="157"/>
      <c r="C668" s="277"/>
      <c r="D668" s="283"/>
      <c r="E668" s="284"/>
      <c r="F668" s="285"/>
      <c r="G668" s="269"/>
      <c r="H668" s="278"/>
      <c r="I668" s="278"/>
      <c r="J668" s="278"/>
      <c r="K668" s="278"/>
      <c r="L668" s="279"/>
      <c r="M668" s="132"/>
      <c r="N668" s="132"/>
      <c r="O668" s="132"/>
      <c r="P668" s="132"/>
      <c r="Q668" s="132"/>
    </row>
    <row r="669" spans="1:17" ht="15.75">
      <c r="A669" s="132"/>
      <c r="B669" s="157"/>
      <c r="C669" s="472">
        <v>4</v>
      </c>
      <c r="D669" s="6393" t="s">
        <v>211</v>
      </c>
      <c r="E669" s="6393"/>
      <c r="F669" s="6393"/>
      <c r="G669" s="280">
        <f>(H669*H656)+(I669*I656)+(J669*J656)+(K669*K656)+(L669*L656)</f>
        <v>213.5</v>
      </c>
      <c r="H669" s="281">
        <v>0.06</v>
      </c>
      <c r="I669" s="281">
        <v>0.1</v>
      </c>
      <c r="J669" s="281">
        <v>0.12</v>
      </c>
      <c r="K669" s="281">
        <v>0.15</v>
      </c>
      <c r="L669" s="282">
        <v>0.12</v>
      </c>
      <c r="M669" s="132"/>
      <c r="N669" s="132"/>
      <c r="O669" s="132"/>
      <c r="P669" s="132"/>
      <c r="Q669" s="132"/>
    </row>
    <row r="670" spans="1:17">
      <c r="A670" s="132"/>
      <c r="B670" s="157"/>
      <c r="C670" s="277"/>
      <c r="D670" s="283"/>
      <c r="E670" s="284"/>
      <c r="F670" s="285"/>
      <c r="G670" s="269"/>
      <c r="H670" s="278"/>
      <c r="I670" s="278"/>
      <c r="J670" s="278"/>
      <c r="K670" s="278"/>
      <c r="L670" s="279"/>
      <c r="M670" s="132"/>
      <c r="N670" s="132"/>
      <c r="O670" s="132"/>
      <c r="P670" s="132"/>
      <c r="Q670" s="132"/>
    </row>
    <row r="671" spans="1:17" ht="15.75">
      <c r="A671" s="132"/>
      <c r="B671" s="157"/>
      <c r="C671" s="472">
        <v>5</v>
      </c>
      <c r="D671" s="6393" t="s">
        <v>156</v>
      </c>
      <c r="E671" s="6393"/>
      <c r="F671" s="6393"/>
      <c r="G671" s="280">
        <f>(H671*H656)+(I671*I656)+(J671*J656)+(K671*K656)+(L671*L656)</f>
        <v>237.5</v>
      </c>
      <c r="H671" s="281">
        <v>0.06</v>
      </c>
      <c r="I671" s="281">
        <v>0.1</v>
      </c>
      <c r="J671" s="281">
        <v>0.15</v>
      </c>
      <c r="K671" s="281">
        <v>0.2</v>
      </c>
      <c r="L671" s="282">
        <v>0.15</v>
      </c>
      <c r="M671" s="132"/>
      <c r="N671" s="132"/>
      <c r="O671" s="132"/>
      <c r="P671" s="132"/>
      <c r="Q671" s="132"/>
    </row>
    <row r="672" spans="1:17" ht="15.75" thickBot="1">
      <c r="A672" s="132"/>
      <c r="B672" s="157"/>
      <c r="C672" s="286"/>
      <c r="D672" s="287"/>
      <c r="E672" s="288"/>
      <c r="F672" s="289"/>
      <c r="G672" s="290"/>
      <c r="H672" s="291"/>
      <c r="I672" s="291"/>
      <c r="J672" s="288"/>
      <c r="K672" s="288"/>
      <c r="L672" s="292"/>
      <c r="M672" s="132"/>
      <c r="N672" s="132"/>
      <c r="O672" s="132"/>
      <c r="P672" s="132"/>
      <c r="Q672" s="132"/>
    </row>
    <row r="673" spans="1:17">
      <c r="A673" s="132"/>
      <c r="B673" s="157"/>
      <c r="C673" s="157"/>
      <c r="D673" s="157"/>
      <c r="E673" s="157"/>
      <c r="F673" s="157"/>
      <c r="G673" s="157"/>
      <c r="H673" s="157"/>
      <c r="I673" s="157"/>
      <c r="J673" s="157"/>
      <c r="K673" s="157"/>
      <c r="L673" s="157"/>
      <c r="M673" s="132"/>
      <c r="N673" s="132"/>
      <c r="O673" s="132"/>
      <c r="P673" s="132"/>
      <c r="Q673" s="132"/>
    </row>
    <row r="674" spans="1:17">
      <c r="A674" s="498"/>
      <c r="B674" s="499"/>
      <c r="C674" s="500"/>
      <c r="D674" s="500"/>
      <c r="E674" s="500"/>
      <c r="F674" s="500"/>
      <c r="G674" s="500"/>
      <c r="H674" s="500"/>
      <c r="I674" s="500"/>
      <c r="J674" s="499"/>
      <c r="K674" s="499"/>
      <c r="L674" s="499"/>
      <c r="M674" s="498"/>
      <c r="N674" s="498"/>
      <c r="O674" s="498"/>
      <c r="P674" s="498"/>
      <c r="Q674" s="498"/>
    </row>
    <row r="675" spans="1:17" ht="15.75" thickBot="1">
      <c r="A675" s="132"/>
      <c r="B675" s="157"/>
      <c r="C675" s="157"/>
      <c r="D675" s="157"/>
      <c r="E675" s="157"/>
      <c r="F675" s="157"/>
      <c r="G675" s="157"/>
      <c r="H675" s="157"/>
      <c r="I675" s="157"/>
      <c r="J675" s="157"/>
      <c r="K675" s="157"/>
      <c r="L675" s="157"/>
      <c r="M675" s="132"/>
      <c r="N675" s="132"/>
      <c r="O675" s="132"/>
      <c r="P675" s="132"/>
      <c r="Q675" s="132"/>
    </row>
    <row r="676" spans="1:17" ht="18">
      <c r="A676" s="132"/>
      <c r="B676" s="157"/>
      <c r="C676" s="6394" t="s">
        <v>212</v>
      </c>
      <c r="D676" s="6395"/>
      <c r="E676" s="6395"/>
      <c r="F676" s="6395"/>
      <c r="G676" s="6395"/>
      <c r="H676" s="6395"/>
      <c r="I676" s="6395"/>
      <c r="J676" s="6395"/>
      <c r="K676" s="6395"/>
      <c r="L676" s="6396"/>
      <c r="M676" s="132"/>
      <c r="N676" s="132"/>
      <c r="O676" s="132"/>
      <c r="P676" s="132"/>
      <c r="Q676" s="132"/>
    </row>
    <row r="677" spans="1:17">
      <c r="A677" s="132"/>
      <c r="B677" s="157"/>
      <c r="C677" s="293" t="s">
        <v>213</v>
      </c>
      <c r="D677" s="294"/>
      <c r="E677" s="294"/>
      <c r="F677" s="294"/>
      <c r="G677" s="294"/>
      <c r="H677" s="294"/>
      <c r="I677" s="294"/>
      <c r="J677" s="295"/>
      <c r="K677" s="295"/>
      <c r="L677" s="296"/>
      <c r="M677" s="132"/>
      <c r="N677" s="132"/>
      <c r="O677" s="132"/>
      <c r="P677" s="132"/>
      <c r="Q677" s="132"/>
    </row>
    <row r="678" spans="1:17">
      <c r="A678" s="132"/>
      <c r="B678" s="157"/>
      <c r="C678" s="6397" t="s">
        <v>214</v>
      </c>
      <c r="D678" s="6398"/>
      <c r="E678" s="6398"/>
      <c r="F678" s="6398"/>
      <c r="G678" s="6398"/>
      <c r="H678" s="6398"/>
      <c r="I678" s="6398"/>
      <c r="J678" s="6398"/>
      <c r="K678" s="6398"/>
      <c r="L678" s="6399"/>
      <c r="M678" s="132"/>
      <c r="N678" s="132"/>
      <c r="O678" s="132"/>
      <c r="P678" s="132"/>
      <c r="Q678" s="132"/>
    </row>
    <row r="679" spans="1:17">
      <c r="A679" s="132"/>
      <c r="B679" s="157"/>
      <c r="C679" s="6397"/>
      <c r="D679" s="6398"/>
      <c r="E679" s="6398"/>
      <c r="F679" s="6398"/>
      <c r="G679" s="6398"/>
      <c r="H679" s="6398"/>
      <c r="I679" s="6398"/>
      <c r="J679" s="6398"/>
      <c r="K679" s="6398"/>
      <c r="L679" s="6399"/>
      <c r="M679" s="132"/>
      <c r="N679" s="132"/>
      <c r="O679" s="132"/>
      <c r="P679" s="132"/>
      <c r="Q679" s="132"/>
    </row>
    <row r="680" spans="1:17">
      <c r="A680" s="132"/>
      <c r="B680" s="157"/>
      <c r="C680" s="6397"/>
      <c r="D680" s="6398"/>
      <c r="E680" s="6398"/>
      <c r="F680" s="6398"/>
      <c r="G680" s="6398"/>
      <c r="H680" s="6398"/>
      <c r="I680" s="6398"/>
      <c r="J680" s="6398"/>
      <c r="K680" s="6398"/>
      <c r="L680" s="6399"/>
      <c r="M680" s="132"/>
      <c r="N680" s="132"/>
      <c r="O680" s="132"/>
      <c r="P680" s="132"/>
      <c r="Q680" s="132"/>
    </row>
    <row r="681" spans="1:17">
      <c r="A681" s="132"/>
      <c r="B681" s="157"/>
      <c r="C681" s="6397"/>
      <c r="D681" s="6398"/>
      <c r="E681" s="6398"/>
      <c r="F681" s="6398"/>
      <c r="G681" s="6398"/>
      <c r="H681" s="6398"/>
      <c r="I681" s="6398"/>
      <c r="J681" s="6398"/>
      <c r="K681" s="6398"/>
      <c r="L681" s="6399"/>
      <c r="M681" s="132"/>
      <c r="N681" s="132"/>
      <c r="O681" s="132"/>
      <c r="P681" s="132"/>
      <c r="Q681" s="132"/>
    </row>
    <row r="682" spans="1:17">
      <c r="A682" s="132"/>
      <c r="B682" s="157"/>
      <c r="C682" s="6397" t="s">
        <v>215</v>
      </c>
      <c r="D682" s="6398"/>
      <c r="E682" s="6398"/>
      <c r="F682" s="6398"/>
      <c r="G682" s="6398"/>
      <c r="H682" s="6398"/>
      <c r="I682" s="6398"/>
      <c r="J682" s="6398"/>
      <c r="K682" s="6398"/>
      <c r="L682" s="6399"/>
      <c r="M682" s="132"/>
      <c r="N682" s="132"/>
      <c r="O682" s="132"/>
      <c r="P682" s="132"/>
      <c r="Q682" s="132"/>
    </row>
    <row r="683" spans="1:17">
      <c r="A683" s="132"/>
      <c r="B683" s="157"/>
      <c r="C683" s="6397"/>
      <c r="D683" s="6398"/>
      <c r="E683" s="6398"/>
      <c r="F683" s="6398"/>
      <c r="G683" s="6398"/>
      <c r="H683" s="6398"/>
      <c r="I683" s="6398"/>
      <c r="J683" s="6398"/>
      <c r="K683" s="6398"/>
      <c r="L683" s="6399"/>
      <c r="M683" s="132"/>
      <c r="N683" s="132"/>
      <c r="O683" s="132"/>
      <c r="P683" s="132"/>
      <c r="Q683" s="132"/>
    </row>
    <row r="684" spans="1:17">
      <c r="A684" s="132"/>
      <c r="B684" s="157"/>
      <c r="C684" s="6397"/>
      <c r="D684" s="6398"/>
      <c r="E684" s="6398"/>
      <c r="F684" s="6398"/>
      <c r="G684" s="6398"/>
      <c r="H684" s="6398"/>
      <c r="I684" s="6398"/>
      <c r="J684" s="6398"/>
      <c r="K684" s="6398"/>
      <c r="L684" s="6399"/>
      <c r="M684" s="132"/>
      <c r="N684" s="132"/>
      <c r="O684" s="132"/>
      <c r="P684" s="132"/>
      <c r="Q684" s="132"/>
    </row>
    <row r="685" spans="1:17">
      <c r="A685" s="132"/>
      <c r="B685" s="157"/>
      <c r="C685" s="6400"/>
      <c r="D685" s="6401"/>
      <c r="E685" s="6401"/>
      <c r="F685" s="6401"/>
      <c r="G685" s="6401"/>
      <c r="H685" s="6401"/>
      <c r="I685" s="6401"/>
      <c r="J685" s="6401"/>
      <c r="K685" s="6401"/>
      <c r="L685" s="6402"/>
      <c r="M685" s="132"/>
      <c r="N685" s="132"/>
      <c r="O685" s="132"/>
      <c r="P685" s="132"/>
      <c r="Q685" s="132"/>
    </row>
    <row r="686" spans="1:17">
      <c r="A686" s="132"/>
      <c r="B686" s="157"/>
      <c r="C686" s="6406" t="s">
        <v>216</v>
      </c>
      <c r="D686" s="6407"/>
      <c r="E686" s="6407"/>
      <c r="F686" s="6407"/>
      <c r="G686" s="6408" t="s">
        <v>217</v>
      </c>
      <c r="H686" s="6408"/>
      <c r="I686" s="6409">
        <v>0.09</v>
      </c>
      <c r="J686" s="6410" t="s">
        <v>218</v>
      </c>
      <c r="K686" s="6410"/>
      <c r="L686" s="6411">
        <v>0.12</v>
      </c>
      <c r="M686" s="132"/>
      <c r="N686" s="132"/>
      <c r="O686" s="132"/>
      <c r="P686" s="132"/>
      <c r="Q686" s="132"/>
    </row>
    <row r="687" spans="1:17">
      <c r="A687" s="132"/>
      <c r="B687" s="157"/>
      <c r="C687" s="6406"/>
      <c r="D687" s="6407"/>
      <c r="E687" s="6407"/>
      <c r="F687" s="6407"/>
      <c r="G687" s="6408"/>
      <c r="H687" s="6408"/>
      <c r="I687" s="6409"/>
      <c r="J687" s="6410"/>
      <c r="K687" s="6410"/>
      <c r="L687" s="6411"/>
      <c r="M687" s="132"/>
      <c r="N687" s="132"/>
      <c r="O687" s="132"/>
      <c r="P687" s="132"/>
      <c r="Q687" s="132"/>
    </row>
    <row r="688" spans="1:17" ht="18">
      <c r="A688" s="132"/>
      <c r="B688" s="157"/>
      <c r="C688" s="297"/>
      <c r="D688" s="298"/>
      <c r="E688" s="298"/>
      <c r="F688" s="298"/>
      <c r="G688" s="473"/>
      <c r="H688" s="473"/>
      <c r="I688" s="299"/>
      <c r="J688" s="474"/>
      <c r="K688" s="474"/>
      <c r="L688" s="300"/>
      <c r="M688" s="132"/>
      <c r="N688" s="132"/>
      <c r="O688" s="132"/>
      <c r="P688" s="132"/>
      <c r="Q688" s="132"/>
    </row>
    <row r="689" spans="1:17">
      <c r="A689" s="132"/>
      <c r="B689" s="157"/>
      <c r="C689" s="6412" t="str">
        <f>IF(E689="","produit à servir","produits entiers à couper en ")</f>
        <v xml:space="preserve">produits entiers à couper en </v>
      </c>
      <c r="D689" s="6413"/>
      <c r="E689" s="6414">
        <f>IF(K696=1,"",K696)</f>
        <v>1.5</v>
      </c>
      <c r="F689" s="6403">
        <f>LARGE(F697:F701,1)</f>
        <v>3</v>
      </c>
      <c r="G689" s="6403" t="s">
        <v>219</v>
      </c>
      <c r="H689" s="6403" t="s">
        <v>220</v>
      </c>
      <c r="I689" s="6403">
        <f>LARGE(G697:G701,1)</f>
        <v>2</v>
      </c>
      <c r="J689" s="6403" t="s">
        <v>221</v>
      </c>
      <c r="K689" s="301"/>
      <c r="L689" s="302"/>
      <c r="M689" s="132"/>
      <c r="N689" s="132"/>
      <c r="O689" s="132"/>
      <c r="P689" s="132"/>
      <c r="Q689" s="132"/>
    </row>
    <row r="690" spans="1:17">
      <c r="A690" s="132"/>
      <c r="B690" s="157"/>
      <c r="C690" s="6412"/>
      <c r="D690" s="6413"/>
      <c r="E690" s="6414"/>
      <c r="F690" s="6403"/>
      <c r="G690" s="6403"/>
      <c r="H690" s="6403"/>
      <c r="I690" s="6403"/>
      <c r="J690" s="6403"/>
      <c r="K690" s="301"/>
      <c r="L690" s="302"/>
      <c r="M690" s="132"/>
      <c r="N690" s="132"/>
      <c r="O690" s="132"/>
      <c r="P690" s="132"/>
      <c r="Q690" s="132"/>
    </row>
    <row r="691" spans="1:17" ht="15.75">
      <c r="A691" s="132"/>
      <c r="B691" s="157"/>
      <c r="C691" s="303"/>
      <c r="D691" s="304"/>
      <c r="E691" s="305"/>
      <c r="F691" s="199"/>
      <c r="G691" s="199"/>
      <c r="H691" s="199"/>
      <c r="I691" s="199"/>
      <c r="J691" s="306"/>
      <c r="K691" s="307"/>
      <c r="L691" s="308"/>
      <c r="M691" s="132"/>
      <c r="N691" s="132"/>
      <c r="O691" s="132"/>
      <c r="P691" s="132"/>
      <c r="Q691" s="132"/>
    </row>
    <row r="692" spans="1:17">
      <c r="A692" s="132"/>
      <c r="B692" s="157"/>
      <c r="C692" s="6431" t="str">
        <f>IF(D692="","MOINS","Servir ")</f>
        <v xml:space="preserve">Servir </v>
      </c>
      <c r="D692" s="6435">
        <f>IF(F689-1=0,"",F689-1)</f>
        <v>2</v>
      </c>
      <c r="E692" s="6433" t="str">
        <f>IF(D692="","",IF(G692=1,"produits entiers de","produits coupés en "))</f>
        <v>produits entiers de</v>
      </c>
      <c r="F692" s="6433"/>
      <c r="G692" s="6435">
        <f>IF(D692="","",I689/D692)</f>
        <v>1</v>
      </c>
      <c r="H692" s="6403" t="str">
        <f>IF(D692="","","parts")</f>
        <v>parts</v>
      </c>
      <c r="I692" s="6433" t="str">
        <f>IF(D692="","","grammage unitaire")</f>
        <v>grammage unitaire</v>
      </c>
      <c r="J692" s="6433"/>
      <c r="K692" s="6429">
        <f>IF(D692="","",I686/G692)</f>
        <v>0.09</v>
      </c>
      <c r="L692" s="6430"/>
      <c r="M692" s="132"/>
      <c r="N692" s="132"/>
      <c r="O692" s="132"/>
      <c r="P692" s="132"/>
      <c r="Q692" s="132"/>
    </row>
    <row r="693" spans="1:17">
      <c r="A693" s="132"/>
      <c r="B693" s="157"/>
      <c r="C693" s="6431"/>
      <c r="D693" s="6435"/>
      <c r="E693" s="6433"/>
      <c r="F693" s="6433"/>
      <c r="G693" s="6435"/>
      <c r="H693" s="6403"/>
      <c r="I693" s="6433"/>
      <c r="J693" s="6433"/>
      <c r="K693" s="6429"/>
      <c r="L693" s="6430"/>
      <c r="M693" s="132"/>
      <c r="N693" s="132"/>
      <c r="O693" s="132"/>
      <c r="P693" s="132"/>
      <c r="Q693" s="132"/>
    </row>
    <row r="694" spans="1:17">
      <c r="A694" s="132"/>
      <c r="B694" s="157"/>
      <c r="C694" s="6431" t="str">
        <f>IF(D692="","","plus")</f>
        <v>plus</v>
      </c>
      <c r="D694" s="6432">
        <f>IF(D692="","",F689-D692)</f>
        <v>1</v>
      </c>
      <c r="E694" s="6433" t="str">
        <f>IF(D694="","","produit coupé en ")</f>
        <v xml:space="preserve">produit coupé en </v>
      </c>
      <c r="F694" s="6433"/>
      <c r="G694" s="6432">
        <f>IF(E694="","",I689)</f>
        <v>2</v>
      </c>
      <c r="H694" s="6403" t="str">
        <f>IF(E694="","","parts")</f>
        <v>parts</v>
      </c>
      <c r="I694" s="309"/>
      <c r="J694" s="6434" t="str">
        <f>IF(D694="","moins"," de")</f>
        <v xml:space="preserve"> de</v>
      </c>
      <c r="K694" s="6429">
        <f>IF(E694="",I686-L686,I686/G694)</f>
        <v>4.4999999999999998E-2</v>
      </c>
      <c r="L694" s="6430"/>
      <c r="M694" s="132"/>
      <c r="N694" s="132"/>
      <c r="O694" s="132"/>
      <c r="P694" s="132"/>
      <c r="Q694" s="132"/>
    </row>
    <row r="695" spans="1:17">
      <c r="A695" s="132"/>
      <c r="B695" s="157"/>
      <c r="C695" s="6431"/>
      <c r="D695" s="6432"/>
      <c r="E695" s="6433"/>
      <c r="F695" s="6433"/>
      <c r="G695" s="6432"/>
      <c r="H695" s="6403"/>
      <c r="I695" s="309"/>
      <c r="J695" s="6434"/>
      <c r="K695" s="6429"/>
      <c r="L695" s="6430"/>
      <c r="M695" s="132"/>
      <c r="N695" s="132"/>
      <c r="O695" s="132"/>
      <c r="P695" s="132"/>
      <c r="Q695" s="132"/>
    </row>
    <row r="696" spans="1:17" ht="22.5">
      <c r="A696" s="132"/>
      <c r="B696" s="157"/>
      <c r="C696" s="310" t="s">
        <v>222</v>
      </c>
      <c r="D696" s="311" t="s">
        <v>223</v>
      </c>
      <c r="E696" s="311" t="s">
        <v>224</v>
      </c>
      <c r="F696" s="312" t="s">
        <v>225</v>
      </c>
      <c r="G696" s="312"/>
      <c r="H696" s="313" t="s">
        <v>226</v>
      </c>
      <c r="I696" s="314" t="s">
        <v>220</v>
      </c>
      <c r="J696" s="314"/>
      <c r="K696" s="315">
        <f>LARGE(L697:L701,1)</f>
        <v>1.5</v>
      </c>
      <c r="L696" s="316">
        <f>SMALL(E697:E701,COUNTIF(E697:E701,0)+1)</f>
        <v>3.0000000000000027E-2</v>
      </c>
      <c r="M696" s="132"/>
      <c r="N696" s="132"/>
      <c r="O696" s="132"/>
      <c r="P696" s="132"/>
      <c r="Q696" s="132"/>
    </row>
    <row r="697" spans="1:17">
      <c r="A697" s="132"/>
      <c r="B697" s="157"/>
      <c r="C697" s="317">
        <f>L686*I697</f>
        <v>0</v>
      </c>
      <c r="D697" s="318">
        <f>I686*H697</f>
        <v>0.09</v>
      </c>
      <c r="E697" s="318">
        <f>D697-C697</f>
        <v>0.09</v>
      </c>
      <c r="F697" s="319">
        <f>IF(E697=L696,H697,0)</f>
        <v>0</v>
      </c>
      <c r="G697" s="319">
        <f>IF(F697&gt;0,I697,0)</f>
        <v>0</v>
      </c>
      <c r="H697" s="315">
        <v>1</v>
      </c>
      <c r="I697" s="320">
        <f>INT(J697)</f>
        <v>0</v>
      </c>
      <c r="J697" s="320">
        <f>D697/L686</f>
        <v>0.75</v>
      </c>
      <c r="K697" s="315">
        <f>IF(F697=0,0,F697/G697)</f>
        <v>0</v>
      </c>
      <c r="L697" s="321">
        <f>ROUNDDOWN(K697,1)</f>
        <v>0</v>
      </c>
      <c r="M697" s="132"/>
      <c r="N697" s="132"/>
      <c r="O697" s="132"/>
      <c r="P697" s="132"/>
      <c r="Q697" s="132"/>
    </row>
    <row r="698" spans="1:17">
      <c r="A698" s="132"/>
      <c r="B698" s="157"/>
      <c r="C698" s="317">
        <f>L686*I698</f>
        <v>0.12</v>
      </c>
      <c r="D698" s="318">
        <f>I686*H698</f>
        <v>0.18</v>
      </c>
      <c r="E698" s="318">
        <f>D698-C698</f>
        <v>0.06</v>
      </c>
      <c r="F698" s="319">
        <f>IF(E698=L696,H698,0)</f>
        <v>0</v>
      </c>
      <c r="G698" s="319">
        <f>IF(F698&gt;0,I698,0)</f>
        <v>0</v>
      </c>
      <c r="H698" s="315">
        <v>2</v>
      </c>
      <c r="I698" s="320">
        <f>INT(J698)</f>
        <v>1</v>
      </c>
      <c r="J698" s="320">
        <f>D698/L686</f>
        <v>1.5</v>
      </c>
      <c r="K698" s="315">
        <f>IF(F698=0,0,F698/G698)</f>
        <v>0</v>
      </c>
      <c r="L698" s="321">
        <f>ROUNDDOWN(K698,1)</f>
        <v>0</v>
      </c>
      <c r="M698" s="132"/>
      <c r="N698" s="132"/>
      <c r="O698" s="132"/>
      <c r="P698" s="132"/>
      <c r="Q698" s="132"/>
    </row>
    <row r="699" spans="1:17">
      <c r="A699" s="132"/>
      <c r="B699" s="157"/>
      <c r="C699" s="317">
        <f>L686*I699</f>
        <v>0.24</v>
      </c>
      <c r="D699" s="318">
        <f>I686*H699</f>
        <v>0.27</v>
      </c>
      <c r="E699" s="318">
        <f>D699-C699</f>
        <v>3.0000000000000027E-2</v>
      </c>
      <c r="F699" s="319">
        <f>IF(E699=L696,H699,0)</f>
        <v>3</v>
      </c>
      <c r="G699" s="319">
        <f>IF(F699&gt;0,I699,0)</f>
        <v>2</v>
      </c>
      <c r="H699" s="315">
        <v>3</v>
      </c>
      <c r="I699" s="320">
        <f>INT(J699)</f>
        <v>2</v>
      </c>
      <c r="J699" s="320">
        <f>D699/L686</f>
        <v>2.2500000000000004</v>
      </c>
      <c r="K699" s="315">
        <f>IF(F699=0,0,F699/G699)</f>
        <v>1.5</v>
      </c>
      <c r="L699" s="321">
        <f>ROUNDDOWN(K699,1)</f>
        <v>1.5</v>
      </c>
      <c r="M699" s="132"/>
      <c r="N699" s="132"/>
      <c r="O699" s="132"/>
      <c r="P699" s="132"/>
      <c r="Q699" s="132"/>
    </row>
    <row r="700" spans="1:17">
      <c r="A700" s="132"/>
      <c r="B700" s="157"/>
      <c r="C700" s="317">
        <f>L686*I700</f>
        <v>0.36</v>
      </c>
      <c r="D700" s="318">
        <f>I686*H700</f>
        <v>0.36</v>
      </c>
      <c r="E700" s="318">
        <f>D700-C700</f>
        <v>0</v>
      </c>
      <c r="F700" s="319">
        <f>IF(E700=L696,H700,0)</f>
        <v>0</v>
      </c>
      <c r="G700" s="319">
        <f>IF(F700&gt;0,I700,0)</f>
        <v>0</v>
      </c>
      <c r="H700" s="315">
        <v>4</v>
      </c>
      <c r="I700" s="320">
        <f>INT(J700)</f>
        <v>3</v>
      </c>
      <c r="J700" s="320">
        <f>D700/L686</f>
        <v>3</v>
      </c>
      <c r="K700" s="315">
        <f>IF(F700=0,0,F700/G700)</f>
        <v>0</v>
      </c>
      <c r="L700" s="321">
        <f>ROUNDDOWN(K700,1)</f>
        <v>0</v>
      </c>
      <c r="M700" s="132"/>
      <c r="N700" s="132"/>
      <c r="O700" s="132"/>
      <c r="P700" s="132"/>
      <c r="Q700" s="132"/>
    </row>
    <row r="701" spans="1:17" ht="15.75" thickBot="1">
      <c r="A701" s="132"/>
      <c r="B701" s="157"/>
      <c r="C701" s="322">
        <f>L686*I701</f>
        <v>0.36</v>
      </c>
      <c r="D701" s="323">
        <f>I686*H701</f>
        <v>0.44999999999999996</v>
      </c>
      <c r="E701" s="323">
        <f>D701-C701</f>
        <v>8.9999999999999969E-2</v>
      </c>
      <c r="F701" s="324">
        <f>IF(E701=L696,H701,0)</f>
        <v>0</v>
      </c>
      <c r="G701" s="324">
        <f>IF(F701&gt;0,I701,0)</f>
        <v>0</v>
      </c>
      <c r="H701" s="325">
        <v>5</v>
      </c>
      <c r="I701" s="326">
        <f>INT(J701)</f>
        <v>3</v>
      </c>
      <c r="J701" s="326">
        <f>D701/L686</f>
        <v>3.7499999999999996</v>
      </c>
      <c r="K701" s="325">
        <f>IF(F701=0,0,F701/G701)</f>
        <v>0</v>
      </c>
      <c r="L701" s="327">
        <f>ROUNDDOWN(K701,1)</f>
        <v>0</v>
      </c>
      <c r="M701" s="132"/>
      <c r="N701" s="132"/>
      <c r="O701" s="132"/>
      <c r="P701" s="132"/>
      <c r="Q701" s="132"/>
    </row>
    <row r="702" spans="1:17">
      <c r="A702" s="132"/>
      <c r="B702" s="157"/>
      <c r="C702" s="157"/>
      <c r="D702" s="157"/>
      <c r="E702" s="157"/>
      <c r="F702" s="157"/>
      <c r="G702" s="157"/>
      <c r="H702" s="157"/>
      <c r="I702" s="157"/>
      <c r="J702" s="157"/>
      <c r="K702" s="157"/>
      <c r="L702" s="157"/>
      <c r="M702" s="132"/>
      <c r="N702" s="132"/>
      <c r="O702" s="132"/>
      <c r="P702" s="132"/>
      <c r="Q702" s="132"/>
    </row>
    <row r="703" spans="1:17">
      <c r="A703" s="132"/>
      <c r="B703" s="157"/>
      <c r="C703" s="157"/>
      <c r="D703" s="157"/>
      <c r="E703" s="157"/>
      <c r="F703" s="157"/>
      <c r="G703" s="157"/>
      <c r="H703" s="157"/>
      <c r="I703" s="157"/>
      <c r="J703" s="157"/>
      <c r="K703" s="157"/>
      <c r="L703" s="157"/>
      <c r="M703" s="132"/>
      <c r="N703" s="132"/>
      <c r="O703" s="132"/>
      <c r="P703" s="132"/>
      <c r="Q703" s="132"/>
    </row>
    <row r="704" spans="1:17" ht="18">
      <c r="A704" s="132"/>
      <c r="B704" s="157"/>
      <c r="C704" s="6415" t="s">
        <v>227</v>
      </c>
      <c r="D704" s="6416"/>
      <c r="E704" s="6416"/>
      <c r="F704" s="6416"/>
      <c r="G704" s="6416"/>
      <c r="H704" s="6416"/>
      <c r="I704" s="6416"/>
      <c r="J704" s="6416"/>
      <c r="K704" s="6416"/>
      <c r="L704" s="6416"/>
      <c r="M704" s="6417"/>
      <c r="N704" s="132"/>
      <c r="O704" s="132"/>
      <c r="P704" s="132"/>
      <c r="Q704" s="132"/>
    </row>
    <row r="705" spans="1:17" ht="15.75">
      <c r="A705" s="132"/>
      <c r="B705" s="157"/>
      <c r="C705" s="6418" t="s">
        <v>790</v>
      </c>
      <c r="D705" s="6419"/>
      <c r="E705" s="6419"/>
      <c r="F705" s="6419"/>
      <c r="G705" s="6419"/>
      <c r="H705" s="6419"/>
      <c r="I705" s="6419"/>
      <c r="J705" s="6419"/>
      <c r="K705" s="6419"/>
      <c r="L705" s="6419"/>
      <c r="M705" s="6420"/>
      <c r="N705" s="132"/>
      <c r="O705" s="132"/>
      <c r="P705" s="132"/>
      <c r="Q705" s="132"/>
    </row>
    <row r="706" spans="1:17" ht="15.75">
      <c r="A706" s="132"/>
      <c r="B706" s="157"/>
      <c r="C706" s="471"/>
      <c r="D706" s="328"/>
      <c r="E706" s="6421" t="s">
        <v>228</v>
      </c>
      <c r="F706" s="6421"/>
      <c r="G706" s="6421"/>
      <c r="H706" s="6421"/>
      <c r="I706" s="6421"/>
      <c r="J706" s="6421"/>
      <c r="K706" s="6421"/>
      <c r="L706" s="6421"/>
      <c r="M706" s="6422"/>
      <c r="N706" s="132"/>
      <c r="O706" s="132"/>
      <c r="P706" s="132"/>
      <c r="Q706" s="132"/>
    </row>
    <row r="707" spans="1:17">
      <c r="A707" s="132"/>
      <c r="B707" s="157"/>
      <c r="C707" s="6423" t="s">
        <v>229</v>
      </c>
      <c r="D707" s="6424"/>
      <c r="E707" s="6424"/>
      <c r="F707" s="6424"/>
      <c r="G707" s="6424"/>
      <c r="H707" s="6424"/>
      <c r="I707" s="6424"/>
      <c r="J707" s="6424"/>
      <c r="K707" s="6424"/>
      <c r="L707" s="6424"/>
      <c r="M707" s="6425"/>
      <c r="N707" s="132"/>
      <c r="O707" s="132"/>
      <c r="P707" s="132"/>
      <c r="Q707" s="132"/>
    </row>
    <row r="708" spans="1:17">
      <c r="A708" s="132"/>
      <c r="B708" s="157"/>
      <c r="C708" s="6426" t="s">
        <v>230</v>
      </c>
      <c r="D708" s="6427"/>
      <c r="E708" s="6428" t="s">
        <v>231</v>
      </c>
      <c r="F708" s="6428"/>
      <c r="G708" s="144"/>
      <c r="H708" s="242"/>
      <c r="I708" s="242"/>
      <c r="J708" s="144"/>
      <c r="K708" s="329"/>
      <c r="L708" s="144"/>
      <c r="M708" s="217"/>
      <c r="N708" s="132"/>
      <c r="O708" s="132"/>
      <c r="P708" s="132"/>
      <c r="Q708" s="132"/>
    </row>
    <row r="709" spans="1:17">
      <c r="A709" s="132"/>
      <c r="B709" s="157"/>
      <c r="C709" s="6426"/>
      <c r="D709" s="6427"/>
      <c r="E709" s="6428"/>
      <c r="F709" s="6428"/>
      <c r="G709" s="144"/>
      <c r="H709" s="242"/>
      <c r="I709" s="242"/>
      <c r="J709" s="144"/>
      <c r="K709" s="329"/>
      <c r="L709" s="144"/>
      <c r="M709" s="217"/>
      <c r="N709" s="132"/>
      <c r="O709" s="132"/>
      <c r="P709" s="132"/>
      <c r="Q709" s="132"/>
    </row>
    <row r="710" spans="1:17">
      <c r="A710" s="132"/>
      <c r="B710" s="157"/>
      <c r="C710" s="6438">
        <v>10</v>
      </c>
      <c r="D710" s="6439"/>
      <c r="E710" s="6439">
        <v>0.1</v>
      </c>
      <c r="F710" s="6439"/>
      <c r="G710" s="144"/>
      <c r="H710" s="242"/>
      <c r="I710" s="242"/>
      <c r="J710" s="144"/>
      <c r="K710" s="469" t="s">
        <v>232</v>
      </c>
      <c r="L710" s="330">
        <f>C710/E710</f>
        <v>100</v>
      </c>
      <c r="M710" s="217"/>
      <c r="N710" s="132"/>
      <c r="O710" s="132"/>
      <c r="P710" s="132"/>
      <c r="Q710" s="132"/>
    </row>
    <row r="711" spans="1:17">
      <c r="A711" s="132"/>
      <c r="B711" s="157"/>
      <c r="C711" s="6438">
        <v>1</v>
      </c>
      <c r="D711" s="6439"/>
      <c r="E711" s="6439">
        <v>7.0000000000000007E-2</v>
      </c>
      <c r="F711" s="6439"/>
      <c r="G711" s="144"/>
      <c r="H711" s="242"/>
      <c r="I711" s="242"/>
      <c r="J711" s="144"/>
      <c r="K711" s="469" t="s">
        <v>232</v>
      </c>
      <c r="L711" s="330">
        <f>C711/E711</f>
        <v>14.285714285714285</v>
      </c>
      <c r="M711" s="217"/>
      <c r="N711" s="132"/>
      <c r="O711" s="132"/>
      <c r="P711" s="132"/>
      <c r="Q711" s="132"/>
    </row>
    <row r="712" spans="1:17">
      <c r="A712" s="132"/>
      <c r="B712" s="157"/>
      <c r="C712" s="331"/>
      <c r="D712" s="15"/>
      <c r="E712" s="332"/>
      <c r="F712" s="15"/>
      <c r="G712" s="144"/>
      <c r="H712" s="242"/>
      <c r="I712" s="242"/>
      <c r="J712" s="144"/>
      <c r="K712" s="144"/>
      <c r="L712" s="144"/>
      <c r="M712" s="217"/>
      <c r="N712" s="132"/>
      <c r="O712" s="132"/>
      <c r="P712" s="132"/>
      <c r="Q712" s="132"/>
    </row>
    <row r="713" spans="1:17" ht="15.75">
      <c r="A713" s="132"/>
      <c r="B713" s="157"/>
      <c r="C713" s="6442" t="s">
        <v>790</v>
      </c>
      <c r="D713" s="6443"/>
      <c r="E713" s="6443"/>
      <c r="F713" s="6443"/>
      <c r="G713" s="6443"/>
      <c r="H713" s="6443"/>
      <c r="I713" s="6443"/>
      <c r="J713" s="6443"/>
      <c r="K713" s="6443"/>
      <c r="L713" s="6443"/>
      <c r="M713" s="6444"/>
      <c r="N713" s="132"/>
      <c r="O713" s="132"/>
      <c r="P713" s="132"/>
      <c r="Q713" s="132"/>
    </row>
    <row r="714" spans="1:17" ht="15.75">
      <c r="A714" s="132"/>
      <c r="B714" s="157"/>
      <c r="C714" s="470"/>
      <c r="D714" s="333"/>
      <c r="E714" s="6445" t="s">
        <v>233</v>
      </c>
      <c r="F714" s="6445"/>
      <c r="G714" s="6445"/>
      <c r="H714" s="6445"/>
      <c r="I714" s="6445"/>
      <c r="J714" s="6445"/>
      <c r="K714" s="6445"/>
      <c r="L714" s="6445"/>
      <c r="M714" s="6446"/>
      <c r="N714" s="132"/>
      <c r="O714" s="132"/>
      <c r="P714" s="132"/>
      <c r="Q714" s="132"/>
    </row>
    <row r="715" spans="1:17">
      <c r="A715" s="132"/>
      <c r="B715" s="157"/>
      <c r="C715" s="6426" t="s">
        <v>230</v>
      </c>
      <c r="D715" s="6427"/>
      <c r="E715" s="6428" t="s">
        <v>234</v>
      </c>
      <c r="F715" s="6428"/>
      <c r="G715" s="6436" t="s">
        <v>235</v>
      </c>
      <c r="H715" s="6436"/>
      <c r="I715" s="6436"/>
      <c r="J715" s="334"/>
      <c r="K715" s="334"/>
      <c r="L715" s="334"/>
      <c r="M715" s="6437" t="s">
        <v>236</v>
      </c>
      <c r="N715" s="132"/>
      <c r="O715" s="132"/>
      <c r="P715" s="132"/>
      <c r="Q715" s="132"/>
    </row>
    <row r="716" spans="1:17">
      <c r="A716" s="132"/>
      <c r="B716" s="157"/>
      <c r="C716" s="6426"/>
      <c r="D716" s="6427"/>
      <c r="E716" s="6428"/>
      <c r="F716" s="6428"/>
      <c r="G716" s="6436"/>
      <c r="H716" s="6436"/>
      <c r="I716" s="6436"/>
      <c r="J716" s="334"/>
      <c r="K716" s="334"/>
      <c r="L716" s="334"/>
      <c r="M716" s="6437"/>
      <c r="N716" s="132"/>
      <c r="O716" s="132"/>
      <c r="P716" s="132"/>
      <c r="Q716" s="132"/>
    </row>
    <row r="717" spans="1:17">
      <c r="A717" s="132"/>
      <c r="B717" s="157"/>
      <c r="C717" s="6438">
        <v>0.9</v>
      </c>
      <c r="D717" s="6439"/>
      <c r="E717" s="6440">
        <v>7</v>
      </c>
      <c r="F717" s="6440"/>
      <c r="G717" s="6441" t="s">
        <v>237</v>
      </c>
      <c r="H717" s="6441"/>
      <c r="I717" s="6441"/>
      <c r="J717" s="335">
        <f>C717</f>
        <v>0.9</v>
      </c>
      <c r="K717" s="269" t="s">
        <v>220</v>
      </c>
      <c r="L717" s="336">
        <f>E717</f>
        <v>7</v>
      </c>
      <c r="M717" s="337">
        <f>C717/E717</f>
        <v>0.12857142857142859</v>
      </c>
      <c r="N717" s="132"/>
      <c r="O717" s="132"/>
      <c r="P717" s="132"/>
      <c r="Q717" s="132"/>
    </row>
    <row r="718" spans="1:17">
      <c r="A718" s="132"/>
      <c r="B718" s="157"/>
      <c r="C718" s="6438">
        <v>3.5</v>
      </c>
      <c r="D718" s="6439"/>
      <c r="E718" s="6440">
        <v>20</v>
      </c>
      <c r="F718" s="6440"/>
      <c r="G718" s="6441" t="s">
        <v>238</v>
      </c>
      <c r="H718" s="6441"/>
      <c r="I718" s="6441"/>
      <c r="J718" s="335">
        <f>C718</f>
        <v>3.5</v>
      </c>
      <c r="K718" s="269" t="s">
        <v>220</v>
      </c>
      <c r="L718" s="336">
        <f>E718</f>
        <v>20</v>
      </c>
      <c r="M718" s="337">
        <f>C718/E718</f>
        <v>0.17499999999999999</v>
      </c>
      <c r="N718" s="132"/>
      <c r="O718" s="132"/>
      <c r="P718" s="132"/>
      <c r="Q718" s="132"/>
    </row>
    <row r="719" spans="1:17">
      <c r="A719" s="132"/>
      <c r="B719" s="157"/>
      <c r="C719" s="338"/>
      <c r="D719" s="16"/>
      <c r="E719" s="245"/>
      <c r="F719" s="16"/>
      <c r="G719" s="245"/>
      <c r="H719" s="16"/>
      <c r="I719" s="16"/>
      <c r="J719" s="245"/>
      <c r="K719" s="245"/>
      <c r="L719" s="245"/>
      <c r="M719" s="339"/>
      <c r="N719" s="132"/>
      <c r="O719" s="132"/>
      <c r="P719" s="132"/>
      <c r="Q719" s="132"/>
    </row>
    <row r="720" spans="1:17">
      <c r="A720" s="132"/>
      <c r="B720" s="157"/>
      <c r="C720" s="132"/>
      <c r="D720" s="132"/>
      <c r="E720" s="132"/>
      <c r="F720" s="132"/>
      <c r="G720" s="132"/>
      <c r="H720" s="132"/>
      <c r="I720" s="132"/>
      <c r="J720" s="132"/>
      <c r="K720" s="132"/>
      <c r="L720" s="157"/>
      <c r="M720" s="132"/>
      <c r="N720" s="132"/>
      <c r="O720" s="132"/>
      <c r="P720" s="132"/>
      <c r="Q720" s="132"/>
    </row>
    <row r="721" spans="1:17" ht="15.75" thickBot="1">
      <c r="A721" s="132"/>
      <c r="B721" s="157"/>
      <c r="C721" s="132"/>
      <c r="D721" s="132"/>
      <c r="E721" s="132"/>
      <c r="F721" s="132"/>
      <c r="G721" s="132"/>
      <c r="H721" s="132"/>
      <c r="I721" s="132"/>
      <c r="J721" s="132"/>
      <c r="K721" s="132"/>
      <c r="L721" s="157"/>
      <c r="M721" s="132"/>
      <c r="N721" s="132"/>
      <c r="O721" s="132"/>
      <c r="P721" s="132"/>
      <c r="Q721" s="132"/>
    </row>
    <row r="722" spans="1:17">
      <c r="A722" s="132"/>
      <c r="B722" s="157"/>
      <c r="C722" s="6459" t="s">
        <v>239</v>
      </c>
      <c r="D722" s="6460"/>
      <c r="E722" s="6463" t="s">
        <v>240</v>
      </c>
      <c r="F722" s="6463"/>
      <c r="G722" s="6465" t="s">
        <v>241</v>
      </c>
      <c r="H722" s="6467" t="s">
        <v>229</v>
      </c>
      <c r="I722" s="6467"/>
      <c r="J722" s="6467"/>
      <c r="K722" s="6467"/>
      <c r="L722" s="6467"/>
      <c r="M722" s="6468"/>
      <c r="N722" s="132"/>
      <c r="O722" s="132"/>
      <c r="P722" s="132"/>
      <c r="Q722" s="132"/>
    </row>
    <row r="723" spans="1:17">
      <c r="A723" s="132"/>
      <c r="B723" s="157"/>
      <c r="C723" s="6461"/>
      <c r="D723" s="6462"/>
      <c r="E723" s="6464"/>
      <c r="F723" s="6464"/>
      <c r="G723" s="6466"/>
      <c r="H723" s="340"/>
      <c r="I723" s="340"/>
      <c r="J723" s="340"/>
      <c r="K723" s="340"/>
      <c r="L723" s="340"/>
      <c r="M723" s="341"/>
      <c r="N723" s="132"/>
      <c r="O723" s="132"/>
      <c r="P723" s="132"/>
      <c r="Q723" s="132"/>
    </row>
    <row r="724" spans="1:17">
      <c r="A724" s="132"/>
      <c r="B724" s="157"/>
      <c r="C724" s="6447">
        <v>32</v>
      </c>
      <c r="D724" s="6448"/>
      <c r="E724" s="6449">
        <v>1.45</v>
      </c>
      <c r="F724" s="6449"/>
      <c r="G724" s="6450">
        <f>C724/E724</f>
        <v>22.068965517241381</v>
      </c>
      <c r="H724" s="6451" t="s">
        <v>242</v>
      </c>
      <c r="I724" s="6451"/>
      <c r="J724" s="6451"/>
      <c r="K724" s="6451"/>
      <c r="L724" s="6451"/>
      <c r="M724" s="6452"/>
      <c r="N724" s="132"/>
      <c r="O724" s="132"/>
      <c r="P724" s="132"/>
      <c r="Q724" s="132"/>
    </row>
    <row r="725" spans="1:17">
      <c r="A725" s="132"/>
      <c r="B725" s="157"/>
      <c r="C725" s="6447"/>
      <c r="D725" s="6448"/>
      <c r="E725" s="6449"/>
      <c r="F725" s="6449"/>
      <c r="G725" s="6450"/>
      <c r="H725" s="6451"/>
      <c r="I725" s="6451"/>
      <c r="J725" s="6451"/>
      <c r="K725" s="6451"/>
      <c r="L725" s="6451"/>
      <c r="M725" s="6452"/>
      <c r="N725" s="132"/>
      <c r="O725" s="132"/>
      <c r="P725" s="132"/>
      <c r="Q725" s="132"/>
    </row>
    <row r="726" spans="1:17" ht="15.75">
      <c r="A726" s="132"/>
      <c r="B726" s="157"/>
      <c r="C726" s="6453" t="s">
        <v>243</v>
      </c>
      <c r="D726" s="6454"/>
      <c r="E726" s="6454"/>
      <c r="F726" s="6454"/>
      <c r="G726" s="6454"/>
      <c r="H726" s="6454"/>
      <c r="I726" s="6454"/>
      <c r="J726" s="6454"/>
      <c r="K726" s="6454"/>
      <c r="L726" s="6454"/>
      <c r="M726" s="6455"/>
      <c r="N726" s="132"/>
      <c r="O726" s="132"/>
      <c r="P726" s="132"/>
      <c r="Q726" s="132"/>
    </row>
    <row r="727" spans="1:17" ht="15.75">
      <c r="A727" s="132"/>
      <c r="B727" s="157"/>
      <c r="C727" s="6456">
        <v>32</v>
      </c>
      <c r="D727" s="6457"/>
      <c r="E727" s="6458">
        <v>1.2</v>
      </c>
      <c r="F727" s="6458"/>
      <c r="G727" s="467">
        <f t="shared" ref="G727:G738" si="6">C727/E727</f>
        <v>26.666666666666668</v>
      </c>
      <c r="H727" s="468" t="s">
        <v>244</v>
      </c>
      <c r="I727" s="342"/>
      <c r="J727" s="342"/>
      <c r="K727" s="342"/>
      <c r="L727" s="343"/>
      <c r="M727" s="344"/>
      <c r="N727" s="132"/>
      <c r="O727" s="132"/>
      <c r="P727" s="132"/>
      <c r="Q727" s="132"/>
    </row>
    <row r="728" spans="1:17" ht="15.75">
      <c r="A728" s="132"/>
      <c r="B728" s="157"/>
      <c r="C728" s="6456">
        <v>12</v>
      </c>
      <c r="D728" s="6457"/>
      <c r="E728" s="6458">
        <v>1</v>
      </c>
      <c r="F728" s="6458"/>
      <c r="G728" s="467">
        <f t="shared" si="6"/>
        <v>12</v>
      </c>
      <c r="H728" s="468" t="s">
        <v>245</v>
      </c>
      <c r="I728" s="342"/>
      <c r="J728" s="342"/>
      <c r="K728" s="342"/>
      <c r="L728" s="343"/>
      <c r="M728" s="344"/>
      <c r="N728" s="132"/>
      <c r="O728" s="132"/>
      <c r="P728" s="132"/>
      <c r="Q728" s="132"/>
    </row>
    <row r="729" spans="1:17" ht="15.75">
      <c r="A729" s="132"/>
      <c r="B729" s="157"/>
      <c r="C729" s="6456">
        <v>32</v>
      </c>
      <c r="D729" s="6457"/>
      <c r="E729" s="6458">
        <v>2</v>
      </c>
      <c r="F729" s="6458"/>
      <c r="G729" s="467">
        <f t="shared" si="6"/>
        <v>16</v>
      </c>
      <c r="H729" s="468" t="s">
        <v>246</v>
      </c>
      <c r="I729" s="342"/>
      <c r="J729" s="342"/>
      <c r="K729" s="342"/>
      <c r="L729" s="343"/>
      <c r="M729" s="344"/>
      <c r="N729" s="132"/>
      <c r="O729" s="132"/>
      <c r="P729" s="132"/>
      <c r="Q729" s="132"/>
    </row>
    <row r="730" spans="1:17" ht="15.75">
      <c r="A730" s="132"/>
      <c r="B730" s="157"/>
      <c r="C730" s="6456">
        <v>32</v>
      </c>
      <c r="D730" s="6457"/>
      <c r="E730" s="6458">
        <v>1.2</v>
      </c>
      <c r="F730" s="6458"/>
      <c r="G730" s="467">
        <f t="shared" si="6"/>
        <v>26.666666666666668</v>
      </c>
      <c r="H730" s="468" t="s">
        <v>246</v>
      </c>
      <c r="I730" s="342"/>
      <c r="J730" s="342"/>
      <c r="K730" s="342"/>
      <c r="L730" s="343"/>
      <c r="M730" s="344"/>
      <c r="N730" s="132"/>
      <c r="O730" s="132"/>
      <c r="P730" s="132"/>
      <c r="Q730" s="132"/>
    </row>
    <row r="731" spans="1:17" ht="15.75">
      <c r="A731" s="132"/>
      <c r="B731" s="157"/>
      <c r="C731" s="6456">
        <v>33</v>
      </c>
      <c r="D731" s="6457"/>
      <c r="E731" s="6458">
        <v>1.3</v>
      </c>
      <c r="F731" s="6458"/>
      <c r="G731" s="467">
        <f t="shared" si="6"/>
        <v>25.384615384615383</v>
      </c>
      <c r="H731" s="468" t="s">
        <v>247</v>
      </c>
      <c r="I731" s="342"/>
      <c r="J731" s="342"/>
      <c r="K731" s="342"/>
      <c r="L731" s="343"/>
      <c r="M731" s="344"/>
      <c r="N731" s="132"/>
      <c r="O731" s="132"/>
      <c r="P731" s="132"/>
      <c r="Q731" s="132"/>
    </row>
    <row r="732" spans="1:17" ht="15.75">
      <c r="A732" s="132"/>
      <c r="B732" s="157"/>
      <c r="C732" s="6456">
        <v>33</v>
      </c>
      <c r="D732" s="6457"/>
      <c r="E732" s="6458">
        <v>1.5</v>
      </c>
      <c r="F732" s="6458"/>
      <c r="G732" s="467">
        <f t="shared" si="6"/>
        <v>22</v>
      </c>
      <c r="H732" s="468" t="s">
        <v>248</v>
      </c>
      <c r="I732" s="342"/>
      <c r="J732" s="342"/>
      <c r="K732" s="342"/>
      <c r="L732" s="343"/>
      <c r="M732" s="344"/>
      <c r="N732" s="132"/>
      <c r="O732" s="132"/>
      <c r="P732" s="132"/>
      <c r="Q732" s="132"/>
    </row>
    <row r="733" spans="1:17" ht="15.75">
      <c r="A733" s="132"/>
      <c r="B733" s="157"/>
      <c r="C733" s="6456">
        <v>30</v>
      </c>
      <c r="D733" s="6457"/>
      <c r="E733" s="6458">
        <v>1.2</v>
      </c>
      <c r="F733" s="6458"/>
      <c r="G733" s="467">
        <f t="shared" si="6"/>
        <v>25</v>
      </c>
      <c r="H733" s="468" t="s">
        <v>249</v>
      </c>
      <c r="I733" s="342"/>
      <c r="J733" s="342"/>
      <c r="K733" s="342"/>
      <c r="L733" s="343"/>
      <c r="M733" s="344"/>
      <c r="N733" s="132"/>
      <c r="O733" s="132"/>
      <c r="P733" s="132"/>
      <c r="Q733" s="132"/>
    </row>
    <row r="734" spans="1:17" ht="15.75">
      <c r="A734" s="132"/>
      <c r="B734" s="157"/>
      <c r="C734" s="6456">
        <v>33</v>
      </c>
      <c r="D734" s="6457"/>
      <c r="E734" s="6458">
        <v>1.6</v>
      </c>
      <c r="F734" s="6458"/>
      <c r="G734" s="467">
        <f t="shared" si="6"/>
        <v>20.625</v>
      </c>
      <c r="H734" s="468" t="s">
        <v>250</v>
      </c>
      <c r="I734" s="342"/>
      <c r="J734" s="342"/>
      <c r="K734" s="342"/>
      <c r="L734" s="343"/>
      <c r="M734" s="344"/>
      <c r="N734" s="132"/>
      <c r="O734" s="132"/>
      <c r="P734" s="132"/>
      <c r="Q734" s="132"/>
    </row>
    <row r="735" spans="1:17" ht="15.75">
      <c r="A735" s="132"/>
      <c r="B735" s="157"/>
      <c r="C735" s="6456">
        <v>33</v>
      </c>
      <c r="D735" s="6457"/>
      <c r="E735" s="6458">
        <v>2</v>
      </c>
      <c r="F735" s="6458"/>
      <c r="G735" s="467">
        <f t="shared" si="6"/>
        <v>16.5</v>
      </c>
      <c r="H735" s="468" t="s">
        <v>251</v>
      </c>
      <c r="I735" s="342"/>
      <c r="J735" s="342"/>
      <c r="K735" s="342"/>
      <c r="L735" s="343"/>
      <c r="M735" s="344"/>
      <c r="N735" s="132"/>
      <c r="O735" s="132"/>
      <c r="P735" s="132"/>
      <c r="Q735" s="132"/>
    </row>
    <row r="736" spans="1:17" ht="15.75">
      <c r="A736" s="132"/>
      <c r="B736" s="157"/>
      <c r="C736" s="6456">
        <v>48</v>
      </c>
      <c r="D736" s="6457"/>
      <c r="E736" s="6458">
        <v>6</v>
      </c>
      <c r="F736" s="6458"/>
      <c r="G736" s="467">
        <f t="shared" si="6"/>
        <v>8</v>
      </c>
      <c r="H736" s="468" t="s">
        <v>252</v>
      </c>
      <c r="I736" s="342"/>
      <c r="J736" s="342"/>
      <c r="K736" s="342"/>
      <c r="L736" s="343"/>
      <c r="M736" s="344"/>
      <c r="N736" s="132"/>
      <c r="O736" s="132"/>
      <c r="P736" s="132"/>
      <c r="Q736" s="132"/>
    </row>
    <row r="737" spans="1:17" ht="15.75">
      <c r="A737" s="132"/>
      <c r="B737" s="157"/>
      <c r="C737" s="6456">
        <v>1</v>
      </c>
      <c r="D737" s="6457"/>
      <c r="E737" s="6458">
        <v>0.25</v>
      </c>
      <c r="F737" s="6458"/>
      <c r="G737" s="467">
        <f t="shared" si="6"/>
        <v>4</v>
      </c>
      <c r="H737" s="468" t="s">
        <v>253</v>
      </c>
      <c r="I737" s="342"/>
      <c r="J737" s="342"/>
      <c r="K737" s="342"/>
      <c r="L737" s="343"/>
      <c r="M737" s="344"/>
      <c r="N737" s="132"/>
      <c r="O737" s="132"/>
      <c r="P737" s="132"/>
      <c r="Q737" s="132"/>
    </row>
    <row r="738" spans="1:17" ht="15.75">
      <c r="A738" s="132"/>
      <c r="B738" s="157"/>
      <c r="C738" s="6456">
        <v>25</v>
      </c>
      <c r="D738" s="6457"/>
      <c r="E738" s="6458">
        <v>1</v>
      </c>
      <c r="F738" s="6458"/>
      <c r="G738" s="467">
        <f t="shared" si="6"/>
        <v>25</v>
      </c>
      <c r="H738" s="468" t="s">
        <v>254</v>
      </c>
      <c r="I738" s="342"/>
      <c r="J738" s="342"/>
      <c r="K738" s="342"/>
      <c r="L738" s="343"/>
      <c r="M738" s="344"/>
      <c r="N738" s="132"/>
      <c r="O738" s="132"/>
      <c r="P738" s="132"/>
      <c r="Q738" s="132"/>
    </row>
    <row r="739" spans="1:17" ht="15.75">
      <c r="A739" s="132"/>
      <c r="B739" s="157"/>
      <c r="C739" s="464"/>
      <c r="D739" s="465"/>
      <c r="E739" s="466"/>
      <c r="F739" s="466"/>
      <c r="G739" s="467"/>
      <c r="H739" s="468"/>
      <c r="I739" s="342"/>
      <c r="J739" s="342"/>
      <c r="K739" s="342"/>
      <c r="L739" s="343"/>
      <c r="M739" s="344"/>
      <c r="N739" s="132"/>
      <c r="O739" s="132"/>
      <c r="P739" s="132"/>
      <c r="Q739" s="132"/>
    </row>
    <row r="740" spans="1:17" ht="15.75">
      <c r="A740" s="132"/>
      <c r="B740" s="157"/>
      <c r="C740" s="345" t="s">
        <v>791</v>
      </c>
      <c r="D740" s="465"/>
      <c r="E740" s="466"/>
      <c r="F740" s="466"/>
      <c r="G740" s="467"/>
      <c r="H740" s="468"/>
      <c r="I740" s="342"/>
      <c r="J740" s="342"/>
      <c r="K740" s="342"/>
      <c r="L740" s="343"/>
      <c r="M740" s="344"/>
      <c r="N740" s="132"/>
      <c r="O740" s="132"/>
      <c r="P740" s="132"/>
      <c r="Q740" s="132"/>
    </row>
    <row r="741" spans="1:17">
      <c r="A741" s="132"/>
      <c r="B741" s="157"/>
      <c r="C741" s="6469" t="s">
        <v>255</v>
      </c>
      <c r="D741" s="6470"/>
      <c r="E741" s="6470"/>
      <c r="F741" s="6470"/>
      <c r="G741" s="6470"/>
      <c r="H741" s="6470"/>
      <c r="I741" s="6470"/>
      <c r="J741" s="6470"/>
      <c r="K741" s="6470"/>
      <c r="L741" s="6470"/>
      <c r="M741" s="6471"/>
      <c r="N741" s="132"/>
      <c r="O741" s="132"/>
      <c r="P741" s="132"/>
      <c r="Q741" s="132"/>
    </row>
    <row r="742" spans="1:17">
      <c r="A742" s="132"/>
      <c r="B742" s="157"/>
      <c r="C742" s="6469"/>
      <c r="D742" s="6470"/>
      <c r="E742" s="6470"/>
      <c r="F742" s="6470"/>
      <c r="G742" s="6470"/>
      <c r="H742" s="6470"/>
      <c r="I742" s="6470"/>
      <c r="J742" s="6470"/>
      <c r="K742" s="6470"/>
      <c r="L742" s="6470"/>
      <c r="M742" s="6471"/>
      <c r="N742" s="132"/>
      <c r="O742" s="132"/>
      <c r="P742" s="132"/>
      <c r="Q742" s="132"/>
    </row>
    <row r="743" spans="1:17" ht="15.75" thickBot="1">
      <c r="A743" s="132"/>
      <c r="B743" s="157"/>
      <c r="C743" s="6472"/>
      <c r="D743" s="6473"/>
      <c r="E743" s="6473"/>
      <c r="F743" s="6473"/>
      <c r="G743" s="6473"/>
      <c r="H743" s="6473"/>
      <c r="I743" s="6473"/>
      <c r="J743" s="6473"/>
      <c r="K743" s="6473"/>
      <c r="L743" s="6473"/>
      <c r="M743" s="6474"/>
      <c r="N743" s="132"/>
      <c r="O743" s="132"/>
      <c r="P743" s="132"/>
      <c r="Q743" s="132"/>
    </row>
    <row r="744" spans="1:17">
      <c r="A744" s="132"/>
      <c r="B744" s="157"/>
      <c r="C744" s="157"/>
      <c r="D744" s="157"/>
      <c r="E744" s="157"/>
      <c r="F744" s="157"/>
      <c r="G744" s="157"/>
      <c r="H744" s="157"/>
      <c r="I744" s="157"/>
      <c r="J744" s="157"/>
      <c r="K744" s="157"/>
      <c r="L744" s="157"/>
      <c r="M744" s="132"/>
      <c r="N744" s="132"/>
      <c r="O744" s="132"/>
      <c r="P744" s="132"/>
      <c r="Q744" s="132"/>
    </row>
    <row r="745" spans="1:17">
      <c r="A745" s="498"/>
      <c r="B745" s="499"/>
      <c r="C745" s="500"/>
      <c r="D745" s="500"/>
      <c r="E745" s="500"/>
      <c r="F745" s="500"/>
      <c r="G745" s="500"/>
      <c r="H745" s="500"/>
      <c r="I745" s="500"/>
      <c r="J745" s="499"/>
      <c r="K745" s="499"/>
      <c r="L745" s="499"/>
      <c r="M745" s="498"/>
      <c r="N745" s="498"/>
      <c r="O745" s="498"/>
      <c r="P745" s="498"/>
      <c r="Q745" s="498"/>
    </row>
    <row r="746" spans="1:17">
      <c r="A746" s="132"/>
      <c r="B746" s="157"/>
      <c r="C746" s="157"/>
      <c r="D746" s="157"/>
      <c r="E746" s="157"/>
      <c r="F746" s="157"/>
      <c r="G746" s="157"/>
      <c r="H746" s="157"/>
      <c r="I746" s="157"/>
      <c r="J746" s="157"/>
      <c r="K746" s="157"/>
      <c r="L746" s="157"/>
      <c r="M746" s="132"/>
      <c r="N746" s="132"/>
      <c r="O746" s="132"/>
      <c r="P746" s="132"/>
      <c r="Q746" s="132"/>
    </row>
    <row r="747" spans="1:17" ht="20.25">
      <c r="A747" s="132"/>
      <c r="B747" s="6475" t="s">
        <v>160</v>
      </c>
      <c r="C747" s="6475"/>
      <c r="D747" s="6475"/>
      <c r="E747" s="6475"/>
      <c r="F747" s="6475"/>
      <c r="G747" s="6475"/>
      <c r="H747" s="6475"/>
      <c r="I747" s="6475"/>
      <c r="J747" s="6475"/>
      <c r="K747" s="6475"/>
      <c r="L747" s="6475"/>
      <c r="M747" s="6475"/>
      <c r="N747" s="6475"/>
      <c r="O747" s="157"/>
      <c r="P747" s="157"/>
      <c r="Q747" s="157"/>
    </row>
    <row r="748" spans="1:17">
      <c r="A748" s="132"/>
      <c r="B748" s="192"/>
      <c r="C748" s="980"/>
      <c r="D748" s="980"/>
      <c r="E748" s="980"/>
      <c r="F748" s="980"/>
      <c r="G748" s="980"/>
      <c r="H748" s="980"/>
      <c r="I748" s="980"/>
      <c r="J748" s="980"/>
      <c r="K748" s="980"/>
      <c r="L748" s="980"/>
      <c r="M748" s="980"/>
      <c r="N748" s="981"/>
      <c r="O748" s="157"/>
      <c r="P748" s="157"/>
      <c r="Q748" s="157"/>
    </row>
    <row r="749" spans="1:17" ht="18">
      <c r="A749" s="132"/>
      <c r="B749" s="6476" t="s">
        <v>161</v>
      </c>
      <c r="C749" s="6477"/>
      <c r="D749" s="6477"/>
      <c r="E749" s="6477"/>
      <c r="F749" s="6477"/>
      <c r="G749" s="6477"/>
      <c r="H749" s="6477"/>
      <c r="I749" s="6477"/>
      <c r="J749" s="6477"/>
      <c r="K749" s="6477"/>
      <c r="L749" s="6477"/>
      <c r="M749" s="6477"/>
      <c r="N749" s="6478"/>
      <c r="O749" s="157"/>
      <c r="P749" s="157"/>
      <c r="Q749" s="157"/>
    </row>
    <row r="750" spans="1:17" ht="18">
      <c r="A750" s="132"/>
      <c r="B750" s="193"/>
      <c r="C750" s="194"/>
      <c r="D750" s="194"/>
      <c r="E750" s="194"/>
      <c r="F750" s="194"/>
      <c r="G750" s="194"/>
      <c r="H750" s="194"/>
      <c r="I750" s="194"/>
      <c r="J750" s="194"/>
      <c r="K750" s="194"/>
      <c r="L750" s="194"/>
      <c r="M750" s="194"/>
      <c r="N750" s="195"/>
      <c r="O750" s="157"/>
      <c r="P750" s="157"/>
      <c r="Q750" s="157"/>
    </row>
    <row r="751" spans="1:17" ht="15.75">
      <c r="A751" s="132"/>
      <c r="B751" s="196"/>
      <c r="C751" s="197"/>
      <c r="D751" s="197"/>
      <c r="E751" s="198" t="s">
        <v>162</v>
      </c>
      <c r="F751" s="11">
        <v>250</v>
      </c>
      <c r="G751" s="11">
        <v>620</v>
      </c>
      <c r="H751" s="11">
        <v>37</v>
      </c>
      <c r="I751" s="11">
        <v>14</v>
      </c>
      <c r="J751" s="199">
        <f>SUM(F751:I751)</f>
        <v>921</v>
      </c>
      <c r="K751" s="200" t="s">
        <v>163</v>
      </c>
      <c r="L751" s="201"/>
      <c r="M751" s="144"/>
      <c r="N751" s="202"/>
      <c r="O751" s="157"/>
      <c r="P751" s="157"/>
      <c r="Q751" s="157"/>
    </row>
    <row r="752" spans="1:17" ht="15.75">
      <c r="A752" s="132"/>
      <c r="B752" s="196"/>
      <c r="C752" s="197"/>
      <c r="D752" s="197"/>
      <c r="E752" s="203" t="s">
        <v>164</v>
      </c>
      <c r="F752" s="12">
        <v>4.4999999999999998E-2</v>
      </c>
      <c r="G752" s="12">
        <v>7.0000000000000007E-2</v>
      </c>
      <c r="H752" s="12">
        <v>0.11</v>
      </c>
      <c r="I752" s="204">
        <v>0.13</v>
      </c>
      <c r="J752" s="144"/>
      <c r="K752" s="205" t="s">
        <v>165</v>
      </c>
      <c r="L752" s="206">
        <v>25</v>
      </c>
      <c r="M752" s="207" t="s">
        <v>166</v>
      </c>
      <c r="N752" s="202"/>
      <c r="O752" s="157"/>
      <c r="P752" s="157"/>
      <c r="Q752" s="157"/>
    </row>
    <row r="753" spans="1:17" ht="15.75">
      <c r="A753" s="132"/>
      <c r="B753" s="196"/>
      <c r="C753" s="197"/>
      <c r="D753" s="197"/>
      <c r="E753" s="208" t="s">
        <v>167</v>
      </c>
      <c r="F753" s="209" t="s">
        <v>168</v>
      </c>
      <c r="G753" s="210" t="s">
        <v>169</v>
      </c>
      <c r="H753" s="211" t="s">
        <v>170</v>
      </c>
      <c r="I753" s="210" t="s">
        <v>171</v>
      </c>
      <c r="J753" s="6479" t="s">
        <v>172</v>
      </c>
      <c r="K753" s="6479"/>
      <c r="L753" s="6479"/>
      <c r="M753" s="144"/>
      <c r="N753" s="202"/>
      <c r="O753" s="157"/>
      <c r="P753" s="157"/>
      <c r="Q753" s="157"/>
    </row>
    <row r="754" spans="1:17">
      <c r="A754" s="132"/>
      <c r="B754" s="196"/>
      <c r="C754" s="197"/>
      <c r="D754" s="197"/>
      <c r="E754" s="212" t="s">
        <v>173</v>
      </c>
      <c r="F754" s="213">
        <f>F752*F751</f>
        <v>11.25</v>
      </c>
      <c r="G754" s="213">
        <f>G752*G751</f>
        <v>43.400000000000006</v>
      </c>
      <c r="H754" s="213">
        <f>H752*H751</f>
        <v>4.07</v>
      </c>
      <c r="I754" s="214">
        <f>I752*I751</f>
        <v>1.82</v>
      </c>
      <c r="J754" s="215">
        <f>SUM(F754:I754)</f>
        <v>60.540000000000006</v>
      </c>
      <c r="K754" s="215"/>
      <c r="L754" s="216" t="s">
        <v>174</v>
      </c>
      <c r="M754" s="144"/>
      <c r="N754" s="217"/>
      <c r="O754" s="157"/>
      <c r="P754" s="157"/>
      <c r="Q754" s="157"/>
    </row>
    <row r="755" spans="1:17" ht="18">
      <c r="A755" s="132"/>
      <c r="B755" s="196"/>
      <c r="C755" s="197"/>
      <c r="D755" s="197"/>
      <c r="E755" s="218" t="s">
        <v>175</v>
      </c>
      <c r="F755" s="219">
        <f>F754/(100-L752)*100</f>
        <v>15</v>
      </c>
      <c r="G755" s="219">
        <f>G754/(100-L752)*100</f>
        <v>57.866666666666674</v>
      </c>
      <c r="H755" s="219">
        <f>H754/(100-L752)*100</f>
        <v>5.4266666666666667</v>
      </c>
      <c r="I755" s="220">
        <f>I754/(100-L752)*100</f>
        <v>2.4266666666666667</v>
      </c>
      <c r="J755" s="221">
        <f>SUM(F755:I755)</f>
        <v>80.72</v>
      </c>
      <c r="K755" s="222"/>
      <c r="L755" s="223" t="s">
        <v>176</v>
      </c>
      <c r="M755" s="144"/>
      <c r="N755" s="217"/>
      <c r="O755" s="157"/>
      <c r="P755" s="157"/>
      <c r="Q755" s="157"/>
    </row>
    <row r="756" spans="1:17">
      <c r="A756" s="132"/>
      <c r="B756" s="196"/>
      <c r="C756" s="197"/>
      <c r="D756" s="197"/>
      <c r="E756" s="197"/>
      <c r="F756" s="197"/>
      <c r="G756" s="197"/>
      <c r="H756" s="197"/>
      <c r="I756" s="197"/>
      <c r="J756" s="224">
        <f>J755-J754</f>
        <v>20.179999999999993</v>
      </c>
      <c r="K756" s="224"/>
      <c r="L756" s="225" t="s">
        <v>177</v>
      </c>
      <c r="M756" s="226"/>
      <c r="N756" s="202"/>
      <c r="O756" s="157"/>
      <c r="P756" s="157"/>
      <c r="Q756" s="157"/>
    </row>
    <row r="757" spans="1:17">
      <c r="A757" s="132"/>
      <c r="B757" s="196"/>
      <c r="C757" s="197"/>
      <c r="D757" s="197"/>
      <c r="E757" s="197"/>
      <c r="F757" s="197"/>
      <c r="G757" s="197"/>
      <c r="H757" s="197"/>
      <c r="I757" s="197"/>
      <c r="J757" s="227">
        <f>(J756/J751)*1000</f>
        <v>21.910966340933761</v>
      </c>
      <c r="K757" s="224"/>
      <c r="L757" s="225" t="s">
        <v>178</v>
      </c>
      <c r="M757" s="226"/>
      <c r="N757" s="202"/>
      <c r="O757" s="157"/>
      <c r="P757" s="157"/>
      <c r="Q757" s="157"/>
    </row>
    <row r="758" spans="1:17">
      <c r="A758" s="132"/>
      <c r="B758" s="196"/>
      <c r="C758" s="228" t="s">
        <v>166</v>
      </c>
      <c r="D758" s="229" t="s">
        <v>179</v>
      </c>
      <c r="E758" s="197"/>
      <c r="F758" s="197"/>
      <c r="G758" s="197"/>
      <c r="H758" s="197"/>
      <c r="I758" s="197"/>
      <c r="J758" s="197"/>
      <c r="K758" s="197"/>
      <c r="L758" s="197"/>
      <c r="M758" s="197"/>
      <c r="N758" s="202"/>
      <c r="O758" s="157"/>
      <c r="P758" s="157"/>
      <c r="Q758" s="157"/>
    </row>
    <row r="759" spans="1:17">
      <c r="A759" s="132"/>
      <c r="B759" s="196"/>
      <c r="C759" s="230"/>
      <c r="D759" s="229" t="s">
        <v>180</v>
      </c>
      <c r="E759" s="197"/>
      <c r="F759" s="197"/>
      <c r="G759" s="197"/>
      <c r="H759" s="197"/>
      <c r="I759" s="197"/>
      <c r="J759" s="197"/>
      <c r="K759" s="197"/>
      <c r="L759" s="197"/>
      <c r="M759" s="197"/>
      <c r="N759" s="202"/>
      <c r="O759" s="157"/>
      <c r="P759" s="157"/>
      <c r="Q759" s="157"/>
    </row>
    <row r="760" spans="1:17">
      <c r="A760" s="132"/>
      <c r="B760" s="231"/>
      <c r="C760" s="232"/>
      <c r="D760" s="232"/>
      <c r="E760" s="232"/>
      <c r="F760" s="232"/>
      <c r="G760" s="232"/>
      <c r="H760" s="232"/>
      <c r="I760" s="232"/>
      <c r="J760" s="232"/>
      <c r="K760" s="232"/>
      <c r="L760" s="232"/>
      <c r="M760" s="232"/>
      <c r="N760" s="233"/>
      <c r="O760" s="157"/>
      <c r="P760" s="157"/>
      <c r="Q760" s="157"/>
    </row>
    <row r="761" spans="1:17">
      <c r="A761" s="132"/>
      <c r="B761" s="157"/>
      <c r="C761" s="157"/>
      <c r="D761" s="157"/>
      <c r="E761" s="157"/>
      <c r="F761" s="157"/>
      <c r="G761" s="157"/>
      <c r="H761" s="157"/>
      <c r="I761" s="157"/>
      <c r="J761" s="157"/>
      <c r="K761" s="157"/>
      <c r="L761" s="157"/>
      <c r="M761" s="132"/>
      <c r="N761" s="132"/>
      <c r="O761" s="132"/>
      <c r="P761" s="132"/>
      <c r="Q761" s="132"/>
    </row>
    <row r="762" spans="1:17" ht="15.75" thickBot="1">
      <c r="A762" s="132"/>
      <c r="B762" s="157"/>
      <c r="C762" s="157"/>
      <c r="D762" s="157"/>
      <c r="E762" s="157"/>
      <c r="F762" s="157"/>
      <c r="G762" s="157"/>
      <c r="H762" s="157"/>
      <c r="I762" s="157"/>
      <c r="J762" s="157"/>
      <c r="K762" s="157"/>
      <c r="L762" s="157"/>
      <c r="M762" s="132"/>
      <c r="N762" s="132"/>
      <c r="O762" s="132"/>
      <c r="P762" s="132"/>
      <c r="Q762" s="132"/>
    </row>
    <row r="763" spans="1:17">
      <c r="A763" s="6480" t="s">
        <v>260</v>
      </c>
      <c r="B763" s="6482" t="s">
        <v>695</v>
      </c>
      <c r="C763" s="6483"/>
      <c r="D763" s="6483"/>
      <c r="E763" s="6483"/>
      <c r="F763" s="6483"/>
      <c r="G763" s="6483"/>
      <c r="H763" s="6483"/>
      <c r="I763" s="6483"/>
      <c r="J763" s="6483"/>
      <c r="K763" s="6483"/>
      <c r="L763" s="6483"/>
      <c r="M763" s="6483"/>
      <c r="N763" s="6486">
        <v>1</v>
      </c>
      <c r="O763" s="132"/>
      <c r="P763" s="132"/>
      <c r="Q763" s="132"/>
    </row>
    <row r="764" spans="1:17">
      <c r="A764" s="6481"/>
      <c r="B764" s="6484"/>
      <c r="C764" s="6485"/>
      <c r="D764" s="6485"/>
      <c r="E764" s="6485"/>
      <c r="F764" s="6485"/>
      <c r="G764" s="6485"/>
      <c r="H764" s="6485"/>
      <c r="I764" s="6485"/>
      <c r="J764" s="6485"/>
      <c r="K764" s="6485"/>
      <c r="L764" s="6485"/>
      <c r="M764" s="6485"/>
      <c r="N764" s="6487"/>
      <c r="O764" s="132"/>
      <c r="P764" s="132"/>
      <c r="Q764" s="132"/>
    </row>
    <row r="765" spans="1:17" ht="20.25">
      <c r="A765" s="6488"/>
      <c r="B765" s="6489" t="s">
        <v>347</v>
      </c>
      <c r="C765" s="6490"/>
      <c r="D765" s="6490"/>
      <c r="E765" s="6490"/>
      <c r="F765" s="6490"/>
      <c r="G765" s="6490"/>
      <c r="H765" s="6490"/>
      <c r="I765" s="6490"/>
      <c r="J765" s="6490"/>
      <c r="K765" s="6490"/>
      <c r="L765" s="6490"/>
      <c r="M765" s="6490"/>
      <c r="N765" s="6491"/>
      <c r="O765" s="132"/>
      <c r="P765" s="132"/>
      <c r="Q765" s="132"/>
    </row>
    <row r="766" spans="1:17">
      <c r="A766" s="6488"/>
      <c r="B766" s="6492" t="s">
        <v>786</v>
      </c>
      <c r="C766" s="6493"/>
      <c r="D766" s="6493"/>
      <c r="E766" s="6493"/>
      <c r="F766" s="6493"/>
      <c r="G766" s="6493"/>
      <c r="H766" s="6493"/>
      <c r="I766" s="6493"/>
      <c r="J766" s="6493"/>
      <c r="K766" s="6493"/>
      <c r="L766" s="6493"/>
      <c r="M766" s="6493"/>
      <c r="N766" s="6494"/>
      <c r="O766" s="132"/>
      <c r="P766" s="132"/>
      <c r="Q766" s="132"/>
    </row>
    <row r="767" spans="1:17">
      <c r="A767" s="6488"/>
      <c r="B767" s="6492"/>
      <c r="C767" s="6493"/>
      <c r="D767" s="6493"/>
      <c r="E767" s="6493"/>
      <c r="F767" s="6493"/>
      <c r="G767" s="6493"/>
      <c r="H767" s="6493"/>
      <c r="I767" s="6493"/>
      <c r="J767" s="6493"/>
      <c r="K767" s="6493"/>
      <c r="L767" s="6493"/>
      <c r="M767" s="6493"/>
      <c r="N767" s="6494"/>
      <c r="O767" s="132"/>
      <c r="P767" s="132"/>
      <c r="Q767" s="132"/>
    </row>
    <row r="768" spans="1:17">
      <c r="A768" s="6488"/>
      <c r="B768" s="6492"/>
      <c r="C768" s="6493"/>
      <c r="D768" s="6493"/>
      <c r="E768" s="6493"/>
      <c r="F768" s="6493"/>
      <c r="G768" s="6493"/>
      <c r="H768" s="6493"/>
      <c r="I768" s="6493"/>
      <c r="J768" s="6493"/>
      <c r="K768" s="6493"/>
      <c r="L768" s="6493"/>
      <c r="M768" s="6493"/>
      <c r="N768" s="6494"/>
      <c r="O768" s="132"/>
      <c r="P768" s="132"/>
      <c r="Q768" s="132"/>
    </row>
    <row r="769" spans="1:17">
      <c r="A769" s="6488"/>
      <c r="B769" s="6492"/>
      <c r="C769" s="6493"/>
      <c r="D769" s="6493"/>
      <c r="E769" s="6493"/>
      <c r="F769" s="6493"/>
      <c r="G769" s="6493"/>
      <c r="H769" s="6493"/>
      <c r="I769" s="6493"/>
      <c r="J769" s="6493"/>
      <c r="K769" s="6493"/>
      <c r="L769" s="6493"/>
      <c r="M769" s="6493"/>
      <c r="N769" s="6494"/>
      <c r="O769" s="132"/>
      <c r="P769" s="132"/>
      <c r="Q769" s="132"/>
    </row>
    <row r="770" spans="1:17">
      <c r="A770" s="6488"/>
      <c r="B770" s="6495"/>
      <c r="C770" s="6496"/>
      <c r="D770" s="6496"/>
      <c r="E770" s="6496"/>
      <c r="F770" s="6496"/>
      <c r="G770" s="6496"/>
      <c r="H770" s="6496"/>
      <c r="I770" s="6496"/>
      <c r="J770" s="6496"/>
      <c r="K770" s="6496"/>
      <c r="L770" s="6496"/>
      <c r="M770" s="6496"/>
      <c r="N770" s="6497"/>
      <c r="O770" s="132"/>
      <c r="P770" s="132"/>
      <c r="Q770" s="132"/>
    </row>
    <row r="771" spans="1:17">
      <c r="A771" s="6488"/>
      <c r="B771" s="346"/>
      <c r="C771" s="347"/>
      <c r="D771" s="347"/>
      <c r="E771" s="347"/>
      <c r="F771" s="347"/>
      <c r="G771" s="347"/>
      <c r="H771" s="347"/>
      <c r="I771" s="347"/>
      <c r="J771" s="347"/>
      <c r="K771" s="347"/>
      <c r="L771" s="6498" t="s">
        <v>24</v>
      </c>
      <c r="M771" s="6498"/>
      <c r="N771" s="348"/>
      <c r="O771" s="132"/>
      <c r="P771" s="132"/>
      <c r="Q771" s="132"/>
    </row>
    <row r="772" spans="1:17" ht="15.75">
      <c r="A772" s="6488"/>
      <c r="B772" s="347"/>
      <c r="C772" s="347"/>
      <c r="D772" s="347"/>
      <c r="E772" s="347"/>
      <c r="F772" s="347"/>
      <c r="G772" s="347"/>
      <c r="H772" s="347"/>
      <c r="I772" s="347"/>
      <c r="J772" s="347"/>
      <c r="K772" s="349" t="s">
        <v>796</v>
      </c>
      <c r="L772" s="6503" t="s">
        <v>696</v>
      </c>
      <c r="M772" s="6504"/>
      <c r="N772" s="348"/>
      <c r="O772" s="132"/>
      <c r="P772" s="132"/>
      <c r="Q772" s="132"/>
    </row>
    <row r="773" spans="1:17">
      <c r="A773" s="6488"/>
      <c r="B773" s="346"/>
      <c r="C773" s="347"/>
      <c r="D773" s="347"/>
      <c r="E773" s="347"/>
      <c r="F773" s="347"/>
      <c r="G773" s="347"/>
      <c r="H773" s="347"/>
      <c r="I773" s="347"/>
      <c r="J773" s="347"/>
      <c r="K773" s="347"/>
      <c r="L773" s="347"/>
      <c r="M773" s="350"/>
      <c r="N773" s="348"/>
      <c r="O773" s="132"/>
      <c r="P773" s="132"/>
      <c r="Q773" s="132"/>
    </row>
    <row r="774" spans="1:17" ht="18">
      <c r="A774" s="6488"/>
      <c r="B774" s="346"/>
      <c r="C774" s="347"/>
      <c r="D774" s="347"/>
      <c r="E774" s="347"/>
      <c r="F774" s="351" t="s">
        <v>200</v>
      </c>
      <c r="G774" s="352" t="s">
        <v>168</v>
      </c>
      <c r="H774" s="353" t="s">
        <v>169</v>
      </c>
      <c r="I774" s="354" t="s">
        <v>170</v>
      </c>
      <c r="J774" s="353" t="s">
        <v>171</v>
      </c>
      <c r="K774" s="353" t="s">
        <v>697</v>
      </c>
      <c r="L774" s="347"/>
      <c r="M774" s="347"/>
      <c r="N774" s="348"/>
      <c r="O774" s="132"/>
      <c r="P774" s="132"/>
      <c r="Q774" s="132"/>
    </row>
    <row r="775" spans="1:17" ht="18.75">
      <c r="A775" s="6488"/>
      <c r="B775" s="346"/>
      <c r="C775" s="347"/>
      <c r="D775" s="347"/>
      <c r="E775" s="347"/>
      <c r="F775" s="355" t="s">
        <v>162</v>
      </c>
      <c r="G775" s="356">
        <v>50</v>
      </c>
      <c r="H775" s="356">
        <v>500</v>
      </c>
      <c r="I775" s="356">
        <v>150</v>
      </c>
      <c r="J775" s="356">
        <v>13</v>
      </c>
      <c r="K775" s="356">
        <v>13</v>
      </c>
      <c r="L775" s="199">
        <f>SUM(G775:K775)</f>
        <v>726</v>
      </c>
      <c r="M775" s="357" t="s">
        <v>163</v>
      </c>
      <c r="N775" s="348"/>
      <c r="O775" s="132"/>
      <c r="P775" s="132"/>
      <c r="Q775" s="132"/>
    </row>
    <row r="776" spans="1:17" ht="18.75">
      <c r="A776" s="6488"/>
      <c r="B776" s="346"/>
      <c r="C776" s="347"/>
      <c r="D776" s="347"/>
      <c r="E776" s="347"/>
      <c r="F776" s="358" t="s">
        <v>698</v>
      </c>
      <c r="G776" s="359">
        <v>0.5</v>
      </c>
      <c r="H776" s="359">
        <v>1</v>
      </c>
      <c r="I776" s="359">
        <v>1</v>
      </c>
      <c r="J776" s="359">
        <v>2</v>
      </c>
      <c r="K776" s="359">
        <v>1</v>
      </c>
      <c r="L776" s="360">
        <f>SUM(G776:K776)/COUNTIF(G776:K776,"&gt;0")</f>
        <v>1.1000000000000001</v>
      </c>
      <c r="M776" s="357" t="s">
        <v>699</v>
      </c>
      <c r="N776" s="348"/>
      <c r="O776" s="132"/>
      <c r="P776" s="132"/>
      <c r="Q776" s="132"/>
    </row>
    <row r="777" spans="1:17" ht="18">
      <c r="A777" s="6488"/>
      <c r="B777" s="346"/>
      <c r="C777" s="347"/>
      <c r="D777" s="347"/>
      <c r="E777" s="347"/>
      <c r="F777" s="361" t="s">
        <v>700</v>
      </c>
      <c r="G777" s="982">
        <f>G776*G775</f>
        <v>25</v>
      </c>
      <c r="H777" s="362">
        <f>H776*H775</f>
        <v>500</v>
      </c>
      <c r="I777" s="362">
        <f>I776*I775</f>
        <v>150</v>
      </c>
      <c r="J777" s="362">
        <f>J776*J775</f>
        <v>26</v>
      </c>
      <c r="K777" s="362">
        <f>K776*K775</f>
        <v>13</v>
      </c>
      <c r="L777" s="199">
        <f>SUM(G777:K777)</f>
        <v>714</v>
      </c>
      <c r="M777" s="357" t="str">
        <f>L772</f>
        <v>pommes</v>
      </c>
      <c r="N777" s="348"/>
      <c r="O777" s="132"/>
      <c r="P777" s="132"/>
      <c r="Q777" s="132"/>
    </row>
    <row r="778" spans="1:17">
      <c r="A778" s="6488"/>
      <c r="B778" s="346"/>
      <c r="C778" s="347"/>
      <c r="D778" s="347"/>
      <c r="E778" s="347"/>
      <c r="F778" s="347"/>
      <c r="G778" s="983" t="str">
        <f>L772</f>
        <v>pommes</v>
      </c>
      <c r="H778" s="983" t="str">
        <f>L772</f>
        <v>pommes</v>
      </c>
      <c r="I778" s="983" t="str">
        <f>L772</f>
        <v>pommes</v>
      </c>
      <c r="J778" s="983" t="str">
        <f>L772</f>
        <v>pommes</v>
      </c>
      <c r="K778" s="983" t="str">
        <f>L772</f>
        <v>pommes</v>
      </c>
      <c r="L778" s="347"/>
      <c r="M778" s="350"/>
      <c r="N778" s="348"/>
      <c r="O778" s="132"/>
      <c r="P778" s="132"/>
      <c r="Q778" s="132"/>
    </row>
    <row r="779" spans="1:17" ht="18">
      <c r="A779" s="6488"/>
      <c r="B779" s="363"/>
      <c r="C779" s="364" t="s">
        <v>165</v>
      </c>
      <c r="D779" s="365">
        <v>10</v>
      </c>
      <c r="E779" s="366" t="s">
        <v>27</v>
      </c>
      <c r="F779" s="367"/>
      <c r="G779" s="367"/>
      <c r="H779" s="347"/>
      <c r="I779" s="347"/>
      <c r="J779" s="347"/>
      <c r="K779" s="347"/>
      <c r="L779" s="347"/>
      <c r="M779" s="350"/>
      <c r="N779" s="348"/>
      <c r="O779" s="132"/>
      <c r="P779" s="132"/>
      <c r="Q779" s="132"/>
    </row>
    <row r="780" spans="1:17" ht="18">
      <c r="A780" s="6488"/>
      <c r="B780" s="346"/>
      <c r="C780" s="347"/>
      <c r="D780" s="347"/>
      <c r="E780" s="347"/>
      <c r="F780" s="361" t="s">
        <v>175</v>
      </c>
      <c r="G780" s="368">
        <f>G777/(100-D779)*100</f>
        <v>27.777777777777779</v>
      </c>
      <c r="H780" s="368">
        <f>H777/(100-D779)*100</f>
        <v>555.55555555555554</v>
      </c>
      <c r="I780" s="368">
        <f>I777/(100-D779)*100</f>
        <v>166.66666666666669</v>
      </c>
      <c r="J780" s="368">
        <f>J777/(100-D779)*100</f>
        <v>28.888888888888886</v>
      </c>
      <c r="K780" s="368">
        <f>K777/(100-D779)*100</f>
        <v>14.444444444444443</v>
      </c>
      <c r="L780" s="369">
        <f>SUM(G780:K780)</f>
        <v>793.33333333333337</v>
      </c>
      <c r="M780" s="357" t="str">
        <f>L772</f>
        <v>pommes</v>
      </c>
      <c r="N780" s="348"/>
      <c r="O780" s="132"/>
      <c r="P780" s="132"/>
      <c r="Q780" s="132"/>
    </row>
    <row r="781" spans="1:17" ht="18">
      <c r="A781" s="6488"/>
      <c r="B781" s="346"/>
      <c r="C781" s="347"/>
      <c r="D781" s="347"/>
      <c r="E781" s="347"/>
      <c r="F781" s="361"/>
      <c r="G781" s="984" t="str">
        <f>L772</f>
        <v>pommes</v>
      </c>
      <c r="H781" s="984" t="str">
        <f>L772</f>
        <v>pommes</v>
      </c>
      <c r="I781" s="984" t="str">
        <f>L772</f>
        <v>pommes</v>
      </c>
      <c r="J781" s="984" t="str">
        <f>L772</f>
        <v>pommes</v>
      </c>
      <c r="K781" s="984" t="str">
        <f>L772</f>
        <v>pommes</v>
      </c>
      <c r="L781" s="199"/>
      <c r="M781" s="357"/>
      <c r="N781" s="348"/>
      <c r="O781" s="132"/>
      <c r="P781" s="132"/>
      <c r="Q781" s="132"/>
    </row>
    <row r="782" spans="1:17">
      <c r="A782" s="6488"/>
      <c r="B782" s="370"/>
      <c r="C782" s="371"/>
      <c r="D782" s="371"/>
      <c r="E782" s="371"/>
      <c r="F782" s="371"/>
      <c r="G782" s="371"/>
      <c r="H782" s="371"/>
      <c r="I782" s="371"/>
      <c r="J782" s="371"/>
      <c r="K782" s="371"/>
      <c r="L782" s="371"/>
      <c r="M782" s="371"/>
      <c r="N782" s="372"/>
      <c r="O782" s="132"/>
      <c r="P782" s="132"/>
      <c r="Q782" s="132"/>
    </row>
    <row r="783" spans="1:17" ht="18.75">
      <c r="A783" s="6488"/>
      <c r="B783" s="463" t="s">
        <v>24</v>
      </c>
      <c r="C783" s="985" t="s">
        <v>701</v>
      </c>
      <c r="D783" s="373"/>
      <c r="E783" s="373"/>
      <c r="F783" s="373"/>
      <c r="G783" s="373"/>
      <c r="H783" s="373"/>
      <c r="I783" s="373"/>
      <c r="J783" s="373"/>
      <c r="K783" s="373"/>
      <c r="L783" s="373"/>
      <c r="M783" s="373"/>
      <c r="N783" s="374"/>
      <c r="O783" s="132"/>
      <c r="P783" s="132"/>
      <c r="Q783" s="132"/>
    </row>
    <row r="784" spans="1:17" ht="18.75">
      <c r="A784" s="6488"/>
      <c r="B784" s="375"/>
      <c r="C784" s="6503" t="s">
        <v>433</v>
      </c>
      <c r="D784" s="6504"/>
      <c r="E784" s="376"/>
      <c r="F784" s="6503" t="s">
        <v>17</v>
      </c>
      <c r="G784" s="6504"/>
      <c r="H784" s="376"/>
      <c r="I784" s="6503" t="s">
        <v>333</v>
      </c>
      <c r="J784" s="6504"/>
      <c r="K784" s="376"/>
      <c r="L784" s="6503" t="s">
        <v>702</v>
      </c>
      <c r="M784" s="6504"/>
      <c r="N784" s="142"/>
      <c r="O784" s="132"/>
      <c r="P784" s="132"/>
      <c r="Q784" s="132"/>
    </row>
    <row r="785" spans="1:17" ht="18.75">
      <c r="A785" s="6488"/>
      <c r="B785" s="140" t="s">
        <v>27</v>
      </c>
      <c r="C785" s="377" t="s">
        <v>703</v>
      </c>
      <c r="D785" s="376"/>
      <c r="E785" s="376"/>
      <c r="F785" s="376"/>
      <c r="G785" s="376"/>
      <c r="H785" s="376"/>
      <c r="I785" s="376"/>
      <c r="J785" s="376"/>
      <c r="K785" s="376"/>
      <c r="L785" s="376"/>
      <c r="M785" s="376"/>
      <c r="N785" s="142"/>
      <c r="O785" s="132"/>
      <c r="P785" s="132"/>
      <c r="Q785" s="132"/>
    </row>
    <row r="786" spans="1:17">
      <c r="A786" s="6488"/>
      <c r="B786" s="6505" t="s">
        <v>787</v>
      </c>
      <c r="C786" s="6506"/>
      <c r="D786" s="6506"/>
      <c r="E786" s="6506"/>
      <c r="F786" s="6506"/>
      <c r="G786" s="6506"/>
      <c r="H786" s="6506"/>
      <c r="I786" s="6506"/>
      <c r="J786" s="6506"/>
      <c r="K786" s="6506"/>
      <c r="L786" s="6506"/>
      <c r="M786" s="6506"/>
      <c r="N786" s="6507"/>
      <c r="O786" s="132"/>
      <c r="P786" s="132"/>
      <c r="Q786" s="132"/>
    </row>
    <row r="787" spans="1:17">
      <c r="A787" s="6488"/>
      <c r="B787" s="6508"/>
      <c r="C787" s="6509"/>
      <c r="D787" s="6509"/>
      <c r="E787" s="6509"/>
      <c r="F787" s="6509"/>
      <c r="G787" s="6509"/>
      <c r="H787" s="6509"/>
      <c r="I787" s="6509"/>
      <c r="J787" s="6509"/>
      <c r="K787" s="6509"/>
      <c r="L787" s="6509"/>
      <c r="M787" s="6509"/>
      <c r="N787" s="6510"/>
      <c r="O787" s="132"/>
      <c r="P787" s="132"/>
      <c r="Q787" s="132"/>
    </row>
    <row r="788" spans="1:17">
      <c r="A788" s="6488"/>
      <c r="B788" s="378" t="s">
        <v>266</v>
      </c>
      <c r="C788" s="4121" t="str">
        <f ca="1">CELL("nomfichier")</f>
        <v>E:\0-UPRT\1-UPRT.FR-SITE-WEB\ff-fiches-fabrications\ff-fiches-fabrication-maj-08-2020\[ff-14.A-restauration-13.postits-au-poids.xlsx]Epurer un texte (2)</v>
      </c>
      <c r="D788" s="4121"/>
      <c r="E788" s="4121"/>
      <c r="F788" s="4121"/>
      <c r="G788" s="4121"/>
      <c r="H788" s="4121"/>
      <c r="I788" s="4121"/>
      <c r="J788" s="4121"/>
      <c r="K788" s="4121"/>
      <c r="L788" s="4121"/>
      <c r="M788" s="4121"/>
      <c r="N788" s="4122"/>
      <c r="O788" s="132"/>
      <c r="P788" s="132"/>
      <c r="Q788" s="132"/>
    </row>
    <row r="789" spans="1:17">
      <c r="A789" s="6488"/>
      <c r="B789" s="379" t="s">
        <v>268</v>
      </c>
      <c r="C789" s="6499" t="s">
        <v>792</v>
      </c>
      <c r="D789" s="6499"/>
      <c r="E789" s="6499"/>
      <c r="F789" s="6499"/>
      <c r="G789" s="6499"/>
      <c r="H789" s="6499"/>
      <c r="I789" s="6499"/>
      <c r="J789" s="6499"/>
      <c r="K789" s="6499"/>
      <c r="L789" s="6499"/>
      <c r="M789" s="6499"/>
      <c r="N789" s="4124"/>
      <c r="O789" s="132"/>
      <c r="P789" s="132"/>
      <c r="Q789" s="132"/>
    </row>
    <row r="790" spans="1:17" ht="15.75" thickBot="1">
      <c r="A790" s="6488"/>
      <c r="B790" s="6500" t="s">
        <v>271</v>
      </c>
      <c r="C790" s="6501"/>
      <c r="D790" s="6501"/>
      <c r="E790" s="6501"/>
      <c r="F790" s="6501"/>
      <c r="G790" s="6501"/>
      <c r="H790" s="6501"/>
      <c r="I790" s="6501"/>
      <c r="J790" s="6501"/>
      <c r="K790" s="6501"/>
      <c r="L790" s="6501"/>
      <c r="M790" s="6501"/>
      <c r="N790" s="6502"/>
      <c r="O790" s="132"/>
      <c r="P790" s="132"/>
      <c r="Q790" s="132"/>
    </row>
    <row r="791" spans="1:17" ht="39.75" customHeight="1" thickBot="1">
      <c r="A791" s="1"/>
      <c r="B791" s="1"/>
      <c r="C791" s="1"/>
      <c r="D791" s="1"/>
      <c r="E791" s="1"/>
      <c r="F791" s="1"/>
      <c r="G791" s="1"/>
      <c r="H791" s="1"/>
      <c r="I791" s="1"/>
      <c r="J791" s="1"/>
      <c r="K791" s="1"/>
      <c r="L791" s="1"/>
      <c r="M791" s="1"/>
      <c r="N791" s="1"/>
      <c r="O791" s="132"/>
      <c r="P791" s="132"/>
      <c r="Q791" s="132"/>
    </row>
    <row r="792" spans="1:17">
      <c r="A792" s="6480" t="s">
        <v>260</v>
      </c>
      <c r="B792" s="6482" t="s">
        <v>704</v>
      </c>
      <c r="C792" s="6483"/>
      <c r="D792" s="6483"/>
      <c r="E792" s="6483"/>
      <c r="F792" s="6483"/>
      <c r="G792" s="6483"/>
      <c r="H792" s="6483"/>
      <c r="I792" s="6483"/>
      <c r="J792" s="6483"/>
      <c r="K792" s="6483"/>
      <c r="L792" s="6483"/>
      <c r="M792" s="6483"/>
      <c r="N792" s="6486">
        <v>2</v>
      </c>
      <c r="O792" s="132"/>
      <c r="P792" s="132"/>
      <c r="Q792" s="132"/>
    </row>
    <row r="793" spans="1:17">
      <c r="A793" s="6481"/>
      <c r="B793" s="6484"/>
      <c r="C793" s="6485"/>
      <c r="D793" s="6485"/>
      <c r="E793" s="6485"/>
      <c r="F793" s="6485"/>
      <c r="G793" s="6485"/>
      <c r="H793" s="6485"/>
      <c r="I793" s="6485"/>
      <c r="J793" s="6485"/>
      <c r="K793" s="6485"/>
      <c r="L793" s="6485"/>
      <c r="M793" s="6485"/>
      <c r="N793" s="6487"/>
      <c r="O793" s="132"/>
      <c r="P793" s="132"/>
      <c r="Q793" s="132"/>
    </row>
    <row r="794" spans="1:17" ht="20.25">
      <c r="A794" s="6488"/>
      <c r="B794" s="6489" t="s">
        <v>347</v>
      </c>
      <c r="C794" s="6490"/>
      <c r="D794" s="6490"/>
      <c r="E794" s="6490"/>
      <c r="F794" s="6490"/>
      <c r="G794" s="6490"/>
      <c r="H794" s="6490"/>
      <c r="I794" s="6490"/>
      <c r="J794" s="6490"/>
      <c r="K794" s="6490"/>
      <c r="L794" s="6490"/>
      <c r="M794" s="6490"/>
      <c r="N794" s="6491"/>
      <c r="O794" s="132"/>
      <c r="P794" s="132"/>
      <c r="Q794" s="132"/>
    </row>
    <row r="795" spans="1:17">
      <c r="A795" s="6488"/>
      <c r="B795" s="6492" t="s">
        <v>705</v>
      </c>
      <c r="C795" s="6493"/>
      <c r="D795" s="6493"/>
      <c r="E795" s="6493"/>
      <c r="F795" s="6493"/>
      <c r="G795" s="6493"/>
      <c r="H795" s="6493"/>
      <c r="I795" s="6493"/>
      <c r="J795" s="6493"/>
      <c r="K795" s="6493"/>
      <c r="L795" s="6493"/>
      <c r="M795" s="6493"/>
      <c r="N795" s="6494"/>
      <c r="O795" s="132"/>
      <c r="P795" s="132"/>
      <c r="Q795" s="132"/>
    </row>
    <row r="796" spans="1:17">
      <c r="A796" s="6488"/>
      <c r="B796" s="6492"/>
      <c r="C796" s="6493"/>
      <c r="D796" s="6493"/>
      <c r="E796" s="6493"/>
      <c r="F796" s="6493"/>
      <c r="G796" s="6493"/>
      <c r="H796" s="6493"/>
      <c r="I796" s="6493"/>
      <c r="J796" s="6493"/>
      <c r="K796" s="6493"/>
      <c r="L796" s="6493"/>
      <c r="M796" s="6493"/>
      <c r="N796" s="6494"/>
      <c r="O796" s="132"/>
      <c r="P796" s="132"/>
      <c r="Q796" s="132"/>
    </row>
    <row r="797" spans="1:17">
      <c r="A797" s="6488"/>
      <c r="B797" s="6492"/>
      <c r="C797" s="6493"/>
      <c r="D797" s="6493"/>
      <c r="E797" s="6493"/>
      <c r="F797" s="6493"/>
      <c r="G797" s="6493"/>
      <c r="H797" s="6493"/>
      <c r="I797" s="6493"/>
      <c r="J797" s="6493"/>
      <c r="K797" s="6493"/>
      <c r="L797" s="6493"/>
      <c r="M797" s="6493"/>
      <c r="N797" s="6494"/>
      <c r="O797" s="132"/>
      <c r="P797" s="132"/>
      <c r="Q797" s="132"/>
    </row>
    <row r="798" spans="1:17">
      <c r="A798" s="6488"/>
      <c r="B798" s="6492"/>
      <c r="C798" s="6493"/>
      <c r="D798" s="6493"/>
      <c r="E798" s="6493"/>
      <c r="F798" s="6493"/>
      <c r="G798" s="6493"/>
      <c r="H798" s="6493"/>
      <c r="I798" s="6493"/>
      <c r="J798" s="6493"/>
      <c r="K798" s="6493"/>
      <c r="L798" s="6493"/>
      <c r="M798" s="6493"/>
      <c r="N798" s="6494"/>
      <c r="O798" s="132"/>
      <c r="P798" s="132"/>
      <c r="Q798" s="132"/>
    </row>
    <row r="799" spans="1:17">
      <c r="A799" s="6488"/>
      <c r="B799" s="6495"/>
      <c r="C799" s="6496"/>
      <c r="D799" s="6496"/>
      <c r="E799" s="6496"/>
      <c r="F799" s="6496"/>
      <c r="G799" s="6496"/>
      <c r="H799" s="6496"/>
      <c r="I799" s="6496"/>
      <c r="J799" s="6496"/>
      <c r="K799" s="6496"/>
      <c r="L799" s="6496"/>
      <c r="M799" s="6496"/>
      <c r="N799" s="6497"/>
      <c r="O799" s="132"/>
      <c r="P799" s="132"/>
      <c r="Q799" s="132"/>
    </row>
    <row r="800" spans="1:17">
      <c r="A800" s="6488"/>
      <c r="B800" s="143"/>
      <c r="C800" s="7"/>
      <c r="D800" s="7"/>
      <c r="E800" s="7"/>
      <c r="F800" s="7"/>
      <c r="G800" s="7"/>
      <c r="H800" s="7"/>
      <c r="I800" s="7"/>
      <c r="J800" s="7"/>
      <c r="K800" s="7"/>
      <c r="L800" s="6515" t="s">
        <v>24</v>
      </c>
      <c r="M800" s="6515"/>
      <c r="N800" s="141"/>
      <c r="O800" s="132"/>
      <c r="P800" s="132"/>
      <c r="Q800" s="132"/>
    </row>
    <row r="801" spans="1:17" ht="18">
      <c r="A801" s="6488"/>
      <c r="B801" s="143"/>
      <c r="C801" s="7"/>
      <c r="D801" s="7"/>
      <c r="E801" s="7"/>
      <c r="F801" s="7"/>
      <c r="G801" s="7"/>
      <c r="H801" s="7"/>
      <c r="I801" s="7"/>
      <c r="J801" s="36"/>
      <c r="K801" s="361" t="s">
        <v>706</v>
      </c>
      <c r="L801" s="6516">
        <v>2.4</v>
      </c>
      <c r="M801" s="6516"/>
      <c r="N801" s="141"/>
      <c r="O801" s="132"/>
      <c r="P801" s="132"/>
      <c r="Q801" s="132"/>
    </row>
    <row r="802" spans="1:17">
      <c r="A802" s="6488"/>
      <c r="B802" s="380"/>
      <c r="C802" s="381"/>
      <c r="D802" s="381"/>
      <c r="E802" s="381"/>
      <c r="F802" s="7"/>
      <c r="G802" s="7"/>
      <c r="H802" s="7"/>
      <c r="I802" s="7"/>
      <c r="J802" s="7"/>
      <c r="K802" s="382"/>
      <c r="L802" s="6516"/>
      <c r="M802" s="6516"/>
      <c r="N802" s="141"/>
      <c r="O802" s="132"/>
      <c r="P802" s="132"/>
      <c r="Q802" s="132"/>
    </row>
    <row r="803" spans="1:17">
      <c r="A803" s="6488"/>
      <c r="B803" s="143"/>
      <c r="C803" s="7"/>
      <c r="D803" s="7"/>
      <c r="E803" s="7"/>
      <c r="F803" s="7"/>
      <c r="G803" s="7"/>
      <c r="H803" s="7"/>
      <c r="I803" s="7"/>
      <c r="J803" s="7"/>
      <c r="K803" s="7"/>
      <c r="L803" s="7"/>
      <c r="M803" s="7"/>
      <c r="N803" s="141"/>
      <c r="O803" s="132"/>
      <c r="P803" s="132"/>
      <c r="Q803" s="132"/>
    </row>
    <row r="804" spans="1:17" ht="18">
      <c r="A804" s="6488"/>
      <c r="B804" s="143"/>
      <c r="C804" s="7"/>
      <c r="D804" s="7"/>
      <c r="E804" s="7"/>
      <c r="F804" s="383" t="s">
        <v>200</v>
      </c>
      <c r="G804" s="384" t="s">
        <v>168</v>
      </c>
      <c r="H804" s="384" t="s">
        <v>169</v>
      </c>
      <c r="I804" s="385" t="s">
        <v>170</v>
      </c>
      <c r="J804" s="384" t="s">
        <v>171</v>
      </c>
      <c r="K804" s="384" t="s">
        <v>697</v>
      </c>
      <c r="L804" s="7"/>
      <c r="M804" s="7"/>
      <c r="N804" s="141"/>
      <c r="O804" s="132"/>
      <c r="P804" s="132"/>
      <c r="Q804" s="132"/>
    </row>
    <row r="805" spans="1:17" ht="18">
      <c r="A805" s="6488"/>
      <c r="B805" s="143"/>
      <c r="C805" s="7"/>
      <c r="D805" s="7"/>
      <c r="E805" s="7"/>
      <c r="F805" s="358" t="s">
        <v>707</v>
      </c>
      <c r="G805" s="386">
        <v>0.05</v>
      </c>
      <c r="H805" s="386">
        <v>0.08</v>
      </c>
      <c r="I805" s="386">
        <v>0.11</v>
      </c>
      <c r="J805" s="386">
        <v>0.125</v>
      </c>
      <c r="K805" s="386">
        <v>7.0000000000000007E-2</v>
      </c>
      <c r="L805" s="360">
        <f>SUM(G805:K805)/COUNTIF(G805:K805,"&gt;0")</f>
        <v>8.6999999999999994E-2</v>
      </c>
      <c r="M805" s="357" t="s">
        <v>699</v>
      </c>
      <c r="N805" s="141"/>
      <c r="O805" s="132"/>
      <c r="P805" s="132"/>
      <c r="Q805" s="132"/>
    </row>
    <row r="806" spans="1:17" ht="18.75">
      <c r="A806" s="6488"/>
      <c r="B806" s="143"/>
      <c r="C806" s="7"/>
      <c r="D806" s="7"/>
      <c r="E806" s="7"/>
      <c r="F806" s="361" t="s">
        <v>708</v>
      </c>
      <c r="G806" s="986">
        <f>L801/G805</f>
        <v>47.999999999999993</v>
      </c>
      <c r="H806" s="986">
        <f>L801/H805</f>
        <v>30</v>
      </c>
      <c r="I806" s="986">
        <f>L801/I805</f>
        <v>21.818181818181817</v>
      </c>
      <c r="J806" s="986">
        <f>L801/J805</f>
        <v>19.2</v>
      </c>
      <c r="K806" s="986">
        <f>L801/K805</f>
        <v>34.285714285714285</v>
      </c>
      <c r="L806" s="306" t="s">
        <v>709</v>
      </c>
      <c r="M806" s="357"/>
      <c r="N806" s="141"/>
      <c r="O806" s="132"/>
      <c r="P806" s="132"/>
      <c r="Q806" s="132"/>
    </row>
    <row r="807" spans="1:17" ht="18.75">
      <c r="A807" s="6488"/>
      <c r="B807" s="387" t="s">
        <v>24</v>
      </c>
      <c r="C807" s="987" t="s">
        <v>710</v>
      </c>
      <c r="D807" s="7"/>
      <c r="E807" s="7"/>
      <c r="F807" s="361"/>
      <c r="G807" s="388"/>
      <c r="H807" s="388"/>
      <c r="I807" s="388"/>
      <c r="J807" s="388"/>
      <c r="K807" s="388"/>
      <c r="L807" s="306"/>
      <c r="M807" s="357"/>
      <c r="N807" s="141"/>
      <c r="O807" s="132"/>
      <c r="P807" s="132"/>
      <c r="Q807" s="132"/>
    </row>
    <row r="808" spans="1:17">
      <c r="A808" s="6488"/>
      <c r="B808" s="6517" t="s">
        <v>711</v>
      </c>
      <c r="C808" s="6518"/>
      <c r="D808" s="6518"/>
      <c r="E808" s="6518"/>
      <c r="F808" s="6518"/>
      <c r="G808" s="6518"/>
      <c r="H808" s="6518"/>
      <c r="I808" s="6518"/>
      <c r="J808" s="6518"/>
      <c r="K808" s="6518"/>
      <c r="L808" s="6518"/>
      <c r="M808" s="6518"/>
      <c r="N808" s="6519"/>
      <c r="O808" s="132"/>
      <c r="P808" s="132"/>
      <c r="Q808" s="132"/>
    </row>
    <row r="809" spans="1:17" ht="15.75">
      <c r="A809" s="6488"/>
      <c r="B809" s="389"/>
      <c r="C809" s="390"/>
      <c r="D809" s="390"/>
      <c r="E809" s="390"/>
      <c r="F809" s="7"/>
      <c r="G809" s="7"/>
      <c r="H809" s="199"/>
      <c r="I809" s="199"/>
      <c r="J809" s="199"/>
      <c r="K809" s="199"/>
      <c r="L809" s="6520" t="s">
        <v>27</v>
      </c>
      <c r="M809" s="6520"/>
      <c r="N809" s="141"/>
      <c r="O809" s="132"/>
      <c r="P809" s="132"/>
      <c r="Q809" s="132"/>
    </row>
    <row r="810" spans="1:17" ht="15.75">
      <c r="A810" s="6488"/>
      <c r="B810" s="389"/>
      <c r="C810" s="390"/>
      <c r="D810" s="390"/>
      <c r="E810" s="390"/>
      <c r="F810" s="7"/>
      <c r="G810" s="7"/>
      <c r="H810" s="199"/>
      <c r="I810" s="199"/>
      <c r="J810" s="199"/>
      <c r="K810" s="391" t="s">
        <v>796</v>
      </c>
      <c r="L810" s="6513" t="s">
        <v>17</v>
      </c>
      <c r="M810" s="6514"/>
      <c r="N810" s="141"/>
      <c r="O810" s="132"/>
      <c r="P810" s="132"/>
      <c r="Q810" s="132"/>
    </row>
    <row r="811" spans="1:17" ht="18">
      <c r="A811" s="6488"/>
      <c r="B811" s="143"/>
      <c r="C811" s="7"/>
      <c r="D811" s="199"/>
      <c r="E811" s="199"/>
      <c r="F811" s="199"/>
      <c r="G811" s="199"/>
      <c r="H811" s="199"/>
      <c r="I811" s="199"/>
      <c r="J811" s="199"/>
      <c r="K811" s="199"/>
      <c r="L811" s="199"/>
      <c r="M811" s="357"/>
      <c r="N811" s="141"/>
      <c r="O811" s="132"/>
      <c r="P811" s="132"/>
      <c r="Q811" s="132"/>
    </row>
    <row r="812" spans="1:17" ht="18.75">
      <c r="A812" s="6488"/>
      <c r="B812" s="143"/>
      <c r="C812" s="7"/>
      <c r="D812" s="7"/>
      <c r="E812" s="7"/>
      <c r="F812" s="355" t="s">
        <v>162</v>
      </c>
      <c r="G812" s="356">
        <v>50</v>
      </c>
      <c r="H812" s="356">
        <v>500</v>
      </c>
      <c r="I812" s="356">
        <v>150</v>
      </c>
      <c r="J812" s="356">
        <v>13</v>
      </c>
      <c r="K812" s="356">
        <v>13</v>
      </c>
      <c r="L812" s="199">
        <f>SUM(G812:K812)</f>
        <v>726</v>
      </c>
      <c r="M812" s="357" t="s">
        <v>163</v>
      </c>
      <c r="N812" s="141"/>
      <c r="O812" s="132"/>
      <c r="P812" s="132"/>
      <c r="Q812" s="132"/>
    </row>
    <row r="813" spans="1:17" ht="18.75">
      <c r="A813" s="6488"/>
      <c r="B813" s="143"/>
      <c r="C813" s="7"/>
      <c r="D813" s="7"/>
      <c r="E813" s="7"/>
      <c r="F813" s="361" t="s">
        <v>712</v>
      </c>
      <c r="G813" s="392">
        <f>G805*G812</f>
        <v>2.5</v>
      </c>
      <c r="H813" s="392">
        <f>H805*H812</f>
        <v>40</v>
      </c>
      <c r="I813" s="392">
        <f>I805*I812</f>
        <v>16.5</v>
      </c>
      <c r="J813" s="392">
        <f>J805*J812</f>
        <v>1.625</v>
      </c>
      <c r="K813" s="392">
        <f>K805*K812</f>
        <v>0.91000000000000014</v>
      </c>
      <c r="L813" s="199">
        <f>SUM(G813:K813)</f>
        <v>61.534999999999997</v>
      </c>
      <c r="M813" s="357" t="str">
        <f>L810</f>
        <v>Kg</v>
      </c>
      <c r="N813" s="141"/>
      <c r="O813" s="132"/>
      <c r="P813" s="132"/>
      <c r="Q813" s="132"/>
    </row>
    <row r="814" spans="1:17">
      <c r="A814" s="6488"/>
      <c r="B814" s="143"/>
      <c r="C814" s="7"/>
      <c r="D814" s="7"/>
      <c r="E814" s="7"/>
      <c r="F814" s="7"/>
      <c r="G814" s="983" t="str">
        <f>L810</f>
        <v>Kg</v>
      </c>
      <c r="H814" s="983" t="str">
        <f>L810</f>
        <v>Kg</v>
      </c>
      <c r="I814" s="983" t="str">
        <f>L810</f>
        <v>Kg</v>
      </c>
      <c r="J814" s="983" t="str">
        <f>L810</f>
        <v>Kg</v>
      </c>
      <c r="K814" s="983" t="str">
        <f>L810</f>
        <v>Kg</v>
      </c>
      <c r="L814" s="7"/>
      <c r="M814" s="393"/>
      <c r="N814" s="141"/>
      <c r="O814" s="132"/>
      <c r="P814" s="132"/>
      <c r="Q814" s="132"/>
    </row>
    <row r="815" spans="1:17" ht="18">
      <c r="A815" s="6488"/>
      <c r="B815" s="248"/>
      <c r="C815" s="364" t="s">
        <v>165</v>
      </c>
      <c r="D815" s="365">
        <v>50</v>
      </c>
      <c r="E815" s="366" t="s">
        <v>264</v>
      </c>
      <c r="F815" s="36"/>
      <c r="G815" s="36"/>
      <c r="H815" s="7"/>
      <c r="I815" s="7"/>
      <c r="J815" s="7"/>
      <c r="K815" s="7"/>
      <c r="L815" s="7"/>
      <c r="M815" s="393"/>
      <c r="N815" s="141"/>
      <c r="O815" s="132"/>
      <c r="P815" s="132"/>
      <c r="Q815" s="132"/>
    </row>
    <row r="816" spans="1:17" ht="18">
      <c r="A816" s="6488"/>
      <c r="B816" s="143"/>
      <c r="C816" s="7"/>
      <c r="D816" s="7"/>
      <c r="E816" s="7"/>
      <c r="F816" s="361" t="s">
        <v>175</v>
      </c>
      <c r="G816" s="368">
        <f>G813/(100-D815)*100</f>
        <v>5</v>
      </c>
      <c r="H816" s="368">
        <f>H813/(100-D815)*100</f>
        <v>80</v>
      </c>
      <c r="I816" s="368">
        <f>I813/(100-D815)*100</f>
        <v>33</v>
      </c>
      <c r="J816" s="368">
        <f>J813/(100-D815)*100</f>
        <v>3.25</v>
      </c>
      <c r="K816" s="368">
        <f>K813/(100-D815)*100</f>
        <v>1.8200000000000005</v>
      </c>
      <c r="L816" s="199">
        <f>SUM(G816:K816)</f>
        <v>123.07000000000001</v>
      </c>
      <c r="M816" s="357" t="str">
        <f>L810</f>
        <v>Kg</v>
      </c>
      <c r="N816" s="141"/>
      <c r="O816" s="132"/>
      <c r="P816" s="132"/>
      <c r="Q816" s="132"/>
    </row>
    <row r="817" spans="1:17" ht="18">
      <c r="A817" s="6488"/>
      <c r="B817" s="143"/>
      <c r="C817" s="7"/>
      <c r="D817" s="7"/>
      <c r="E817" s="7"/>
      <c r="F817" s="361"/>
      <c r="G817" s="984" t="str">
        <f>L810</f>
        <v>Kg</v>
      </c>
      <c r="H817" s="984" t="str">
        <f>L810</f>
        <v>Kg</v>
      </c>
      <c r="I817" s="984" t="str">
        <f>L810</f>
        <v>Kg</v>
      </c>
      <c r="J817" s="984" t="str">
        <f>L810</f>
        <v>Kg</v>
      </c>
      <c r="K817" s="984" t="str">
        <f>L810</f>
        <v>Kg</v>
      </c>
      <c r="L817" s="199"/>
      <c r="M817" s="357"/>
      <c r="N817" s="141"/>
      <c r="O817" s="132"/>
      <c r="P817" s="132"/>
      <c r="Q817" s="132"/>
    </row>
    <row r="818" spans="1:17" ht="15.75">
      <c r="A818" s="6488"/>
      <c r="B818" s="394" t="s">
        <v>264</v>
      </c>
      <c r="C818" s="377" t="s">
        <v>703</v>
      </c>
      <c r="D818" s="13"/>
      <c r="E818" s="13"/>
      <c r="F818" s="13"/>
      <c r="G818" s="13"/>
      <c r="H818" s="13"/>
      <c r="I818" s="13"/>
      <c r="J818" s="13"/>
      <c r="K818" s="13"/>
      <c r="L818" s="13"/>
      <c r="M818" s="13"/>
      <c r="N818" s="395"/>
      <c r="O818" s="132"/>
      <c r="P818" s="132"/>
      <c r="Q818" s="132"/>
    </row>
    <row r="819" spans="1:17" ht="18.75">
      <c r="A819" s="6488"/>
      <c r="B819" s="396" t="s">
        <v>27</v>
      </c>
      <c r="C819" s="397" t="s">
        <v>701</v>
      </c>
      <c r="D819" s="373"/>
      <c r="E819" s="373"/>
      <c r="F819" s="373"/>
      <c r="G819" s="373"/>
      <c r="H819" s="373"/>
      <c r="I819" s="373"/>
      <c r="J819" s="373"/>
      <c r="K819" s="373"/>
      <c r="L819" s="373"/>
      <c r="M819" s="373"/>
      <c r="N819" s="374"/>
      <c r="O819" s="132"/>
      <c r="P819" s="132"/>
      <c r="Q819" s="132"/>
    </row>
    <row r="820" spans="1:17" ht="18.75">
      <c r="A820" s="6488"/>
      <c r="B820" s="375"/>
      <c r="C820" s="6513" t="s">
        <v>17</v>
      </c>
      <c r="D820" s="6514"/>
      <c r="E820" s="376"/>
      <c r="F820" s="6513" t="s">
        <v>333</v>
      </c>
      <c r="G820" s="6514"/>
      <c r="H820" s="376"/>
      <c r="I820" s="6513" t="s">
        <v>702</v>
      </c>
      <c r="J820" s="6514"/>
      <c r="K820" s="376"/>
      <c r="L820" s="6513" t="s">
        <v>433</v>
      </c>
      <c r="M820" s="6514"/>
      <c r="N820" s="142"/>
      <c r="O820" s="132"/>
      <c r="P820" s="132"/>
      <c r="Q820" s="132"/>
    </row>
    <row r="821" spans="1:17" ht="18.75">
      <c r="A821" s="6488"/>
      <c r="B821" s="375"/>
      <c r="C821" s="376"/>
      <c r="D821" s="376"/>
      <c r="E821" s="376"/>
      <c r="F821" s="376"/>
      <c r="G821" s="376"/>
      <c r="H821" s="376"/>
      <c r="I821" s="376"/>
      <c r="J821" s="376"/>
      <c r="K821" s="376"/>
      <c r="L821" s="376"/>
      <c r="M821" s="376"/>
      <c r="N821" s="142"/>
      <c r="O821" s="132"/>
      <c r="P821" s="132"/>
      <c r="Q821" s="132"/>
    </row>
    <row r="822" spans="1:17">
      <c r="A822" s="6488"/>
      <c r="B822" s="6505" t="s">
        <v>787</v>
      </c>
      <c r="C822" s="6506"/>
      <c r="D822" s="6506"/>
      <c r="E822" s="6506"/>
      <c r="F822" s="6506"/>
      <c r="G822" s="6506"/>
      <c r="H822" s="6506"/>
      <c r="I822" s="6506"/>
      <c r="J822" s="6506"/>
      <c r="K822" s="6506"/>
      <c r="L822" s="6506"/>
      <c r="M822" s="6506"/>
      <c r="N822" s="6507"/>
      <c r="O822" s="132"/>
      <c r="P822" s="132"/>
      <c r="Q822" s="132"/>
    </row>
    <row r="823" spans="1:17">
      <c r="A823" s="6488"/>
      <c r="B823" s="6508"/>
      <c r="C823" s="6509"/>
      <c r="D823" s="6509"/>
      <c r="E823" s="6509"/>
      <c r="F823" s="6509"/>
      <c r="G823" s="6509"/>
      <c r="H823" s="6509"/>
      <c r="I823" s="6509"/>
      <c r="J823" s="6509"/>
      <c r="K823" s="6509"/>
      <c r="L823" s="6509"/>
      <c r="M823" s="6509"/>
      <c r="N823" s="6510"/>
      <c r="O823" s="132"/>
      <c r="P823" s="132"/>
      <c r="Q823" s="132"/>
    </row>
    <row r="824" spans="1:17">
      <c r="A824" s="6488"/>
      <c r="B824" s="378" t="s">
        <v>266</v>
      </c>
      <c r="C824" s="4121" t="str">
        <f ca="1">CELL("nomfichier")</f>
        <v>E:\0-UPRT\1-UPRT.FR-SITE-WEB\ff-fiches-fabrications\ff-fiches-fabrication-maj-08-2020\[ff-14.A-restauration-13.postits-au-poids.xlsx]Epurer un texte (2)</v>
      </c>
      <c r="D824" s="4121"/>
      <c r="E824" s="4121"/>
      <c r="F824" s="4121"/>
      <c r="G824" s="4121"/>
      <c r="H824" s="4121"/>
      <c r="I824" s="4121"/>
      <c r="J824" s="4121"/>
      <c r="K824" s="4121"/>
      <c r="L824" s="4121"/>
      <c r="M824" s="4121"/>
      <c r="N824" s="4122"/>
      <c r="O824" s="132"/>
      <c r="P824" s="132"/>
      <c r="Q824" s="132"/>
    </row>
    <row r="825" spans="1:17">
      <c r="A825" s="6488"/>
      <c r="B825" s="379" t="s">
        <v>268</v>
      </c>
      <c r="C825" s="6499" t="s">
        <v>792</v>
      </c>
      <c r="D825" s="6499"/>
      <c r="E825" s="6499"/>
      <c r="F825" s="6499"/>
      <c r="G825" s="6499"/>
      <c r="H825" s="6499"/>
      <c r="I825" s="6499"/>
      <c r="J825" s="6499"/>
      <c r="K825" s="6499"/>
      <c r="L825" s="6499"/>
      <c r="M825" s="6499"/>
      <c r="N825" s="4124"/>
      <c r="O825" s="132"/>
      <c r="P825" s="132"/>
      <c r="Q825" s="132"/>
    </row>
    <row r="826" spans="1:17" ht="15.75" thickBot="1">
      <c r="A826" s="6488"/>
      <c r="B826" s="6500" t="s">
        <v>271</v>
      </c>
      <c r="C826" s="6501"/>
      <c r="D826" s="6501"/>
      <c r="E826" s="6501"/>
      <c r="F826" s="6501"/>
      <c r="G826" s="6501"/>
      <c r="H826" s="6501"/>
      <c r="I826" s="6501"/>
      <c r="J826" s="6501"/>
      <c r="K826" s="6501"/>
      <c r="L826" s="6501"/>
      <c r="M826" s="6501"/>
      <c r="N826" s="6502"/>
      <c r="O826" s="132"/>
      <c r="P826" s="132"/>
      <c r="Q826" s="132"/>
    </row>
    <row r="827" spans="1:17">
      <c r="A827" s="132"/>
      <c r="B827" s="157"/>
      <c r="C827" s="157"/>
      <c r="D827" s="157"/>
      <c r="E827" s="157"/>
      <c r="F827" s="157"/>
      <c r="G827" s="157"/>
      <c r="H827" s="157"/>
      <c r="I827" s="157"/>
      <c r="J827" s="157"/>
      <c r="K827" s="157"/>
      <c r="L827" s="157"/>
      <c r="M827" s="132"/>
      <c r="N827" s="132"/>
      <c r="O827" s="132"/>
      <c r="P827" s="132"/>
      <c r="Q827" s="132"/>
    </row>
    <row r="828" spans="1:17">
      <c r="A828" s="132"/>
      <c r="B828" s="157"/>
      <c r="C828" s="157"/>
      <c r="D828" s="157"/>
      <c r="E828" s="157"/>
      <c r="F828" s="157"/>
      <c r="G828" s="157"/>
      <c r="H828" s="157"/>
      <c r="I828" s="157"/>
      <c r="J828" s="157"/>
      <c r="K828" s="157"/>
      <c r="L828" s="157"/>
      <c r="M828" s="132"/>
      <c r="N828" s="132"/>
      <c r="O828" s="132"/>
      <c r="P828" s="132"/>
      <c r="Q828" s="132"/>
    </row>
    <row r="829" spans="1:17">
      <c r="A829" s="132"/>
      <c r="B829" s="157"/>
      <c r="C829" s="132"/>
      <c r="D829" s="132"/>
      <c r="E829" s="132"/>
      <c r="F829" s="132"/>
      <c r="G829" s="132"/>
      <c r="H829" s="132"/>
      <c r="I829" s="132"/>
      <c r="J829" s="132"/>
      <c r="K829" s="132"/>
      <c r="L829" s="132"/>
      <c r="M829" s="132"/>
      <c r="N829" s="132"/>
      <c r="O829" s="132"/>
      <c r="P829" s="132"/>
      <c r="Q829" s="132"/>
    </row>
    <row r="830" spans="1:17" ht="15" customHeight="1">
      <c r="A830" s="6511" t="s">
        <v>1269</v>
      </c>
      <c r="B830" s="6512"/>
      <c r="C830" s="6512"/>
      <c r="D830" s="6512"/>
      <c r="E830" s="6512"/>
      <c r="F830" s="6512"/>
      <c r="G830" s="6512"/>
      <c r="H830" s="6512"/>
      <c r="I830" s="6512"/>
      <c r="J830" s="6512"/>
      <c r="K830" s="6512"/>
      <c r="L830" s="6512"/>
      <c r="M830" s="6512"/>
      <c r="N830" s="6512"/>
      <c r="O830" s="6512"/>
      <c r="P830" s="6512"/>
      <c r="Q830" s="6512"/>
    </row>
    <row r="831" spans="1:17" ht="15.75" customHeight="1">
      <c r="A831" s="6511"/>
      <c r="B831" s="6512"/>
      <c r="C831" s="6512"/>
      <c r="D831" s="6512"/>
      <c r="E831" s="6512"/>
      <c r="F831" s="6512"/>
      <c r="G831" s="6512"/>
      <c r="H831" s="6512"/>
      <c r="I831" s="6512"/>
      <c r="J831" s="6512"/>
      <c r="K831" s="6512"/>
      <c r="L831" s="6512"/>
      <c r="M831" s="6512"/>
      <c r="N831" s="6512"/>
      <c r="O831" s="6512"/>
      <c r="P831" s="6512"/>
      <c r="Q831" s="6512"/>
    </row>
    <row r="832" spans="1:17" ht="20.100000000000001" customHeight="1">
      <c r="A832" s="132"/>
      <c r="B832" s="132"/>
      <c r="C832" s="132"/>
      <c r="D832" s="132"/>
      <c r="E832" s="132"/>
      <c r="F832" s="132"/>
      <c r="G832" s="132"/>
      <c r="H832" s="132"/>
      <c r="I832" s="132"/>
      <c r="J832" s="132"/>
      <c r="K832" s="132"/>
      <c r="L832" s="132"/>
      <c r="M832" s="132"/>
      <c r="N832" s="132"/>
      <c r="O832" s="132"/>
      <c r="P832" s="132"/>
      <c r="Q832" s="132"/>
    </row>
    <row r="833" spans="1:17" ht="20.100000000000001" customHeight="1">
      <c r="A833" s="132"/>
      <c r="B833" s="132"/>
      <c r="C833" s="132"/>
      <c r="D833" s="132"/>
      <c r="E833" s="435" t="s">
        <v>722</v>
      </c>
      <c r="F833" s="435"/>
      <c r="G833" s="435"/>
      <c r="H833" s="132"/>
      <c r="I833" s="132"/>
      <c r="J833" s="132"/>
      <c r="K833" s="132"/>
      <c r="L833" s="132"/>
      <c r="M833" s="132"/>
      <c r="N833" s="132"/>
      <c r="O833" s="132"/>
      <c r="P833" s="132"/>
      <c r="Q833" s="132"/>
    </row>
    <row r="834" spans="1:17" ht="20.100000000000001" customHeight="1">
      <c r="A834" s="132"/>
      <c r="B834" s="132"/>
      <c r="C834" s="132"/>
      <c r="D834" s="132"/>
      <c r="E834" s="435"/>
      <c r="F834" s="435" t="s">
        <v>723</v>
      </c>
      <c r="G834" s="435"/>
      <c r="H834" s="132"/>
      <c r="I834" s="132"/>
      <c r="J834" s="132"/>
      <c r="K834" s="132"/>
      <c r="L834" s="132"/>
      <c r="M834" s="132"/>
      <c r="N834" s="132"/>
      <c r="O834" s="132"/>
      <c r="P834" s="132"/>
      <c r="Q834" s="132"/>
    </row>
    <row r="835" spans="1:17" ht="20.100000000000001" customHeight="1">
      <c r="A835" s="132"/>
      <c r="B835" s="132"/>
      <c r="C835" s="132"/>
      <c r="D835" s="132"/>
      <c r="E835" s="435"/>
      <c r="F835" s="435" t="s">
        <v>724</v>
      </c>
      <c r="G835" s="435"/>
      <c r="H835" s="132"/>
      <c r="I835" s="132"/>
      <c r="J835" s="132"/>
      <c r="K835" s="132"/>
      <c r="L835" s="132"/>
      <c r="M835" s="132"/>
      <c r="N835" s="132"/>
      <c r="O835" s="132"/>
      <c r="P835" s="132"/>
      <c r="Q835" s="132"/>
    </row>
    <row r="836" spans="1:17" ht="20.100000000000001" customHeight="1">
      <c r="A836" s="132"/>
      <c r="B836" s="132"/>
      <c r="C836" s="132"/>
      <c r="D836" s="132"/>
      <c r="E836" s="435"/>
      <c r="F836" s="435" t="s">
        <v>725</v>
      </c>
      <c r="G836" s="435"/>
      <c r="H836" s="132"/>
      <c r="I836" s="132"/>
      <c r="J836" s="132"/>
      <c r="K836" s="132"/>
      <c r="L836" s="132"/>
      <c r="M836" s="132"/>
      <c r="N836" s="132"/>
      <c r="O836" s="132"/>
      <c r="P836" s="132"/>
      <c r="Q836" s="132"/>
    </row>
    <row r="837" spans="1:17" ht="20.100000000000001" customHeight="1">
      <c r="A837" s="132"/>
      <c r="B837" s="132"/>
      <c r="C837" s="132"/>
      <c r="D837" s="132"/>
      <c r="E837" s="132"/>
      <c r="F837" s="435" t="s">
        <v>726</v>
      </c>
      <c r="G837" s="132"/>
      <c r="H837" s="132"/>
      <c r="I837" s="132"/>
      <c r="J837" s="132"/>
      <c r="K837" s="132"/>
      <c r="L837" s="132"/>
      <c r="M837" s="132"/>
      <c r="N837" s="132"/>
      <c r="O837" s="132"/>
      <c r="P837" s="132"/>
      <c r="Q837" s="132"/>
    </row>
    <row r="838" spans="1:17" ht="20.100000000000001" customHeight="1">
      <c r="A838" s="132"/>
      <c r="B838" s="132"/>
      <c r="C838" s="132"/>
      <c r="D838" s="132"/>
      <c r="E838" s="435" t="s">
        <v>727</v>
      </c>
      <c r="F838" s="132"/>
      <c r="G838" s="132"/>
      <c r="H838" s="132"/>
      <c r="I838" s="132"/>
      <c r="J838" s="132"/>
      <c r="K838" s="132"/>
      <c r="L838" s="132"/>
      <c r="M838" s="132"/>
      <c r="N838" s="132"/>
      <c r="O838" s="132"/>
      <c r="P838" s="132"/>
      <c r="Q838" s="132"/>
    </row>
    <row r="839" spans="1:17" ht="20.100000000000001" customHeight="1">
      <c r="A839" s="132"/>
      <c r="B839" s="132"/>
      <c r="C839" s="132"/>
      <c r="D839" s="132"/>
      <c r="E839" s="132"/>
      <c r="F839" s="132"/>
      <c r="G839" s="132"/>
      <c r="H839" s="132"/>
      <c r="I839" s="132"/>
      <c r="J839" s="132"/>
      <c r="K839" s="132"/>
      <c r="L839" s="132"/>
      <c r="M839" s="132"/>
      <c r="N839" s="132"/>
      <c r="O839" s="132"/>
      <c r="P839" s="132"/>
      <c r="Q839" s="132"/>
    </row>
    <row r="840" spans="1:17" ht="20.100000000000001" customHeight="1">
      <c r="A840" s="132"/>
      <c r="B840" s="132"/>
      <c r="C840" s="132"/>
      <c r="D840" s="132"/>
      <c r="E840" s="132"/>
      <c r="F840" s="132"/>
      <c r="G840" s="132"/>
      <c r="H840" s="132"/>
      <c r="I840" s="132"/>
      <c r="J840" s="132"/>
      <c r="K840" s="132"/>
      <c r="L840" s="132"/>
      <c r="M840" s="132"/>
      <c r="N840" s="132"/>
      <c r="O840" s="132"/>
      <c r="P840" s="132"/>
      <c r="Q840" s="132"/>
    </row>
    <row r="841" spans="1:17" ht="20.100000000000001" customHeight="1">
      <c r="A841" s="132"/>
      <c r="B841" s="132"/>
      <c r="C841" s="132"/>
      <c r="D841" s="132"/>
      <c r="E841" s="132"/>
      <c r="F841" s="132"/>
      <c r="G841" s="132"/>
      <c r="H841" s="132"/>
      <c r="I841" s="132"/>
      <c r="J841" s="132"/>
      <c r="K841" s="132"/>
      <c r="L841" s="132"/>
      <c r="M841" s="132"/>
      <c r="N841" s="132"/>
      <c r="O841" s="132"/>
      <c r="P841" s="132"/>
      <c r="Q841" s="132"/>
    </row>
    <row r="842" spans="1:17" ht="20.100000000000001" customHeight="1">
      <c r="A842" s="132"/>
      <c r="B842" s="132"/>
      <c r="C842" s="132"/>
      <c r="D842" s="132"/>
      <c r="E842" s="132"/>
      <c r="F842" s="132"/>
      <c r="G842" s="132"/>
      <c r="H842" s="132"/>
      <c r="I842" s="132"/>
      <c r="J842" s="132"/>
      <c r="K842" s="132"/>
      <c r="L842" s="132"/>
      <c r="M842" s="132"/>
      <c r="N842" s="132"/>
      <c r="O842" s="132"/>
      <c r="P842" s="132"/>
      <c r="Q842" s="132"/>
    </row>
    <row r="843" spans="1:17" ht="20.100000000000001" customHeight="1">
      <c r="A843" s="132"/>
      <c r="B843" s="132"/>
      <c r="C843" s="436" t="s">
        <v>728</v>
      </c>
      <c r="D843" s="436"/>
      <c r="E843" s="436"/>
      <c r="F843" s="436"/>
      <c r="G843" s="436"/>
      <c r="H843" s="436"/>
      <c r="I843" s="436" t="s">
        <v>729</v>
      </c>
      <c r="J843" s="132"/>
      <c r="K843" s="132"/>
      <c r="L843" s="132"/>
      <c r="M843" s="132"/>
      <c r="N843" s="132"/>
      <c r="O843" s="132"/>
      <c r="P843" s="132"/>
      <c r="Q843" s="132"/>
    </row>
    <row r="844" spans="1:17" ht="20.100000000000001" customHeight="1">
      <c r="A844" s="132"/>
      <c r="B844" s="132"/>
      <c r="C844" s="132"/>
      <c r="D844" s="132"/>
      <c r="E844" s="132"/>
      <c r="F844" s="132"/>
      <c r="G844" s="132"/>
      <c r="H844" s="132"/>
      <c r="I844" s="132"/>
      <c r="J844" s="132"/>
      <c r="K844" s="132"/>
      <c r="L844" s="132"/>
      <c r="M844" s="132"/>
      <c r="N844" s="132"/>
      <c r="O844" s="132"/>
      <c r="P844" s="132"/>
      <c r="Q844" s="132"/>
    </row>
    <row r="845" spans="1:17" ht="20.100000000000001" customHeight="1">
      <c r="A845" s="132"/>
      <c r="B845" s="132"/>
      <c r="C845" s="132"/>
      <c r="D845" s="436" t="s">
        <v>730</v>
      </c>
      <c r="E845" s="132"/>
      <c r="F845" s="132"/>
      <c r="G845" s="132"/>
      <c r="H845" s="132"/>
      <c r="I845" s="436"/>
      <c r="J845" s="132"/>
      <c r="K845" s="132"/>
      <c r="L845" s="132"/>
      <c r="M845" s="132"/>
      <c r="N845" s="132"/>
      <c r="O845" s="132"/>
      <c r="P845" s="132"/>
      <c r="Q845" s="132"/>
    </row>
    <row r="846" spans="1:17" ht="20.100000000000001" customHeight="1">
      <c r="A846" s="132"/>
      <c r="B846" s="132"/>
      <c r="C846" s="132"/>
      <c r="D846" s="436" t="s">
        <v>342</v>
      </c>
      <c r="E846" s="132"/>
      <c r="F846" s="132"/>
      <c r="G846" s="132"/>
      <c r="H846" s="437" t="s">
        <v>334</v>
      </c>
      <c r="I846" s="436"/>
      <c r="J846" s="132"/>
      <c r="K846" s="132"/>
      <c r="L846" s="132"/>
      <c r="M846" s="132"/>
      <c r="N846" s="132"/>
      <c r="O846" s="132"/>
      <c r="P846" s="132"/>
      <c r="Q846" s="132"/>
    </row>
    <row r="847" spans="1:17" ht="20.100000000000001" customHeight="1">
      <c r="A847" s="132"/>
      <c r="B847" s="132"/>
      <c r="C847" s="132"/>
      <c r="D847" s="436" t="s">
        <v>343</v>
      </c>
      <c r="E847" s="132"/>
      <c r="F847" s="132"/>
      <c r="G847" s="132"/>
      <c r="H847" s="438"/>
      <c r="I847" s="438" t="s">
        <v>794</v>
      </c>
      <c r="J847" s="132"/>
      <c r="K847" s="132"/>
      <c r="L847" s="132"/>
      <c r="M847" s="132"/>
      <c r="N847" s="132"/>
      <c r="O847" s="132"/>
      <c r="P847" s="132"/>
      <c r="Q847" s="132"/>
    </row>
    <row r="848" spans="1:17" ht="20.100000000000001" customHeight="1">
      <c r="A848" s="132"/>
      <c r="B848" s="132"/>
      <c r="C848" s="132"/>
      <c r="D848" s="436" t="s">
        <v>334</v>
      </c>
      <c r="E848" s="132"/>
      <c r="F848" s="132"/>
      <c r="G848" s="132"/>
      <c r="H848" s="438"/>
      <c r="I848" s="438" t="s">
        <v>795</v>
      </c>
      <c r="J848" s="132"/>
      <c r="K848" s="132"/>
      <c r="L848" s="132"/>
      <c r="M848" s="132"/>
      <c r="N848" s="132"/>
      <c r="O848" s="132"/>
      <c r="P848" s="132"/>
      <c r="Q848" s="132"/>
    </row>
    <row r="849" spans="1:17" ht="20.100000000000001" customHeight="1">
      <c r="A849" s="132"/>
      <c r="B849" s="132"/>
      <c r="C849" s="132"/>
      <c r="D849" s="436" t="s">
        <v>346</v>
      </c>
      <c r="E849" s="132"/>
      <c r="F849" s="132"/>
      <c r="G849" s="132"/>
      <c r="H849" s="437" t="s">
        <v>731</v>
      </c>
      <c r="I849" s="132"/>
      <c r="J849" s="132"/>
      <c r="K849" s="132"/>
      <c r="L849" s="132"/>
      <c r="M849" s="132"/>
      <c r="N849" s="132"/>
      <c r="O849" s="132"/>
      <c r="P849" s="132"/>
      <c r="Q849" s="132"/>
    </row>
    <row r="850" spans="1:17" ht="20.100000000000001" customHeight="1">
      <c r="A850" s="132"/>
      <c r="B850" s="132"/>
      <c r="C850" s="132"/>
      <c r="D850" s="436" t="s">
        <v>732</v>
      </c>
      <c r="E850" s="132"/>
      <c r="F850" s="132"/>
      <c r="G850" s="132"/>
      <c r="H850" s="438"/>
      <c r="I850" s="438" t="s">
        <v>733</v>
      </c>
      <c r="J850" s="132"/>
      <c r="K850" s="132"/>
      <c r="L850" s="436"/>
      <c r="M850" s="132"/>
      <c r="N850" s="132"/>
      <c r="O850" s="132"/>
      <c r="P850" s="132"/>
      <c r="Q850" s="132"/>
    </row>
    <row r="851" spans="1:17" ht="20.100000000000001" customHeight="1">
      <c r="A851" s="132"/>
      <c r="B851" s="132"/>
      <c r="C851" s="132"/>
      <c r="D851" s="132"/>
      <c r="E851" s="132"/>
      <c r="F851" s="132"/>
      <c r="G851" s="132"/>
      <c r="H851" s="437" t="s">
        <v>734</v>
      </c>
      <c r="I851" s="436"/>
      <c r="J851" s="436"/>
      <c r="K851" s="132"/>
      <c r="L851" s="436"/>
      <c r="M851" s="132"/>
      <c r="N851" s="132"/>
      <c r="O851" s="132"/>
      <c r="P851" s="132"/>
      <c r="Q851" s="132"/>
    </row>
    <row r="852" spans="1:17" ht="20.100000000000001" customHeight="1">
      <c r="A852" s="132"/>
      <c r="B852" s="132"/>
      <c r="C852" s="132"/>
      <c r="D852" s="436" t="s">
        <v>735</v>
      </c>
      <c r="E852" s="132"/>
      <c r="F852" s="132"/>
      <c r="G852" s="132"/>
      <c r="H852" s="438"/>
      <c r="I852" s="438" t="s">
        <v>736</v>
      </c>
      <c r="J852" s="438"/>
      <c r="K852" s="132"/>
      <c r="L852" s="436"/>
      <c r="M852" s="132"/>
      <c r="N852" s="132"/>
      <c r="O852" s="132"/>
      <c r="P852" s="132"/>
      <c r="Q852" s="132"/>
    </row>
    <row r="853" spans="1:17" ht="20.100000000000001" customHeight="1">
      <c r="A853" s="132"/>
      <c r="B853" s="132"/>
      <c r="C853" s="132"/>
      <c r="D853" s="436" t="s">
        <v>342</v>
      </c>
      <c r="E853" s="132"/>
      <c r="F853" s="132"/>
      <c r="G853" s="132"/>
      <c r="H853" s="437" t="s">
        <v>737</v>
      </c>
      <c r="I853" s="436"/>
      <c r="J853" s="132"/>
      <c r="K853" s="132"/>
      <c r="L853" s="436"/>
      <c r="M853" s="132"/>
      <c r="N853" s="132"/>
      <c r="O853" s="132"/>
      <c r="P853" s="132"/>
      <c r="Q853" s="132"/>
    </row>
    <row r="854" spans="1:17" ht="20.100000000000001" customHeight="1">
      <c r="A854" s="132"/>
      <c r="B854" s="132"/>
      <c r="C854" s="132"/>
      <c r="D854" s="436" t="s">
        <v>343</v>
      </c>
      <c r="E854" s="132"/>
      <c r="F854" s="132"/>
      <c r="G854" s="132"/>
      <c r="H854" s="438"/>
      <c r="I854" s="438" t="s">
        <v>738</v>
      </c>
      <c r="J854" s="132"/>
      <c r="K854" s="132"/>
      <c r="L854" s="436"/>
      <c r="M854" s="132"/>
      <c r="N854" s="132"/>
      <c r="O854" s="132"/>
      <c r="P854" s="132"/>
      <c r="Q854" s="132"/>
    </row>
    <row r="855" spans="1:17" ht="20.100000000000001" customHeight="1">
      <c r="A855" s="132"/>
      <c r="B855" s="132"/>
      <c r="C855" s="132"/>
      <c r="D855" s="436" t="s">
        <v>334</v>
      </c>
      <c r="E855" s="132"/>
      <c r="F855" s="132"/>
      <c r="G855" s="132"/>
      <c r="H855" s="437" t="s">
        <v>389</v>
      </c>
      <c r="I855" s="436"/>
      <c r="J855" s="132"/>
      <c r="K855" s="132"/>
      <c r="L855" s="436"/>
      <c r="M855" s="132"/>
      <c r="N855" s="132"/>
      <c r="O855" s="132"/>
      <c r="P855" s="132"/>
      <c r="Q855" s="132"/>
    </row>
    <row r="856" spans="1:17" ht="20.100000000000001" customHeight="1">
      <c r="A856" s="132"/>
      <c r="B856" s="132"/>
      <c r="C856" s="132"/>
      <c r="D856" s="436" t="s">
        <v>346</v>
      </c>
      <c r="E856" s="132"/>
      <c r="F856" s="132"/>
      <c r="G856" s="132"/>
      <c r="H856" s="438"/>
      <c r="I856" s="438" t="s">
        <v>739</v>
      </c>
      <c r="J856" s="132"/>
      <c r="K856" s="132"/>
      <c r="L856" s="436"/>
      <c r="M856" s="132"/>
      <c r="N856" s="132"/>
      <c r="O856" s="132"/>
      <c r="P856" s="132"/>
      <c r="Q856" s="132"/>
    </row>
    <row r="857" spans="1:17" ht="20.100000000000001" customHeight="1">
      <c r="A857" s="132"/>
      <c r="B857" s="132"/>
      <c r="C857" s="132"/>
      <c r="D857" s="436" t="s">
        <v>732</v>
      </c>
      <c r="E857" s="132"/>
      <c r="F857" s="132"/>
      <c r="G857" s="132"/>
      <c r="H857" s="437" t="s">
        <v>740</v>
      </c>
      <c r="I857" s="436"/>
      <c r="J857" s="132"/>
      <c r="K857" s="132"/>
      <c r="L857" s="132"/>
      <c r="M857" s="132"/>
      <c r="N857" s="132"/>
      <c r="O857" s="132"/>
      <c r="P857" s="132"/>
      <c r="Q857" s="132"/>
    </row>
    <row r="858" spans="1:17" ht="20.100000000000001" customHeight="1">
      <c r="A858" s="132"/>
      <c r="B858" s="132"/>
      <c r="C858" s="132"/>
      <c r="D858" s="436"/>
      <c r="E858" s="132"/>
      <c r="F858" s="132"/>
      <c r="G858" s="132"/>
      <c r="H858" s="438"/>
      <c r="I858" s="438" t="s">
        <v>741</v>
      </c>
      <c r="J858" s="132"/>
      <c r="K858" s="132"/>
      <c r="L858" s="436"/>
      <c r="M858" s="132"/>
      <c r="N858" s="132"/>
      <c r="O858" s="132"/>
      <c r="P858" s="132"/>
      <c r="Q858" s="132"/>
    </row>
    <row r="859" spans="1:17" ht="20.100000000000001" customHeight="1">
      <c r="A859" s="132"/>
      <c r="B859" s="132"/>
      <c r="C859" s="132"/>
      <c r="D859" s="436" t="s">
        <v>742</v>
      </c>
      <c r="E859" s="132"/>
      <c r="F859" s="132"/>
      <c r="G859" s="132"/>
      <c r="H859" s="438"/>
      <c r="I859" s="438" t="s">
        <v>743</v>
      </c>
      <c r="J859" s="132"/>
      <c r="K859" s="132"/>
      <c r="L859" s="132"/>
      <c r="M859" s="132"/>
      <c r="N859" s="132"/>
      <c r="O859" s="132"/>
      <c r="P859" s="132"/>
      <c r="Q859" s="132"/>
    </row>
    <row r="860" spans="1:17" ht="20.100000000000001" customHeight="1">
      <c r="A860" s="132"/>
      <c r="B860" s="132"/>
      <c r="C860" s="132"/>
      <c r="D860" s="436" t="s">
        <v>342</v>
      </c>
      <c r="E860" s="132"/>
      <c r="F860" s="132"/>
      <c r="G860" s="132"/>
      <c r="H860" s="438"/>
      <c r="I860" s="438" t="s">
        <v>744</v>
      </c>
      <c r="J860" s="132"/>
      <c r="K860" s="132"/>
      <c r="L860" s="132"/>
      <c r="M860" s="132"/>
      <c r="N860" s="132"/>
      <c r="O860" s="132"/>
      <c r="P860" s="132"/>
      <c r="Q860" s="132"/>
    </row>
    <row r="861" spans="1:17" ht="20.100000000000001" customHeight="1">
      <c r="A861" s="132"/>
      <c r="B861" s="132"/>
      <c r="C861" s="132"/>
      <c r="D861" s="436" t="s">
        <v>343</v>
      </c>
      <c r="E861" s="132"/>
      <c r="F861" s="132"/>
      <c r="G861" s="132"/>
      <c r="H861" s="438"/>
      <c r="I861" s="438" t="s">
        <v>745</v>
      </c>
      <c r="J861" s="132"/>
      <c r="K861" s="132"/>
      <c r="L861" s="132"/>
      <c r="M861" s="132"/>
      <c r="N861" s="132"/>
      <c r="O861" s="132"/>
      <c r="P861" s="132"/>
      <c r="Q861" s="132"/>
    </row>
    <row r="862" spans="1:17" ht="20.100000000000001" customHeight="1">
      <c r="A862" s="132"/>
      <c r="B862" s="132"/>
      <c r="C862" s="132"/>
      <c r="D862" s="436" t="s">
        <v>334</v>
      </c>
      <c r="E862" s="132"/>
      <c r="F862" s="132"/>
      <c r="G862" s="132"/>
      <c r="H862" s="132"/>
      <c r="I862" s="132"/>
      <c r="J862" s="132"/>
      <c r="K862" s="132"/>
      <c r="L862" s="132"/>
      <c r="M862" s="132"/>
      <c r="N862" s="132"/>
      <c r="O862" s="132"/>
      <c r="P862" s="132"/>
      <c r="Q862" s="132"/>
    </row>
    <row r="863" spans="1:17" ht="20.100000000000001" customHeight="1">
      <c r="A863" s="132"/>
      <c r="B863" s="132"/>
      <c r="C863" s="132"/>
      <c r="D863" s="439" t="s">
        <v>793</v>
      </c>
      <c r="E863" s="439"/>
      <c r="F863" s="132"/>
      <c r="G863" s="132"/>
      <c r="H863" s="132"/>
      <c r="I863" s="132"/>
      <c r="J863" s="132"/>
      <c r="K863" s="132"/>
      <c r="L863" s="132"/>
      <c r="M863" s="132"/>
      <c r="N863" s="132"/>
      <c r="O863" s="132"/>
      <c r="P863" s="132"/>
      <c r="Q863" s="132"/>
    </row>
    <row r="864" spans="1:17" ht="20.100000000000001" customHeight="1">
      <c r="A864" s="132"/>
      <c r="B864" s="132"/>
      <c r="C864" s="132"/>
      <c r="D864" s="436" t="s">
        <v>346</v>
      </c>
      <c r="E864" s="132"/>
      <c r="F864" s="132"/>
      <c r="G864" s="132"/>
      <c r="H864" s="132"/>
      <c r="I864" s="132"/>
      <c r="J864" s="132"/>
      <c r="K864" s="132"/>
      <c r="L864" s="132"/>
      <c r="M864" s="132"/>
      <c r="N864" s="132"/>
      <c r="O864" s="132"/>
      <c r="P864" s="132"/>
      <c r="Q864" s="132"/>
    </row>
    <row r="865" spans="1:17" ht="20.100000000000001" customHeight="1">
      <c r="A865" s="132"/>
      <c r="B865" s="132"/>
      <c r="C865" s="132"/>
      <c r="D865" s="436" t="s">
        <v>732</v>
      </c>
      <c r="E865" s="132"/>
      <c r="F865" s="132"/>
      <c r="G865" s="132"/>
      <c r="H865" s="132"/>
      <c r="I865" s="132"/>
      <c r="J865" s="132"/>
      <c r="K865" s="132"/>
      <c r="L865" s="132"/>
      <c r="M865" s="132"/>
      <c r="N865" s="132"/>
      <c r="O865" s="132"/>
      <c r="P865" s="132"/>
      <c r="Q865" s="132"/>
    </row>
    <row r="866" spans="1:17" ht="20.100000000000001" customHeight="1">
      <c r="A866" s="132"/>
      <c r="B866" s="132"/>
      <c r="C866" s="132"/>
      <c r="D866" s="436"/>
      <c r="E866" s="132"/>
      <c r="F866" s="132"/>
      <c r="G866" s="132"/>
      <c r="H866" s="132"/>
      <c r="I866" s="132"/>
      <c r="J866" s="132"/>
      <c r="K866" s="132"/>
      <c r="L866" s="132"/>
      <c r="M866" s="132"/>
      <c r="N866" s="132"/>
      <c r="O866" s="132"/>
      <c r="P866" s="132"/>
      <c r="Q866" s="132"/>
    </row>
    <row r="867" spans="1:17" ht="20.100000000000001" customHeight="1">
      <c r="A867" s="132"/>
      <c r="B867" s="132"/>
      <c r="C867" s="132"/>
      <c r="D867" s="436" t="s">
        <v>746</v>
      </c>
      <c r="E867" s="132"/>
      <c r="F867" s="132"/>
      <c r="G867" s="132"/>
      <c r="H867" s="132"/>
      <c r="I867" s="132"/>
      <c r="J867" s="132"/>
      <c r="K867" s="132"/>
      <c r="L867" s="132"/>
      <c r="M867" s="132"/>
      <c r="N867" s="132"/>
      <c r="O867" s="132"/>
      <c r="P867" s="132"/>
      <c r="Q867" s="132"/>
    </row>
    <row r="868" spans="1:17" ht="20.100000000000001" customHeight="1">
      <c r="A868" s="132"/>
      <c r="B868" s="132"/>
      <c r="C868" s="132"/>
      <c r="D868" s="436" t="s">
        <v>342</v>
      </c>
      <c r="E868" s="132"/>
      <c r="F868" s="132"/>
      <c r="G868" s="132"/>
      <c r="H868" s="132"/>
      <c r="I868" s="132"/>
      <c r="J868" s="132"/>
      <c r="K868" s="132"/>
      <c r="L868" s="132"/>
      <c r="M868" s="132"/>
      <c r="N868" s="132"/>
      <c r="O868" s="132"/>
      <c r="P868" s="132"/>
      <c r="Q868" s="132"/>
    </row>
    <row r="869" spans="1:17" ht="20.100000000000001" customHeight="1">
      <c r="A869" s="132"/>
      <c r="B869" s="132"/>
      <c r="C869" s="132"/>
      <c r="D869" s="436" t="s">
        <v>343</v>
      </c>
      <c r="E869" s="132"/>
      <c r="F869" s="132"/>
      <c r="G869" s="132"/>
      <c r="H869" s="132"/>
      <c r="I869" s="132"/>
      <c r="J869" s="132"/>
      <c r="K869" s="132"/>
      <c r="L869" s="132"/>
      <c r="M869" s="132"/>
      <c r="N869" s="132"/>
      <c r="O869" s="132"/>
      <c r="P869" s="132"/>
      <c r="Q869" s="132"/>
    </row>
    <row r="870" spans="1:17" ht="20.100000000000001" customHeight="1">
      <c r="A870" s="132"/>
      <c r="B870" s="132"/>
      <c r="C870" s="132"/>
      <c r="D870" s="436" t="s">
        <v>334</v>
      </c>
      <c r="E870" s="132"/>
      <c r="F870" s="132"/>
      <c r="G870" s="132"/>
      <c r="H870" s="132"/>
      <c r="I870" s="132"/>
      <c r="J870" s="132"/>
      <c r="K870" s="132"/>
      <c r="L870" s="132"/>
      <c r="M870" s="132"/>
      <c r="N870" s="132"/>
      <c r="O870" s="132"/>
      <c r="P870" s="132"/>
      <c r="Q870" s="132"/>
    </row>
    <row r="871" spans="1:17" ht="20.100000000000001" customHeight="1">
      <c r="A871" s="132"/>
      <c r="B871" s="132"/>
      <c r="C871" s="132"/>
      <c r="D871" s="436" t="s">
        <v>346</v>
      </c>
      <c r="E871" s="132"/>
      <c r="F871" s="132"/>
      <c r="G871" s="132"/>
      <c r="H871" s="132"/>
      <c r="I871" s="132"/>
      <c r="J871" s="132"/>
      <c r="K871" s="132"/>
      <c r="L871" s="132"/>
      <c r="M871" s="132"/>
      <c r="N871" s="132"/>
      <c r="O871" s="132"/>
      <c r="P871" s="132"/>
      <c r="Q871" s="132"/>
    </row>
    <row r="872" spans="1:17" ht="20.100000000000001" customHeight="1">
      <c r="A872" s="132"/>
      <c r="B872" s="132"/>
      <c r="C872" s="132"/>
      <c r="D872" s="436" t="s">
        <v>732</v>
      </c>
      <c r="E872" s="132"/>
      <c r="F872" s="132"/>
      <c r="G872" s="132"/>
      <c r="H872" s="132"/>
      <c r="I872" s="132"/>
      <c r="J872" s="132"/>
      <c r="K872" s="132"/>
      <c r="L872" s="132"/>
      <c r="M872" s="132"/>
      <c r="N872" s="132"/>
      <c r="O872" s="132"/>
      <c r="P872" s="132"/>
      <c r="Q872" s="132"/>
    </row>
    <row r="873" spans="1:17" ht="20.100000000000001" customHeight="1">
      <c r="A873" s="132"/>
      <c r="B873" s="132"/>
      <c r="C873" s="132"/>
      <c r="D873" s="436"/>
      <c r="E873" s="132"/>
      <c r="F873" s="132"/>
      <c r="G873" s="132"/>
      <c r="H873" s="132"/>
      <c r="I873" s="132"/>
      <c r="J873" s="132"/>
      <c r="K873" s="132"/>
      <c r="L873" s="132"/>
      <c r="M873" s="132"/>
      <c r="N873" s="132"/>
      <c r="O873" s="132"/>
      <c r="P873" s="132"/>
      <c r="Q873" s="132"/>
    </row>
    <row r="874" spans="1:17" s="1" customFormat="1">
      <c r="A874" s="3"/>
      <c r="B874" s="8"/>
      <c r="C874" s="8"/>
      <c r="D874" s="8"/>
      <c r="E874" s="8"/>
      <c r="F874" s="8"/>
      <c r="G874" s="8"/>
      <c r="H874" s="8"/>
      <c r="I874" s="8"/>
      <c r="J874" s="8"/>
      <c r="K874" s="8"/>
      <c r="L874" s="8"/>
      <c r="M874" s="8"/>
      <c r="N874" s="8"/>
      <c r="O874" s="8"/>
      <c r="P874" s="8"/>
      <c r="Q874" s="8"/>
    </row>
    <row r="875" spans="1:17" s="1" customFormat="1" ht="18">
      <c r="A875" s="132"/>
      <c r="B875" s="157"/>
      <c r="C875" s="988" t="s">
        <v>1270</v>
      </c>
      <c r="D875" s="157"/>
      <c r="E875" s="157"/>
      <c r="F875" s="157"/>
      <c r="G875" s="157"/>
      <c r="H875" s="157"/>
      <c r="I875" s="157"/>
      <c r="J875" s="157"/>
      <c r="K875" s="157"/>
      <c r="L875" s="157"/>
      <c r="M875" s="157"/>
      <c r="N875" s="157"/>
      <c r="O875" s="157"/>
      <c r="P875" s="157"/>
      <c r="Q875" s="157"/>
    </row>
    <row r="876" spans="1:17" s="1" customFormat="1">
      <c r="A876" s="132"/>
      <c r="B876" s="157"/>
      <c r="C876" s="157"/>
      <c r="D876" s="157"/>
      <c r="E876" s="157"/>
      <c r="F876" s="157"/>
      <c r="G876" s="157"/>
      <c r="H876" s="157"/>
      <c r="I876" s="157"/>
      <c r="J876" s="157"/>
      <c r="K876" s="157"/>
      <c r="L876" s="157"/>
      <c r="M876" s="132"/>
      <c r="N876" s="132"/>
      <c r="O876" s="132"/>
      <c r="P876" s="132"/>
      <c r="Q876" s="132"/>
    </row>
    <row r="877" spans="1:17" ht="18">
      <c r="A877" s="133"/>
      <c r="B877" s="133"/>
      <c r="C877" s="988" t="s">
        <v>1271</v>
      </c>
      <c r="D877" s="133"/>
      <c r="E877" s="133"/>
      <c r="F877" s="133"/>
      <c r="G877" s="133"/>
      <c r="H877" s="133"/>
      <c r="I877" s="133"/>
      <c r="J877" s="133"/>
      <c r="K877" s="133"/>
      <c r="L877" s="133"/>
      <c r="M877" s="133"/>
      <c r="N877" s="133"/>
      <c r="O877" s="133"/>
      <c r="P877" s="133"/>
      <c r="Q877" s="133"/>
    </row>
    <row r="878" spans="1:17">
      <c r="A878" s="133"/>
      <c r="B878" s="133"/>
      <c r="C878" s="133"/>
      <c r="D878" s="133"/>
      <c r="E878" s="133"/>
      <c r="F878" s="133"/>
      <c r="G878" s="133"/>
      <c r="H878" s="133"/>
      <c r="I878" s="133"/>
      <c r="J878" s="133"/>
      <c r="K878" s="133"/>
      <c r="L878" s="133"/>
      <c r="M878" s="133"/>
      <c r="N878" s="133"/>
      <c r="O878" s="133"/>
      <c r="P878" s="133"/>
      <c r="Q878" s="133"/>
    </row>
    <row r="879" spans="1:17">
      <c r="A879" s="498"/>
      <c r="B879" s="499"/>
      <c r="C879" s="500"/>
      <c r="D879" s="500"/>
      <c r="E879" s="500"/>
      <c r="F879" s="500"/>
      <c r="G879" s="500"/>
      <c r="H879" s="500"/>
      <c r="I879" s="500"/>
      <c r="J879" s="499"/>
      <c r="K879" s="499"/>
      <c r="L879" s="499"/>
      <c r="M879" s="498"/>
      <c r="N879" s="498"/>
      <c r="O879" s="498"/>
      <c r="P879" s="498"/>
      <c r="Q879" s="498"/>
    </row>
    <row r="881" spans="1:17" ht="20.100000000000001" customHeight="1">
      <c r="A881" s="132"/>
      <c r="B881" s="132"/>
      <c r="M881" s="132"/>
      <c r="N881" s="132"/>
      <c r="O881" s="132"/>
      <c r="P881" s="132"/>
      <c r="Q881" s="132"/>
    </row>
    <row r="882" spans="1:17" ht="20.100000000000001" customHeight="1">
      <c r="A882" s="132"/>
      <c r="B882" s="132"/>
      <c r="M882" s="132"/>
      <c r="N882" s="132"/>
      <c r="O882" s="132"/>
      <c r="P882" s="132"/>
      <c r="Q882" s="132"/>
    </row>
    <row r="883" spans="1:17" ht="20.100000000000001" customHeight="1">
      <c r="A883" s="132"/>
      <c r="B883" s="132"/>
      <c r="M883" s="132"/>
      <c r="N883" s="132"/>
      <c r="O883" s="132"/>
      <c r="P883" s="132"/>
      <c r="Q883" s="132"/>
    </row>
    <row r="884" spans="1:17" ht="20.100000000000001" customHeight="1">
      <c r="A884" s="132"/>
      <c r="B884" s="132"/>
      <c r="M884" s="132"/>
      <c r="N884" s="132"/>
      <c r="O884" s="132"/>
      <c r="P884" s="132"/>
      <c r="Q884" s="132"/>
    </row>
    <row r="885" spans="1:17" ht="20.100000000000001" customHeight="1">
      <c r="A885" s="132"/>
      <c r="B885" s="132"/>
      <c r="M885" s="132"/>
      <c r="N885" s="132"/>
      <c r="O885" s="132"/>
      <c r="P885" s="132"/>
      <c r="Q885" s="132"/>
    </row>
    <row r="886" spans="1:17" ht="20.100000000000001" customHeight="1">
      <c r="A886" s="132"/>
      <c r="B886" s="132"/>
      <c r="M886" s="132"/>
      <c r="N886" s="132"/>
      <c r="O886" s="132"/>
      <c r="P886" s="132"/>
      <c r="Q886" s="132"/>
    </row>
    <row r="887" spans="1:17" ht="20.100000000000001" customHeight="1">
      <c r="A887" s="132"/>
      <c r="B887" s="132"/>
      <c r="M887" s="132"/>
      <c r="N887" s="132"/>
      <c r="O887" s="132"/>
      <c r="P887" s="132"/>
      <c r="Q887" s="132"/>
    </row>
    <row r="888" spans="1:17" ht="20.100000000000001" customHeight="1">
      <c r="A888" s="132"/>
      <c r="B888" s="132"/>
      <c r="M888" s="132"/>
      <c r="N888" s="132"/>
      <c r="O888" s="132"/>
      <c r="P888" s="132"/>
      <c r="Q888" s="132"/>
    </row>
    <row r="889" spans="1:17" ht="20.100000000000001" customHeight="1">
      <c r="A889" s="132"/>
      <c r="B889" s="132"/>
      <c r="M889" s="132"/>
      <c r="N889" s="132"/>
      <c r="O889" s="132"/>
      <c r="P889" s="132"/>
      <c r="Q889" s="132"/>
    </row>
    <row r="890" spans="1:17" ht="20.100000000000001" customHeight="1">
      <c r="A890" s="132"/>
      <c r="B890" s="132"/>
      <c r="M890" s="132"/>
      <c r="N890" s="132"/>
      <c r="O890" s="132"/>
      <c r="P890" s="132"/>
      <c r="Q890" s="132"/>
    </row>
    <row r="891" spans="1:17">
      <c r="A891" s="132"/>
      <c r="B891" s="157"/>
      <c r="M891" s="132"/>
      <c r="N891" s="132"/>
      <c r="O891" s="132"/>
      <c r="P891" s="132"/>
      <c r="Q891" s="132"/>
    </row>
    <row r="892" spans="1:17">
      <c r="A892" s="132"/>
      <c r="B892" s="157"/>
      <c r="M892" s="132"/>
      <c r="N892" s="132"/>
      <c r="O892" s="132"/>
      <c r="P892" s="132"/>
      <c r="Q892" s="132"/>
    </row>
    <row r="893" spans="1:17">
      <c r="A893" s="132"/>
      <c r="B893" s="157"/>
      <c r="M893" s="132"/>
      <c r="N893" s="132"/>
      <c r="O893" s="132"/>
      <c r="P893" s="132"/>
      <c r="Q893" s="132"/>
    </row>
    <row r="894" spans="1:17">
      <c r="A894" s="132"/>
      <c r="B894" s="157"/>
      <c r="M894" s="132"/>
      <c r="N894" s="132"/>
      <c r="O894" s="132"/>
      <c r="P894" s="132"/>
      <c r="Q894" s="132"/>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F689:F690"/>
    <mergeCell ref="G689:G690"/>
    <mergeCell ref="H689:H690"/>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692:C693"/>
    <mergeCell ref="D692:D693"/>
    <mergeCell ref="E692:F693"/>
    <mergeCell ref="G692:G693"/>
    <mergeCell ref="H692:H693"/>
    <mergeCell ref="I692:J693"/>
    <mergeCell ref="D667:F667"/>
    <mergeCell ref="D669:F669"/>
    <mergeCell ref="D671:F671"/>
    <mergeCell ref="C676:L676"/>
    <mergeCell ref="C678:L681"/>
    <mergeCell ref="C682:L685"/>
    <mergeCell ref="I689:I690"/>
    <mergeCell ref="J689:J690"/>
    <mergeCell ref="C654:C656"/>
    <mergeCell ref="D655:F655"/>
    <mergeCell ref="D656:F656"/>
    <mergeCell ref="C658:C663"/>
    <mergeCell ref="D659:F659"/>
    <mergeCell ref="D660:F660"/>
    <mergeCell ref="D661:F661"/>
    <mergeCell ref="D662:F662"/>
    <mergeCell ref="D663:F663"/>
    <mergeCell ref="C686:F687"/>
    <mergeCell ref="G686:H687"/>
    <mergeCell ref="I686:I687"/>
    <mergeCell ref="J686:K687"/>
    <mergeCell ref="L686:L687"/>
    <mergeCell ref="C689:D690"/>
    <mergeCell ref="E689:E690"/>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C356:M358"/>
    <mergeCell ref="C364:M365"/>
    <mergeCell ref="C371:M372"/>
    <mergeCell ref="B374:J374"/>
    <mergeCell ref="B375:J375"/>
    <mergeCell ref="I343:I344"/>
    <mergeCell ref="L343:L344"/>
    <mergeCell ref="M343:M344"/>
    <mergeCell ref="D345:I345"/>
    <mergeCell ref="J350:K351"/>
    <mergeCell ref="L350:M351"/>
    <mergeCell ref="D341:M341"/>
    <mergeCell ref="C342:L342"/>
    <mergeCell ref="C343:C344"/>
    <mergeCell ref="D343:D344"/>
    <mergeCell ref="E343:E344"/>
    <mergeCell ref="F343:F344"/>
    <mergeCell ref="G343:G344"/>
    <mergeCell ref="H343:H344"/>
    <mergeCell ref="D355:M355"/>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 ref="C66:F66"/>
    <mergeCell ref="C68:D68"/>
    <mergeCell ref="M68:P68"/>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00000000-0004-0000-0300-000000000000}"/>
    <hyperlink ref="C438" r:id="rId2" xr:uid="{00000000-0004-0000-0300-000001000000}"/>
    <hyperlink ref="C59" r:id="rId3" xr:uid="{00000000-0004-0000-0300-000002000000}"/>
    <hyperlink ref="C61" r:id="rId4" xr:uid="{00000000-0004-0000-0300-000003000000}"/>
    <hyperlink ref="B604" r:id="rId5" xr:uid="{00000000-0004-0000-0300-000004000000}"/>
    <hyperlink ref="B610" r:id="rId6" xr:uid="{00000000-0004-0000-0300-000005000000}"/>
    <hyperlink ref="B618" r:id="rId7" xr:uid="{00000000-0004-0000-0300-000006000000}"/>
    <hyperlink ref="B617" r:id="rId8" xr:uid="{00000000-0004-0000-0300-000007000000}"/>
    <hyperlink ref="B624" r:id="rId9" xr:uid="{00000000-0004-0000-0300-000008000000}"/>
    <hyperlink ref="B628" r:id="rId10" xr:uid="{00000000-0004-0000-0300-000009000000}"/>
    <hyperlink ref="B613" r:id="rId11" xr:uid="{00000000-0004-0000-0300-00000A000000}"/>
    <hyperlink ref="J611" r:id="rId12" xr:uid="{00000000-0004-0000-0300-00000B000000}"/>
    <hyperlink ref="J612" r:id="rId13" xr:uid="{00000000-0004-0000-0300-00000C000000}"/>
    <hyperlink ref="J605" r:id="rId14" xr:uid="{00000000-0004-0000-0300-00000D000000}"/>
    <hyperlink ref="J618" r:id="rId15" xr:uid="{00000000-0004-0000-0300-00000E000000}"/>
    <hyperlink ref="J624" r:id="rId16" xr:uid="{00000000-0004-0000-0300-00000F000000}"/>
    <hyperlink ref="J615" r:id="rId17" xr:uid="{00000000-0004-0000-0300-000010000000}"/>
    <hyperlink ref="J629" r:id="rId18" xr:uid="{00000000-0004-0000-0300-000011000000}"/>
    <hyperlink ref="J625" r:id="rId19" xr:uid="{00000000-0004-0000-0300-000012000000}"/>
    <hyperlink ref="J626" r:id="rId20" xr:uid="{00000000-0004-0000-0300-000013000000}"/>
    <hyperlink ref="J621" r:id="rId21" xr:uid="{00000000-0004-0000-0300-000014000000}"/>
    <hyperlink ref="J552" r:id="rId22" xr:uid="{00000000-0004-0000-0300-000015000000}"/>
    <hyperlink ref="K554" r:id="rId23" xr:uid="{00000000-0004-0000-0300-000016000000}"/>
    <hyperlink ref="K556" r:id="rId24" xr:uid="{00000000-0004-0000-0300-000017000000}"/>
    <hyperlink ref="K557" r:id="rId25" xr:uid="{00000000-0004-0000-0300-000018000000}"/>
    <hyperlink ref="K553" r:id="rId26" xr:uid="{00000000-0004-0000-0300-000019000000}"/>
    <hyperlink ref="K558" r:id="rId27" xr:uid="{00000000-0004-0000-0300-00001A000000}"/>
    <hyperlink ref="K559" r:id="rId28" xr:uid="{00000000-0004-0000-0300-00001B000000}"/>
    <hyperlink ref="K555" r:id="rId29" xr:uid="{00000000-0004-0000-0300-00001C000000}"/>
    <hyperlink ref="C152" r:id="rId30" xr:uid="{00000000-0004-0000-0300-00001D000000}"/>
    <hyperlink ref="C154" r:id="rId31" xr:uid="{00000000-0004-0000-0300-00001E000000}"/>
    <hyperlink ref="C156" r:id="rId32" xr:uid="{00000000-0004-0000-0300-00001F000000}"/>
    <hyperlink ref="B556" r:id="rId33" xr:uid="{00000000-0004-0000-0300-000020000000}"/>
    <hyperlink ref="B557" r:id="rId34" xr:uid="{00000000-0004-0000-0300-000021000000}"/>
    <hyperlink ref="B560" r:id="rId35" xr:uid="{00000000-0004-0000-0300-000022000000}"/>
    <hyperlink ref="C179" r:id="rId36" display="http://www.mdf-xlpages.com/modules/publisher/item.php?itemid=167" xr:uid="{00000000-0004-0000-0300-000023000000}"/>
    <hyperlink ref="C180" r:id="rId37" display="http://www.mdf-xlpages.com/modules/publisher/item.php?itemid=149" xr:uid="{00000000-0004-0000-0300-000024000000}"/>
    <hyperlink ref="C181" r:id="rId38" display="http://www.mdf-xlpages.com/modules/publisher/item.php?itemid=152" xr:uid="{00000000-0004-0000-0300-000025000000}"/>
    <hyperlink ref="C182" r:id="rId39" display="http://www.mdf-xlpages.com/modules/publisher/item.php?itemid=153" xr:uid="{00000000-0004-0000-0300-000026000000}"/>
    <hyperlink ref="C184" r:id="rId40" display="http://www.mdf-xlpages.com/modules/publisher/item.php?itemid=134" xr:uid="{00000000-0004-0000-0300-000027000000}"/>
    <hyperlink ref="C185" r:id="rId41" display="http://www.mdf-xlpages.com/modules/publisher/item.php?itemid=105" xr:uid="{00000000-0004-0000-0300-000028000000}"/>
    <hyperlink ref="C186" r:id="rId42" display="http://www.mdf-xlpages.com/modules/publisher/item.php?itemid=91" xr:uid="{00000000-0004-0000-0300-000029000000}"/>
    <hyperlink ref="C187" r:id="rId43" display="http://www.mdf-xlpages.com/modules/publisher/item.php?itemid=99" xr:uid="{00000000-0004-0000-0300-00002A000000}"/>
    <hyperlink ref="C188" r:id="rId44" display="http://www.mdf-xlpages.com/modules/publisher/item.php?itemid=98" xr:uid="{00000000-0004-0000-0300-00002B000000}"/>
    <hyperlink ref="C189" r:id="rId45" display="http://www.mdf-xlpages.com/modules/publisher/item.php?itemid=86" xr:uid="{00000000-0004-0000-0300-00002C000000}"/>
    <hyperlink ref="C190" r:id="rId46" display="http://www.mdf-xlpages.com/modules/publisher/item.php?itemid=97" xr:uid="{00000000-0004-0000-0300-00002D000000}"/>
    <hyperlink ref="C191" r:id="rId47" display="http://www.mdf-xlpages.com/modules/publisher/item.php?itemid=93" xr:uid="{00000000-0004-0000-0300-00002E000000}"/>
    <hyperlink ref="C192" r:id="rId48" display="http://www.mdf-xlpages.com/modules/publisher/item.php?itemid=84" xr:uid="{00000000-0004-0000-0300-00002F000000}"/>
    <hyperlink ref="C193" r:id="rId49" display="http://www.mdf-xlpages.com/modules/publisher/item.php?itemid=94" xr:uid="{00000000-0004-0000-0300-000030000000}"/>
    <hyperlink ref="C194" r:id="rId50" display="http://www.mdf-xlpages.com/modules/publisher/item.php?itemid=83" xr:uid="{00000000-0004-0000-0300-000031000000}"/>
    <hyperlink ref="C195" r:id="rId51" display="http://www.mdf-xlpages.com/modules/publisher/item.php?itemid=87" xr:uid="{00000000-0004-0000-0300-000032000000}"/>
    <hyperlink ref="C196" r:id="rId52" display="http://www.mdf-xlpages.com/modules/publisher/item.php?itemid=85" xr:uid="{00000000-0004-0000-0300-000033000000}"/>
    <hyperlink ref="C197" r:id="rId53" display="http://www.mdf-xlpages.com/modules/publisher/item.php?itemid=81" xr:uid="{00000000-0004-0000-0300-000034000000}"/>
    <hyperlink ref="C198" r:id="rId54" display="http://www.mdf-xlpages.com/modules/publisher/item.php?itemid=82" xr:uid="{00000000-0004-0000-0300-000035000000}"/>
    <hyperlink ref="C199" r:id="rId55" display="http://www.mdf-xlpages.com/modules/publisher/item.php?itemid=90" xr:uid="{00000000-0004-0000-0300-000036000000}"/>
    <hyperlink ref="C200" r:id="rId56" display="http://www.mdf-xlpages.com/modules/publisher/item.php?itemid=76" xr:uid="{00000000-0004-0000-0300-000037000000}"/>
    <hyperlink ref="C201" r:id="rId57" display="http://www.mdf-xlpages.com/modules/publisher/item.php?itemid=64" xr:uid="{00000000-0004-0000-0300-000038000000}"/>
    <hyperlink ref="C202" r:id="rId58" display="http://www.mdf-xlpages.com/modules/publisher/item.php?itemid=63" xr:uid="{00000000-0004-0000-0300-000039000000}"/>
    <hyperlink ref="C203" r:id="rId59" display="http://www.mdf-xlpages.com/modules/publisher/item.php?itemid=62" xr:uid="{00000000-0004-0000-0300-00003A000000}"/>
    <hyperlink ref="C204" r:id="rId60" display="http://www.mdf-xlpages.com/modules/publisher/item.php?itemid=25" xr:uid="{00000000-0004-0000-0300-00003B000000}"/>
    <hyperlink ref="D176" r:id="rId61" xr:uid="{00000000-0004-0000-0300-00003C000000}"/>
    <hyperlink ref="C158" r:id="rId62" xr:uid="{00000000-0004-0000-0300-00003D000000}"/>
    <hyperlink ref="C64" r:id="rId63" xr:uid="{00000000-0004-0000-0300-00003E000000}"/>
    <hyperlink ref="C66" r:id="rId64" display="http://www.uprt.fr/mesimages/fichiers-uprt/ff-fiches-fabrication/ff-fiches-fabrication-maj-02-2015/ff-documents-divers-maj-02-2015/ff-fiches-apprentis-Patissiers-07-03-2016.xlsx" xr:uid="{00000000-0004-0000-0300-00003F000000}"/>
    <hyperlink ref="C68" r:id="rId65" display="http://www.uprt.fr/mesimages/fichiers-uprt/ff-fiches-fabrication/ff-fiches-fabrication-maj-02-2015/ff-documents-divers-maj-02-2015/ff-Croquis.xlsx" xr:uid="{00000000-0004-0000-0300-000040000000}"/>
    <hyperlink ref="C70" r:id="rId66" display="http://www.uprt.fr/mesimages/fichiers-uprt/ff-fiches-fabrication/ff-fiches-fabrication-maj-02-2015/ff-documents-divers-maj-02-2015/ff-qualiterecettes2007.xls" xr:uid="{00000000-0004-0000-0300-000041000000}"/>
    <hyperlink ref="C72" r:id="rId67" display="http://www.uprt.fr/mesimages/fichiers-uprt/ff-fiches-fabrication/ff-fiches-fabrication-maj-02-2015/ff-documents-divers-maj-02-2015/ff-tableau-cuisson.pdf" xr:uid="{00000000-0004-0000-0300-000042000000}"/>
    <hyperlink ref="C76" r:id="rId68" xr:uid="{00000000-0004-0000-0300-000043000000}"/>
    <hyperlink ref="K431" r:id="rId69" xr:uid="{00000000-0004-0000-0300-000044000000}"/>
    <hyperlink ref="F431" r:id="rId70" xr:uid="{00000000-0004-0000-0300-000045000000}"/>
    <hyperlink ref="C132" r:id="rId71" xr:uid="{00000000-0004-0000-0300-000046000000}"/>
    <hyperlink ref="C134" r:id="rId72" xr:uid="{00000000-0004-0000-0300-000047000000}"/>
    <hyperlink ref="C137" r:id="rId73" xr:uid="{00000000-0004-0000-0300-000048000000}"/>
    <hyperlink ref="C140" r:id="rId74" tooltip="Télécharger" display="http://joseph.larmarange.net/IMG/pdf/memo_caracteres_speciaux_windows.pdf" xr:uid="{00000000-0004-0000-0300-000049000000}"/>
    <hyperlink ref="C143" r:id="rId75" xr:uid="{00000000-0004-0000-0300-00004A000000}"/>
    <hyperlink ref="C148" r:id="rId76" xr:uid="{00000000-0004-0000-0300-00004B000000}"/>
    <hyperlink ref="C6" r:id="rId77" xr:uid="{00000000-0004-0000-0300-00004C000000}"/>
    <hyperlink ref="C127" r:id="rId78" xr:uid="{00000000-0004-0000-0300-00004D000000}"/>
    <hyperlink ref="C129:F129" r:id="rId79" display="visualiseur d'Emoji et de symboles" xr:uid="{00000000-0004-0000-0300-00004E000000}"/>
    <hyperlink ref="C145" r:id="rId80" xr:uid="{00000000-0004-0000-0300-00004F000000}"/>
    <hyperlink ref="C125:H125" r:id="rId81" display="caractères  Alphanumériques cerclés" xr:uid="{00000000-0004-0000-0300-000050000000}"/>
    <hyperlink ref="C74" r:id="rId82" display="http://www.uprt.fr/mesimages/fichiers-uprt/pt-procedures-techniques/PT-bonnes-pratiques.doc" xr:uid="{00000000-0004-0000-0300-000051000000}"/>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300-000052000000}"/>
    <hyperlink ref="H491" r:id="rId84" xr:uid="{00000000-0004-0000-0300-000053000000}"/>
    <hyperlink ref="H492" r:id="rId85" xr:uid="{00000000-0004-0000-0300-000054000000}"/>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300-000055000000}"/>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300-000056000000}"/>
    <hyperlink ref="B223" r:id="rId88" xr:uid="{00000000-0004-0000-0300-000057000000}"/>
    <hyperlink ref="B228" r:id="rId89" location="6" display="http://matoumatheux.ac-rennes.fr/num/numeration/doigt.htm - 6" xr:uid="{00000000-0004-0000-0300-000058000000}"/>
    <hyperlink ref="B229" r:id="rId90" location="6" display="http://matoumatheux.ac-rennes.fr/num/probleme/classer.htm - 6" xr:uid="{00000000-0004-0000-0300-000059000000}"/>
    <hyperlink ref="B230" r:id="rId91" location="6" display="http://matoumatheux.ac-rennes.fr/num/probleme/seringue.htm - 6" xr:uid="{00000000-0004-0000-0300-00005A000000}"/>
    <hyperlink ref="B231" r:id="rId92" location="6" display="http://matoumatheux.ac-rennes.fr/num/probleme/etiquettes.htm - 6" xr:uid="{00000000-0004-0000-0300-00005B000000}"/>
    <hyperlink ref="G223" r:id="rId93" location="6" display="http://matoumatheux.ac-rennes.fr/num/fractions/6/menthe1.htm - 6" xr:uid="{00000000-0004-0000-0300-00005C000000}"/>
    <hyperlink ref="G225" r:id="rId94" location="6" display="http://matoumatheux.ac-rennes.fr/num/fractions/6/cocktail2.htm - 6" xr:uid="{00000000-0004-0000-0300-00005D000000}"/>
    <hyperlink ref="G224" r:id="rId95" location="6" display="http://matoumatheux.ac-rennes.fr/num/fractions/6/cocktail1.htm - 6" xr:uid="{00000000-0004-0000-0300-00005E000000}"/>
    <hyperlink ref="G226" r:id="rId96" location="6" display="http://matoumatheux.ac-rennes.fr/num/fractions/6/cocktail3.htm - 6" xr:uid="{00000000-0004-0000-0300-00005F000000}"/>
    <hyperlink ref="G227" r:id="rId97" location="6" display="http://matoumatheux.ac-rennes.fr/num/fractions/6/cocktail4.htm - 6" xr:uid="{00000000-0004-0000-0300-000060000000}"/>
    <hyperlink ref="G229" r:id="rId98" location="6" display="http://matoumatheux.ac-rennes.fr/num/fractions/6/fractionsM.htm - 6" xr:uid="{00000000-0004-0000-0300-000061000000}"/>
    <hyperlink ref="G230" r:id="rId99" location="6" display="http://matoumatheux.ac-rennes.fr/num/fractions/6/fractionsM2.htm - 6" xr:uid="{00000000-0004-0000-0300-000062000000}"/>
    <hyperlink ref="G228" r:id="rId100" location="6" display="http://matoumatheux.ac-rennes.fr/num/fractions/6/menthe.htm - 6" xr:uid="{00000000-0004-0000-0300-000063000000}"/>
    <hyperlink ref="G231" r:id="rId101" location="6" display="http://matoumatheux.ac-rennes.fr/num/fractions/6/poisson.htm - 6" xr:uid="{00000000-0004-0000-0300-000064000000}"/>
    <hyperlink ref="G232" r:id="rId102" location="6" display="http://matoumatheux.ac-rennes.fr/num/proportionnalite/6/creme.htm - 6" xr:uid="{00000000-0004-0000-0300-000065000000}"/>
    <hyperlink ref="K223" r:id="rId103" location="6" display="http://matoumatheux.ac-rennes.fr/num/proportionnalite/6/gateauriz.htm - 6" xr:uid="{00000000-0004-0000-0300-000066000000}"/>
    <hyperlink ref="K224" r:id="rId104" location="6" display="http://matoumatheux.ac-rennes.fr/num/proportionnalite/6/far.htm - 6" xr:uid="{00000000-0004-0000-0300-000067000000}"/>
    <hyperlink ref="K225" r:id="rId105" location="6" display="http://matoumatheux.ac-rennes.fr/num/proportionnalite/6/boulangerie.htm - 6" xr:uid="{00000000-0004-0000-0300-000068000000}"/>
    <hyperlink ref="B232" r:id="rId106" location="6" display="http://matoumatheux.ac-rennes.fr/geom/unite/mesureur.htm - 6" xr:uid="{00000000-0004-0000-0300-000069000000}"/>
    <hyperlink ref="K228" r:id="rId107" location="6" display="http://matoumatheux.ac-rennes.fr/cours/mesures/convlong.htm - 6" xr:uid="{00000000-0004-0000-0300-00006A000000}"/>
    <hyperlink ref="K229" r:id="rId108" location="6" display="http://matoumatheux.ac-rennes.fr/cours/mesures/convmasse.htm - 6" xr:uid="{00000000-0004-0000-0300-00006B000000}"/>
    <hyperlink ref="K230" r:id="rId109" location="6" display="http://matoumatheux.ac-rennes.fr/geom/cercle/Bebert11.htm - 6" xr:uid="{00000000-0004-0000-0300-00006C000000}"/>
    <hyperlink ref="K231" r:id="rId110" location="6" display="http://matoumatheux.ac-rennes.fr/geom/cercle/Bebert21.htm - 6" xr:uid="{00000000-0004-0000-0300-00006D000000}"/>
    <hyperlink ref="K232" r:id="rId111" location="6" display="http://matoumatheux.ac-rennes.fr/geom/cercle/chien.htm - 6" xr:uid="{00000000-0004-0000-0300-00006E000000}"/>
    <hyperlink ref="O223" r:id="rId112" location="6" display="http://matoumatheux.ac-rennes.fr/geom/solides/6/ruban.htm - 6" xr:uid="{00000000-0004-0000-0300-00006F000000}"/>
    <hyperlink ref="O224" r:id="rId113" location="5" display="http://matoumatheux.ac-rennes.fr/geom/cercle/5/aire.htm - 5" xr:uid="{00000000-0004-0000-0300-000070000000}"/>
    <hyperlink ref="O225" r:id="rId114" location="5" display="http://matoumatheux.ac-rennes.fr/geom/cercle/5/rayon.htm - 5" xr:uid="{00000000-0004-0000-0300-000071000000}"/>
    <hyperlink ref="O226" r:id="rId115" location="5" display="http://matoumatheux.ac-rennes.fr/geom/cercle/5/couronne.htm - 5" xr:uid="{00000000-0004-0000-0300-000072000000}"/>
    <hyperlink ref="O227" r:id="rId116" location="5" display="http://matoumatheux.ac-rennes.fr/geom/solides/5/airecylindre.htm - 5" xr:uid="{00000000-0004-0000-0300-000073000000}"/>
    <hyperlink ref="O228" r:id="rId117" location="5" display="http://matoumatheux.ac-rennes.fr/geom/solides/5/volcylindre.htm - 5" xr:uid="{00000000-0004-0000-0300-000074000000}"/>
    <hyperlink ref="O230" r:id="rId118" location="4" display="http://matoumatheux.ac-rennes.fr/num/puissances/gateau.htm - 4" xr:uid="{00000000-0004-0000-0300-000075000000}"/>
    <hyperlink ref="O229" r:id="rId119" location="4" display="http://matoumatheux.ac-rennes.fr/cours/volume/cylindre.htm - 4" xr:uid="{00000000-0004-0000-0300-000076000000}"/>
    <hyperlink ref="O231" r:id="rId120" location="4" display="http://matoumatheux.ac-rennes.fr/cours/aire/airerect.htm - 4" xr:uid="{00000000-0004-0000-0300-000077000000}"/>
    <hyperlink ref="O232" r:id="rId121" location="3" display="http://matoumatheux.ac-rennes.fr/num/diviseur/probleme1.htm - 3" xr:uid="{00000000-0004-0000-0300-000078000000}"/>
    <hyperlink ref="O233" r:id="rId122" location="3" display="http://matoumatheux.ac-rennes.fr/num/courbe/casserole.htm - 3" xr:uid="{00000000-0004-0000-0300-000079000000}"/>
    <hyperlink ref="B236" r:id="rId123" xr:uid="{00000000-0004-0000-0300-00007A000000}"/>
    <hyperlink ref="G236" r:id="rId124" xr:uid="{00000000-0004-0000-0300-00007B000000}"/>
    <hyperlink ref="K236" r:id="rId125" xr:uid="{00000000-0004-0000-0300-00007C000000}"/>
    <hyperlink ref="O236" r:id="rId126" location="q=RECETTES+PATISSERIE" xr:uid="{00000000-0004-0000-0300-00007D000000}"/>
    <hyperlink ref="E239" r:id="rId127" xr:uid="{00000000-0004-0000-0300-00007E000000}"/>
    <hyperlink ref="G239" r:id="rId128" xr:uid="{00000000-0004-0000-0300-00007F000000}"/>
    <hyperlink ref="J239" r:id="rId129" xr:uid="{00000000-0004-0000-0300-000080000000}"/>
    <hyperlink ref="M239" r:id="rId130" xr:uid="{00000000-0004-0000-0300-000081000000}"/>
    <hyperlink ref="J280" r:id="rId131" xr:uid="{00000000-0004-0000-0300-000082000000}"/>
    <hyperlink ref="B404" r:id="rId132" xr:uid="{00000000-0004-0000-0300-000083000000}"/>
    <hyperlink ref="D369" r:id="rId133" xr:uid="{00000000-0004-0000-0300-000084000000}"/>
  </hyperlinks>
  <pageMargins left="0.7" right="0.7" top="0.75" bottom="0.75" header="0.3" footer="0.3"/>
  <pageSetup paperSize="9" orientation="portrait" r:id="rId134"/>
  <drawing r:id="rId13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1D07D-49FF-4AB8-9D48-5E30668E138D}">
  <dimension ref="A1:AR227"/>
  <sheetViews>
    <sheetView zoomScale="75" zoomScaleNormal="75" workbookViewId="0">
      <selection activeCell="G18" sqref="G18"/>
    </sheetView>
  </sheetViews>
  <sheetFormatPr baseColWidth="10" defaultRowHeight="12.75"/>
  <cols>
    <col min="1" max="27" width="15.7109375" style="599" customWidth="1"/>
    <col min="28" max="16384" width="11.42578125" style="599"/>
  </cols>
  <sheetData>
    <row r="1" spans="1:33" ht="30" customHeight="1">
      <c r="A1" s="2131">
        <f t="shared" ref="A1:AA1" ca="1" si="0">CELL("largeur",A1)</f>
        <v>15</v>
      </c>
      <c r="B1" s="2131">
        <f t="shared" ca="1" si="0"/>
        <v>15</v>
      </c>
      <c r="C1" s="2131">
        <f t="shared" ca="1" si="0"/>
        <v>15</v>
      </c>
      <c r="D1" s="2131">
        <f t="shared" ca="1" si="0"/>
        <v>15</v>
      </c>
      <c r="E1" s="2131">
        <f t="shared" ca="1" si="0"/>
        <v>15</v>
      </c>
      <c r="F1" s="2131">
        <f t="shared" ca="1" si="0"/>
        <v>15</v>
      </c>
      <c r="G1" s="2131">
        <f t="shared" ca="1" si="0"/>
        <v>15</v>
      </c>
      <c r="H1" s="2131">
        <f t="shared" ca="1" si="0"/>
        <v>15</v>
      </c>
      <c r="I1" s="2131">
        <f t="shared" ca="1" si="0"/>
        <v>15</v>
      </c>
      <c r="J1" s="2131">
        <f t="shared" ca="1" si="0"/>
        <v>15</v>
      </c>
      <c r="K1" s="2131">
        <f t="shared" ca="1" si="0"/>
        <v>15</v>
      </c>
      <c r="L1" s="2131">
        <f t="shared" ca="1" si="0"/>
        <v>15</v>
      </c>
      <c r="M1" s="2131">
        <f t="shared" ca="1" si="0"/>
        <v>15</v>
      </c>
      <c r="N1" s="2131">
        <f t="shared" ca="1" si="0"/>
        <v>15</v>
      </c>
      <c r="O1" s="2131">
        <f t="shared" ca="1" si="0"/>
        <v>15</v>
      </c>
      <c r="P1" s="2131">
        <f t="shared" ca="1" si="0"/>
        <v>15</v>
      </c>
      <c r="Q1" s="2131">
        <f t="shared" ca="1" si="0"/>
        <v>15</v>
      </c>
      <c r="R1" s="2131">
        <f t="shared" ca="1" si="0"/>
        <v>15</v>
      </c>
      <c r="S1" s="2131">
        <f t="shared" ca="1" si="0"/>
        <v>15</v>
      </c>
      <c r="T1" s="2131">
        <f t="shared" ca="1" si="0"/>
        <v>15</v>
      </c>
      <c r="U1" s="2131">
        <f t="shared" ca="1" si="0"/>
        <v>15</v>
      </c>
      <c r="V1" s="2131">
        <f t="shared" ca="1" si="0"/>
        <v>15</v>
      </c>
      <c r="W1" s="2131">
        <f t="shared" ca="1" si="0"/>
        <v>15</v>
      </c>
      <c r="X1" s="2131">
        <f t="shared" ca="1" si="0"/>
        <v>15</v>
      </c>
      <c r="Y1" s="2131">
        <f t="shared" ca="1" si="0"/>
        <v>15</v>
      </c>
      <c r="Z1" s="2131">
        <f t="shared" ca="1" si="0"/>
        <v>15</v>
      </c>
      <c r="AA1" s="2131">
        <f t="shared" ca="1" si="0"/>
        <v>15</v>
      </c>
    </row>
    <row r="2" spans="1:33" ht="30" customHeight="1">
      <c r="A2" s="2063"/>
      <c r="B2" s="2065"/>
      <c r="C2" s="2065"/>
      <c r="D2" s="2065"/>
      <c r="E2" s="2065"/>
      <c r="F2" s="2065"/>
      <c r="G2" s="2065"/>
      <c r="H2" s="2065"/>
      <c r="I2" s="2065"/>
      <c r="J2" s="2065"/>
      <c r="K2" s="2065"/>
      <c r="L2" s="2065"/>
      <c r="M2" s="2065"/>
      <c r="N2" s="2065"/>
      <c r="O2" s="2065"/>
      <c r="P2" s="2065"/>
      <c r="Q2" s="2065"/>
      <c r="R2" s="2065"/>
      <c r="S2" s="2065"/>
      <c r="T2" s="2065"/>
      <c r="U2" s="2065"/>
      <c r="V2" s="2065"/>
      <c r="W2" s="2065"/>
      <c r="X2" s="2065"/>
      <c r="Y2" s="2065"/>
      <c r="Z2" s="2065"/>
      <c r="AA2" s="2065"/>
    </row>
    <row r="3" spans="1:33" ht="30" customHeight="1">
      <c r="A3" s="2063"/>
      <c r="B3" s="2066" t="s">
        <v>3077</v>
      </c>
      <c r="C3" s="2063"/>
      <c r="D3" s="2063"/>
      <c r="E3" s="2063"/>
      <c r="F3" s="2063"/>
      <c r="G3" s="2063"/>
      <c r="H3" s="2063"/>
      <c r="I3" s="2064"/>
      <c r="J3" s="2063"/>
      <c r="K3" s="2063"/>
      <c r="L3" s="2064"/>
      <c r="M3" s="2064"/>
      <c r="N3" s="2064"/>
      <c r="O3" s="2064"/>
      <c r="P3" s="3831" t="s">
        <v>3111</v>
      </c>
      <c r="Q3" s="2065"/>
      <c r="R3" s="2065"/>
      <c r="S3" s="2065"/>
      <c r="T3" s="2065"/>
      <c r="U3" s="3831"/>
      <c r="V3" s="2065"/>
      <c r="W3" s="2065"/>
      <c r="X3" s="2065"/>
      <c r="Y3" s="2065"/>
      <c r="Z3" s="2065"/>
      <c r="AA3" s="2065"/>
    </row>
    <row r="4" spans="1:33" ht="30" customHeight="1">
      <c r="A4" s="2063"/>
      <c r="B4" s="2066" t="s">
        <v>3078</v>
      </c>
      <c r="C4" s="2065"/>
      <c r="D4" s="2065"/>
      <c r="E4" s="2065"/>
      <c r="F4" s="2065"/>
      <c r="G4" s="2065"/>
      <c r="H4" s="2065"/>
      <c r="I4" s="2065"/>
      <c r="J4" s="2065"/>
      <c r="K4" s="2065"/>
      <c r="L4" s="2065"/>
      <c r="M4" s="2065"/>
      <c r="N4" s="2065"/>
      <c r="O4" s="2065"/>
      <c r="P4" s="3831" t="s">
        <v>3079</v>
      </c>
      <c r="Q4" s="2065"/>
      <c r="R4" s="2065"/>
      <c r="S4" s="2065"/>
      <c r="T4" s="2065"/>
      <c r="U4" s="3831"/>
      <c r="V4" s="2065"/>
      <c r="W4" s="2065"/>
      <c r="X4" s="2065"/>
      <c r="Y4" s="2065"/>
      <c r="Z4" s="2065"/>
      <c r="AA4" s="2065"/>
    </row>
    <row r="5" spans="1:33" ht="30" customHeight="1">
      <c r="A5" s="2063"/>
      <c r="B5" s="2065"/>
      <c r="C5" s="2065"/>
      <c r="D5" s="2065"/>
      <c r="E5" s="2065"/>
      <c r="F5" s="2065"/>
      <c r="G5" s="2065"/>
      <c r="H5" s="2065"/>
      <c r="I5" s="2065"/>
      <c r="J5" s="2065"/>
      <c r="K5" s="2065"/>
      <c r="L5" s="2065"/>
      <c r="M5" s="2065"/>
      <c r="N5" s="2065"/>
      <c r="O5" s="2065"/>
      <c r="P5" s="2065"/>
      <c r="Q5" s="2065"/>
      <c r="R5" s="2065"/>
      <c r="S5" s="2065"/>
      <c r="T5" s="2065"/>
      <c r="U5" s="2065"/>
      <c r="V5" s="2065"/>
      <c r="W5" s="2065"/>
      <c r="X5" s="2065"/>
      <c r="Y5" s="2065"/>
      <c r="Z5" s="2065"/>
      <c r="AA5" s="2065"/>
    </row>
    <row r="6" spans="1:33" s="2093" customFormat="1" ht="40.5" customHeight="1">
      <c r="A6" s="2090"/>
      <c r="B6" s="2094"/>
      <c r="C6" s="3832" t="s">
        <v>2294</v>
      </c>
      <c r="D6" s="2091"/>
      <c r="E6" s="2091"/>
      <c r="F6" s="2091"/>
      <c r="G6" s="2091"/>
      <c r="H6" s="2091"/>
      <c r="I6" s="2091"/>
      <c r="J6" s="2091"/>
      <c r="K6" s="2091"/>
      <c r="L6" s="2091"/>
      <c r="M6" s="2064"/>
      <c r="N6" s="2091"/>
      <c r="O6" s="2091"/>
      <c r="P6" s="2091"/>
      <c r="Q6" s="2091"/>
      <c r="R6" s="2091"/>
      <c r="S6" s="2091"/>
      <c r="T6" s="2091"/>
      <c r="U6" s="2091"/>
      <c r="V6" s="2091"/>
      <c r="W6" s="2091"/>
      <c r="X6" s="2091"/>
      <c r="Y6" s="2091"/>
      <c r="Z6" s="2091"/>
      <c r="AA6" s="2091"/>
      <c r="AG6" s="599"/>
    </row>
    <row r="7" spans="1:33" s="2093" customFormat="1" ht="40.5" customHeight="1">
      <c r="A7" s="2090"/>
      <c r="B7" s="2094"/>
      <c r="C7" s="2070"/>
      <c r="D7" s="2091"/>
      <c r="E7" s="3833" t="s">
        <v>3080</v>
      </c>
      <c r="F7" s="2091"/>
      <c r="G7" s="3834" t="s">
        <v>3081</v>
      </c>
      <c r="H7" s="2091"/>
      <c r="I7" s="2091"/>
      <c r="J7" s="2091"/>
      <c r="K7" s="2091"/>
      <c r="L7" s="3833" t="s">
        <v>3080</v>
      </c>
      <c r="M7" s="2091"/>
      <c r="N7" s="3834" t="s">
        <v>3081</v>
      </c>
      <c r="O7" s="2091"/>
      <c r="P7" s="2091"/>
      <c r="Q7" s="2091"/>
      <c r="R7" s="2091"/>
      <c r="S7" s="2091"/>
      <c r="T7" s="2091"/>
      <c r="U7" s="2091"/>
      <c r="V7" s="2091"/>
      <c r="W7" s="2091"/>
      <c r="X7" s="2091"/>
      <c r="Y7" s="2091"/>
      <c r="Z7" s="2091"/>
      <c r="AA7" s="2091"/>
      <c r="AG7" s="599"/>
    </row>
    <row r="8" spans="1:33" s="2093" customFormat="1" ht="40.5" customHeight="1">
      <c r="A8" s="2090"/>
      <c r="B8" s="2094"/>
      <c r="C8" s="2117"/>
      <c r="D8" s="2119" t="s">
        <v>868</v>
      </c>
      <c r="E8" s="2120">
        <f>COLUMN()</f>
        <v>5</v>
      </c>
      <c r="F8" s="2091"/>
      <c r="G8" s="3835" t="str">
        <f ca="1">_xlfn.FORMULATEXT(E8)</f>
        <v>=COLONNE()</v>
      </c>
      <c r="H8" s="3836"/>
      <c r="I8" s="2091"/>
      <c r="J8" s="2119"/>
      <c r="K8" s="2119" t="s">
        <v>869</v>
      </c>
      <c r="L8" s="2121" t="str">
        <f>ADDRESS(ROW(),COLUMN(),4)</f>
        <v>L8</v>
      </c>
      <c r="M8" s="2091"/>
      <c r="N8" s="3835" t="str">
        <f ca="1">_xlfn.FORMULATEXT(L8)</f>
        <v>=ADRESSE(LIGNE();COLONNE();4)</v>
      </c>
      <c r="O8" s="2091"/>
      <c r="P8" s="2091"/>
      <c r="Q8" s="2091"/>
      <c r="R8" s="3836"/>
      <c r="S8" s="3836"/>
      <c r="T8" s="3836"/>
      <c r="U8" s="2091"/>
      <c r="V8" s="2091"/>
      <c r="W8" s="2091"/>
      <c r="X8" s="2091"/>
      <c r="Y8" s="2091"/>
      <c r="Z8" s="2091"/>
      <c r="AA8" s="2091"/>
      <c r="AG8" s="599"/>
    </row>
    <row r="9" spans="1:33" s="2093" customFormat="1" ht="40.5" customHeight="1">
      <c r="A9" s="2090"/>
      <c r="B9" s="2094"/>
      <c r="C9" s="2091"/>
      <c r="D9" s="2091"/>
      <c r="E9" s="3833" t="s">
        <v>3080</v>
      </c>
      <c r="F9" s="2091"/>
      <c r="G9" s="3834" t="s">
        <v>3081</v>
      </c>
      <c r="H9" s="2091"/>
      <c r="I9" s="2091"/>
      <c r="J9" s="2064"/>
      <c r="K9" s="2091"/>
      <c r="L9" s="3833" t="s">
        <v>3080</v>
      </c>
      <c r="M9" s="2091"/>
      <c r="N9" s="3834" t="s">
        <v>3081</v>
      </c>
      <c r="O9" s="2091"/>
      <c r="P9" s="2091"/>
      <c r="Q9" s="2091"/>
      <c r="R9" s="2091"/>
      <c r="S9" s="2091"/>
      <c r="T9" s="2091"/>
      <c r="U9" s="2091"/>
      <c r="V9" s="2091"/>
      <c r="W9" s="2091"/>
      <c r="X9" s="2091"/>
      <c r="Y9" s="2091"/>
      <c r="Z9" s="2091"/>
      <c r="AA9" s="2091"/>
      <c r="AG9" s="599"/>
    </row>
    <row r="10" spans="1:33" s="2093" customFormat="1" ht="40.5" customHeight="1">
      <c r="A10" s="2090"/>
      <c r="B10" s="2094"/>
      <c r="C10" s="2117"/>
      <c r="D10" s="2119" t="s">
        <v>872</v>
      </c>
      <c r="E10" s="2128">
        <f>ROW()</f>
        <v>10</v>
      </c>
      <c r="F10" s="2091"/>
      <c r="G10" s="3835" t="str">
        <f ca="1">_xlfn.FORMULATEXT(E10)</f>
        <v>=LIGNE()</v>
      </c>
      <c r="H10" s="3836"/>
      <c r="I10" s="2091"/>
      <c r="J10" s="2117"/>
      <c r="K10" s="2119" t="s">
        <v>1103</v>
      </c>
      <c r="L10" s="2131">
        <f t="shared" ref="L10" ca="1" si="1">CELL("largeur",L10)</f>
        <v>15</v>
      </c>
      <c r="M10" s="2091"/>
      <c r="N10" s="3835" t="str">
        <f ca="1">_xlfn.FORMULATEXT(L10)</f>
        <v>=CELLULE("largeur";L10)</v>
      </c>
      <c r="O10" s="2091"/>
      <c r="P10" s="2091"/>
      <c r="Q10" s="2091"/>
      <c r="R10" s="3836"/>
      <c r="S10" s="3836"/>
      <c r="T10" s="3836"/>
      <c r="U10" s="2091"/>
      <c r="V10" s="2091"/>
      <c r="W10" s="2091"/>
      <c r="X10" s="2091"/>
      <c r="Y10" s="2091"/>
      <c r="Z10" s="2091"/>
      <c r="AA10" s="2091"/>
      <c r="AG10" s="599"/>
    </row>
    <row r="11" spans="1:33" s="2093" customFormat="1" ht="40.5" customHeight="1">
      <c r="A11" s="2090"/>
      <c r="B11" s="2094"/>
      <c r="C11" s="2091"/>
      <c r="D11" s="2091"/>
      <c r="E11" s="3833" t="s">
        <v>3080</v>
      </c>
      <c r="F11" s="2091"/>
      <c r="G11" s="3834" t="s">
        <v>3081</v>
      </c>
      <c r="H11" s="2091"/>
      <c r="I11" s="2091"/>
      <c r="J11" s="2091"/>
      <c r="K11" s="2091"/>
      <c r="L11" s="2091"/>
      <c r="M11" s="2064"/>
      <c r="N11" s="2091"/>
      <c r="O11" s="2091"/>
      <c r="P11" s="2091"/>
      <c r="Q11" s="2091"/>
      <c r="R11" s="2091"/>
      <c r="S11" s="2091"/>
      <c r="T11" s="2091"/>
      <c r="U11" s="2091"/>
      <c r="V11" s="2091"/>
      <c r="W11" s="2091"/>
      <c r="X11" s="2091"/>
      <c r="Y11" s="2091"/>
      <c r="Z11" s="2091"/>
      <c r="AA11" s="2091"/>
      <c r="AG11" s="599"/>
    </row>
    <row r="12" spans="1:33" s="2093" customFormat="1" ht="40.5" customHeight="1">
      <c r="A12" s="2090"/>
      <c r="B12" s="2094"/>
      <c r="C12" s="2119"/>
      <c r="D12" s="2119" t="s">
        <v>2299</v>
      </c>
      <c r="E12" s="2129" t="str">
        <f>LEFT(ADDRESS(1,COLUMN(),4),LEN(ADDRESS(1,COLUMN(),4))-1)</f>
        <v>E</v>
      </c>
      <c r="F12" s="2091"/>
      <c r="G12" s="3835" t="str">
        <f ca="1">_xlfn.FORMULATEXT(E12)</f>
        <v>=GAUCHE(ADRESSE(1;COLONNE();4);NBCAR(ADRESSE(1;COLONNE();4))-1)</v>
      </c>
      <c r="H12" s="3835"/>
      <c r="I12" s="3835"/>
      <c r="J12" s="3835"/>
      <c r="K12" s="3835"/>
      <c r="L12" s="3835"/>
      <c r="M12" s="3835"/>
      <c r="N12" s="3835"/>
      <c r="O12" s="3835"/>
      <c r="P12" s="2091"/>
      <c r="Q12" s="2091"/>
      <c r="R12" s="2091"/>
      <c r="S12" s="2091"/>
      <c r="T12" s="2091"/>
      <c r="U12" s="2091"/>
      <c r="V12" s="2091"/>
      <c r="W12" s="2091"/>
      <c r="X12" s="2091"/>
      <c r="Y12" s="2091"/>
      <c r="Z12" s="2091"/>
      <c r="AA12" s="2091"/>
      <c r="AG12" s="599"/>
    </row>
    <row r="13" spans="1:33" s="3763" customFormat="1" ht="40.5" customHeight="1">
      <c r="A13" s="3758"/>
      <c r="B13" s="3759"/>
      <c r="C13" s="3760"/>
      <c r="D13" s="3758"/>
      <c r="E13" s="3760"/>
      <c r="F13" s="3758"/>
      <c r="G13" s="3758"/>
      <c r="H13" s="2064"/>
      <c r="I13" s="2064"/>
      <c r="J13" s="2064"/>
      <c r="K13" s="6553"/>
      <c r="L13" s="6554" t="str">
        <f ca="1">"Page "&amp;_xlfn.SHEET()&amp;" sur "&amp;_xlfn.SHEETS()</f>
        <v>Page 14 sur 20</v>
      </c>
      <c r="M13" s="2064"/>
      <c r="N13" s="3835" t="s">
        <v>3112</v>
      </c>
      <c r="O13" s="3761"/>
      <c r="P13" s="3761"/>
      <c r="Q13" s="3761"/>
      <c r="R13" s="3761"/>
      <c r="S13" s="3761"/>
      <c r="T13" s="3761"/>
      <c r="U13" s="3761"/>
      <c r="V13" s="3761"/>
      <c r="W13" s="3761"/>
      <c r="X13" s="3761"/>
      <c r="Y13" s="2132"/>
      <c r="Z13" s="3761"/>
      <c r="AA13" s="2132"/>
      <c r="AG13" s="599"/>
    </row>
    <row r="14" spans="1:33" s="2093" customFormat="1" ht="40.5" customHeight="1">
      <c r="A14" s="2090"/>
      <c r="B14" s="2094"/>
      <c r="C14" s="2126"/>
      <c r="D14" s="2090"/>
      <c r="E14" s="2126"/>
      <c r="F14" s="3833" t="s">
        <v>3080</v>
      </c>
      <c r="G14" s="2090"/>
      <c r="H14" s="2090"/>
      <c r="I14" s="2090"/>
      <c r="J14" s="2090"/>
      <c r="K14" s="2090"/>
      <c r="L14" s="2064"/>
      <c r="M14" s="2064"/>
      <c r="N14" s="2091"/>
      <c r="O14" s="2091"/>
      <c r="P14" s="2091"/>
      <c r="Q14" s="2091"/>
      <c r="R14" s="2091"/>
      <c r="S14" s="2091"/>
      <c r="T14" s="2091"/>
      <c r="U14" s="2091"/>
      <c r="V14" s="2091"/>
      <c r="W14" s="2091"/>
      <c r="X14" s="2091"/>
      <c r="Y14" s="2091"/>
      <c r="Z14" s="2114"/>
      <c r="AA14" s="2114"/>
      <c r="AG14" s="599"/>
    </row>
    <row r="15" spans="1:33" s="2093" customFormat="1" ht="40.5" customHeight="1">
      <c r="A15" s="2090"/>
      <c r="B15" s="2094"/>
      <c r="C15" s="3837" t="s">
        <v>3082</v>
      </c>
      <c r="D15" s="3836"/>
      <c r="E15" s="3836"/>
      <c r="F15" s="3838" t="str">
        <f ca="1">CELL("nomfichier")</f>
        <v>E:\0-UPRT\1-UPRT.FR-SITE-WEB\ff-fiches-fabrications\ff-fiches-fabrication-maj-08-2020\[ff-14.A-restauration-13.postits-au-poids.xlsx]Epurer un texte (2)</v>
      </c>
      <c r="G15" s="3839"/>
      <c r="H15" s="3839"/>
      <c r="I15" s="3839"/>
      <c r="J15" s="3839"/>
      <c r="K15" s="3839"/>
      <c r="L15" s="3840"/>
      <c r="M15" s="3840"/>
      <c r="N15" s="2133"/>
      <c r="O15" s="2133"/>
      <c r="P15" s="2133"/>
      <c r="Q15" s="2133"/>
      <c r="R15" s="2133"/>
      <c r="S15" s="2133"/>
      <c r="T15" s="2133"/>
      <c r="U15" s="2133"/>
      <c r="V15" s="2133"/>
      <c r="W15" s="2133"/>
      <c r="X15" s="2133"/>
      <c r="Y15" s="2091"/>
      <c r="Z15" s="2091"/>
      <c r="AA15" s="2091"/>
      <c r="AG15" s="599"/>
    </row>
    <row r="16" spans="1:33" s="2093" customFormat="1" ht="40.5" customHeight="1">
      <c r="A16" s="2090"/>
      <c r="B16" s="2094"/>
      <c r="C16" s="2090"/>
      <c r="D16" s="2090"/>
      <c r="E16" s="2090"/>
      <c r="F16" s="3835" t="str">
        <f ca="1">_xlfn.FORMULATEXT(F15)</f>
        <v>=CELLULE("nomfichier")</v>
      </c>
      <c r="G16" s="3835"/>
      <c r="H16" s="3835"/>
      <c r="I16" s="3835"/>
      <c r="J16" s="2090"/>
      <c r="K16" s="2090"/>
      <c r="L16" s="2064"/>
      <c r="M16" s="2064"/>
      <c r="N16" s="2091"/>
      <c r="O16" s="2091"/>
      <c r="P16" s="2091"/>
      <c r="Q16" s="2091"/>
      <c r="R16" s="2091"/>
      <c r="S16" s="2091"/>
      <c r="T16" s="2091"/>
      <c r="U16" s="2091"/>
      <c r="V16" s="2091"/>
      <c r="W16" s="2091"/>
      <c r="X16" s="2091"/>
      <c r="Y16" s="2091"/>
      <c r="Z16" s="2091"/>
      <c r="AA16" s="2091"/>
      <c r="AG16" s="599"/>
    </row>
    <row r="17" spans="1:44" s="3763" customFormat="1" ht="40.5" customHeight="1">
      <c r="A17" s="3758"/>
      <c r="B17" s="3759"/>
      <c r="C17" s="3760"/>
      <c r="D17" s="3758"/>
      <c r="E17" s="3760"/>
      <c r="F17" s="3841" t="s">
        <v>3081</v>
      </c>
      <c r="G17" s="3758"/>
      <c r="H17" s="2064"/>
      <c r="I17" s="2064"/>
      <c r="J17" s="2064"/>
      <c r="K17" s="2064"/>
      <c r="L17" s="2064"/>
      <c r="M17" s="2064"/>
      <c r="N17" s="3761"/>
      <c r="O17" s="3761"/>
      <c r="P17" s="3761"/>
      <c r="Q17" s="3761"/>
      <c r="R17" s="3761"/>
      <c r="S17" s="3761"/>
      <c r="T17" s="3761"/>
      <c r="U17" s="3761"/>
      <c r="V17" s="3761"/>
      <c r="W17" s="3761"/>
      <c r="X17" s="3761"/>
      <c r="Y17" s="2132"/>
      <c r="Z17" s="3761"/>
      <c r="AA17" s="2132"/>
      <c r="AG17" s="599"/>
    </row>
    <row r="18" spans="1:44" s="3763" customFormat="1" ht="40.5" customHeight="1">
      <c r="A18" s="3758"/>
      <c r="B18" s="3759"/>
      <c r="C18" s="3760"/>
      <c r="D18" s="3758"/>
      <c r="E18" s="3760"/>
      <c r="F18" s="3758"/>
      <c r="G18" s="3758"/>
      <c r="H18" s="2064"/>
      <c r="I18" s="2064"/>
      <c r="J18" s="2064"/>
      <c r="K18" s="2064"/>
      <c r="L18" s="2064"/>
      <c r="M18" s="2064"/>
      <c r="N18" s="3761"/>
      <c r="O18" s="3761"/>
      <c r="P18" s="3761"/>
      <c r="Q18" s="3761"/>
      <c r="R18" s="3761"/>
      <c r="S18" s="3761"/>
      <c r="T18" s="3761"/>
      <c r="U18" s="3761"/>
      <c r="V18" s="3761"/>
      <c r="W18" s="3761"/>
      <c r="X18" s="3761"/>
      <c r="Y18" s="2132"/>
      <c r="Z18" s="3761"/>
      <c r="AA18" s="2132"/>
      <c r="AG18" s="599"/>
    </row>
    <row r="19" spans="1:44" s="2092" customFormat="1" ht="53.25" customHeight="1">
      <c r="A19" s="3764"/>
      <c r="B19" s="3765"/>
      <c r="C19" s="3766"/>
      <c r="D19" s="3767"/>
      <c r="E19" s="3767"/>
      <c r="F19" s="3768"/>
      <c r="G19" s="3768"/>
      <c r="H19" s="3768"/>
      <c r="I19" s="3768"/>
      <c r="J19" s="3769"/>
      <c r="K19" s="3766"/>
      <c r="L19" s="3766"/>
      <c r="M19" s="3766"/>
      <c r="N19" s="3766"/>
      <c r="O19" s="3766"/>
      <c r="P19" s="3766"/>
      <c r="Q19" s="3766"/>
      <c r="R19" s="3766"/>
      <c r="S19" s="3766"/>
      <c r="T19" s="3766"/>
      <c r="U19" s="3766"/>
      <c r="V19" s="3766"/>
      <c r="W19" s="3766"/>
      <c r="X19" s="3766"/>
      <c r="Y19" s="3766"/>
      <c r="Z19" s="3766"/>
      <c r="AA19" s="3766"/>
    </row>
    <row r="20" spans="1:44" s="2092" customFormat="1" ht="24.95" customHeight="1">
      <c r="A20" s="2090"/>
      <c r="B20" s="4071" t="s">
        <v>3083</v>
      </c>
      <c r="C20" s="4071"/>
      <c r="D20" s="4071"/>
      <c r="E20" s="4071"/>
      <c r="F20" s="4071"/>
      <c r="G20" s="4071"/>
      <c r="H20" s="4071"/>
      <c r="I20" s="4071"/>
      <c r="J20" s="4071"/>
      <c r="K20" s="4071"/>
      <c r="L20" s="4071"/>
      <c r="M20" s="4071"/>
      <c r="N20" s="4071"/>
      <c r="O20" s="4071"/>
      <c r="P20" s="3770"/>
      <c r="Q20" s="2091"/>
      <c r="R20" s="2091"/>
      <c r="S20" s="2091"/>
      <c r="T20" s="2091"/>
      <c r="U20" s="2091"/>
      <c r="V20" s="2091"/>
      <c r="W20" s="2091"/>
      <c r="X20" s="2091"/>
      <c r="Y20" s="2091"/>
      <c r="Z20" s="2091"/>
      <c r="AA20" s="2091"/>
    </row>
    <row r="21" spans="1:44" s="2093" customFormat="1" ht="24.95" customHeight="1">
      <c r="A21" s="2090"/>
      <c r="B21" s="4071"/>
      <c r="C21" s="4071"/>
      <c r="D21" s="4071"/>
      <c r="E21" s="4071"/>
      <c r="F21" s="4071"/>
      <c r="G21" s="4071"/>
      <c r="H21" s="4071"/>
      <c r="I21" s="4071"/>
      <c r="J21" s="4071"/>
      <c r="K21" s="4071"/>
      <c r="L21" s="4071"/>
      <c r="M21" s="4071"/>
      <c r="N21" s="4071"/>
      <c r="O21" s="4071"/>
      <c r="P21" s="3770"/>
      <c r="Q21" s="2091"/>
      <c r="R21" s="2091"/>
      <c r="S21" s="2091"/>
      <c r="T21" s="2091"/>
      <c r="U21" s="2091"/>
      <c r="V21" s="2091"/>
      <c r="W21" s="2091"/>
      <c r="X21" s="2091"/>
      <c r="Y21" s="2091"/>
      <c r="Z21" s="2091"/>
      <c r="AA21" s="2091"/>
      <c r="AB21" s="2092"/>
      <c r="AC21" s="2092"/>
      <c r="AD21" s="2092"/>
      <c r="AE21" s="2092"/>
      <c r="AF21" s="2092"/>
      <c r="AG21" s="2092"/>
      <c r="AH21" s="2092"/>
      <c r="AI21" s="2092"/>
      <c r="AJ21" s="2092"/>
      <c r="AK21" s="2092"/>
      <c r="AL21" s="2092"/>
      <c r="AM21" s="2092"/>
      <c r="AN21" s="2092"/>
      <c r="AO21" s="2092"/>
      <c r="AP21" s="2092"/>
      <c r="AQ21" s="2092"/>
      <c r="AR21" s="2092"/>
    </row>
    <row r="22" spans="1:44" s="2092" customFormat="1" ht="24.95" customHeight="1">
      <c r="A22" s="3771"/>
      <c r="B22" s="4071"/>
      <c r="C22" s="4071"/>
      <c r="D22" s="4071"/>
      <c r="E22" s="4071"/>
      <c r="F22" s="4071"/>
      <c r="G22" s="4071"/>
      <c r="H22" s="4071"/>
      <c r="I22" s="4071"/>
      <c r="J22" s="4071"/>
      <c r="K22" s="4071"/>
      <c r="L22" s="4071"/>
      <c r="M22" s="4071"/>
      <c r="N22" s="4071"/>
      <c r="O22" s="4071"/>
      <c r="P22" s="3772"/>
      <c r="Q22" s="2091"/>
      <c r="R22" s="2091"/>
      <c r="S22" s="2091"/>
      <c r="T22" s="2091"/>
      <c r="U22" s="2091"/>
      <c r="V22" s="2091"/>
      <c r="W22" s="2091"/>
      <c r="X22" s="2091"/>
      <c r="Y22" s="2091"/>
      <c r="Z22" s="2091"/>
      <c r="AA22" s="2091"/>
    </row>
    <row r="23" spans="1:44" s="2092" customFormat="1" ht="24.95" customHeight="1">
      <c r="A23" s="3771"/>
      <c r="B23" s="4071"/>
      <c r="C23" s="4071"/>
      <c r="D23" s="4071"/>
      <c r="E23" s="4071"/>
      <c r="F23" s="4071"/>
      <c r="G23" s="4071"/>
      <c r="H23" s="4071"/>
      <c r="I23" s="4071"/>
      <c r="J23" s="4071"/>
      <c r="K23" s="4071"/>
      <c r="L23" s="4071"/>
      <c r="M23" s="4071"/>
      <c r="N23" s="4071"/>
      <c r="O23" s="4071"/>
      <c r="P23" s="3772"/>
      <c r="Q23" s="2091"/>
      <c r="R23" s="2091"/>
      <c r="S23" s="2091"/>
      <c r="T23" s="2091"/>
      <c r="U23" s="2091"/>
      <c r="V23" s="2091"/>
      <c r="W23" s="2091"/>
      <c r="X23" s="2091"/>
      <c r="Y23" s="2091"/>
      <c r="Z23" s="2091"/>
      <c r="AA23" s="2091"/>
    </row>
    <row r="24" spans="1:44" s="2092" customFormat="1" ht="24.95" customHeight="1">
      <c r="A24" s="3771"/>
      <c r="B24" s="3772"/>
      <c r="C24" s="3772"/>
      <c r="D24" s="3780"/>
      <c r="E24" s="3781"/>
      <c r="F24" s="3780"/>
      <c r="G24" s="3780"/>
      <c r="H24" s="3780"/>
      <c r="I24" s="3780"/>
      <c r="J24" s="3782"/>
      <c r="K24" s="3772"/>
      <c r="L24" s="3772"/>
      <c r="M24" s="3772"/>
      <c r="N24" s="3772"/>
      <c r="O24" s="3772"/>
      <c r="P24" s="3772"/>
      <c r="Q24" s="2091"/>
      <c r="R24" s="2091"/>
      <c r="S24" s="2091"/>
      <c r="T24" s="2091"/>
      <c r="U24" s="2091"/>
      <c r="V24" s="2091"/>
      <c r="W24" s="2091"/>
      <c r="X24" s="2091"/>
      <c r="Y24" s="2091"/>
      <c r="Z24" s="2091"/>
      <c r="AA24" s="2091"/>
    </row>
    <row r="25" spans="1:44" s="2092" customFormat="1" ht="24.95" customHeight="1">
      <c r="A25" s="3771"/>
      <c r="B25" s="3772"/>
      <c r="C25" s="3786" t="s">
        <v>2986</v>
      </c>
      <c r="D25" s="3780"/>
      <c r="E25" s="3781"/>
      <c r="F25" s="3780"/>
      <c r="G25" s="3780"/>
      <c r="H25" s="3780"/>
      <c r="I25" s="3780"/>
      <c r="J25" s="3782"/>
      <c r="K25" s="3772"/>
      <c r="L25" s="3772"/>
      <c r="M25" s="3772"/>
      <c r="N25" s="3772"/>
      <c r="O25" s="3772"/>
      <c r="P25" s="3772"/>
      <c r="Q25" s="2091"/>
      <c r="R25" s="2091"/>
      <c r="S25" s="2091"/>
      <c r="T25" s="2091"/>
      <c r="U25" s="2091"/>
      <c r="V25" s="2091"/>
      <c r="W25" s="2091"/>
      <c r="X25" s="2091"/>
      <c r="Y25" s="2091"/>
      <c r="Z25" s="2091"/>
      <c r="AA25" s="2091"/>
    </row>
    <row r="26" spans="1:44" s="2092" customFormat="1" ht="24.95" customHeight="1">
      <c r="A26" s="3771"/>
      <c r="B26" s="3772"/>
      <c r="C26" s="3789" t="s">
        <v>2988</v>
      </c>
      <c r="D26" s="3780"/>
      <c r="E26" s="3781"/>
      <c r="F26" s="3780"/>
      <c r="G26" s="3780"/>
      <c r="H26" s="3780"/>
      <c r="I26" s="3780"/>
      <c r="J26" s="3782"/>
      <c r="K26" s="3772"/>
      <c r="L26" s="3772"/>
      <c r="M26" s="3772"/>
      <c r="N26" s="3772"/>
      <c r="O26" s="3772"/>
      <c r="P26" s="3772"/>
      <c r="Q26" s="2091"/>
      <c r="R26" s="2091"/>
      <c r="S26" s="2091"/>
      <c r="T26" s="2091"/>
      <c r="U26" s="2091"/>
      <c r="V26" s="2091"/>
      <c r="W26" s="2091"/>
      <c r="X26" s="2091"/>
      <c r="Y26" s="2091"/>
      <c r="Z26" s="2091"/>
      <c r="AA26" s="2091"/>
    </row>
    <row r="27" spans="1:44" s="2092" customFormat="1" ht="24.95" customHeight="1">
      <c r="A27" s="3771"/>
      <c r="B27" s="3772"/>
      <c r="C27" s="3772"/>
      <c r="D27" s="3780"/>
      <c r="E27" s="3781"/>
      <c r="F27" s="3780"/>
      <c r="G27" s="3780"/>
      <c r="H27" s="3780"/>
      <c r="I27" s="3780"/>
      <c r="J27" s="3782"/>
      <c r="K27" s="3772"/>
      <c r="L27" s="3772"/>
      <c r="M27" s="3772"/>
      <c r="N27" s="3772"/>
      <c r="O27" s="3772"/>
      <c r="P27" s="3772"/>
      <c r="Q27" s="2091"/>
      <c r="R27" s="2091"/>
      <c r="S27" s="2091"/>
      <c r="T27" s="2091"/>
      <c r="U27" s="2091"/>
      <c r="V27" s="2091"/>
      <c r="W27" s="2091"/>
      <c r="X27" s="2091"/>
      <c r="Y27" s="2091"/>
      <c r="Z27" s="2091"/>
      <c r="AA27" s="2091"/>
    </row>
    <row r="28" spans="1:44" s="2092" customFormat="1" ht="24.95" customHeight="1">
      <c r="A28" s="3771"/>
      <c r="B28" s="3772"/>
      <c r="C28" s="3783" t="s">
        <v>2978</v>
      </c>
      <c r="D28" s="3784" t="s">
        <v>829</v>
      </c>
      <c r="E28" s="6557" t="s">
        <v>2979</v>
      </c>
      <c r="F28" s="3778"/>
      <c r="G28" s="3778"/>
      <c r="H28" s="3778"/>
      <c r="I28" s="3778"/>
      <c r="J28" s="3778"/>
      <c r="K28" s="3778"/>
      <c r="L28" s="3772"/>
      <c r="M28" s="3772"/>
      <c r="N28" s="3772"/>
      <c r="O28" s="3772"/>
      <c r="P28" s="3772"/>
      <c r="Q28" s="2091"/>
      <c r="R28" s="3788"/>
      <c r="S28" s="2091"/>
      <c r="T28" s="2091"/>
      <c r="U28" s="2091"/>
      <c r="V28" s="2091"/>
      <c r="W28" s="2091"/>
      <c r="X28" s="2091"/>
      <c r="Y28" s="2091"/>
      <c r="Z28" s="2091"/>
      <c r="AA28" s="2091"/>
    </row>
    <row r="29" spans="1:44" s="2092" customFormat="1" ht="24.95" customHeight="1">
      <c r="A29" s="3771"/>
      <c r="B29" s="3772"/>
      <c r="C29" s="3771"/>
      <c r="D29" s="3771"/>
      <c r="E29" s="3771"/>
      <c r="F29" s="3771"/>
      <c r="G29" s="3771"/>
      <c r="H29" s="3771"/>
      <c r="I29" s="3771"/>
      <c r="J29" s="3771"/>
      <c r="K29" s="3771"/>
      <c r="L29" s="3771"/>
      <c r="M29" s="3771"/>
      <c r="N29" s="3771"/>
      <c r="O29" s="3772"/>
      <c r="P29" s="3772"/>
      <c r="Q29" s="2091"/>
      <c r="R29" s="3788"/>
      <c r="S29" s="2091"/>
      <c r="T29" s="2091"/>
      <c r="U29" s="2091"/>
      <c r="V29" s="2091"/>
      <c r="W29" s="2091"/>
      <c r="X29" s="2091"/>
      <c r="Y29" s="2091"/>
      <c r="Z29" s="2091"/>
      <c r="AA29" s="2091"/>
    </row>
    <row r="30" spans="1:44" s="2092" customFormat="1" ht="24.95" customHeight="1" thickBot="1">
      <c r="A30" s="3773"/>
      <c r="B30" s="3773"/>
      <c r="C30" s="3773"/>
      <c r="D30" s="3773"/>
      <c r="E30" s="3773"/>
      <c r="F30" s="3773"/>
      <c r="G30" s="3773"/>
      <c r="H30" s="3773"/>
      <c r="I30" s="3773"/>
      <c r="J30" s="3773"/>
      <c r="K30" s="3773"/>
      <c r="L30" s="3773"/>
      <c r="M30" s="3773"/>
      <c r="N30" s="3773"/>
      <c r="O30" s="3773"/>
      <c r="P30" s="3773"/>
      <c r="Q30" s="3773"/>
      <c r="R30" s="3773"/>
      <c r="S30" s="3773"/>
      <c r="T30" s="3773"/>
      <c r="U30" s="3773"/>
      <c r="V30" s="3773"/>
      <c r="W30" s="3773"/>
      <c r="X30" s="3773"/>
      <c r="Y30" s="3773"/>
      <c r="Z30" s="3773"/>
      <c r="AA30" s="3773"/>
    </row>
    <row r="31" spans="1:44" s="2092" customFormat="1" ht="24.95" customHeight="1">
      <c r="A31" s="3771"/>
      <c r="B31" s="3842"/>
      <c r="C31" s="3843"/>
      <c r="D31" s="3844"/>
      <c r="E31" s="3844"/>
      <c r="F31" s="3844"/>
      <c r="G31" s="3844"/>
      <c r="H31" s="3844"/>
      <c r="I31" s="3844"/>
      <c r="J31" s="3845"/>
      <c r="K31" s="3843"/>
      <c r="L31" s="3843"/>
      <c r="M31" s="3843"/>
      <c r="N31" s="3846"/>
      <c r="O31" s="3773"/>
      <c r="P31" s="3773"/>
      <c r="Q31" s="6558" t="s">
        <v>3113</v>
      </c>
      <c r="R31" s="6558"/>
      <c r="S31" s="6558"/>
      <c r="T31" s="6558"/>
      <c r="U31" s="6558"/>
      <c r="V31" s="6558"/>
      <c r="W31" s="6558"/>
      <c r="X31" s="6558"/>
      <c r="Y31" s="6558"/>
      <c r="Z31" s="6558"/>
      <c r="AA31" s="6558"/>
    </row>
    <row r="32" spans="1:44" s="2092" customFormat="1" ht="24.95" customHeight="1">
      <c r="A32" s="3771"/>
      <c r="B32" s="3847" t="s">
        <v>2374</v>
      </c>
      <c r="C32" s="3848" t="s">
        <v>3084</v>
      </c>
      <c r="D32" s="3849"/>
      <c r="E32" s="3849"/>
      <c r="F32" s="3849"/>
      <c r="G32" s="3849"/>
      <c r="H32" s="3849"/>
      <c r="I32" s="3849"/>
      <c r="J32" s="3850"/>
      <c r="K32" s="3851"/>
      <c r="L32" s="3851"/>
      <c r="M32" s="3851"/>
      <c r="N32" s="3852"/>
      <c r="O32" s="3773"/>
      <c r="P32" s="3773"/>
      <c r="Q32" s="6559"/>
      <c r="R32" s="6559"/>
      <c r="S32" s="6559"/>
      <c r="T32" s="6559"/>
      <c r="U32" s="6559"/>
      <c r="V32" s="6559"/>
      <c r="W32" s="6559"/>
      <c r="X32" s="6559"/>
      <c r="Y32" s="6559"/>
      <c r="Z32" s="6559"/>
      <c r="AA32" s="6559"/>
    </row>
    <row r="33" spans="1:27" s="2092" customFormat="1" ht="24.95" customHeight="1" thickBot="1">
      <c r="A33" s="3771"/>
      <c r="B33" s="3847"/>
      <c r="C33" s="3853" t="str">
        <f ca="1">MID(LEFT(CELL("filename",A1),FIND("[",CELL("filename",A1))-2),SEARCH("µ",SUBSTITUTE(LEFT(CELL("filename",A1),FIND("[",CELL("filename",A1))-2),"\","µ",LEN(LEFT(CELL("filename",A1),FIND("[",CELL("filename",A1))-2))-LEN(SUBSTITUTE(LEFT(CELL("filename",A1),FIND("[",CELL("filename",A1))-2),"\",""))))+1,100)</f>
        <v>ff-fiches-fabrication-maj-08-2020</v>
      </c>
      <c r="D33" s="3854"/>
      <c r="E33" s="3854"/>
      <c r="F33" s="3854"/>
      <c r="G33" s="3854"/>
      <c r="H33" s="3854"/>
      <c r="I33" s="3854"/>
      <c r="J33" s="3855"/>
      <c r="K33" s="3855"/>
      <c r="L33" s="3856"/>
      <c r="M33" s="3856"/>
      <c r="N33" s="3857"/>
      <c r="O33" s="3856"/>
      <c r="P33" s="3773"/>
      <c r="Q33" s="5410" t="s">
        <v>87</v>
      </c>
      <c r="R33" s="5411"/>
      <c r="S33" s="5411"/>
      <c r="T33" s="5411"/>
      <c r="U33" s="6560"/>
      <c r="V33" s="6561"/>
      <c r="W33" s="6561"/>
      <c r="X33" s="6562" t="s">
        <v>17</v>
      </c>
      <c r="Y33" s="6563" t="s">
        <v>93</v>
      </c>
      <c r="Z33" s="6563" t="s">
        <v>94</v>
      </c>
      <c r="AA33" s="6564" t="s">
        <v>95</v>
      </c>
    </row>
    <row r="34" spans="1:27" s="2092" customFormat="1" ht="24.95" customHeight="1">
      <c r="A34" s="3771"/>
      <c r="B34" s="3847">
        <f>ROW()</f>
        <v>34</v>
      </c>
      <c r="C34" s="3858"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3858"/>
      <c r="E34" s="3858"/>
      <c r="F34" s="3858"/>
      <c r="G34" s="3858"/>
      <c r="H34" s="3858"/>
      <c r="I34" s="3858"/>
      <c r="J34" s="3858"/>
      <c r="K34" s="3858"/>
      <c r="L34" s="3858"/>
      <c r="M34" s="3858"/>
      <c r="N34" s="3859"/>
      <c r="O34" s="3858" t="s">
        <v>257</v>
      </c>
      <c r="P34" s="3773"/>
      <c r="Q34" s="6565" t="s">
        <v>89</v>
      </c>
      <c r="R34" s="6566" t="s">
        <v>90</v>
      </c>
      <c r="S34" s="6566" t="s">
        <v>91</v>
      </c>
      <c r="T34" s="6566" t="s">
        <v>92</v>
      </c>
      <c r="U34" s="6567"/>
      <c r="V34" s="6568"/>
      <c r="W34" s="6568"/>
      <c r="X34" s="6569"/>
      <c r="Y34" s="6570"/>
      <c r="Z34" s="6570"/>
      <c r="AA34" s="6571"/>
    </row>
    <row r="35" spans="1:27" s="2092" customFormat="1" ht="24.95" customHeight="1" thickBot="1">
      <c r="A35" s="3771"/>
      <c r="B35" s="3860"/>
      <c r="C35" s="3861" t="s">
        <v>3085</v>
      </c>
      <c r="D35" s="3862"/>
      <c r="E35" s="3862"/>
      <c r="F35" s="3862"/>
      <c r="G35" s="3862"/>
      <c r="H35" s="3862"/>
      <c r="I35" s="3862"/>
      <c r="J35" s="3863"/>
      <c r="K35" s="3864"/>
      <c r="L35" s="3864"/>
      <c r="M35" s="3864"/>
      <c r="N35" s="3865"/>
      <c r="O35" s="3773"/>
      <c r="P35" s="3773"/>
      <c r="Q35" s="6572"/>
      <c r="R35" s="6573"/>
      <c r="S35" s="6573"/>
      <c r="T35" s="6573"/>
      <c r="U35" s="6574" t="s">
        <v>17</v>
      </c>
      <c r="V35" s="6575" t="s">
        <v>98</v>
      </c>
      <c r="W35" s="6575" t="s">
        <v>99</v>
      </c>
      <c r="X35" s="6576" t="s">
        <v>96</v>
      </c>
      <c r="Y35" s="6577" t="s">
        <v>97</v>
      </c>
      <c r="Z35" s="6577" t="s">
        <v>98</v>
      </c>
      <c r="AA35" s="6578" t="s">
        <v>99</v>
      </c>
    </row>
    <row r="36" spans="1:27" s="2092" customFormat="1" ht="24.95" customHeight="1" thickBot="1">
      <c r="A36" s="3771"/>
      <c r="B36" s="3772"/>
      <c r="C36" s="3773"/>
      <c r="D36" s="3774"/>
      <c r="E36" s="3774"/>
      <c r="F36" s="3775"/>
      <c r="G36" s="3775"/>
      <c r="H36" s="3775"/>
      <c r="I36" s="3775"/>
      <c r="J36" s="3785"/>
      <c r="K36" s="3773"/>
      <c r="L36" s="3773"/>
      <c r="M36" s="3773"/>
      <c r="N36" s="3773"/>
      <c r="O36" s="3773"/>
      <c r="P36" s="3773"/>
      <c r="Q36" s="6572"/>
      <c r="R36" s="6573"/>
      <c r="S36" s="6573"/>
      <c r="T36" s="6573"/>
      <c r="U36" s="6574"/>
      <c r="V36" s="6575"/>
      <c r="W36" s="6575"/>
      <c r="X36" s="6576"/>
      <c r="Y36" s="6577"/>
      <c r="Z36" s="6577"/>
      <c r="AA36" s="6578"/>
    </row>
    <row r="37" spans="1:27" s="2092" customFormat="1" ht="24.95" customHeight="1">
      <c r="A37" s="3771"/>
      <c r="B37" s="3866"/>
      <c r="C37" s="3867"/>
      <c r="D37" s="3868"/>
      <c r="E37" s="3868"/>
      <c r="F37" s="3869"/>
      <c r="G37" s="3869"/>
      <c r="H37" s="3869"/>
      <c r="I37" s="3869"/>
      <c r="J37" s="3870"/>
      <c r="K37" s="3867"/>
      <c r="L37" s="3871"/>
      <c r="M37" s="3773"/>
      <c r="N37" s="3773"/>
      <c r="O37" s="3773"/>
      <c r="P37" s="3773"/>
      <c r="Q37" s="6579" t="s">
        <v>100</v>
      </c>
      <c r="R37" s="6580" t="s">
        <v>101</v>
      </c>
      <c r="S37" s="6580" t="s">
        <v>102</v>
      </c>
      <c r="T37" s="6580" t="s">
        <v>103</v>
      </c>
      <c r="U37" s="6581" t="s">
        <v>3114</v>
      </c>
      <c r="V37" s="6580" t="s">
        <v>101</v>
      </c>
      <c r="W37" s="6580" t="s">
        <v>3115</v>
      </c>
      <c r="X37" s="6582">
        <v>1</v>
      </c>
      <c r="Y37" s="6583" t="s">
        <v>3055</v>
      </c>
      <c r="Z37" s="6583" t="s">
        <v>104</v>
      </c>
      <c r="AA37" s="6584" t="s">
        <v>104</v>
      </c>
    </row>
    <row r="38" spans="1:27" s="2092" customFormat="1" ht="24.95" customHeight="1">
      <c r="A38" s="3771"/>
      <c r="B38" s="3847" t="s">
        <v>2374</v>
      </c>
      <c r="C38" s="3872" t="s">
        <v>3086</v>
      </c>
      <c r="D38" s="3849"/>
      <c r="E38" s="3849"/>
      <c r="F38" s="3849"/>
      <c r="G38" s="3849"/>
      <c r="H38" s="3849"/>
      <c r="I38" s="3849"/>
      <c r="J38" s="3850"/>
      <c r="K38" s="3851"/>
      <c r="L38" s="3852"/>
      <c r="M38" s="3773"/>
      <c r="N38" s="3773"/>
      <c r="O38" s="3773"/>
      <c r="P38" s="3773"/>
      <c r="Q38" s="6585"/>
      <c r="R38" s="6586"/>
      <c r="S38" s="6586"/>
      <c r="T38" s="6586"/>
      <c r="U38" s="6587"/>
      <c r="V38" s="6586"/>
      <c r="W38" s="6586"/>
      <c r="X38" s="6588"/>
      <c r="Y38" s="6589"/>
      <c r="Z38" s="6589"/>
      <c r="AA38" s="6590"/>
    </row>
    <row r="39" spans="1:27" s="2092" customFormat="1" ht="24.95" customHeight="1">
      <c r="A39" s="3771"/>
      <c r="B39" s="3847"/>
      <c r="C39" s="3853" t="str">
        <f ca="1">RIGHT(CELL("filename",A1),LEN(CELL("filename",A1))-SEARCH("]",CELL("filename",A1)))</f>
        <v>Formats-Formules-Fonctions2</v>
      </c>
      <c r="D39" s="3873"/>
      <c r="E39" s="3873"/>
      <c r="F39" s="3854"/>
      <c r="G39" s="3854"/>
      <c r="H39" s="3854"/>
      <c r="I39" s="3854"/>
      <c r="J39" s="3855"/>
      <c r="K39" s="3855"/>
      <c r="L39" s="3852"/>
      <c r="M39" s="3773"/>
      <c r="N39" s="3856"/>
      <c r="O39" s="3856"/>
      <c r="P39" s="3773"/>
      <c r="Q39" s="6579" t="s">
        <v>105</v>
      </c>
      <c r="R39" s="6580" t="s">
        <v>106</v>
      </c>
      <c r="S39" s="6580" t="s">
        <v>107</v>
      </c>
      <c r="T39" s="6580" t="s">
        <v>108</v>
      </c>
      <c r="U39" s="6591" t="s">
        <v>3116</v>
      </c>
      <c r="V39" s="6592" t="s">
        <v>3117</v>
      </c>
      <c r="W39" s="6592" t="s">
        <v>3118</v>
      </c>
      <c r="X39" s="6593" t="s">
        <v>3119</v>
      </c>
      <c r="Y39" s="6594" t="s">
        <v>3055</v>
      </c>
      <c r="Z39" s="6594" t="s">
        <v>104</v>
      </c>
      <c r="AA39" s="6595" t="s">
        <v>104</v>
      </c>
    </row>
    <row r="40" spans="1:27" s="2092" customFormat="1" ht="24.95" customHeight="1">
      <c r="A40" s="3771"/>
      <c r="B40" s="3847">
        <f>ROW()</f>
        <v>40</v>
      </c>
      <c r="C40" s="3858" t="str">
        <f ca="1">_xlfn.FORMULATEXT(C39)</f>
        <v>=DROITE(CELLULE("filename";A1);NBCAR(CELLULE("filename";A1))-CHERCHE("]";CELLULE("filename";A1)))</v>
      </c>
      <c r="D40" s="3858"/>
      <c r="E40" s="3858"/>
      <c r="F40" s="3858"/>
      <c r="G40" s="3858"/>
      <c r="H40" s="3858"/>
      <c r="I40" s="3858"/>
      <c r="J40" s="3858"/>
      <c r="K40" s="3858"/>
      <c r="L40" s="3852"/>
      <c r="M40" s="3773"/>
      <c r="N40" s="3858"/>
      <c r="O40" s="3858"/>
      <c r="P40" s="3773"/>
      <c r="Q40" s="6596"/>
      <c r="R40" s="6597"/>
      <c r="S40" s="6597"/>
      <c r="T40" s="6597"/>
      <c r="U40" s="6598"/>
      <c r="V40" s="6599"/>
      <c r="W40" s="6599"/>
      <c r="X40" s="6600"/>
      <c r="Y40" s="6601"/>
      <c r="Z40" s="6601"/>
      <c r="AA40" s="6602"/>
    </row>
    <row r="41" spans="1:27" s="2092" customFormat="1" ht="24.95" customHeight="1" thickBot="1">
      <c r="A41" s="3771"/>
      <c r="B41" s="3874"/>
      <c r="C41" s="3861" t="s">
        <v>3085</v>
      </c>
      <c r="D41" s="3862"/>
      <c r="E41" s="3862"/>
      <c r="F41" s="3862"/>
      <c r="G41" s="3862"/>
      <c r="H41" s="3862"/>
      <c r="I41" s="3862"/>
      <c r="J41" s="3863"/>
      <c r="K41" s="3864"/>
      <c r="L41" s="3865"/>
      <c r="M41" s="3773"/>
      <c r="N41" s="3773"/>
      <c r="O41" s="3773"/>
      <c r="P41" s="3773"/>
      <c r="Q41" s="6579" t="s">
        <v>109</v>
      </c>
      <c r="R41" s="6580" t="s">
        <v>110</v>
      </c>
      <c r="S41" s="6580" t="s">
        <v>111</v>
      </c>
      <c r="T41" s="6580" t="s">
        <v>112</v>
      </c>
      <c r="U41" s="6591" t="s">
        <v>3120</v>
      </c>
      <c r="V41" s="6592" t="s">
        <v>3121</v>
      </c>
      <c r="W41" s="6592" t="s">
        <v>3122</v>
      </c>
      <c r="X41" s="6593" t="s">
        <v>104</v>
      </c>
      <c r="Y41" s="6603" t="s">
        <v>104</v>
      </c>
      <c r="Z41" s="6594">
        <v>5</v>
      </c>
      <c r="AA41" s="6595" t="s">
        <v>104</v>
      </c>
    </row>
    <row r="42" spans="1:27" s="2092" customFormat="1" ht="24.95" customHeight="1" thickBot="1">
      <c r="A42" s="3771"/>
      <c r="B42" s="3772"/>
      <c r="C42" s="3773"/>
      <c r="D42" s="3774"/>
      <c r="E42" s="3774"/>
      <c r="F42" s="3775"/>
      <c r="G42" s="3775"/>
      <c r="H42" s="3775"/>
      <c r="I42" s="3775"/>
      <c r="J42" s="3785"/>
      <c r="K42" s="3773"/>
      <c r="L42" s="3773"/>
      <c r="M42" s="3773"/>
      <c r="N42" s="3773"/>
      <c r="O42" s="3773"/>
      <c r="P42" s="3773"/>
      <c r="Q42" s="6596"/>
      <c r="R42" s="6597"/>
      <c r="S42" s="6597"/>
      <c r="T42" s="6597"/>
      <c r="U42" s="6598"/>
      <c r="V42" s="6599"/>
      <c r="W42" s="6599"/>
      <c r="X42" s="6600"/>
      <c r="Y42" s="6604"/>
      <c r="Z42" s="6601"/>
      <c r="AA42" s="6602"/>
    </row>
    <row r="43" spans="1:27" s="2092" customFormat="1" ht="24.95" customHeight="1">
      <c r="A43" s="3771"/>
      <c r="B43" s="3842"/>
      <c r="C43" s="3843"/>
      <c r="D43" s="3844"/>
      <c r="E43" s="3844"/>
      <c r="F43" s="3844"/>
      <c r="G43" s="3844"/>
      <c r="H43" s="3844"/>
      <c r="I43" s="3844"/>
      <c r="J43" s="3845"/>
      <c r="K43" s="3843"/>
      <c r="L43" s="3843"/>
      <c r="M43" s="3843"/>
      <c r="N43" s="3846"/>
      <c r="O43" s="3773"/>
      <c r="P43" s="3773"/>
      <c r="Q43" s="6579" t="s">
        <v>113</v>
      </c>
      <c r="R43" s="6580" t="s">
        <v>114</v>
      </c>
      <c r="S43" s="6580" t="s">
        <v>115</v>
      </c>
      <c r="T43" s="6580" t="s">
        <v>116</v>
      </c>
      <c r="U43" s="6591" t="s">
        <v>3123</v>
      </c>
      <c r="V43" s="6592" t="s">
        <v>3124</v>
      </c>
      <c r="W43" s="6592" t="s">
        <v>3125</v>
      </c>
      <c r="X43" s="6593" t="s">
        <v>104</v>
      </c>
      <c r="Y43" s="6603" t="s">
        <v>104</v>
      </c>
      <c r="Z43" s="6603" t="s">
        <v>104</v>
      </c>
      <c r="AA43" s="6595">
        <v>5</v>
      </c>
    </row>
    <row r="44" spans="1:27" s="2092" customFormat="1" ht="24.95" customHeight="1">
      <c r="A44" s="3771"/>
      <c r="B44" s="3847" t="s">
        <v>2374</v>
      </c>
      <c r="C44" s="3872" t="s">
        <v>3087</v>
      </c>
      <c r="D44" s="3849"/>
      <c r="E44" s="3849"/>
      <c r="F44" s="3849"/>
      <c r="G44" s="3849"/>
      <c r="H44" s="3849"/>
      <c r="I44" s="3849"/>
      <c r="J44" s="3850"/>
      <c r="K44" s="3851"/>
      <c r="L44" s="3851"/>
      <c r="M44" s="3851"/>
      <c r="N44" s="3852"/>
      <c r="O44" s="3773"/>
      <c r="P44" s="3773"/>
      <c r="Q44" s="6596"/>
      <c r="R44" s="6597"/>
      <c r="S44" s="6597"/>
      <c r="T44" s="6597"/>
      <c r="U44" s="6598"/>
      <c r="V44" s="6599"/>
      <c r="W44" s="6599"/>
      <c r="X44" s="6600"/>
      <c r="Y44" s="6604"/>
      <c r="Z44" s="6604"/>
      <c r="AA44" s="6602"/>
    </row>
    <row r="45" spans="1:27" s="2092" customFormat="1" ht="24.95" customHeight="1">
      <c r="A45" s="3771"/>
      <c r="B45" s="3847"/>
      <c r="C45" s="3853" t="str">
        <f t="array" aca="1" ref="C45" ca="1">MID(CELL("filename",A1),SEARCH("[",CELL("filename",A1))+1,SEARCH("]",CELL("filename",A1))-SEARCH("[",CELL("filename",A1))-1)</f>
        <v>ff-14.A-restauration-13.postits-au-poids.xlsx</v>
      </c>
      <c r="D45" s="3873"/>
      <c r="E45" s="3873"/>
      <c r="F45" s="3873"/>
      <c r="G45" s="3873"/>
      <c r="H45" s="3854"/>
      <c r="I45" s="3854"/>
      <c r="J45" s="3855"/>
      <c r="K45" s="3855"/>
      <c r="L45" s="3856"/>
      <c r="M45" s="3856"/>
      <c r="N45" s="3852"/>
      <c r="O45" s="3773"/>
      <c r="P45" s="3773"/>
      <c r="Q45" s="6605" t="s">
        <v>2380</v>
      </c>
      <c r="R45" s="6606" t="s">
        <v>117</v>
      </c>
      <c r="S45" s="6606"/>
      <c r="T45" s="6606"/>
      <c r="U45" s="6606"/>
      <c r="V45" s="6606"/>
      <c r="W45" s="6606"/>
      <c r="X45" s="6606"/>
      <c r="Y45" s="6606"/>
      <c r="Z45" s="6606"/>
      <c r="AA45" s="6607"/>
    </row>
    <row r="46" spans="1:27" s="2092" customFormat="1" ht="24.95" customHeight="1">
      <c r="A46" s="3771"/>
      <c r="B46" s="3847">
        <f>ROW()</f>
        <v>46</v>
      </c>
      <c r="C46" s="3858" t="str">
        <f ca="1">_xlfn.FORMULATEXT(C45)</f>
        <v>{=STXT(CELLULE("filename";A1);CHERCHE("[";CELLULE("filename";A1))+1;CHERCHE("]";CELLULE("filename";A1))-CHERCHE("[";CELLULE("filename";A1))-1)}</v>
      </c>
      <c r="D46" s="3858"/>
      <c r="E46" s="3858"/>
      <c r="F46" s="3858"/>
      <c r="G46" s="3858"/>
      <c r="H46" s="3858"/>
      <c r="I46" s="3858"/>
      <c r="J46" s="3858"/>
      <c r="K46" s="3858"/>
      <c r="L46" s="3858"/>
      <c r="M46" s="3858"/>
      <c r="N46" s="3852"/>
      <c r="O46" s="3773" t="s">
        <v>257</v>
      </c>
      <c r="P46" s="3773"/>
      <c r="Q46" s="6608"/>
      <c r="R46" s="6609"/>
      <c r="S46" s="6609"/>
      <c r="T46" s="6609"/>
      <c r="U46" s="6609"/>
      <c r="V46" s="6609"/>
      <c r="W46" s="6609"/>
      <c r="X46" s="6609"/>
      <c r="Y46" s="6609"/>
      <c r="Z46" s="6609"/>
      <c r="AA46" s="6610"/>
    </row>
    <row r="47" spans="1:27" s="2092" customFormat="1" ht="24.95" customHeight="1" thickBot="1">
      <c r="A47" s="3771"/>
      <c r="B47" s="3860"/>
      <c r="C47" s="3861" t="s">
        <v>3085</v>
      </c>
      <c r="D47" s="3875"/>
      <c r="E47" s="3875"/>
      <c r="F47" s="3875"/>
      <c r="G47" s="3875"/>
      <c r="H47" s="3875"/>
      <c r="I47" s="3875"/>
      <c r="J47" s="3875"/>
      <c r="K47" s="3875"/>
      <c r="L47" s="3875"/>
      <c r="M47" s="3875"/>
      <c r="N47" s="3876"/>
      <c r="O47" s="3773"/>
      <c r="P47" s="3773"/>
      <c r="Q47" s="6611"/>
      <c r="R47" s="6612" t="s">
        <v>3126</v>
      </c>
      <c r="S47" s="6612"/>
      <c r="T47" s="6612"/>
      <c r="U47" s="6612"/>
      <c r="V47" s="6612"/>
      <c r="W47" s="6612"/>
      <c r="X47" s="6612"/>
      <c r="Y47" s="6612"/>
      <c r="Z47" s="6612"/>
      <c r="AA47" s="6613"/>
    </row>
    <row r="48" spans="1:27" s="2092" customFormat="1" ht="24.95" customHeight="1" thickBot="1">
      <c r="A48" s="3771"/>
      <c r="B48" s="3772"/>
      <c r="C48" s="3773"/>
      <c r="D48" s="3774"/>
      <c r="E48" s="3774"/>
      <c r="F48" s="3775"/>
      <c r="G48" s="3775"/>
      <c r="H48" s="3775"/>
      <c r="I48" s="3775"/>
      <c r="J48" s="3785"/>
      <c r="K48" s="3773"/>
      <c r="L48" s="3773"/>
      <c r="M48" s="3773"/>
      <c r="N48" s="3773"/>
      <c r="O48" s="3773"/>
      <c r="P48" s="3773"/>
      <c r="Q48" s="3773"/>
      <c r="R48" s="3773"/>
      <c r="S48" s="3773"/>
      <c r="T48" s="3773"/>
      <c r="U48" s="3773"/>
      <c r="V48" s="3773"/>
      <c r="W48" s="3773"/>
      <c r="X48" s="3773"/>
      <c r="Y48" s="3773"/>
      <c r="Z48" s="3773"/>
      <c r="AA48" s="3773"/>
    </row>
    <row r="49" spans="1:27" s="2092" customFormat="1" ht="24.95" customHeight="1">
      <c r="A49" s="3771"/>
      <c r="B49" s="3866"/>
      <c r="C49" s="3867"/>
      <c r="D49" s="3868"/>
      <c r="E49" s="3868"/>
      <c r="F49" s="3869"/>
      <c r="G49" s="3869"/>
      <c r="H49" s="3869"/>
      <c r="I49" s="3869"/>
      <c r="J49" s="3870"/>
      <c r="K49" s="3867"/>
      <c r="L49" s="3871"/>
      <c r="M49" s="3773"/>
      <c r="N49" s="3773"/>
      <c r="O49" s="3773"/>
      <c r="P49" s="3773"/>
      <c r="Q49" s="3773"/>
      <c r="R49" s="3773"/>
      <c r="S49" s="3773"/>
      <c r="T49" s="3773"/>
      <c r="U49" s="3773"/>
      <c r="V49" s="3773"/>
      <c r="W49" s="3773"/>
      <c r="X49" s="3773"/>
      <c r="Y49" s="3773"/>
      <c r="Z49" s="3773"/>
      <c r="AA49" s="3773"/>
    </row>
    <row r="50" spans="1:27" s="2092" customFormat="1" ht="24.95" customHeight="1">
      <c r="A50" s="3771"/>
      <c r="B50" s="3847" t="s">
        <v>2374</v>
      </c>
      <c r="C50" s="3872" t="s">
        <v>3088</v>
      </c>
      <c r="D50" s="3849"/>
      <c r="E50" s="3849"/>
      <c r="F50" s="3849"/>
      <c r="G50" s="3849"/>
      <c r="H50" s="3849"/>
      <c r="I50" s="3849"/>
      <c r="J50" s="3850"/>
      <c r="K50" s="3851"/>
      <c r="L50" s="3852"/>
      <c r="M50" s="3773"/>
      <c r="N50" s="3773"/>
      <c r="O50" s="3773"/>
      <c r="P50" s="3773"/>
      <c r="Q50" s="3773"/>
      <c r="R50" s="3773"/>
      <c r="S50" s="3773"/>
      <c r="T50" s="3773"/>
      <c r="U50" s="3773"/>
      <c r="V50" s="3773"/>
      <c r="W50" s="3773"/>
      <c r="X50" s="3773"/>
      <c r="Y50" s="3773"/>
      <c r="Z50" s="3773"/>
      <c r="AA50" s="3773"/>
    </row>
    <row r="51" spans="1:27" s="2092" customFormat="1" ht="24.95" customHeight="1">
      <c r="A51" s="3771"/>
      <c r="B51" s="3847"/>
      <c r="C51" s="3853" t="str">
        <f ca="1">RIGHT(CELL("filename",A1),LEN(CELL("filename",A1))-SEARCH("[",CELL("filename",A1))+1)</f>
        <v>[ff-14.A-restauration-13.postits-au-poids.xlsx]Formats-Formules-Fonctions2</v>
      </c>
      <c r="D51" s="3873"/>
      <c r="E51" s="3873"/>
      <c r="F51" s="3873"/>
      <c r="G51" s="3873"/>
      <c r="H51" s="3873"/>
      <c r="I51" s="3873"/>
      <c r="J51" s="3855"/>
      <c r="K51" s="3855"/>
      <c r="L51" s="3852"/>
      <c r="M51" s="3773"/>
      <c r="N51" s="3856"/>
      <c r="O51" s="3856"/>
      <c r="P51" s="3773"/>
      <c r="Q51" s="3773"/>
      <c r="R51" s="3773"/>
      <c r="S51" s="3773"/>
      <c r="T51" s="3773"/>
      <c r="U51" s="3773"/>
      <c r="V51" s="3773"/>
      <c r="W51" s="3773"/>
      <c r="X51" s="3773"/>
      <c r="Y51" s="3773"/>
      <c r="Z51" s="3773"/>
      <c r="AA51" s="3773"/>
    </row>
    <row r="52" spans="1:27" s="2092" customFormat="1" ht="24.95" customHeight="1">
      <c r="A52" s="3771"/>
      <c r="B52" s="3847">
        <f>ROW()</f>
        <v>52</v>
      </c>
      <c r="C52" s="3858" t="str">
        <f ca="1">_xlfn.FORMULATEXT(C51)</f>
        <v>=DROITE(CELLULE("filename";A1);NBCAR(CELLULE("filename";A1))-CHERCHE("[";CELLULE("filename";A1))+1)</v>
      </c>
      <c r="D52" s="3858"/>
      <c r="E52" s="3858"/>
      <c r="F52" s="3858"/>
      <c r="G52" s="3858"/>
      <c r="H52" s="3858"/>
      <c r="I52" s="3858"/>
      <c r="J52" s="3858"/>
      <c r="K52" s="3858"/>
      <c r="L52" s="3852"/>
      <c r="M52" s="3773"/>
      <c r="N52" s="3858"/>
      <c r="O52" s="3858"/>
      <c r="P52" s="3773"/>
      <c r="Q52" s="3773"/>
      <c r="R52" s="3773"/>
      <c r="S52" s="3773"/>
      <c r="T52" s="3773"/>
      <c r="U52" s="3773"/>
      <c r="V52" s="3773"/>
      <c r="W52" s="3773"/>
      <c r="X52" s="3773"/>
      <c r="Y52" s="3773"/>
      <c r="Z52" s="3773"/>
      <c r="AA52" s="3773"/>
    </row>
    <row r="53" spans="1:27" s="2092" customFormat="1" ht="24.95" customHeight="1" thickBot="1">
      <c r="A53" s="3771"/>
      <c r="B53" s="3874"/>
      <c r="C53" s="3861" t="s">
        <v>3085</v>
      </c>
      <c r="D53" s="3862"/>
      <c r="E53" s="3862"/>
      <c r="F53" s="3862"/>
      <c r="G53" s="3862"/>
      <c r="H53" s="3862"/>
      <c r="I53" s="3862"/>
      <c r="J53" s="3863"/>
      <c r="K53" s="3864"/>
      <c r="L53" s="3865"/>
      <c r="M53" s="3773"/>
      <c r="N53" s="3773"/>
      <c r="O53" s="3773"/>
      <c r="P53" s="3773"/>
      <c r="Q53" s="3773"/>
      <c r="R53" s="3773"/>
      <c r="S53" s="3773"/>
      <c r="T53" s="3773"/>
      <c r="U53" s="3773"/>
      <c r="V53" s="3773"/>
      <c r="W53" s="3773"/>
      <c r="X53" s="3773"/>
      <c r="Y53" s="3773"/>
      <c r="Z53" s="3773"/>
      <c r="AA53" s="3773"/>
    </row>
    <row r="54" spans="1:27" s="2092" customFormat="1" ht="24.95" customHeight="1" thickBot="1">
      <c r="A54" s="3771"/>
      <c r="B54" s="3773"/>
      <c r="C54" s="3773"/>
      <c r="D54" s="3773"/>
      <c r="E54" s="3773"/>
      <c r="F54" s="3773"/>
      <c r="G54" s="3773"/>
      <c r="H54" s="3773"/>
      <c r="I54" s="3773"/>
      <c r="J54" s="3773"/>
      <c r="K54" s="3773"/>
      <c r="L54" s="3773"/>
      <c r="M54" s="3773"/>
      <c r="N54" s="3773"/>
      <c r="O54" s="3773"/>
      <c r="P54" s="3773"/>
      <c r="Q54" s="3773"/>
      <c r="R54" s="3773"/>
      <c r="S54" s="3773"/>
      <c r="T54" s="3773"/>
      <c r="U54" s="3773"/>
      <c r="V54" s="3773"/>
      <c r="W54" s="3773"/>
      <c r="X54" s="3773"/>
      <c r="Y54" s="3773"/>
      <c r="Z54" s="3773"/>
      <c r="AA54" s="3773"/>
    </row>
    <row r="55" spans="1:27" s="2092" customFormat="1" ht="24.95" customHeight="1">
      <c r="A55" s="3771"/>
      <c r="B55" s="3866"/>
      <c r="C55" s="3843"/>
      <c r="D55" s="3844"/>
      <c r="E55" s="3844"/>
      <c r="F55" s="3844"/>
      <c r="G55" s="3844"/>
      <c r="H55" s="3844"/>
      <c r="I55" s="3844"/>
      <c r="J55" s="3877"/>
      <c r="K55" s="3773"/>
      <c r="L55" s="3773"/>
      <c r="M55" s="3773"/>
      <c r="N55" s="3773"/>
      <c r="O55" s="3773"/>
      <c r="P55" s="3773"/>
      <c r="Q55" s="3773"/>
      <c r="R55" s="3773"/>
      <c r="S55" s="3773"/>
      <c r="T55" s="3773"/>
      <c r="U55" s="3773"/>
      <c r="V55" s="3773"/>
      <c r="W55" s="3773"/>
      <c r="X55" s="3773"/>
      <c r="Y55" s="3773"/>
      <c r="Z55" s="3773"/>
      <c r="AA55" s="3773"/>
    </row>
    <row r="56" spans="1:27" s="2092" customFormat="1" ht="24.95" customHeight="1">
      <c r="A56" s="3771"/>
      <c r="B56" s="3847" t="s">
        <v>2374</v>
      </c>
      <c r="C56" s="3872" t="s">
        <v>2980</v>
      </c>
      <c r="D56" s="3878"/>
      <c r="E56" s="3851"/>
      <c r="F56" s="3851"/>
      <c r="G56" s="3858"/>
      <c r="H56" s="3858"/>
      <c r="I56" s="3879"/>
      <c r="J56" s="3852"/>
      <c r="K56" s="3773"/>
      <c r="L56" s="3773"/>
      <c r="M56" s="3773"/>
      <c r="N56" s="3773"/>
      <c r="O56" s="3773"/>
      <c r="P56" s="3773"/>
      <c r="Q56" s="3773"/>
      <c r="R56" s="3773"/>
      <c r="S56" s="3773"/>
      <c r="T56" s="3773"/>
      <c r="U56" s="3773"/>
      <c r="V56" s="3773"/>
      <c r="W56" s="3773"/>
      <c r="X56" s="3773"/>
      <c r="Y56" s="3773"/>
      <c r="Z56" s="3773"/>
      <c r="AA56" s="3773"/>
    </row>
    <row r="57" spans="1:27" s="2092" customFormat="1" ht="24.95" customHeight="1">
      <c r="A57" s="3771"/>
      <c r="B57" s="3847"/>
      <c r="C57" s="3853" t="str">
        <f t="array" aca="1" ref="C57" ca="1">LEFT(CELL("filename",A1),SEARCH("[",CELL("filename",A1))-1)</f>
        <v>E:\0-UPRT\1-UPRT.FR-SITE-WEB\ff-fiches-fabrications\ff-fiches-fabrication-maj-08-2020\</v>
      </c>
      <c r="D57" s="3873"/>
      <c r="E57" s="3873"/>
      <c r="F57" s="3873"/>
      <c r="G57" s="3873"/>
      <c r="H57" s="3873"/>
      <c r="I57" s="3854"/>
      <c r="J57" s="3852"/>
      <c r="K57" s="3773"/>
      <c r="L57" s="3856"/>
      <c r="M57" s="3856"/>
      <c r="N57" s="3856"/>
      <c r="O57" s="3856"/>
      <c r="P57" s="3773"/>
      <c r="Q57" s="3773"/>
      <c r="R57" s="3773"/>
      <c r="S57" s="3773"/>
      <c r="T57" s="3773"/>
      <c r="U57" s="3773"/>
      <c r="V57" s="3773"/>
      <c r="W57" s="3773"/>
      <c r="X57" s="3773"/>
      <c r="Y57" s="3773"/>
      <c r="Z57" s="3773"/>
      <c r="AA57" s="3773"/>
    </row>
    <row r="58" spans="1:27" s="2092" customFormat="1" ht="24.95" customHeight="1">
      <c r="A58" s="3771"/>
      <c r="B58" s="3847">
        <f>ROW()</f>
        <v>58</v>
      </c>
      <c r="C58" s="3858" t="str">
        <f ca="1">_xlfn.FORMULATEXT(C57)</f>
        <v>{=GAUCHE(CELLULE("filename";A1);CHERCHE("[";CELLULE("filename";A1))-1)}</v>
      </c>
      <c r="D58" s="3858"/>
      <c r="E58" s="3858"/>
      <c r="F58" s="3858"/>
      <c r="G58" s="3858"/>
      <c r="H58" s="3858"/>
      <c r="I58" s="3858"/>
      <c r="J58" s="3852"/>
      <c r="K58" s="3773"/>
      <c r="L58" s="3858"/>
      <c r="M58" s="3858"/>
      <c r="N58" s="3858"/>
      <c r="O58" s="3856"/>
      <c r="P58" s="3773"/>
      <c r="Q58" s="3773"/>
      <c r="R58" s="3773"/>
      <c r="S58" s="3773"/>
      <c r="T58" s="3773"/>
      <c r="U58" s="3773"/>
      <c r="V58" s="3773"/>
      <c r="W58" s="3773"/>
      <c r="X58" s="3773"/>
      <c r="Y58" s="3773"/>
      <c r="Z58" s="3773"/>
      <c r="AA58" s="3773"/>
    </row>
    <row r="59" spans="1:27" s="2092" customFormat="1" ht="24.95" customHeight="1" thickBot="1">
      <c r="A59" s="3771"/>
      <c r="B59" s="3874"/>
      <c r="C59" s="3861" t="s">
        <v>3085</v>
      </c>
      <c r="D59" s="3864"/>
      <c r="E59" s="3864"/>
      <c r="F59" s="3864"/>
      <c r="G59" s="3864"/>
      <c r="H59" s="3864"/>
      <c r="I59" s="3864"/>
      <c r="J59" s="3865"/>
      <c r="K59" s="3773"/>
      <c r="L59" s="3773"/>
      <c r="M59" s="3773"/>
      <c r="N59" s="3773"/>
      <c r="O59" s="3773"/>
      <c r="P59" s="3773"/>
      <c r="Q59" s="3773"/>
      <c r="R59" s="3773"/>
      <c r="S59" s="3773"/>
      <c r="T59" s="3773"/>
      <c r="U59" s="3773"/>
      <c r="V59" s="3773"/>
      <c r="W59" s="3773"/>
      <c r="X59" s="3773"/>
      <c r="Y59" s="3773"/>
      <c r="Z59" s="3773"/>
      <c r="AA59" s="3773"/>
    </row>
    <row r="60" spans="1:27" s="2092" customFormat="1" ht="24.95" customHeight="1" thickBot="1">
      <c r="A60" s="3771"/>
      <c r="B60" s="3772"/>
      <c r="C60" s="3773"/>
      <c r="D60" s="3774"/>
      <c r="E60" s="3774"/>
      <c r="F60" s="3775"/>
      <c r="G60" s="3775"/>
      <c r="H60" s="3775"/>
      <c r="I60" s="3775"/>
      <c r="J60" s="3785"/>
      <c r="K60" s="3773"/>
      <c r="L60" s="3773"/>
      <c r="M60" s="3773"/>
      <c r="N60" s="3773"/>
      <c r="O60" s="3773"/>
      <c r="P60" s="3773"/>
      <c r="Q60" s="3773"/>
      <c r="R60" s="3773"/>
      <c r="S60" s="3773"/>
      <c r="T60" s="3773"/>
      <c r="U60" s="3773"/>
      <c r="V60" s="3773"/>
      <c r="W60" s="3773"/>
      <c r="X60" s="3773"/>
      <c r="Y60" s="3773"/>
      <c r="Z60" s="3773"/>
      <c r="AA60" s="3773"/>
    </row>
    <row r="61" spans="1:27" s="2092" customFormat="1" ht="24.95" customHeight="1">
      <c r="A61" s="3771"/>
      <c r="B61" s="3842"/>
      <c r="C61" s="3843"/>
      <c r="D61" s="3844"/>
      <c r="E61" s="3844"/>
      <c r="F61" s="3844"/>
      <c r="G61" s="3844"/>
      <c r="H61" s="3844"/>
      <c r="I61" s="3844"/>
      <c r="J61" s="3845"/>
      <c r="K61" s="3843"/>
      <c r="L61" s="3846"/>
      <c r="M61" s="3773"/>
      <c r="N61" s="3773"/>
      <c r="O61" s="3773"/>
      <c r="P61" s="3773"/>
      <c r="Q61" s="3773"/>
      <c r="R61" s="3773"/>
      <c r="S61" s="3773"/>
      <c r="T61" s="3773"/>
      <c r="U61" s="3773"/>
      <c r="V61" s="3773"/>
      <c r="W61" s="3773"/>
      <c r="X61" s="3773"/>
      <c r="Y61" s="3773"/>
      <c r="Z61" s="3773"/>
      <c r="AA61" s="3773"/>
    </row>
    <row r="62" spans="1:27" s="2092" customFormat="1" ht="24.95" customHeight="1">
      <c r="A62" s="3771"/>
      <c r="B62" s="3847" t="s">
        <v>2374</v>
      </c>
      <c r="C62" s="3872" t="s">
        <v>2981</v>
      </c>
      <c r="D62" s="3878"/>
      <c r="E62" s="3851"/>
      <c r="F62" s="3851"/>
      <c r="G62" s="3851"/>
      <c r="H62" s="3851"/>
      <c r="I62" s="3851"/>
      <c r="J62" s="3851"/>
      <c r="K62" s="3851"/>
      <c r="L62" s="3852"/>
      <c r="M62" s="3773"/>
      <c r="N62" s="3773"/>
      <c r="O62" s="3773"/>
      <c r="P62" s="3773"/>
      <c r="Q62" s="3773"/>
      <c r="R62" s="3773"/>
      <c r="S62" s="3773"/>
      <c r="T62" s="3773"/>
      <c r="U62" s="3773"/>
      <c r="V62" s="3773"/>
      <c r="W62" s="3773"/>
      <c r="X62" s="3773"/>
      <c r="Y62" s="3773"/>
      <c r="Z62" s="3773"/>
      <c r="AA62" s="3773"/>
    </row>
    <row r="63" spans="1:27" s="2092" customFormat="1" ht="24.95" customHeight="1">
      <c r="A63" s="3771"/>
      <c r="B63" s="3847"/>
      <c r="C63" s="3853" t="str">
        <f t="array" aca="1" ref="C63" ca="1">LEFT(CELL("filename",A1),SEARCH("]",CELL("filename",A1)))</f>
        <v>E:\0-UPRT\1-UPRT.FR-SITE-WEB\ff-fiches-fabrications\ff-fiches-fabrication-maj-08-2020\[ff-14.A-restauration-13.postits-au-poids.xlsx]</v>
      </c>
      <c r="D63" s="3873"/>
      <c r="E63" s="3880"/>
      <c r="F63" s="3880"/>
      <c r="G63" s="3880"/>
      <c r="H63" s="3880"/>
      <c r="I63" s="3880"/>
      <c r="J63" s="3881"/>
      <c r="K63" s="3881"/>
      <c r="L63" s="3882"/>
      <c r="M63" s="3773"/>
      <c r="N63" s="3856"/>
      <c r="O63" s="3856"/>
      <c r="P63" s="3773"/>
      <c r="Q63" s="3773"/>
      <c r="R63" s="3773"/>
      <c r="S63" s="3773"/>
      <c r="T63" s="3773"/>
      <c r="U63" s="3773"/>
      <c r="V63" s="3773"/>
      <c r="W63" s="3773"/>
      <c r="X63" s="3773"/>
      <c r="Y63" s="3773"/>
      <c r="Z63" s="3773"/>
      <c r="AA63" s="3773"/>
    </row>
    <row r="64" spans="1:27" s="2092" customFormat="1" ht="24.95" customHeight="1">
      <c r="A64" s="3771"/>
      <c r="B64" s="3847">
        <f>ROW()</f>
        <v>64</v>
      </c>
      <c r="C64" s="3858" t="str">
        <f ca="1">_xlfn.FORMULATEXT(C63)</f>
        <v>{=GAUCHE(CELLULE("filename";A1);CHERCHE("]";CELLULE("filename";A1)))}</v>
      </c>
      <c r="D64" s="3858"/>
      <c r="E64" s="3858"/>
      <c r="F64" s="3858"/>
      <c r="G64" s="3858"/>
      <c r="H64" s="3858"/>
      <c r="I64" s="3858"/>
      <c r="J64" s="3858"/>
      <c r="K64" s="3858"/>
      <c r="L64" s="3852"/>
      <c r="M64" s="3773"/>
      <c r="N64" s="3858"/>
      <c r="O64" s="3858"/>
      <c r="P64" s="3773"/>
      <c r="Q64" s="3773"/>
      <c r="R64" s="3773"/>
      <c r="S64" s="3773"/>
      <c r="T64" s="3773"/>
      <c r="U64" s="3773"/>
      <c r="V64" s="3773"/>
      <c r="W64" s="3773"/>
      <c r="X64" s="3773"/>
      <c r="Y64" s="3773"/>
      <c r="Z64" s="3773"/>
      <c r="AA64" s="3773"/>
    </row>
    <row r="65" spans="1:27" s="2092" customFormat="1" ht="24.95" customHeight="1" thickBot="1">
      <c r="A65" s="3771"/>
      <c r="B65" s="3860"/>
      <c r="C65" s="3861" t="s">
        <v>3085</v>
      </c>
      <c r="D65" s="3864"/>
      <c r="E65" s="3864"/>
      <c r="F65" s="3864"/>
      <c r="G65" s="3864"/>
      <c r="H65" s="3864"/>
      <c r="I65" s="3864"/>
      <c r="J65" s="3864"/>
      <c r="K65" s="3864"/>
      <c r="L65" s="3865"/>
      <c r="M65" s="3773"/>
      <c r="N65" s="3773"/>
      <c r="O65" s="3773"/>
      <c r="P65" s="3773"/>
      <c r="Q65" s="3773"/>
      <c r="R65" s="3773"/>
      <c r="S65" s="3773"/>
      <c r="T65" s="3773"/>
      <c r="U65" s="3773"/>
      <c r="V65" s="3773"/>
      <c r="W65" s="3773"/>
      <c r="X65" s="3773"/>
      <c r="Y65" s="3773"/>
      <c r="Z65" s="3773"/>
      <c r="AA65" s="3773"/>
    </row>
    <row r="66" spans="1:27" s="2092" customFormat="1" ht="24.95" customHeight="1" thickBot="1">
      <c r="A66" s="3771"/>
      <c r="B66" s="3772"/>
      <c r="C66" s="3773"/>
      <c r="D66" s="3774"/>
      <c r="E66" s="3774"/>
      <c r="F66" s="3775"/>
      <c r="G66" s="3775"/>
      <c r="H66" s="3775"/>
      <c r="I66" s="3775"/>
      <c r="J66" s="3785"/>
      <c r="K66" s="3773"/>
      <c r="L66" s="3773"/>
      <c r="M66" s="3773"/>
      <c r="N66" s="3773"/>
      <c r="O66" s="3773"/>
      <c r="P66" s="3773"/>
      <c r="Q66" s="3773"/>
      <c r="R66" s="3773"/>
      <c r="S66" s="3773"/>
      <c r="T66" s="3773"/>
      <c r="U66" s="3773"/>
      <c r="V66" s="3773"/>
      <c r="W66" s="3773"/>
      <c r="X66" s="3773"/>
      <c r="Y66" s="3773"/>
      <c r="Z66" s="3773"/>
      <c r="AA66" s="3773"/>
    </row>
    <row r="67" spans="1:27" s="2092" customFormat="1" ht="24.95" customHeight="1">
      <c r="A67" s="3771"/>
      <c r="B67" s="3866"/>
      <c r="C67" s="3867"/>
      <c r="D67" s="3868"/>
      <c r="E67" s="3868"/>
      <c r="F67" s="3869"/>
      <c r="G67" s="3869"/>
      <c r="H67" s="3869"/>
      <c r="I67" s="3883"/>
      <c r="J67" s="3785"/>
      <c r="K67" s="3773"/>
      <c r="L67" s="3773"/>
      <c r="M67" s="3773"/>
      <c r="N67" s="3773"/>
      <c r="O67" s="3773"/>
      <c r="P67" s="3773"/>
      <c r="Q67" s="3773"/>
      <c r="R67" s="3773"/>
      <c r="S67" s="3773"/>
      <c r="T67" s="3773"/>
      <c r="U67" s="3773"/>
      <c r="V67" s="3773"/>
      <c r="W67" s="3773"/>
      <c r="X67" s="3773"/>
      <c r="Y67" s="3773"/>
      <c r="Z67" s="3773"/>
      <c r="AA67" s="3773"/>
    </row>
    <row r="68" spans="1:27" s="2092" customFormat="1" ht="24.95" customHeight="1">
      <c r="A68" s="3771"/>
      <c r="B68" s="3847" t="s">
        <v>2374</v>
      </c>
      <c r="C68" s="3872" t="s">
        <v>3089</v>
      </c>
      <c r="D68" s="3773"/>
      <c r="E68" s="3774"/>
      <c r="F68" s="3775"/>
      <c r="G68" s="3775"/>
      <c r="H68" s="3775"/>
      <c r="I68" s="3884"/>
      <c r="J68" s="3785"/>
      <c r="K68" s="3773"/>
      <c r="L68" s="3773"/>
      <c r="M68" s="3773"/>
      <c r="N68" s="3773"/>
      <c r="O68" s="3773"/>
      <c r="P68" s="3773"/>
      <c r="Q68" s="3773"/>
      <c r="R68" s="3773"/>
      <c r="S68" s="3773"/>
      <c r="T68" s="3773"/>
      <c r="U68" s="3773"/>
      <c r="V68" s="3773"/>
      <c r="W68" s="3773"/>
      <c r="X68" s="3773"/>
      <c r="Y68" s="3773"/>
      <c r="Z68" s="3773"/>
      <c r="AA68" s="3773"/>
    </row>
    <row r="69" spans="1:27" s="2092" customFormat="1" ht="24.95" customHeight="1">
      <c r="A69" s="3771"/>
      <c r="B69" s="3847">
        <f>ROW()</f>
        <v>69</v>
      </c>
      <c r="C69" s="3885" t="s">
        <v>3090</v>
      </c>
      <c r="D69" s="3886"/>
      <c r="E69" s="3774"/>
      <c r="F69" s="3775"/>
      <c r="G69" s="3775"/>
      <c r="H69" s="3775"/>
      <c r="I69" s="3884"/>
      <c r="J69" s="3785"/>
      <c r="K69" s="3773"/>
      <c r="L69" s="3773"/>
      <c r="M69" s="3773"/>
      <c r="N69" s="3773"/>
      <c r="O69" s="3773"/>
      <c r="P69" s="3773"/>
      <c r="Q69" s="3773"/>
      <c r="R69" s="3773"/>
      <c r="S69" s="3773"/>
      <c r="T69" s="3773"/>
      <c r="U69" s="3773"/>
      <c r="V69" s="3773"/>
      <c r="W69" s="3773"/>
      <c r="X69" s="3773"/>
      <c r="Y69" s="3773"/>
      <c r="Z69" s="3773"/>
      <c r="AA69" s="3773"/>
    </row>
    <row r="70" spans="1:27" s="2092" customFormat="1" ht="24.95" customHeight="1" thickBot="1">
      <c r="A70" s="3771"/>
      <c r="B70" s="3874"/>
      <c r="C70" s="3861" t="s">
        <v>3091</v>
      </c>
      <c r="D70" s="3887"/>
      <c r="E70" s="3888"/>
      <c r="F70" s="3889"/>
      <c r="G70" s="3889"/>
      <c r="H70" s="3889"/>
      <c r="I70" s="3890"/>
      <c r="J70" s="3785"/>
      <c r="K70" s="3773"/>
      <c r="L70" s="3773"/>
      <c r="M70" s="3773"/>
      <c r="N70" s="3773"/>
      <c r="O70" s="3773"/>
      <c r="P70" s="3773"/>
      <c r="Q70" s="3773"/>
      <c r="R70" s="3773"/>
      <c r="S70" s="3773"/>
      <c r="T70" s="3773"/>
      <c r="U70" s="3773"/>
      <c r="V70" s="3773"/>
      <c r="W70" s="3773"/>
      <c r="X70" s="3773"/>
      <c r="Y70" s="3773"/>
      <c r="Z70" s="3773"/>
      <c r="AA70" s="3773"/>
    </row>
    <row r="71" spans="1:27" s="2092" customFormat="1" ht="24.95" customHeight="1">
      <c r="A71" s="3771"/>
      <c r="B71" s="3772"/>
      <c r="C71" s="3773"/>
      <c r="D71" s="3774"/>
      <c r="E71" s="3774"/>
      <c r="F71" s="3775"/>
      <c r="G71" s="3775"/>
      <c r="H71" s="3775"/>
      <c r="I71" s="3775"/>
      <c r="J71" s="3785"/>
      <c r="K71" s="3773"/>
      <c r="L71" s="3773"/>
      <c r="M71" s="3773"/>
      <c r="N71" s="3773"/>
      <c r="O71" s="3773"/>
      <c r="P71" s="3773"/>
      <c r="Q71" s="3773"/>
      <c r="R71" s="3773"/>
      <c r="S71" s="3773"/>
      <c r="T71" s="3773"/>
      <c r="U71" s="3773"/>
      <c r="V71" s="3773"/>
      <c r="W71" s="3773"/>
      <c r="X71" s="3773"/>
      <c r="Y71" s="3773"/>
      <c r="Z71" s="3773"/>
      <c r="AA71" s="3773"/>
    </row>
    <row r="72" spans="1:27" s="2092" customFormat="1" ht="24.95" customHeight="1">
      <c r="A72" s="3764"/>
      <c r="B72" s="3765"/>
      <c r="C72" s="3766"/>
      <c r="D72" s="3767"/>
      <c r="E72" s="3767"/>
      <c r="F72" s="3768"/>
      <c r="G72" s="3768"/>
      <c r="H72" s="3768"/>
      <c r="I72" s="3768"/>
      <c r="J72" s="3769"/>
      <c r="K72" s="3766"/>
      <c r="L72" s="3766"/>
      <c r="M72" s="3766"/>
      <c r="N72" s="3766"/>
      <c r="O72" s="3766"/>
      <c r="P72" s="3766"/>
      <c r="Q72" s="3766"/>
      <c r="R72" s="3766"/>
      <c r="S72" s="3766"/>
      <c r="T72" s="3766"/>
      <c r="U72" s="3766"/>
      <c r="V72" s="3766"/>
      <c r="W72" s="3766"/>
      <c r="X72" s="3766"/>
      <c r="Y72" s="3766"/>
      <c r="Z72" s="3766"/>
      <c r="AA72" s="3766"/>
    </row>
    <row r="73" spans="1:27" s="2092" customFormat="1" ht="24.95" customHeight="1">
      <c r="A73" s="3771"/>
      <c r="B73" s="3772"/>
      <c r="C73" s="3773"/>
      <c r="D73" s="3774"/>
      <c r="E73" s="3774"/>
      <c r="F73" s="3775"/>
      <c r="G73" s="3775"/>
      <c r="H73" s="3775"/>
      <c r="I73" s="3775"/>
      <c r="J73" s="3785"/>
      <c r="K73" s="3773"/>
      <c r="L73" s="3773"/>
      <c r="M73" s="3773"/>
      <c r="N73" s="3773"/>
      <c r="O73" s="3773"/>
      <c r="P73" s="3773"/>
      <c r="Q73" s="3773"/>
      <c r="R73" s="3773"/>
      <c r="S73" s="3773"/>
      <c r="T73" s="3773"/>
      <c r="U73" s="3773"/>
      <c r="V73" s="3773"/>
      <c r="W73" s="3773"/>
      <c r="X73" s="3773"/>
      <c r="Y73" s="3773"/>
      <c r="Z73" s="3773"/>
      <c r="AA73" s="3773"/>
    </row>
    <row r="74" spans="1:27" s="2092" customFormat="1" ht="24.95" customHeight="1" thickBot="1">
      <c r="A74" s="3771"/>
      <c r="B74" s="3772"/>
      <c r="C74" s="3773"/>
      <c r="D74" s="3774"/>
      <c r="E74" s="3774"/>
      <c r="F74" s="3775"/>
      <c r="G74" s="3775"/>
      <c r="H74" s="3775"/>
      <c r="I74" s="3775"/>
      <c r="J74" s="3785"/>
      <c r="K74" s="3773"/>
      <c r="L74" s="3773"/>
      <c r="M74" s="3773"/>
      <c r="N74" s="3773"/>
      <c r="O74" s="3773"/>
      <c r="P74" s="3773"/>
      <c r="Q74" s="3773"/>
      <c r="R74" s="3773"/>
      <c r="S74" s="3773"/>
      <c r="T74" s="3773"/>
      <c r="U74" s="3773"/>
      <c r="V74" s="3773"/>
      <c r="W74" s="3773"/>
      <c r="X74" s="3773"/>
      <c r="Y74" s="3773"/>
      <c r="Z74" s="3773"/>
      <c r="AA74" s="3773"/>
    </row>
    <row r="75" spans="1:27" s="2092" customFormat="1" ht="24.95" customHeight="1">
      <c r="A75" s="3771"/>
      <c r="B75" s="3842"/>
      <c r="C75" s="3843"/>
      <c r="D75" s="3844"/>
      <c r="E75" s="3844"/>
      <c r="F75" s="3844"/>
      <c r="G75" s="3844"/>
      <c r="H75" s="3844"/>
      <c r="I75" s="3844"/>
      <c r="J75" s="3845"/>
      <c r="K75" s="3843"/>
      <c r="L75" s="3843"/>
      <c r="M75" s="3846"/>
      <c r="N75" s="3773"/>
      <c r="O75" s="3773"/>
      <c r="P75" s="3773"/>
      <c r="Q75" s="3773"/>
      <c r="R75" s="3773"/>
      <c r="S75" s="3773"/>
      <c r="T75" s="3773"/>
      <c r="U75" s="3773"/>
      <c r="V75" s="3773"/>
      <c r="W75" s="3773"/>
      <c r="X75" s="3773"/>
      <c r="Y75" s="3773"/>
      <c r="Z75" s="3773"/>
      <c r="AA75" s="3773"/>
    </row>
    <row r="76" spans="1:27" s="2092" customFormat="1" ht="24.95" customHeight="1">
      <c r="A76" s="3771"/>
      <c r="B76" s="3847" t="s">
        <v>2374</v>
      </c>
      <c r="C76" s="3872" t="s">
        <v>2982</v>
      </c>
      <c r="D76" s="3849"/>
      <c r="E76" s="3849"/>
      <c r="F76" s="3849"/>
      <c r="G76" s="3849"/>
      <c r="H76" s="3849"/>
      <c r="I76" s="3849"/>
      <c r="J76" s="3850"/>
      <c r="K76" s="3851"/>
      <c r="L76" s="3851"/>
      <c r="M76" s="3852"/>
      <c r="N76" s="3773"/>
      <c r="O76" s="3773"/>
      <c r="P76" s="3773"/>
      <c r="Q76" s="3773"/>
      <c r="R76" s="3773"/>
      <c r="S76" s="3773"/>
      <c r="T76" s="3773"/>
      <c r="U76" s="3773"/>
      <c r="V76" s="3773"/>
      <c r="W76" s="3773"/>
      <c r="X76" s="3773"/>
      <c r="Y76" s="3773"/>
      <c r="Z76" s="3773"/>
      <c r="AA76" s="3773"/>
    </row>
    <row r="77" spans="1:27" s="2092" customFormat="1" ht="24.95" customHeight="1">
      <c r="A77" s="3771"/>
      <c r="B77" s="3847">
        <f>ROW()</f>
        <v>77</v>
      </c>
      <c r="C77" s="3853" t="str">
        <f ca="1">CELL("nomfichier")</f>
        <v>E:\0-UPRT\1-UPRT.FR-SITE-WEB\ff-fiches-fabrications\ff-fiches-fabrication-maj-08-2020\[ff-14.A-restauration-13.postits-au-poids.xlsx]Epurer un texte (2)</v>
      </c>
      <c r="D77" s="3873"/>
      <c r="E77" s="3873"/>
      <c r="F77" s="3873"/>
      <c r="G77" s="3873"/>
      <c r="H77" s="3873"/>
      <c r="I77" s="3873"/>
      <c r="J77" s="3891"/>
      <c r="K77" s="3891"/>
      <c r="L77" s="3892"/>
      <c r="M77" s="3893"/>
      <c r="N77" s="3773" t="s">
        <v>257</v>
      </c>
      <c r="O77" s="3856"/>
      <c r="P77" s="3773"/>
      <c r="Q77" s="3773"/>
      <c r="R77" s="3773"/>
      <c r="S77" s="3773"/>
      <c r="T77" s="3773"/>
      <c r="U77" s="3773"/>
      <c r="V77" s="3773"/>
      <c r="W77" s="3773"/>
      <c r="X77" s="3773"/>
      <c r="Y77" s="3773"/>
      <c r="Z77" s="3773"/>
      <c r="AA77" s="3773"/>
    </row>
    <row r="78" spans="1:27" s="2092" customFormat="1" ht="24.95" customHeight="1">
      <c r="A78" s="3771"/>
      <c r="B78" s="3894"/>
      <c r="C78" s="3858" t="str">
        <f ca="1">_xlfn.FORMULATEXT(C77)</f>
        <v>=CELLULE("nomfichier")</v>
      </c>
      <c r="D78" s="3858"/>
      <c r="E78" s="3858"/>
      <c r="F78" s="3858"/>
      <c r="G78" s="3858"/>
      <c r="H78" s="3858"/>
      <c r="I78" s="3858"/>
      <c r="J78" s="3858"/>
      <c r="K78" s="3858"/>
      <c r="L78" s="3858"/>
      <c r="M78" s="3852"/>
      <c r="N78" s="3773"/>
      <c r="O78" s="3858"/>
      <c r="P78" s="3773"/>
      <c r="Q78" s="3773"/>
      <c r="R78" s="3773"/>
      <c r="S78" s="3773"/>
      <c r="T78" s="3773"/>
      <c r="U78" s="3773"/>
      <c r="V78" s="3773"/>
      <c r="W78" s="3773"/>
      <c r="X78" s="3773"/>
      <c r="Y78" s="3773"/>
      <c r="Z78" s="3773"/>
      <c r="AA78" s="3773"/>
    </row>
    <row r="79" spans="1:27" s="2092" customFormat="1" ht="24.95" customHeight="1" thickBot="1">
      <c r="A79" s="3771"/>
      <c r="B79" s="3860"/>
      <c r="C79" s="3895" t="s">
        <v>3092</v>
      </c>
      <c r="D79" s="3862"/>
      <c r="E79" s="3862"/>
      <c r="F79" s="3862"/>
      <c r="G79" s="3862"/>
      <c r="H79" s="3862"/>
      <c r="I79" s="3862"/>
      <c r="J79" s="3863"/>
      <c r="K79" s="3864"/>
      <c r="L79" s="3864"/>
      <c r="M79" s="3865"/>
      <c r="N79" s="3773"/>
      <c r="O79" s="3773"/>
      <c r="P79" s="3773"/>
      <c r="Q79" s="3773"/>
      <c r="R79" s="3773"/>
      <c r="S79" s="3773"/>
      <c r="T79" s="3773"/>
      <c r="U79" s="3773"/>
      <c r="V79" s="3773"/>
      <c r="W79" s="3773"/>
      <c r="X79" s="3773"/>
      <c r="Y79" s="3773"/>
      <c r="Z79" s="3773"/>
      <c r="AA79" s="3773"/>
    </row>
    <row r="80" spans="1:27" s="2092" customFormat="1" ht="24.95" customHeight="1" thickBot="1">
      <c r="A80" s="3771"/>
      <c r="B80" s="3772"/>
      <c r="C80" s="3773"/>
      <c r="D80" s="3774"/>
      <c r="E80" s="3774"/>
      <c r="F80" s="3775"/>
      <c r="G80" s="3775"/>
      <c r="H80" s="3775"/>
      <c r="I80" s="3775"/>
      <c r="J80" s="3785"/>
      <c r="K80" s="3773"/>
      <c r="L80" s="3773"/>
      <c r="M80" s="3773"/>
      <c r="N80" s="3773"/>
      <c r="O80" s="3773"/>
      <c r="P80" s="3773"/>
      <c r="Q80" s="3773"/>
      <c r="R80" s="3773"/>
      <c r="S80" s="3773"/>
      <c r="T80" s="3773"/>
      <c r="U80" s="3773"/>
      <c r="V80" s="3773"/>
      <c r="W80" s="3773"/>
      <c r="X80" s="3773"/>
      <c r="Y80" s="3773"/>
      <c r="Z80" s="3773"/>
      <c r="AA80" s="3773"/>
    </row>
    <row r="81" spans="1:27" s="2092" customFormat="1" ht="24.95" customHeight="1">
      <c r="A81" s="3771"/>
      <c r="B81" s="3842"/>
      <c r="C81" s="3843"/>
      <c r="D81" s="3844"/>
      <c r="E81" s="3844"/>
      <c r="F81" s="3844"/>
      <c r="G81" s="3844"/>
      <c r="H81" s="3844"/>
      <c r="I81" s="3844"/>
      <c r="J81" s="3845"/>
      <c r="K81" s="3846"/>
      <c r="L81" s="3773"/>
      <c r="M81" s="3773"/>
      <c r="N81" s="3773"/>
      <c r="O81" s="3773"/>
      <c r="P81" s="3773"/>
      <c r="Q81" s="3773"/>
      <c r="R81" s="3773"/>
      <c r="S81" s="3773"/>
      <c r="T81" s="3773"/>
      <c r="U81" s="3773"/>
      <c r="V81" s="3773"/>
      <c r="W81" s="3773"/>
      <c r="X81" s="3773"/>
      <c r="Y81" s="3773"/>
      <c r="Z81" s="3773"/>
      <c r="AA81" s="3773"/>
    </row>
    <row r="82" spans="1:27" s="2092" customFormat="1" ht="24.95" customHeight="1">
      <c r="A82" s="3771"/>
      <c r="B82" s="3847" t="s">
        <v>2374</v>
      </c>
      <c r="C82" s="3872" t="s">
        <v>2984</v>
      </c>
      <c r="D82" s="3849"/>
      <c r="E82" s="3849"/>
      <c r="F82" s="3849"/>
      <c r="G82" s="3849"/>
      <c r="H82" s="3849"/>
      <c r="I82" s="3849"/>
      <c r="J82" s="3850"/>
      <c r="K82" s="3852"/>
      <c r="L82" s="3773"/>
      <c r="M82" s="3773"/>
      <c r="N82" s="3773"/>
      <c r="O82" s="3773"/>
      <c r="P82" s="3773"/>
      <c r="Q82" s="3773"/>
      <c r="R82" s="3773"/>
      <c r="S82" s="3773"/>
      <c r="T82" s="3773"/>
      <c r="U82" s="3773"/>
      <c r="V82" s="3773"/>
      <c r="W82" s="3773"/>
      <c r="X82" s="3773"/>
      <c r="Y82" s="3773"/>
      <c r="Z82" s="3773"/>
      <c r="AA82" s="3773"/>
    </row>
    <row r="83" spans="1:27" s="2092" customFormat="1" ht="24.95" customHeight="1">
      <c r="A83" s="3771"/>
      <c r="B83" s="3847">
        <f>ROW()</f>
        <v>83</v>
      </c>
      <c r="C83" s="3777" t="s">
        <v>3093</v>
      </c>
      <c r="D83" s="3787"/>
      <c r="E83" s="3787"/>
      <c r="F83" s="3787"/>
      <c r="G83" s="3787"/>
      <c r="H83" s="3787"/>
      <c r="I83" s="3787"/>
      <c r="J83" s="3787"/>
      <c r="K83" s="3852"/>
      <c r="L83" s="3773"/>
      <c r="M83" s="3773"/>
      <c r="N83" s="3773"/>
      <c r="O83" s="3773"/>
      <c r="P83" s="3773"/>
      <c r="Q83" s="3773"/>
      <c r="R83" s="3773"/>
      <c r="S83" s="3773"/>
      <c r="T83" s="3773"/>
      <c r="U83" s="3773"/>
      <c r="V83" s="3773"/>
      <c r="W83" s="3773"/>
      <c r="X83" s="3773"/>
      <c r="Y83" s="3773"/>
      <c r="Z83" s="3773"/>
      <c r="AA83" s="3773"/>
    </row>
    <row r="84" spans="1:27" s="2092" customFormat="1" ht="24.95" customHeight="1" thickBot="1">
      <c r="A84" s="3771"/>
      <c r="B84" s="3860"/>
      <c r="C84" s="3895" t="s">
        <v>3094</v>
      </c>
      <c r="D84" s="3862"/>
      <c r="E84" s="3862"/>
      <c r="F84" s="3862"/>
      <c r="G84" s="3862"/>
      <c r="H84" s="3862"/>
      <c r="I84" s="3862"/>
      <c r="J84" s="3863"/>
      <c r="K84" s="3865"/>
      <c r="L84" s="3773"/>
      <c r="M84" s="3773"/>
      <c r="N84" s="3773"/>
      <c r="O84" s="3773"/>
      <c r="P84" s="3773"/>
      <c r="Q84" s="3773"/>
      <c r="R84" s="3773"/>
      <c r="S84" s="3773"/>
      <c r="T84" s="3773"/>
      <c r="U84" s="3773"/>
      <c r="V84" s="3773"/>
      <c r="W84" s="3773"/>
      <c r="X84" s="3773"/>
      <c r="Y84" s="3773"/>
      <c r="Z84" s="3773"/>
      <c r="AA84" s="3773"/>
    </row>
    <row r="85" spans="1:27" s="2092" customFormat="1" ht="24.95" customHeight="1" thickBot="1">
      <c r="A85" s="3771"/>
      <c r="B85" s="3772"/>
      <c r="C85" s="3773"/>
      <c r="D85" s="3774"/>
      <c r="E85" s="3774"/>
      <c r="F85" s="3775"/>
      <c r="G85" s="3775"/>
      <c r="H85" s="3775"/>
      <c r="I85" s="3775"/>
      <c r="J85" s="3785"/>
      <c r="K85" s="3773"/>
      <c r="L85" s="3773"/>
      <c r="M85" s="3773"/>
      <c r="N85" s="3773"/>
      <c r="O85" s="3773"/>
      <c r="P85" s="3773"/>
      <c r="Q85" s="3773"/>
      <c r="R85" s="3773"/>
      <c r="S85" s="3773"/>
      <c r="T85" s="3773"/>
      <c r="U85" s="3773"/>
      <c r="V85" s="3773"/>
      <c r="W85" s="3773"/>
      <c r="X85" s="3773"/>
      <c r="Y85" s="3773"/>
      <c r="Z85" s="3773"/>
      <c r="AA85" s="3773"/>
    </row>
    <row r="86" spans="1:27" s="2092" customFormat="1" ht="24.95" customHeight="1">
      <c r="A86" s="3771"/>
      <c r="B86" s="3842"/>
      <c r="C86" s="3843"/>
      <c r="D86" s="3844"/>
      <c r="E86" s="3844"/>
      <c r="F86" s="3844"/>
      <c r="G86" s="3844"/>
      <c r="H86" s="3844"/>
      <c r="I86" s="3844"/>
      <c r="J86" s="3845"/>
      <c r="K86" s="3843"/>
      <c r="L86" s="3843"/>
      <c r="M86" s="3843"/>
      <c r="N86" s="3843"/>
      <c r="O86" s="3843"/>
      <c r="P86" s="3846"/>
      <c r="Q86" s="3773"/>
      <c r="R86" s="3773"/>
      <c r="S86" s="3773"/>
      <c r="T86" s="3773"/>
      <c r="U86" s="3773"/>
      <c r="V86" s="3773"/>
      <c r="W86" s="3773"/>
      <c r="X86" s="3773"/>
      <c r="Y86" s="3773"/>
      <c r="Z86" s="3773"/>
      <c r="AA86" s="3773"/>
    </row>
    <row r="87" spans="1:27" s="2092" customFormat="1" ht="24.95" customHeight="1">
      <c r="A87" s="3771"/>
      <c r="B87" s="3847" t="s">
        <v>2374</v>
      </c>
      <c r="C87" s="3872" t="s">
        <v>2983</v>
      </c>
      <c r="D87" s="3878"/>
      <c r="E87" s="3851"/>
      <c r="F87" s="3851"/>
      <c r="G87" s="3851"/>
      <c r="H87" s="3851"/>
      <c r="I87" s="3851"/>
      <c r="J87" s="3851"/>
      <c r="K87" s="3851"/>
      <c r="L87" s="3851"/>
      <c r="M87" s="3851"/>
      <c r="N87" s="3851"/>
      <c r="O87" s="3851"/>
      <c r="P87" s="3852"/>
      <c r="Q87" s="3762"/>
      <c r="R87" s="3773"/>
      <c r="S87" s="3773"/>
      <c r="T87" s="3773"/>
      <c r="U87" s="3773"/>
      <c r="V87" s="3773"/>
      <c r="W87" s="3773"/>
      <c r="X87" s="3773"/>
      <c r="Y87" s="3773"/>
      <c r="Z87" s="3773"/>
      <c r="AA87" s="3773"/>
    </row>
    <row r="88" spans="1:27" s="2092" customFormat="1" ht="24.95" customHeight="1">
      <c r="A88" s="3771"/>
      <c r="B88" s="3847"/>
      <c r="C88" s="3853" t="str">
        <f ca="1">SUBSTITUTE(SUBSTITUTE(RIGHT(CELL("filename",A1),LEN(CELL("filename",A1))-SEARCH("[",CELL("filename",A1))+1),"[",""),"]"," ")</f>
        <v>ff-14.A-restauration-13.postits-au-poids.xlsx Formats-Formules-Fonctions2</v>
      </c>
      <c r="D88" s="3873"/>
      <c r="E88" s="3873"/>
      <c r="F88" s="3873"/>
      <c r="G88" s="3873"/>
      <c r="H88" s="3873"/>
      <c r="I88" s="3873"/>
      <c r="J88" s="3855"/>
      <c r="K88" s="3855"/>
      <c r="L88" s="3856"/>
      <c r="M88" s="3856"/>
      <c r="N88" s="3856"/>
      <c r="O88" s="3856"/>
      <c r="P88" s="3896"/>
      <c r="Q88" s="3762"/>
      <c r="R88" s="3773"/>
      <c r="S88" s="3773"/>
      <c r="T88" s="3773"/>
      <c r="U88" s="3773"/>
      <c r="V88" s="3773"/>
      <c r="W88" s="3773"/>
      <c r="X88" s="3773"/>
      <c r="Y88" s="3773"/>
      <c r="Z88" s="3773"/>
      <c r="AA88" s="3773"/>
    </row>
    <row r="89" spans="1:27" s="2092" customFormat="1" ht="24.95" customHeight="1">
      <c r="A89" s="3771"/>
      <c r="B89" s="3847">
        <f>ROW()</f>
        <v>89</v>
      </c>
      <c r="C89" s="3858" t="str">
        <f ca="1">_xlfn.FORMULATEXT(C88)</f>
        <v>=SUBSTITUE(SUBSTITUE(DROITE(CELLULE("filename";A1);NBCAR(CELLULE("filename";A1))-CHERCHE("[";CELLULE("filename";A1))+1);"[";"");"]";" ")</v>
      </c>
      <c r="D89" s="3858"/>
      <c r="E89" s="3858"/>
      <c r="F89" s="3858"/>
      <c r="G89" s="3858"/>
      <c r="H89" s="3858"/>
      <c r="I89" s="3858"/>
      <c r="J89" s="3858"/>
      <c r="K89" s="3858"/>
      <c r="L89" s="3858"/>
      <c r="M89" s="3858"/>
      <c r="N89" s="3858"/>
      <c r="O89" s="3858"/>
      <c r="P89" s="3897"/>
      <c r="Q89" s="3762"/>
      <c r="R89" s="3773"/>
      <c r="S89" s="3773"/>
      <c r="T89" s="3773"/>
      <c r="U89" s="3773"/>
      <c r="V89" s="3773"/>
      <c r="W89" s="3773"/>
      <c r="X89" s="3773"/>
      <c r="Y89" s="3773"/>
      <c r="Z89" s="3773"/>
      <c r="AA89" s="3773"/>
    </row>
    <row r="90" spans="1:27" s="2092" customFormat="1" ht="24.95" customHeight="1" thickBot="1">
      <c r="A90" s="3771"/>
      <c r="B90" s="3860"/>
      <c r="C90" s="3861" t="s">
        <v>3085</v>
      </c>
      <c r="D90" s="3898"/>
      <c r="E90" s="3862"/>
      <c r="F90" s="3862"/>
      <c r="G90" s="3862"/>
      <c r="H90" s="3862"/>
      <c r="I90" s="3862"/>
      <c r="J90" s="3864"/>
      <c r="K90" s="3864"/>
      <c r="L90" s="3864"/>
      <c r="M90" s="3864"/>
      <c r="N90" s="3864"/>
      <c r="O90" s="3864"/>
      <c r="P90" s="3865"/>
      <c r="Q90" s="3762"/>
      <c r="R90" s="3773"/>
      <c r="S90" s="3773"/>
      <c r="T90" s="3773"/>
      <c r="U90" s="3773"/>
      <c r="V90" s="3773"/>
      <c r="W90" s="3773"/>
      <c r="X90" s="3773"/>
      <c r="Y90" s="3773"/>
      <c r="Z90" s="3773"/>
      <c r="AA90" s="3773"/>
    </row>
    <row r="91" spans="1:27" s="2092" customFormat="1" ht="24.95" customHeight="1" thickBot="1">
      <c r="A91" s="3771"/>
      <c r="B91" s="3772"/>
      <c r="C91" s="3773"/>
      <c r="D91" s="3774"/>
      <c r="E91" s="3774"/>
      <c r="F91" s="3775"/>
      <c r="G91" s="3775"/>
      <c r="H91" s="3775"/>
      <c r="I91" s="3775"/>
      <c r="J91" s="3785"/>
      <c r="K91" s="3773"/>
      <c r="L91" s="3773"/>
      <c r="M91" s="3773"/>
      <c r="N91" s="3773"/>
      <c r="O91" s="3773"/>
      <c r="P91" s="3773"/>
      <c r="Q91" s="3773"/>
      <c r="R91" s="3773"/>
      <c r="S91" s="3773"/>
      <c r="T91" s="3773"/>
      <c r="U91" s="3773"/>
      <c r="V91" s="3773"/>
      <c r="W91" s="3773"/>
      <c r="X91" s="3773"/>
      <c r="Y91" s="3773"/>
      <c r="Z91" s="3773"/>
      <c r="AA91" s="3773"/>
    </row>
    <row r="92" spans="1:27" s="2092" customFormat="1" ht="24.95" customHeight="1">
      <c r="A92" s="3771"/>
      <c r="B92" s="3866"/>
      <c r="C92" s="3867"/>
      <c r="D92" s="3868"/>
      <c r="E92" s="3868"/>
      <c r="F92" s="3869"/>
      <c r="G92" s="3869"/>
      <c r="H92" s="3869"/>
      <c r="I92" s="3869"/>
      <c r="J92" s="3870"/>
      <c r="K92" s="3867"/>
      <c r="L92" s="3867"/>
      <c r="M92" s="3871"/>
      <c r="N92" s="3773"/>
      <c r="O92" s="3773"/>
      <c r="P92" s="3773"/>
      <c r="Q92" s="3773"/>
      <c r="R92" s="3773"/>
      <c r="S92" s="3773"/>
      <c r="T92" s="3773"/>
      <c r="U92" s="3773"/>
      <c r="V92" s="3773"/>
      <c r="W92" s="3773"/>
      <c r="X92" s="3773"/>
      <c r="Y92" s="3773"/>
      <c r="Z92" s="3773"/>
      <c r="AA92" s="3773"/>
    </row>
    <row r="93" spans="1:27" s="2092" customFormat="1" ht="24.95" customHeight="1">
      <c r="A93" s="3771"/>
      <c r="B93" s="3847" t="s">
        <v>2374</v>
      </c>
      <c r="C93" s="3872" t="s">
        <v>2985</v>
      </c>
      <c r="D93" s="3776"/>
      <c r="E93" s="3773"/>
      <c r="F93" s="3773"/>
      <c r="G93" s="3773"/>
      <c r="H93" s="3773"/>
      <c r="I93" s="3773"/>
      <c r="J93" s="3773"/>
      <c r="K93" s="3773"/>
      <c r="L93" s="3773"/>
      <c r="M93" s="3852"/>
      <c r="N93" s="3773"/>
      <c r="O93" s="3773"/>
      <c r="P93" s="3773"/>
      <c r="Q93" s="3773"/>
      <c r="R93" s="3773"/>
      <c r="S93" s="3773"/>
      <c r="T93" s="3773"/>
      <c r="U93" s="3773"/>
      <c r="V93" s="3773"/>
      <c r="W93" s="3773"/>
      <c r="X93" s="3773"/>
      <c r="Y93" s="3773"/>
      <c r="Z93" s="3773"/>
      <c r="AA93" s="3773"/>
    </row>
    <row r="94" spans="1:27" s="2092" customFormat="1" ht="24.95" customHeight="1">
      <c r="A94" s="3771"/>
      <c r="B94" s="3847"/>
      <c r="C94" s="3853" t="str">
        <f ca="1">SUBSTITUTE(SUBSTITUTE(LEFT(CELL("filename",A1),SEARCH("]",CELL("filename",A1))),"[",""),"]","")</f>
        <v>E:\0-UPRT\1-UPRT.FR-SITE-WEB\ff-fiches-fabrications\ff-fiches-fabrication-maj-08-2020\ff-14.A-restauration-13.postits-au-poids.xlsx</v>
      </c>
      <c r="D94" s="3873"/>
      <c r="E94" s="3873"/>
      <c r="F94" s="3873"/>
      <c r="G94" s="3873"/>
      <c r="H94" s="3873"/>
      <c r="I94" s="3873"/>
      <c r="J94" s="3873"/>
      <c r="K94" s="3873"/>
      <c r="L94" s="3873"/>
      <c r="M94" s="3852"/>
      <c r="N94" s="3773"/>
      <c r="O94" s="3856"/>
      <c r="P94" s="3773"/>
      <c r="Q94" s="3773"/>
      <c r="R94" s="3773"/>
      <c r="S94" s="3773"/>
      <c r="T94" s="3773"/>
      <c r="U94" s="3773"/>
      <c r="V94" s="3773"/>
      <c r="W94" s="3773"/>
      <c r="X94" s="3773"/>
      <c r="Y94" s="3773"/>
      <c r="Z94" s="3773"/>
      <c r="AA94" s="3773"/>
    </row>
    <row r="95" spans="1:27" s="2092" customFormat="1" ht="24.95" customHeight="1">
      <c r="A95" s="3771"/>
      <c r="B95" s="3847">
        <f>ROW()</f>
        <v>95</v>
      </c>
      <c r="C95" s="3858" t="str">
        <f ca="1">_xlfn.FORMULATEXT(C94)</f>
        <v>=SUBSTITUE(SUBSTITUE(GAUCHE(CELLULE("filename";A1);CHERCHE("]";CELLULE("filename";A1)));"[";"");"]";"")</v>
      </c>
      <c r="D95" s="3858"/>
      <c r="E95" s="3858"/>
      <c r="F95" s="3858"/>
      <c r="G95" s="3858"/>
      <c r="H95" s="3858"/>
      <c r="I95" s="3858"/>
      <c r="J95" s="3858"/>
      <c r="K95" s="3858"/>
      <c r="L95" s="3858"/>
      <c r="M95" s="3852"/>
      <c r="N95" s="3773"/>
      <c r="O95" s="3858"/>
      <c r="P95" s="3773"/>
      <c r="Q95" s="3773"/>
      <c r="R95" s="3773"/>
      <c r="S95" s="3773"/>
      <c r="T95" s="3773"/>
      <c r="U95" s="3773"/>
      <c r="V95" s="3773"/>
      <c r="W95" s="3773"/>
      <c r="X95" s="3773"/>
      <c r="Y95" s="3773"/>
      <c r="Z95" s="3773"/>
      <c r="AA95" s="3773"/>
    </row>
    <row r="96" spans="1:27" s="2092" customFormat="1" ht="24.95" customHeight="1" thickBot="1">
      <c r="A96" s="3771"/>
      <c r="B96" s="3874"/>
      <c r="C96" s="3861" t="s">
        <v>3085</v>
      </c>
      <c r="D96" s="3898"/>
      <c r="E96" s="3862"/>
      <c r="F96" s="3862"/>
      <c r="G96" s="3862"/>
      <c r="H96" s="3862"/>
      <c r="I96" s="3862"/>
      <c r="J96" s="3899"/>
      <c r="K96" s="3887"/>
      <c r="L96" s="3887"/>
      <c r="M96" s="3900"/>
      <c r="N96" s="3773"/>
      <c r="O96" s="3773"/>
      <c r="P96" s="3773"/>
      <c r="Q96" s="3773"/>
      <c r="R96" s="3773"/>
      <c r="S96" s="3773"/>
      <c r="T96" s="3773"/>
      <c r="U96" s="3773"/>
      <c r="V96" s="3773"/>
      <c r="W96" s="3773"/>
      <c r="X96" s="3773"/>
      <c r="Y96" s="3773"/>
      <c r="Z96" s="3773"/>
      <c r="AA96" s="3773"/>
    </row>
    <row r="97" spans="1:27" s="2092" customFormat="1" ht="24.95" customHeight="1" thickBot="1">
      <c r="A97" s="3771"/>
      <c r="B97" s="3772"/>
      <c r="C97" s="3773"/>
      <c r="D97" s="3774"/>
      <c r="E97" s="3774"/>
      <c r="F97" s="3775"/>
      <c r="G97" s="3775"/>
      <c r="H97" s="3775"/>
      <c r="I97" s="3775"/>
      <c r="J97" s="3785"/>
      <c r="K97" s="3773"/>
      <c r="L97" s="3773"/>
      <c r="M97" s="3773"/>
      <c r="N97" s="3773"/>
      <c r="O97" s="3773"/>
      <c r="P97" s="3773"/>
      <c r="Q97" s="3773"/>
      <c r="R97" s="3773"/>
      <c r="S97" s="3773"/>
      <c r="T97" s="3773"/>
      <c r="U97" s="3773"/>
      <c r="V97" s="3773"/>
      <c r="W97" s="3773"/>
      <c r="X97" s="3773"/>
      <c r="Y97" s="3773"/>
      <c r="Z97" s="3773"/>
      <c r="AA97" s="3773"/>
    </row>
    <row r="98" spans="1:27" s="2092" customFormat="1" ht="24.95" customHeight="1">
      <c r="A98" s="3771"/>
      <c r="B98" s="3901"/>
      <c r="C98" s="3902"/>
      <c r="D98" s="3903"/>
      <c r="E98" s="3903"/>
      <c r="F98" s="3904"/>
      <c r="G98" s="3904"/>
      <c r="H98" s="3904"/>
      <c r="I98" s="3904"/>
      <c r="J98" s="3905"/>
      <c r="K98" s="3902"/>
      <c r="L98" s="3902"/>
      <c r="M98" s="3902"/>
      <c r="N98" s="3902"/>
      <c r="O98" s="3902"/>
      <c r="P98" s="3906"/>
      <c r="Q98" s="3773"/>
      <c r="R98" s="3773"/>
      <c r="S98" s="3773"/>
      <c r="T98" s="3773"/>
      <c r="U98" s="3773"/>
      <c r="V98" s="3773"/>
      <c r="W98" s="3773"/>
      <c r="X98" s="3773"/>
      <c r="Y98" s="3773"/>
      <c r="Z98" s="3773"/>
      <c r="AA98" s="3773"/>
    </row>
    <row r="99" spans="1:27" s="2092" customFormat="1" ht="24.95" customHeight="1">
      <c r="A99" s="3771"/>
      <c r="B99" s="3847" t="s">
        <v>2374</v>
      </c>
      <c r="C99" s="3872" t="s">
        <v>3095</v>
      </c>
      <c r="D99" s="3849"/>
      <c r="E99" s="3849"/>
      <c r="F99" s="3907"/>
      <c r="G99" s="3907"/>
      <c r="H99" s="3907"/>
      <c r="I99" s="3907"/>
      <c r="J99" s="3908"/>
      <c r="K99" s="3856"/>
      <c r="L99" s="3856"/>
      <c r="M99" s="3856"/>
      <c r="N99" s="3856"/>
      <c r="O99" s="3856"/>
      <c r="P99" s="3896"/>
      <c r="Q99" s="3773"/>
      <c r="R99" s="3773"/>
      <c r="S99" s="3773"/>
      <c r="T99" s="3773"/>
      <c r="U99" s="3773"/>
      <c r="V99" s="3773"/>
      <c r="W99" s="3773"/>
      <c r="X99" s="3773"/>
      <c r="Y99" s="3773"/>
      <c r="Z99" s="3773"/>
      <c r="AA99" s="3773"/>
    </row>
    <row r="100" spans="1:27" s="2092" customFormat="1" ht="24.95" customHeight="1">
      <c r="A100" s="3771"/>
      <c r="B100" s="3847"/>
      <c r="C100" s="3853" t="str">
        <f ca="1">IF(CELL("nomfichier",C55)="\\rcg006bur\usei_cartographie\[ff-29-formats-formules-pourcentages.xlsx]sites","","ff-29-formats-formules-pourcentages COPIE")</f>
        <v>ff-29-formats-formules-pourcentages COPIE</v>
      </c>
      <c r="D100" s="3873"/>
      <c r="E100" s="3873"/>
      <c r="F100" s="3873"/>
      <c r="G100" s="3854"/>
      <c r="H100" s="3854"/>
      <c r="I100" s="3854"/>
      <c r="J100" s="3855"/>
      <c r="K100" s="3855"/>
      <c r="L100" s="3856"/>
      <c r="M100" s="3856"/>
      <c r="N100" s="3856"/>
      <c r="O100" s="3856"/>
      <c r="P100" s="3896"/>
      <c r="Q100" s="3773"/>
      <c r="R100" s="3773"/>
      <c r="S100" s="3773"/>
      <c r="T100" s="3773"/>
      <c r="U100" s="3773"/>
      <c r="V100" s="3773"/>
      <c r="W100" s="3773"/>
      <c r="X100" s="3773"/>
      <c r="Y100" s="3773"/>
      <c r="Z100" s="3773"/>
      <c r="AA100" s="3773"/>
    </row>
    <row r="101" spans="1:27" s="2092" customFormat="1" ht="24.95" customHeight="1">
      <c r="A101" s="3771"/>
      <c r="B101" s="3847">
        <f>ROW()</f>
        <v>101</v>
      </c>
      <c r="C101" s="3858" t="str">
        <f ca="1">_xlfn.FORMULATEXT(C100)</f>
        <v>=SI(CELLULE("nomfichier";C55)="\\rcg006bur\usei_cartographie\[ff-29-formats-formules-pourcentages.xlsx]sites";"";"ff-29-formats-formules-pourcentages COPIE")</v>
      </c>
      <c r="D101" s="3858"/>
      <c r="E101" s="3858"/>
      <c r="F101" s="3858"/>
      <c r="G101" s="3858"/>
      <c r="H101" s="3858"/>
      <c r="I101" s="3858"/>
      <c r="J101" s="3858"/>
      <c r="K101" s="3858"/>
      <c r="L101" s="3858"/>
      <c r="M101" s="3858"/>
      <c r="N101" s="3858"/>
      <c r="O101" s="3858"/>
      <c r="P101" s="3897"/>
      <c r="Q101" s="3773"/>
      <c r="R101" s="3773"/>
      <c r="S101" s="3773"/>
      <c r="T101" s="3773"/>
      <c r="U101" s="3773"/>
      <c r="V101" s="3773"/>
      <c r="W101" s="3773"/>
      <c r="X101" s="3773"/>
      <c r="Y101" s="3773"/>
      <c r="Z101" s="3773"/>
      <c r="AA101" s="3773"/>
    </row>
    <row r="102" spans="1:27" s="2092" customFormat="1" ht="24.95" customHeight="1" thickBot="1">
      <c r="A102" s="3771"/>
      <c r="B102" s="3909"/>
      <c r="C102" s="3910" t="s">
        <v>3096</v>
      </c>
      <c r="D102" s="3911"/>
      <c r="E102" s="3911"/>
      <c r="F102" s="3912"/>
      <c r="G102" s="3912"/>
      <c r="H102" s="3912"/>
      <c r="I102" s="3912"/>
      <c r="J102" s="3913"/>
      <c r="K102" s="3913"/>
      <c r="L102" s="3913"/>
      <c r="M102" s="3913"/>
      <c r="N102" s="3913"/>
      <c r="O102" s="3913"/>
      <c r="P102" s="3914"/>
      <c r="Q102" s="3773"/>
      <c r="R102" s="3773"/>
      <c r="S102" s="3773"/>
      <c r="T102" s="3773"/>
      <c r="U102" s="3773"/>
      <c r="V102" s="3773"/>
      <c r="W102" s="3773"/>
      <c r="X102" s="3773"/>
      <c r="Y102" s="3773"/>
      <c r="Z102" s="3773"/>
      <c r="AA102" s="3773"/>
    </row>
    <row r="103" spans="1:27" s="2092" customFormat="1" ht="24.95" customHeight="1" thickBot="1">
      <c r="A103" s="3771"/>
      <c r="B103" s="3772"/>
      <c r="C103" s="3773"/>
      <c r="D103" s="3774"/>
      <c r="E103" s="3774"/>
      <c r="F103" s="3775"/>
      <c r="G103" s="3775"/>
      <c r="H103" s="3775"/>
      <c r="I103" s="3775"/>
      <c r="J103" s="3785"/>
      <c r="K103" s="3773"/>
      <c r="L103" s="3773"/>
      <c r="M103" s="3773"/>
      <c r="N103" s="3773"/>
      <c r="O103" s="3773"/>
      <c r="P103" s="3773"/>
      <c r="Q103" s="3773"/>
      <c r="R103" s="3773"/>
      <c r="S103" s="3773"/>
      <c r="T103" s="3773"/>
      <c r="U103" s="3773"/>
      <c r="V103" s="3773"/>
      <c r="W103" s="3773"/>
      <c r="X103" s="3773"/>
      <c r="Y103" s="3773"/>
      <c r="Z103" s="3773"/>
      <c r="AA103" s="3773"/>
    </row>
    <row r="104" spans="1:27" s="2092" customFormat="1" ht="24.95" customHeight="1">
      <c r="A104" s="3771"/>
      <c r="B104" s="3842"/>
      <c r="C104" s="3843"/>
      <c r="D104" s="3844"/>
      <c r="E104" s="3844"/>
      <c r="F104" s="3844"/>
      <c r="G104" s="3844"/>
      <c r="H104" s="3844"/>
      <c r="I104" s="3844"/>
      <c r="J104" s="3845"/>
      <c r="K104" s="3843"/>
      <c r="L104" s="3846"/>
      <c r="M104" s="3773"/>
      <c r="N104" s="3773"/>
      <c r="O104" s="3773"/>
      <c r="P104" s="3773"/>
      <c r="Q104" s="3773"/>
      <c r="R104" s="3773"/>
      <c r="S104" s="3773"/>
      <c r="T104" s="3773"/>
      <c r="U104" s="3773"/>
      <c r="V104" s="3773"/>
      <c r="W104" s="3773"/>
      <c r="X104" s="3773"/>
      <c r="Y104" s="3773"/>
      <c r="Z104" s="3773"/>
      <c r="AA104" s="3773"/>
    </row>
    <row r="105" spans="1:27" s="2092" customFormat="1" ht="24.95" customHeight="1">
      <c r="A105" s="3771"/>
      <c r="B105" s="3894"/>
      <c r="C105" s="3872" t="s">
        <v>2989</v>
      </c>
      <c r="D105" s="3915"/>
      <c r="E105" s="3916"/>
      <c r="F105" s="3849"/>
      <c r="G105" s="3849"/>
      <c r="H105" s="3849"/>
      <c r="I105" s="3849"/>
      <c r="J105" s="3850"/>
      <c r="K105" s="3851"/>
      <c r="L105" s="3852"/>
      <c r="M105" s="3773"/>
      <c r="N105" s="3773"/>
      <c r="O105" s="3773"/>
      <c r="P105" s="3773"/>
      <c r="Q105" s="3773"/>
      <c r="R105" s="3773"/>
      <c r="S105" s="3773"/>
      <c r="T105" s="3773"/>
      <c r="U105" s="3773"/>
      <c r="V105" s="3773"/>
      <c r="W105" s="3773"/>
      <c r="X105" s="3773"/>
      <c r="Y105" s="3773"/>
      <c r="Z105" s="3773"/>
      <c r="AA105" s="3773"/>
    </row>
    <row r="106" spans="1:27" s="2092" customFormat="1" ht="24.95" customHeight="1" thickBot="1">
      <c r="A106" s="3771"/>
      <c r="B106" s="3847" t="s">
        <v>2374</v>
      </c>
      <c r="C106" s="3917" t="s">
        <v>2991</v>
      </c>
      <c r="D106" s="3915"/>
      <c r="E106" s="3916"/>
      <c r="F106" s="3849"/>
      <c r="G106" s="3849"/>
      <c r="H106" s="3849"/>
      <c r="I106" s="3849"/>
      <c r="J106" s="3850"/>
      <c r="K106" s="3851"/>
      <c r="L106" s="3852"/>
      <c r="M106" s="3773"/>
      <c r="N106" s="3773"/>
      <c r="O106" s="3773"/>
      <c r="P106" s="3773"/>
      <c r="Q106" s="3773"/>
      <c r="R106" s="3773"/>
      <c r="S106" s="3773"/>
      <c r="T106" s="3773"/>
      <c r="U106" s="3773"/>
      <c r="V106" s="3773"/>
      <c r="W106" s="3773"/>
      <c r="X106" s="3773"/>
      <c r="Y106" s="3773"/>
      <c r="Z106" s="3773"/>
      <c r="AA106" s="3773"/>
    </row>
    <row r="107" spans="1:27" s="2092" customFormat="1" ht="24.95" customHeight="1" thickBot="1">
      <c r="A107" s="3771"/>
      <c r="B107" s="3847">
        <f>ROW()</f>
        <v>107</v>
      </c>
      <c r="C107" s="3918" t="s">
        <v>2992</v>
      </c>
      <c r="D107" s="3919"/>
      <c r="E107" s="3920" t="str">
        <f>RIGHT(C107,LEN(C107)-SEARCH(" ",C107))&amp;" "&amp;LEFT(C107,SEARCH(" ",C107))</f>
        <v xml:space="preserve">paul  legendre </v>
      </c>
      <c r="F107" s="3921"/>
      <c r="G107" s="3854"/>
      <c r="H107" s="3854"/>
      <c r="I107" s="3854"/>
      <c r="J107" s="3854"/>
      <c r="K107" s="3854"/>
      <c r="L107" s="3852"/>
      <c r="M107" s="3773"/>
      <c r="N107" s="3856"/>
      <c r="O107" s="3856"/>
      <c r="P107" s="3856"/>
      <c r="Q107" s="3856"/>
      <c r="R107" s="3773"/>
      <c r="S107" s="3773"/>
      <c r="T107" s="3773"/>
      <c r="U107" s="3773"/>
      <c r="V107" s="3773"/>
      <c r="W107" s="3773"/>
      <c r="X107" s="3773"/>
      <c r="Y107" s="3773"/>
      <c r="Z107" s="3773"/>
      <c r="AA107" s="3773"/>
    </row>
    <row r="108" spans="1:27" s="2092" customFormat="1" ht="24.95" customHeight="1">
      <c r="A108" s="3771"/>
      <c r="B108" s="3894"/>
      <c r="C108" s="3851"/>
      <c r="D108" s="3849"/>
      <c r="E108" s="3858" t="str">
        <f ca="1">_xlfn.FORMULATEXT(E107)</f>
        <v>=DROITE(C107;NBCAR(C107)-CHERCHE(" ";C107))&amp;" "&amp;GAUCHE(C107;CHERCHE(" ";C107))</v>
      </c>
      <c r="F108" s="3858"/>
      <c r="G108" s="3858"/>
      <c r="H108" s="3858"/>
      <c r="I108" s="3858"/>
      <c r="J108" s="3858"/>
      <c r="K108" s="3858"/>
      <c r="L108" s="3852"/>
      <c r="M108" s="3773"/>
      <c r="N108" s="3858"/>
      <c r="O108" s="3858"/>
      <c r="P108" s="3858"/>
      <c r="Q108" s="3858"/>
      <c r="R108" s="3773"/>
      <c r="S108" s="3773"/>
      <c r="T108" s="3773"/>
      <c r="U108" s="3773"/>
      <c r="V108" s="3773"/>
      <c r="W108" s="3773"/>
      <c r="X108" s="3773"/>
      <c r="Y108" s="3773"/>
      <c r="Z108" s="3773"/>
      <c r="AA108" s="3773"/>
    </row>
    <row r="109" spans="1:27" s="2092" customFormat="1" ht="24.95" customHeight="1" thickBot="1">
      <c r="A109" s="3771"/>
      <c r="B109" s="3860"/>
      <c r="C109" s="3864"/>
      <c r="D109" s="3862"/>
      <c r="E109" s="3861" t="s">
        <v>3097</v>
      </c>
      <c r="F109" s="3862"/>
      <c r="G109" s="3862"/>
      <c r="H109" s="3862"/>
      <c r="I109" s="3862"/>
      <c r="J109" s="3863"/>
      <c r="K109" s="3864"/>
      <c r="L109" s="3865"/>
      <c r="M109" s="3773"/>
      <c r="N109" s="3773"/>
      <c r="O109" s="3773"/>
      <c r="P109" s="3773"/>
      <c r="Q109" s="3773"/>
      <c r="R109" s="3773"/>
      <c r="S109" s="3773"/>
      <c r="T109" s="3773"/>
      <c r="U109" s="3773"/>
      <c r="V109" s="3773"/>
      <c r="W109" s="3773"/>
      <c r="X109" s="3773"/>
      <c r="Y109" s="3773"/>
      <c r="Z109" s="3773"/>
      <c r="AA109" s="3773"/>
    </row>
    <row r="110" spans="1:27" s="2092" customFormat="1" ht="24.95" customHeight="1" thickBot="1">
      <c r="A110" s="3771"/>
      <c r="B110" s="3772"/>
      <c r="C110" s="3773"/>
      <c r="D110" s="3774"/>
      <c r="E110" s="3774"/>
      <c r="F110" s="3775"/>
      <c r="G110" s="3775"/>
      <c r="H110" s="3775"/>
      <c r="I110" s="3775"/>
      <c r="J110" s="3785"/>
      <c r="K110" s="3773"/>
      <c r="L110" s="3773"/>
      <c r="M110" s="3773"/>
      <c r="N110" s="3773"/>
      <c r="O110" s="3773"/>
      <c r="P110" s="3773"/>
      <c r="Q110" s="3773"/>
      <c r="R110" s="3773"/>
      <c r="S110" s="3773"/>
      <c r="T110" s="3773"/>
      <c r="U110" s="3773"/>
      <c r="V110" s="3773"/>
      <c r="W110" s="3773"/>
      <c r="X110" s="3773"/>
      <c r="Y110" s="3773"/>
      <c r="Z110" s="3773"/>
      <c r="AA110" s="3773"/>
    </row>
    <row r="111" spans="1:27" s="2092" customFormat="1" ht="24.95" customHeight="1">
      <c r="A111" s="3771"/>
      <c r="B111" s="3842"/>
      <c r="C111" s="3843"/>
      <c r="D111" s="3844"/>
      <c r="E111" s="3844"/>
      <c r="F111" s="3844"/>
      <c r="G111" s="3844"/>
      <c r="H111" s="3844"/>
      <c r="I111" s="3844"/>
      <c r="J111" s="3870"/>
      <c r="K111" s="3871"/>
      <c r="L111" s="3773"/>
      <c r="M111" s="3773"/>
      <c r="N111" s="3773"/>
      <c r="O111" s="3773"/>
      <c r="P111" s="3773"/>
      <c r="Q111" s="3773"/>
      <c r="R111" s="3773"/>
      <c r="S111" s="3773"/>
      <c r="T111" s="3773"/>
      <c r="U111" s="3773"/>
      <c r="V111" s="3773"/>
      <c r="W111" s="3773"/>
      <c r="X111" s="3773"/>
      <c r="Y111" s="3773"/>
      <c r="Z111" s="3773"/>
      <c r="AA111" s="3773"/>
    </row>
    <row r="112" spans="1:27" s="2092" customFormat="1" ht="24.95" customHeight="1">
      <c r="A112" s="3771"/>
      <c r="B112" s="3894"/>
      <c r="C112" s="3872" t="s">
        <v>3098</v>
      </c>
      <c r="D112" s="3849"/>
      <c r="E112" s="3849"/>
      <c r="F112" s="3849"/>
      <c r="G112" s="3849"/>
      <c r="H112" s="3849"/>
      <c r="I112" s="3849"/>
      <c r="J112" s="3785"/>
      <c r="K112" s="3922"/>
      <c r="L112" s="3773"/>
      <c r="M112" s="3773"/>
      <c r="N112" s="3773"/>
      <c r="O112" s="3773"/>
      <c r="P112" s="3773"/>
      <c r="Q112" s="3773"/>
      <c r="R112" s="3773"/>
      <c r="S112" s="3773"/>
      <c r="T112" s="3773"/>
      <c r="U112" s="3773"/>
      <c r="V112" s="3773"/>
      <c r="W112" s="3773"/>
      <c r="X112" s="3773"/>
      <c r="Y112" s="3773"/>
      <c r="Z112" s="3773"/>
      <c r="AA112" s="3773"/>
    </row>
    <row r="113" spans="1:27" s="2092" customFormat="1" ht="24.95" customHeight="1">
      <c r="A113" s="3771"/>
      <c r="B113" s="3847" t="s">
        <v>2374</v>
      </c>
      <c r="C113" s="3849"/>
      <c r="D113" s="3849"/>
      <c r="E113" s="3849"/>
      <c r="F113" s="3849"/>
      <c r="G113" s="3849"/>
      <c r="H113" s="3849"/>
      <c r="I113" s="3849"/>
      <c r="J113" s="3785"/>
      <c r="K113" s="3922"/>
      <c r="L113" s="3773"/>
      <c r="M113" s="3773"/>
      <c r="N113" s="3773"/>
      <c r="O113" s="3773"/>
      <c r="P113" s="3773"/>
      <c r="Q113" s="3773"/>
      <c r="R113" s="3773"/>
      <c r="S113" s="3773"/>
      <c r="T113" s="3773"/>
      <c r="U113" s="3773"/>
      <c r="V113" s="3773"/>
      <c r="W113" s="3773"/>
      <c r="X113" s="3773"/>
      <c r="Y113" s="3773"/>
      <c r="Z113" s="3773"/>
      <c r="AA113" s="3773"/>
    </row>
    <row r="114" spans="1:27" s="2092" customFormat="1" ht="24.95" customHeight="1">
      <c r="A114" s="3771"/>
      <c r="B114" s="3847">
        <f>ROW()</f>
        <v>114</v>
      </c>
      <c r="C114" s="3923">
        <v>5</v>
      </c>
      <c r="D114" s="3924">
        <f>RANK(C114,C114:C118,0)</f>
        <v>3</v>
      </c>
      <c r="E114" s="3858" t="str">
        <f ca="1">_xlfn.FORMULATEXT(D114)</f>
        <v>=RANG(C114;C114:C118;0)</v>
      </c>
      <c r="F114" s="3916"/>
      <c r="G114" s="3849"/>
      <c r="H114" s="3774"/>
      <c r="I114" s="3849"/>
      <c r="J114" s="3785"/>
      <c r="K114" s="3922"/>
      <c r="L114" s="3773"/>
      <c r="M114" s="3773"/>
      <c r="N114" s="3773"/>
      <c r="O114" s="3773"/>
      <c r="P114" s="3773"/>
      <c r="Q114" s="3773"/>
      <c r="R114" s="3773"/>
      <c r="S114" s="3773"/>
      <c r="T114" s="3773"/>
      <c r="U114" s="3773"/>
      <c r="V114" s="3773"/>
      <c r="W114" s="3773"/>
      <c r="X114" s="3773"/>
      <c r="Y114" s="3773"/>
      <c r="Z114" s="3773"/>
      <c r="AA114" s="3773"/>
    </row>
    <row r="115" spans="1:27" s="2092" customFormat="1" ht="24.95" customHeight="1">
      <c r="A115" s="3771"/>
      <c r="B115" s="3894"/>
      <c r="C115" s="3923">
        <v>8</v>
      </c>
      <c r="D115" s="3924">
        <f>RANK(C115,C114:C118,0)</f>
        <v>1</v>
      </c>
      <c r="E115" s="3925" t="s">
        <v>2995</v>
      </c>
      <c r="F115" s="3916"/>
      <c r="G115" s="3849"/>
      <c r="H115" s="3849"/>
      <c r="I115" s="3849"/>
      <c r="J115" s="3785"/>
      <c r="K115" s="3922"/>
      <c r="L115" s="3773"/>
      <c r="M115" s="3773"/>
      <c r="N115" s="3773"/>
      <c r="O115" s="3773"/>
      <c r="P115" s="3773"/>
      <c r="Q115" s="3773"/>
      <c r="R115" s="3773"/>
      <c r="S115" s="3773"/>
      <c r="T115" s="3773"/>
      <c r="U115" s="3773"/>
      <c r="V115" s="3773"/>
      <c r="W115" s="3773"/>
      <c r="X115" s="3773"/>
      <c r="Y115" s="3773"/>
      <c r="Z115" s="3773"/>
      <c r="AA115" s="3773"/>
    </row>
    <row r="116" spans="1:27" s="2092" customFormat="1" ht="24.95" customHeight="1">
      <c r="A116" s="3771"/>
      <c r="B116" s="3894"/>
      <c r="C116" s="3923">
        <v>4</v>
      </c>
      <c r="D116" s="3924">
        <f>RANK(C116,C114:C118,0)</f>
        <v>4</v>
      </c>
      <c r="E116" s="3915"/>
      <c r="F116" s="3916"/>
      <c r="G116" s="3849"/>
      <c r="H116" s="3849"/>
      <c r="I116" s="3849"/>
      <c r="J116" s="3785"/>
      <c r="K116" s="3922"/>
      <c r="L116" s="3773"/>
      <c r="M116" s="3773"/>
      <c r="N116" s="3773"/>
      <c r="O116" s="3773"/>
      <c r="P116" s="3773"/>
      <c r="Q116" s="3773"/>
      <c r="R116" s="3773"/>
      <c r="S116" s="3773"/>
      <c r="T116" s="3773"/>
      <c r="U116" s="3773"/>
      <c r="V116" s="3773"/>
      <c r="W116" s="3773"/>
      <c r="X116" s="3773"/>
      <c r="Y116" s="3773"/>
      <c r="Z116" s="3773"/>
      <c r="AA116" s="3773"/>
    </row>
    <row r="117" spans="1:27" s="2092" customFormat="1" ht="24.95" customHeight="1">
      <c r="A117" s="3771"/>
      <c r="B117" s="3894"/>
      <c r="C117" s="3923">
        <v>1</v>
      </c>
      <c r="D117" s="3924">
        <f>RANK(C117,C114:C118,0)</f>
        <v>5</v>
      </c>
      <c r="E117" s="3915"/>
      <c r="F117" s="3916"/>
      <c r="G117" s="3849"/>
      <c r="H117" s="3849"/>
      <c r="I117" s="3849"/>
      <c r="J117" s="3785"/>
      <c r="K117" s="3922"/>
      <c r="L117" s="3773"/>
      <c r="M117" s="3773"/>
      <c r="N117" s="3773"/>
      <c r="O117" s="3773"/>
      <c r="P117" s="3773"/>
      <c r="Q117" s="3773"/>
      <c r="R117" s="3773"/>
      <c r="S117" s="3773"/>
      <c r="T117" s="3773"/>
      <c r="U117" s="3773"/>
      <c r="V117" s="3773"/>
      <c r="W117" s="3773"/>
      <c r="X117" s="3773"/>
      <c r="Y117" s="3773"/>
      <c r="Z117" s="3773"/>
      <c r="AA117" s="3773"/>
    </row>
    <row r="118" spans="1:27" s="2092" customFormat="1" ht="24.95" customHeight="1">
      <c r="A118" s="3771"/>
      <c r="B118" s="3894"/>
      <c r="C118" s="3923">
        <v>7</v>
      </c>
      <c r="D118" s="3924">
        <f>RANK(C118,C114:C118,0)</f>
        <v>2</v>
      </c>
      <c r="E118" s="3915"/>
      <c r="F118" s="3916"/>
      <c r="G118" s="3849"/>
      <c r="H118" s="3849"/>
      <c r="I118" s="3849"/>
      <c r="J118" s="3785"/>
      <c r="K118" s="3922"/>
      <c r="L118" s="3773"/>
      <c r="M118" s="3773"/>
      <c r="N118" s="3773"/>
      <c r="O118" s="3773"/>
      <c r="P118" s="3773"/>
      <c r="Q118" s="3773"/>
      <c r="R118" s="3773"/>
      <c r="S118" s="3773"/>
      <c r="T118" s="3773"/>
      <c r="U118" s="3773"/>
      <c r="V118" s="3773"/>
      <c r="W118" s="3773"/>
      <c r="X118" s="3773"/>
      <c r="Y118" s="3773"/>
      <c r="Z118" s="3773"/>
      <c r="AA118" s="3773"/>
    </row>
    <row r="119" spans="1:27" s="2092" customFormat="1" ht="24.95" customHeight="1" thickBot="1">
      <c r="A119" s="3771"/>
      <c r="B119" s="3926" t="s">
        <v>3127</v>
      </c>
      <c r="C119" s="3864"/>
      <c r="D119" s="3862"/>
      <c r="E119" s="3862"/>
      <c r="F119" s="3862"/>
      <c r="G119" s="3862"/>
      <c r="H119" s="3862"/>
      <c r="I119" s="3862"/>
      <c r="J119" s="3899"/>
      <c r="K119" s="3900"/>
      <c r="L119" s="3773"/>
      <c r="M119" s="3773"/>
      <c r="N119" s="3773"/>
      <c r="O119" s="3773"/>
      <c r="P119" s="3773"/>
      <c r="Q119" s="3773"/>
      <c r="R119" s="3773"/>
      <c r="S119" s="3773"/>
      <c r="T119" s="3773"/>
      <c r="U119" s="3773"/>
      <c r="V119" s="3773"/>
      <c r="W119" s="3773"/>
      <c r="X119" s="3773"/>
      <c r="Y119" s="3773"/>
      <c r="Z119" s="3773"/>
      <c r="AA119" s="3773"/>
    </row>
    <row r="120" spans="1:27" s="2092" customFormat="1" ht="24.95" customHeight="1" thickBot="1">
      <c r="A120" s="3771"/>
      <c r="B120" s="3772"/>
      <c r="C120" s="3773"/>
      <c r="D120" s="3774"/>
      <c r="E120" s="3774"/>
      <c r="F120" s="3775"/>
      <c r="G120" s="3775"/>
      <c r="H120" s="3775"/>
      <c r="I120" s="3775"/>
      <c r="J120" s="3785"/>
      <c r="K120" s="3773"/>
      <c r="L120" s="3773"/>
      <c r="M120" s="3773"/>
      <c r="N120" s="3773"/>
      <c r="O120" s="3773"/>
      <c r="P120" s="3773"/>
      <c r="Q120" s="3773"/>
      <c r="R120" s="3773"/>
      <c r="S120" s="3773"/>
      <c r="T120" s="3773"/>
      <c r="U120" s="3773"/>
      <c r="V120" s="3773"/>
      <c r="W120" s="3773"/>
      <c r="X120" s="3773"/>
      <c r="Y120" s="3773"/>
      <c r="Z120" s="3773"/>
      <c r="AA120" s="3773"/>
    </row>
    <row r="121" spans="1:27" s="2092" customFormat="1" ht="24.95" customHeight="1">
      <c r="A121" s="3771"/>
      <c r="B121" s="3842"/>
      <c r="C121" s="3843"/>
      <c r="D121" s="3844"/>
      <c r="E121" s="3844"/>
      <c r="F121" s="3844"/>
      <c r="G121" s="3844"/>
      <c r="H121" s="3844"/>
      <c r="I121" s="3844"/>
      <c r="J121" s="3845"/>
      <c r="K121" s="3846"/>
      <c r="L121" s="3773"/>
      <c r="M121" s="3773"/>
      <c r="N121" s="3773"/>
      <c r="O121" s="3773"/>
      <c r="P121" s="3773"/>
      <c r="Q121" s="3773"/>
      <c r="R121" s="3773"/>
      <c r="S121" s="3773"/>
      <c r="T121" s="3773"/>
      <c r="U121" s="3773"/>
      <c r="V121" s="3773"/>
      <c r="W121" s="3773"/>
      <c r="X121" s="3773"/>
      <c r="Y121" s="3773"/>
      <c r="Z121" s="3773"/>
      <c r="AA121" s="3773"/>
    </row>
    <row r="122" spans="1:27" s="2092" customFormat="1" ht="24.95" customHeight="1">
      <c r="A122" s="3771"/>
      <c r="B122" s="3894"/>
      <c r="C122" s="3872" t="s">
        <v>2997</v>
      </c>
      <c r="D122" s="3927"/>
      <c r="E122" s="3915"/>
      <c r="F122" s="3916"/>
      <c r="G122" s="3849"/>
      <c r="H122" s="3849"/>
      <c r="I122" s="3849"/>
      <c r="J122" s="3850"/>
      <c r="K122" s="3852"/>
      <c r="L122" s="3773"/>
      <c r="M122" s="3773"/>
      <c r="N122" s="3773"/>
      <c r="O122" s="3773"/>
      <c r="P122" s="3773"/>
      <c r="Q122" s="3773"/>
      <c r="R122" s="3773"/>
      <c r="S122" s="3773"/>
      <c r="T122" s="3773"/>
      <c r="U122" s="3773"/>
      <c r="V122" s="3773"/>
      <c r="W122" s="3773"/>
      <c r="X122" s="3773"/>
      <c r="Y122" s="3773"/>
      <c r="Z122" s="3773"/>
      <c r="AA122" s="3773"/>
    </row>
    <row r="123" spans="1:27" s="2092" customFormat="1" ht="24.95" customHeight="1">
      <c r="A123" s="3771"/>
      <c r="B123" s="3894"/>
      <c r="C123" s="3917" t="s">
        <v>2998</v>
      </c>
      <c r="D123" s="3851"/>
      <c r="E123" s="3915"/>
      <c r="F123" s="3916"/>
      <c r="G123" s="3849"/>
      <c r="H123" s="3849"/>
      <c r="I123" s="3849"/>
      <c r="J123" s="3850"/>
      <c r="K123" s="3852"/>
      <c r="L123" s="3773"/>
      <c r="M123" s="3773"/>
      <c r="N123" s="3773"/>
      <c r="O123" s="3773"/>
      <c r="P123" s="3773"/>
      <c r="Q123" s="3773"/>
      <c r="R123" s="3773"/>
      <c r="S123" s="3773"/>
      <c r="T123" s="3773"/>
      <c r="U123" s="3773"/>
      <c r="V123" s="3773"/>
      <c r="W123" s="3773"/>
      <c r="X123" s="3773"/>
      <c r="Y123" s="3773"/>
      <c r="Z123" s="3773"/>
      <c r="AA123" s="3773"/>
    </row>
    <row r="124" spans="1:27" s="2092" customFormat="1" ht="24.95" customHeight="1">
      <c r="A124" s="3771"/>
      <c r="B124" s="3894"/>
      <c r="C124" s="3917" t="s">
        <v>2999</v>
      </c>
      <c r="D124" s="3851"/>
      <c r="E124" s="3915"/>
      <c r="F124" s="3916"/>
      <c r="G124" s="3849"/>
      <c r="H124" s="3849"/>
      <c r="I124" s="3849"/>
      <c r="J124" s="3850"/>
      <c r="K124" s="3852"/>
      <c r="L124" s="3773"/>
      <c r="M124" s="3773"/>
      <c r="N124" s="3773"/>
      <c r="O124" s="3773"/>
      <c r="P124" s="3773"/>
      <c r="Q124" s="3773"/>
      <c r="R124" s="3773"/>
      <c r="S124" s="3773"/>
      <c r="T124" s="3773"/>
      <c r="U124" s="3773"/>
      <c r="V124" s="3773"/>
      <c r="W124" s="3773"/>
      <c r="X124" s="3773"/>
      <c r="Y124" s="3773"/>
      <c r="Z124" s="3773"/>
      <c r="AA124" s="3773"/>
    </row>
    <row r="125" spans="1:27" s="2092" customFormat="1" ht="24.95" customHeight="1">
      <c r="A125" s="3771"/>
      <c r="B125" s="3894"/>
      <c r="C125" s="3927" t="s">
        <v>3099</v>
      </c>
      <c r="D125" s="3851"/>
      <c r="E125" s="3915"/>
      <c r="F125" s="3916"/>
      <c r="G125" s="3849"/>
      <c r="H125" s="3849"/>
      <c r="I125" s="3849"/>
      <c r="J125" s="3850"/>
      <c r="K125" s="3852"/>
      <c r="L125" s="3773"/>
      <c r="M125" s="3773"/>
      <c r="N125" s="3773"/>
      <c r="O125" s="3773"/>
      <c r="P125" s="3773"/>
      <c r="Q125" s="3773"/>
      <c r="R125" s="3773"/>
      <c r="S125" s="3773"/>
      <c r="T125" s="3773"/>
      <c r="U125" s="3773"/>
      <c r="V125" s="3773"/>
      <c r="W125" s="3773"/>
      <c r="X125" s="3773"/>
      <c r="Y125" s="3773"/>
      <c r="Z125" s="3773"/>
      <c r="AA125" s="3773"/>
    </row>
    <row r="126" spans="1:27" s="2092" customFormat="1" ht="24.95" customHeight="1">
      <c r="A126" s="3771"/>
      <c r="B126" s="3847" t="s">
        <v>2374</v>
      </c>
      <c r="C126" s="3849"/>
      <c r="D126" s="3849"/>
      <c r="E126" s="3849"/>
      <c r="F126" s="3849"/>
      <c r="G126" s="3849"/>
      <c r="H126" s="3849"/>
      <c r="I126" s="3849"/>
      <c r="J126" s="3850"/>
      <c r="K126" s="3852"/>
      <c r="L126" s="3773"/>
      <c r="M126" s="3773"/>
      <c r="N126" s="3773"/>
      <c r="O126" s="3773"/>
      <c r="P126" s="3773"/>
      <c r="Q126" s="3773"/>
      <c r="R126" s="3773"/>
      <c r="S126" s="3773"/>
      <c r="T126" s="3773"/>
      <c r="U126" s="3773"/>
      <c r="V126" s="3773"/>
      <c r="W126" s="3773"/>
      <c r="X126" s="3773"/>
      <c r="Y126" s="3773"/>
      <c r="Z126" s="3773"/>
      <c r="AA126" s="3773"/>
    </row>
    <row r="127" spans="1:27" s="2092" customFormat="1" ht="24.95" customHeight="1">
      <c r="A127" s="3771"/>
      <c r="B127" s="3847">
        <f>ROW()</f>
        <v>127</v>
      </c>
      <c r="C127" s="3923">
        <v>5</v>
      </c>
      <c r="D127" s="3928" t="str">
        <f>REPT(CHAR(7),RANK(C127,C127:C131,1))</f>
        <v>_x0007__x0007__x0007_</v>
      </c>
      <c r="E127" s="3858" t="str">
        <f ca="1">_xlfn.FORMULATEXT(D127)</f>
        <v>=REPT(CAR(7);RANG(C127;C127:C131;1))</v>
      </c>
      <c r="F127" s="3916"/>
      <c r="G127" s="3916"/>
      <c r="H127" s="3916"/>
      <c r="I127" s="3849"/>
      <c r="J127" s="3850"/>
      <c r="K127" s="3852"/>
      <c r="L127" s="3773"/>
      <c r="M127" s="3773"/>
      <c r="N127" s="3773"/>
      <c r="O127" s="3773"/>
      <c r="P127" s="3773"/>
      <c r="Q127" s="3773"/>
      <c r="R127" s="3773"/>
      <c r="S127" s="3773"/>
      <c r="T127" s="3773"/>
      <c r="U127" s="3773"/>
      <c r="V127" s="3773"/>
      <c r="W127" s="3773"/>
      <c r="X127" s="3773"/>
      <c r="Y127" s="3773"/>
      <c r="Z127" s="3773"/>
      <c r="AA127" s="3773"/>
    </row>
    <row r="128" spans="1:27" s="2092" customFormat="1" ht="24.95" customHeight="1">
      <c r="A128" s="3771"/>
      <c r="B128" s="3894"/>
      <c r="C128" s="3923">
        <v>8</v>
      </c>
      <c r="D128" s="3928" t="str">
        <f>REPT(CHAR(7),RANK(C128,C127:C131,1))</f>
        <v>_x0007__x0007__x0007__x0007__x0007_</v>
      </c>
      <c r="E128" s="3915"/>
      <c r="F128" s="3916"/>
      <c r="G128" s="3849"/>
      <c r="H128" s="3849"/>
      <c r="I128" s="3849"/>
      <c r="J128" s="3850"/>
      <c r="K128" s="3852"/>
      <c r="L128" s="3773"/>
      <c r="M128" s="3773"/>
      <c r="N128" s="3773"/>
      <c r="O128" s="3773"/>
      <c r="P128" s="3773"/>
      <c r="Q128" s="3773"/>
      <c r="R128" s="3773"/>
      <c r="S128" s="3773"/>
      <c r="T128" s="3773"/>
      <c r="U128" s="3773"/>
      <c r="V128" s="3773"/>
      <c r="W128" s="3773"/>
      <c r="X128" s="3773"/>
      <c r="Y128" s="3773"/>
      <c r="Z128" s="3773"/>
      <c r="AA128" s="3773"/>
    </row>
    <row r="129" spans="1:27" s="2092" customFormat="1" ht="24.95" customHeight="1">
      <c r="A129" s="3771"/>
      <c r="B129" s="3894"/>
      <c r="C129" s="3923">
        <v>4</v>
      </c>
      <c r="D129" s="3928" t="str">
        <f>REPT(CHAR(7),RANK(C129,C127:C131,1))</f>
        <v>_x0007__x0007_</v>
      </c>
      <c r="E129" s="3915"/>
      <c r="F129" s="3916"/>
      <c r="G129" s="3849"/>
      <c r="H129" s="3849"/>
      <c r="I129" s="3849"/>
      <c r="J129" s="3850"/>
      <c r="K129" s="3852"/>
      <c r="L129" s="3773"/>
      <c r="M129" s="3773"/>
      <c r="N129" s="3773"/>
      <c r="O129" s="3773"/>
      <c r="P129" s="3773"/>
      <c r="Q129" s="3773"/>
      <c r="R129" s="3773"/>
      <c r="S129" s="3773"/>
      <c r="T129" s="3773"/>
      <c r="U129" s="3773"/>
      <c r="V129" s="3773"/>
      <c r="W129" s="3773"/>
      <c r="X129" s="3773"/>
      <c r="Y129" s="3773"/>
      <c r="Z129" s="3773"/>
      <c r="AA129" s="3773"/>
    </row>
    <row r="130" spans="1:27" s="2092" customFormat="1" ht="24.95" customHeight="1">
      <c r="A130" s="3771"/>
      <c r="B130" s="3894"/>
      <c r="C130" s="3923">
        <v>1</v>
      </c>
      <c r="D130" s="3928" t="str">
        <f>REPT(CHAR(7),RANK(C130,C127:C131,1))</f>
        <v>_x0007_</v>
      </c>
      <c r="E130" s="3915"/>
      <c r="F130" s="3916"/>
      <c r="G130" s="3849"/>
      <c r="H130" s="3849"/>
      <c r="I130" s="3849"/>
      <c r="J130" s="3850"/>
      <c r="K130" s="3852"/>
      <c r="L130" s="3773"/>
      <c r="M130" s="3773"/>
      <c r="N130" s="3773"/>
      <c r="O130" s="3773"/>
      <c r="P130" s="3773"/>
      <c r="Q130" s="3773"/>
      <c r="R130" s="3773"/>
      <c r="S130" s="3773"/>
      <c r="T130" s="3773"/>
      <c r="U130" s="3773"/>
      <c r="V130" s="3773"/>
      <c r="W130" s="3773"/>
      <c r="X130" s="3773"/>
      <c r="Y130" s="3773"/>
      <c r="Z130" s="3773"/>
      <c r="AA130" s="3773"/>
    </row>
    <row r="131" spans="1:27" s="2092" customFormat="1" ht="24.95" customHeight="1">
      <c r="A131" s="3771"/>
      <c r="B131" s="3894"/>
      <c r="C131" s="3923">
        <v>7</v>
      </c>
      <c r="D131" s="3928" t="str">
        <f>REPT(CHAR(7),RANK(C131,C127:C131,1))</f>
        <v>_x0007__x0007__x0007__x0007_</v>
      </c>
      <c r="E131" s="3915"/>
      <c r="F131" s="3916"/>
      <c r="G131" s="3849"/>
      <c r="H131" s="3849"/>
      <c r="I131" s="3849"/>
      <c r="J131" s="3850"/>
      <c r="K131" s="3852"/>
      <c r="L131" s="3773"/>
      <c r="M131" s="3773"/>
      <c r="N131" s="3773"/>
      <c r="O131" s="3773"/>
      <c r="P131" s="3773"/>
      <c r="Q131" s="3773"/>
      <c r="R131" s="3773"/>
      <c r="S131" s="3773"/>
      <c r="T131" s="3773"/>
      <c r="U131" s="3773"/>
      <c r="V131" s="3773"/>
      <c r="W131" s="3773"/>
      <c r="X131" s="3773"/>
      <c r="Y131" s="3773"/>
      <c r="Z131" s="3773"/>
      <c r="AA131" s="3773"/>
    </row>
    <row r="132" spans="1:27" s="2092" customFormat="1" ht="24.95" customHeight="1" thickBot="1">
      <c r="A132" s="3771"/>
      <c r="B132" s="3926" t="s">
        <v>3127</v>
      </c>
      <c r="C132" s="3864"/>
      <c r="D132" s="3929"/>
      <c r="E132" s="3929"/>
      <c r="F132" s="3929"/>
      <c r="G132" s="3862"/>
      <c r="H132" s="3862"/>
      <c r="I132" s="3862"/>
      <c r="J132" s="3863"/>
      <c r="K132" s="3865"/>
      <c r="L132" s="3773"/>
      <c r="M132" s="3773"/>
      <c r="N132" s="3773"/>
      <c r="O132" s="3773"/>
      <c r="P132" s="3773"/>
      <c r="Q132" s="3773"/>
      <c r="R132" s="3773"/>
      <c r="S132" s="3773"/>
      <c r="T132" s="3773"/>
      <c r="U132" s="3773"/>
      <c r="V132" s="3773"/>
      <c r="W132" s="3773"/>
      <c r="X132" s="3773"/>
      <c r="Y132" s="3773"/>
      <c r="Z132" s="3773"/>
      <c r="AA132" s="3773"/>
    </row>
    <row r="133" spans="1:27" s="2092" customFormat="1" ht="24.95" customHeight="1" thickBot="1">
      <c r="A133" s="3771"/>
      <c r="B133" s="3772"/>
      <c r="C133" s="3773"/>
      <c r="D133" s="3774"/>
      <c r="E133" s="3774"/>
      <c r="F133" s="3775"/>
      <c r="G133" s="3775"/>
      <c r="H133" s="3775"/>
      <c r="I133" s="3775"/>
      <c r="J133" s="3785"/>
      <c r="K133" s="3773"/>
      <c r="L133" s="3773"/>
      <c r="M133" s="3773"/>
      <c r="N133" s="3773"/>
      <c r="O133" s="3773"/>
      <c r="P133" s="3773"/>
      <c r="Q133" s="3773"/>
      <c r="R133" s="3773"/>
      <c r="S133" s="3773"/>
      <c r="T133" s="3773"/>
      <c r="U133" s="3773"/>
      <c r="V133" s="3773"/>
      <c r="W133" s="3773"/>
      <c r="X133" s="3773"/>
      <c r="Y133" s="3773"/>
      <c r="Z133" s="3773"/>
      <c r="AA133" s="3773"/>
    </row>
    <row r="134" spans="1:27" s="2092" customFormat="1" ht="24.95" customHeight="1">
      <c r="A134" s="3930"/>
      <c r="B134" s="3931"/>
      <c r="C134" s="3932"/>
      <c r="D134" s="3903"/>
      <c r="E134" s="3903"/>
      <c r="F134" s="3903"/>
      <c r="G134" s="3903"/>
      <c r="H134" s="3903"/>
      <c r="I134" s="3933"/>
      <c r="J134" s="3850"/>
      <c r="K134" s="3851"/>
      <c r="L134" s="3851"/>
      <c r="M134" s="3773"/>
      <c r="N134" s="3773"/>
      <c r="O134" s="3773"/>
      <c r="P134" s="3773"/>
      <c r="Q134" s="3773"/>
      <c r="R134" s="3773"/>
      <c r="S134" s="3773"/>
      <c r="T134" s="3773"/>
      <c r="U134" s="3773"/>
      <c r="V134" s="3773"/>
      <c r="W134" s="3773"/>
      <c r="X134" s="3773"/>
      <c r="Y134" s="3773"/>
      <c r="Z134" s="3773"/>
      <c r="AA134" s="3773"/>
    </row>
    <row r="135" spans="1:27" s="2092" customFormat="1" ht="24.95" customHeight="1">
      <c r="A135" s="3930"/>
      <c r="B135" s="3934"/>
      <c r="C135" s="3872" t="s">
        <v>2987</v>
      </c>
      <c r="D135" s="3849"/>
      <c r="E135" s="3849"/>
      <c r="F135" s="3849"/>
      <c r="G135" s="3849"/>
      <c r="H135" s="3849"/>
      <c r="I135" s="3935"/>
      <c r="J135" s="3850"/>
      <c r="K135" s="3851"/>
      <c r="L135" s="3851"/>
      <c r="M135" s="3773"/>
      <c r="N135" s="3773"/>
      <c r="O135" s="3773"/>
      <c r="P135" s="3773"/>
      <c r="Q135" s="3773"/>
      <c r="R135" s="3773"/>
      <c r="S135" s="3773"/>
      <c r="T135" s="3773"/>
      <c r="U135" s="3773"/>
      <c r="V135" s="3773"/>
      <c r="W135" s="3773"/>
      <c r="X135" s="3773"/>
      <c r="Y135" s="3773"/>
      <c r="Z135" s="3773"/>
      <c r="AA135" s="3773"/>
    </row>
    <row r="136" spans="1:27" s="2092" customFormat="1" ht="24.95" customHeight="1">
      <c r="A136" s="3930"/>
      <c r="B136" s="3847" t="s">
        <v>3100</v>
      </c>
      <c r="C136" s="3851"/>
      <c r="D136" s="3851"/>
      <c r="E136" s="3849"/>
      <c r="F136" s="3849"/>
      <c r="G136" s="3936"/>
      <c r="H136" s="3851"/>
      <c r="I136" s="3937"/>
      <c r="J136" s="3851"/>
      <c r="K136" s="3851"/>
      <c r="L136" s="3851"/>
      <c r="M136" s="3773"/>
      <c r="N136" s="3773"/>
      <c r="O136" s="3773"/>
      <c r="P136" s="3773"/>
      <c r="Q136" s="3773"/>
      <c r="R136" s="3773"/>
      <c r="S136" s="3773"/>
      <c r="T136" s="3773"/>
      <c r="U136" s="3773"/>
      <c r="V136" s="3773"/>
      <c r="W136" s="3773"/>
      <c r="X136" s="3773"/>
      <c r="Y136" s="3773"/>
      <c r="Z136" s="3773"/>
      <c r="AA136" s="3773"/>
    </row>
    <row r="137" spans="1:27" s="2092" customFormat="1" ht="24.95" customHeight="1">
      <c r="A137" s="3930"/>
      <c r="B137" s="3938">
        <f>ROW()</f>
        <v>137</v>
      </c>
      <c r="C137" s="4072">
        <f ca="1">TODAY()</f>
        <v>44545</v>
      </c>
      <c r="D137" s="4072"/>
      <c r="E137" s="4072"/>
      <c r="F137" s="3925"/>
      <c r="G137" s="3858" t="str">
        <f ca="1">_xlfn.FORMULATEXT(C137)</f>
        <v>=AUJOURDHUI()</v>
      </c>
      <c r="H137" s="3851"/>
      <c r="I137" s="3937"/>
      <c r="J137" s="3851"/>
      <c r="K137" s="3851"/>
      <c r="L137" s="3851"/>
      <c r="M137" s="3773"/>
      <c r="N137" s="3773"/>
      <c r="O137" s="3773"/>
      <c r="P137" s="3773"/>
      <c r="Q137" s="3773"/>
      <c r="R137" s="3773"/>
      <c r="S137" s="3773"/>
      <c r="T137" s="3773"/>
      <c r="U137" s="3773"/>
      <c r="V137" s="3773"/>
      <c r="W137" s="3773"/>
      <c r="X137" s="3773"/>
      <c r="Y137" s="3773"/>
      <c r="Z137" s="3773"/>
      <c r="AA137" s="3773"/>
    </row>
    <row r="138" spans="1:27" s="2092" customFormat="1" ht="24.95" customHeight="1">
      <c r="A138" s="3930"/>
      <c r="B138" s="3934"/>
      <c r="C138" s="3925" t="s">
        <v>2990</v>
      </c>
      <c r="D138" s="3916"/>
      <c r="E138" s="3916"/>
      <c r="F138" s="3916"/>
      <c r="G138" s="3916"/>
      <c r="H138" s="3851"/>
      <c r="I138" s="3937"/>
      <c r="J138" s="3851"/>
      <c r="K138" s="3851"/>
      <c r="L138" s="3851"/>
      <c r="M138" s="3773"/>
      <c r="N138" s="3773"/>
      <c r="O138" s="3773"/>
      <c r="P138" s="3773"/>
      <c r="Q138" s="3773"/>
      <c r="R138" s="3773"/>
      <c r="S138" s="3773"/>
      <c r="T138" s="3773"/>
      <c r="U138" s="3773"/>
      <c r="V138" s="3773"/>
      <c r="W138" s="3773"/>
      <c r="X138" s="3773"/>
      <c r="Y138" s="3773"/>
      <c r="Z138" s="3773"/>
      <c r="AA138" s="3773"/>
    </row>
    <row r="139" spans="1:27" s="2092" customFormat="1" ht="24.95" customHeight="1">
      <c r="A139" s="3930"/>
      <c r="B139" s="3934"/>
      <c r="C139" s="3925"/>
      <c r="D139" s="3916"/>
      <c r="E139" s="3916"/>
      <c r="F139" s="3916"/>
      <c r="G139" s="3916"/>
      <c r="H139" s="3851"/>
      <c r="I139" s="3937"/>
      <c r="J139" s="3851"/>
      <c r="K139" s="3851"/>
      <c r="L139" s="3851"/>
      <c r="M139" s="3773"/>
      <c r="N139" s="3773"/>
      <c r="O139" s="3773"/>
      <c r="P139" s="3773"/>
      <c r="Q139" s="3773"/>
      <c r="R139" s="3773"/>
      <c r="S139" s="3773"/>
      <c r="T139" s="3773"/>
      <c r="U139" s="3773"/>
      <c r="V139" s="3773"/>
      <c r="W139" s="3773"/>
      <c r="X139" s="3773"/>
      <c r="Y139" s="3773"/>
      <c r="Z139" s="3773"/>
      <c r="AA139" s="3773"/>
    </row>
    <row r="140" spans="1:27" s="2092" customFormat="1" ht="24.95" customHeight="1">
      <c r="A140" s="3930"/>
      <c r="B140" s="3938">
        <f>ROW()</f>
        <v>140</v>
      </c>
      <c r="C140" s="4072">
        <f ca="1">NOW()</f>
        <v>44545.406542013887</v>
      </c>
      <c r="D140" s="4072"/>
      <c r="E140" s="4072"/>
      <c r="F140" s="3925"/>
      <c r="G140" s="3858" t="str">
        <f ca="1">_xlfn.FORMULATEXT(C140)</f>
        <v>=MAINTENANT()</v>
      </c>
      <c r="H140" s="3851"/>
      <c r="I140" s="3937"/>
      <c r="J140" s="3851"/>
      <c r="K140" s="3851"/>
      <c r="L140" s="3851"/>
      <c r="M140" s="3773"/>
      <c r="N140" s="3773"/>
      <c r="O140" s="3773"/>
      <c r="P140" s="3773"/>
      <c r="Q140" s="3773"/>
      <c r="R140" s="3773"/>
      <c r="S140" s="3773"/>
      <c r="T140" s="3773"/>
      <c r="U140" s="3773"/>
      <c r="V140" s="3773"/>
      <c r="W140" s="3773"/>
      <c r="X140" s="3773"/>
      <c r="Y140" s="3773"/>
      <c r="Z140" s="3773"/>
      <c r="AA140" s="3773"/>
    </row>
    <row r="141" spans="1:27" s="2092" customFormat="1" ht="24.95" customHeight="1">
      <c r="A141" s="3930"/>
      <c r="B141" s="3934"/>
      <c r="C141" s="3925" t="s">
        <v>2990</v>
      </c>
      <c r="D141" s="3916"/>
      <c r="E141" s="3916"/>
      <c r="F141" s="3916"/>
      <c r="G141" s="3916"/>
      <c r="H141" s="3851"/>
      <c r="I141" s="3937"/>
      <c r="J141" s="3851"/>
      <c r="K141" s="3851"/>
      <c r="L141" s="3851"/>
      <c r="M141" s="3773"/>
      <c r="N141" s="3773"/>
      <c r="O141" s="3773"/>
      <c r="P141" s="3773"/>
      <c r="Q141" s="3773"/>
      <c r="R141" s="3773"/>
      <c r="S141" s="3773"/>
      <c r="T141" s="3773"/>
      <c r="U141" s="3773"/>
      <c r="V141" s="3773"/>
      <c r="W141" s="3773"/>
      <c r="X141" s="3773"/>
      <c r="Y141" s="3773"/>
      <c r="Z141" s="3773"/>
      <c r="AA141" s="3773"/>
    </row>
    <row r="142" spans="1:27" s="2092" customFormat="1" ht="24.95" customHeight="1">
      <c r="A142" s="3930"/>
      <c r="B142" s="3934"/>
      <c r="C142" s="3916"/>
      <c r="D142" s="3916"/>
      <c r="E142" s="3916"/>
      <c r="F142" s="3916"/>
      <c r="G142" s="3916"/>
      <c r="H142" s="3851"/>
      <c r="I142" s="3937"/>
      <c r="J142" s="3851"/>
      <c r="K142" s="3851"/>
      <c r="L142" s="3851"/>
      <c r="M142" s="3773"/>
      <c r="N142" s="3773"/>
      <c r="O142" s="3773"/>
      <c r="P142" s="3773"/>
      <c r="Q142" s="3773"/>
      <c r="R142" s="3773"/>
      <c r="S142" s="3773"/>
      <c r="T142" s="3773"/>
      <c r="U142" s="3773"/>
      <c r="V142" s="3773"/>
      <c r="W142" s="3773"/>
      <c r="X142" s="3773"/>
      <c r="Y142" s="3773"/>
      <c r="Z142" s="3773"/>
      <c r="AA142" s="3773"/>
    </row>
    <row r="143" spans="1:27" s="2092" customFormat="1" ht="24.95" customHeight="1">
      <c r="A143" s="3930"/>
      <c r="B143" s="3938">
        <f>ROW()</f>
        <v>143</v>
      </c>
      <c r="C143" s="4073">
        <f ca="1">NOW()</f>
        <v>44545.406542013887</v>
      </c>
      <c r="D143" s="4073"/>
      <c r="E143" s="4073"/>
      <c r="F143" s="3925"/>
      <c r="G143" s="3858" t="str">
        <f ca="1">_xlfn.FORMULATEXT(C143)</f>
        <v>=MAINTENANT()</v>
      </c>
      <c r="H143" s="3851"/>
      <c r="I143" s="3937"/>
      <c r="J143" s="3851"/>
      <c r="K143" s="3851"/>
      <c r="L143" s="3851"/>
      <c r="M143" s="3773"/>
      <c r="N143" s="3773"/>
      <c r="O143" s="3773"/>
      <c r="P143" s="3773"/>
      <c r="Q143" s="3773"/>
      <c r="R143" s="3773"/>
      <c r="S143" s="3773"/>
      <c r="T143" s="3773"/>
      <c r="U143" s="3773"/>
      <c r="V143" s="3773"/>
      <c r="W143" s="3773"/>
      <c r="X143" s="3773"/>
      <c r="Y143" s="3773"/>
      <c r="Z143" s="3773"/>
      <c r="AA143" s="3773"/>
    </row>
    <row r="144" spans="1:27" s="2092" customFormat="1" ht="24.95" customHeight="1">
      <c r="A144" s="3930"/>
      <c r="B144" s="3934"/>
      <c r="C144" s="3925"/>
      <c r="D144" s="3939" t="s">
        <v>2993</v>
      </c>
      <c r="E144" s="3940" t="s">
        <v>2994</v>
      </c>
      <c r="F144" s="3916"/>
      <c r="G144" s="3916"/>
      <c r="H144" s="3851"/>
      <c r="I144" s="3937"/>
      <c r="J144" s="3851"/>
      <c r="K144" s="3851"/>
      <c r="L144" s="3851"/>
      <c r="M144" s="3773"/>
      <c r="N144" s="3773"/>
      <c r="O144" s="3773"/>
      <c r="P144" s="3773"/>
      <c r="Q144" s="3773"/>
      <c r="R144" s="3773"/>
      <c r="S144" s="3773"/>
      <c r="T144" s="3773"/>
      <c r="U144" s="3773"/>
      <c r="V144" s="3773"/>
      <c r="W144" s="3773"/>
      <c r="X144" s="3773"/>
      <c r="Y144" s="3773"/>
      <c r="Z144" s="3773"/>
      <c r="AA144" s="3773"/>
    </row>
    <row r="145" spans="1:27" s="2092" customFormat="1" ht="24.95" customHeight="1">
      <c r="A145" s="3930"/>
      <c r="B145" s="3934"/>
      <c r="C145" s="3925"/>
      <c r="D145" s="3916"/>
      <c r="E145" s="3916"/>
      <c r="F145" s="3916"/>
      <c r="G145" s="3916"/>
      <c r="H145" s="3851"/>
      <c r="I145" s="3937"/>
      <c r="J145" s="3851"/>
      <c r="K145" s="3851"/>
      <c r="L145" s="3851"/>
      <c r="M145" s="3773"/>
      <c r="N145" s="3773"/>
      <c r="O145" s="3773"/>
      <c r="P145" s="3773"/>
      <c r="Q145" s="3773"/>
      <c r="R145" s="3773"/>
      <c r="S145" s="3773"/>
      <c r="T145" s="3773"/>
      <c r="U145" s="3773"/>
      <c r="V145" s="3773"/>
      <c r="W145" s="3773"/>
      <c r="X145" s="3773"/>
      <c r="Y145" s="3773"/>
      <c r="Z145" s="3773"/>
      <c r="AA145" s="3773"/>
    </row>
    <row r="146" spans="1:27" s="2092" customFormat="1" ht="24.95" customHeight="1">
      <c r="A146" s="3930"/>
      <c r="B146" s="3938">
        <f>ROW()</f>
        <v>146</v>
      </c>
      <c r="C146" s="3941">
        <f ca="1">NOW()</f>
        <v>44545.406542013887</v>
      </c>
      <c r="D146" s="3915"/>
      <c r="E146" s="3851"/>
      <c r="F146" s="3925"/>
      <c r="G146" s="3858" t="str">
        <f ca="1">_xlfn.FORMULATEXT(C146)</f>
        <v>=MAINTENANT()</v>
      </c>
      <c r="H146" s="3851"/>
      <c r="I146" s="3937"/>
      <c r="J146" s="3851"/>
      <c r="K146" s="3851"/>
      <c r="L146" s="3851"/>
      <c r="M146" s="3773"/>
      <c r="N146" s="3773"/>
      <c r="O146" s="3773"/>
      <c r="P146" s="3773"/>
      <c r="Q146" s="3773"/>
      <c r="R146" s="3773"/>
      <c r="S146" s="3773"/>
      <c r="T146" s="3773"/>
      <c r="U146" s="3773"/>
      <c r="V146" s="3773"/>
      <c r="W146" s="3773"/>
      <c r="X146" s="3773"/>
      <c r="Y146" s="3773"/>
      <c r="Z146" s="3773"/>
      <c r="AA146" s="3773"/>
    </row>
    <row r="147" spans="1:27" s="2092" customFormat="1" ht="24.95" customHeight="1">
      <c r="A147" s="3930"/>
      <c r="B147" s="3934"/>
      <c r="C147" s="3925" t="s">
        <v>2996</v>
      </c>
      <c r="D147" s="3915"/>
      <c r="E147" s="3916"/>
      <c r="F147" s="3942"/>
      <c r="G147" s="3942"/>
      <c r="H147" s="3851"/>
      <c r="I147" s="3937"/>
      <c r="J147" s="3851"/>
      <c r="K147" s="3851"/>
      <c r="L147" s="3851"/>
      <c r="M147" s="3773"/>
      <c r="N147" s="3773"/>
      <c r="O147" s="3773"/>
      <c r="P147" s="3773"/>
      <c r="Q147" s="3773"/>
      <c r="R147" s="3773"/>
      <c r="S147" s="3773"/>
      <c r="T147" s="3773"/>
      <c r="U147" s="3773"/>
      <c r="V147" s="3773"/>
      <c r="W147" s="3773"/>
      <c r="X147" s="3773"/>
      <c r="Y147" s="3773"/>
      <c r="Z147" s="3773"/>
      <c r="AA147" s="3773"/>
    </row>
    <row r="148" spans="1:27" s="2092" customFormat="1" ht="24.95" customHeight="1">
      <c r="A148" s="3930"/>
      <c r="B148" s="3934"/>
      <c r="C148" s="3930"/>
      <c r="D148" s="3930"/>
      <c r="E148" s="3930"/>
      <c r="F148" s="3930"/>
      <c r="G148" s="3930"/>
      <c r="H148" s="3930"/>
      <c r="I148" s="3943"/>
      <c r="J148" s="3930"/>
      <c r="K148" s="3930"/>
      <c r="L148" s="3930"/>
      <c r="M148" s="3771"/>
      <c r="N148" s="3771"/>
      <c r="O148" s="3771"/>
      <c r="P148" s="3771"/>
      <c r="Q148" s="3771"/>
      <c r="R148" s="3773"/>
      <c r="S148" s="3773"/>
      <c r="T148" s="3773"/>
      <c r="U148" s="3773"/>
      <c r="V148" s="3773"/>
      <c r="W148" s="3773"/>
      <c r="X148" s="3773"/>
      <c r="Y148" s="3773"/>
      <c r="Z148" s="3773"/>
      <c r="AA148" s="3773"/>
    </row>
    <row r="149" spans="1:27" s="2092" customFormat="1" ht="24.95" customHeight="1">
      <c r="A149" s="3930"/>
      <c r="B149" s="3938">
        <f>ROW()</f>
        <v>149</v>
      </c>
      <c r="C149" s="4074">
        <f ca="1">TODAY()</f>
        <v>44545</v>
      </c>
      <c r="D149" s="4074"/>
      <c r="E149" s="3930"/>
      <c r="F149" s="3930"/>
      <c r="G149" s="3858" t="str">
        <f ca="1">_xlfn.FORMULATEXT(C149)</f>
        <v>=AUJOURDHUI()</v>
      </c>
      <c r="H149" s="3851"/>
      <c r="I149" s="3937"/>
      <c r="J149" s="3851"/>
      <c r="K149" s="3851"/>
      <c r="L149" s="3851"/>
      <c r="M149" s="3773"/>
      <c r="N149" s="3762"/>
      <c r="O149" s="3762"/>
      <c r="P149" s="3762"/>
      <c r="Q149" s="3762"/>
      <c r="R149" s="3773"/>
      <c r="S149" s="3773"/>
      <c r="T149" s="3773"/>
      <c r="U149" s="3773"/>
      <c r="V149" s="3773"/>
      <c r="W149" s="3773"/>
      <c r="X149" s="3773"/>
      <c r="Y149" s="3773"/>
      <c r="Z149" s="3773"/>
      <c r="AA149" s="3773"/>
    </row>
    <row r="150" spans="1:27" s="2092" customFormat="1" ht="24.95" customHeight="1">
      <c r="A150" s="3930"/>
      <c r="B150" s="3934"/>
      <c r="C150" s="3925" t="s">
        <v>2990</v>
      </c>
      <c r="D150" s="3850"/>
      <c r="E150" s="3925"/>
      <c r="F150" s="3850"/>
      <c r="G150" s="3850"/>
      <c r="H150" s="3850"/>
      <c r="I150" s="3944"/>
      <c r="J150" s="3851"/>
      <c r="K150" s="3851"/>
      <c r="L150" s="3851"/>
      <c r="M150" s="3773"/>
      <c r="N150" s="3762"/>
      <c r="O150" s="3762"/>
      <c r="P150" s="3762"/>
      <c r="Q150" s="3762"/>
      <c r="R150" s="3773"/>
      <c r="S150" s="3773"/>
      <c r="T150" s="3773"/>
      <c r="U150" s="3773"/>
      <c r="V150" s="3773"/>
      <c r="W150" s="3773"/>
      <c r="X150" s="3773"/>
      <c r="Y150" s="3773"/>
      <c r="Z150" s="3773"/>
      <c r="AA150" s="3773"/>
    </row>
    <row r="151" spans="1:27" s="2092" customFormat="1" ht="24.95" customHeight="1" thickBot="1">
      <c r="A151" s="3930"/>
      <c r="B151" s="3945"/>
      <c r="C151" s="3946"/>
      <c r="D151" s="3947"/>
      <c r="E151" s="3946"/>
      <c r="F151" s="3947"/>
      <c r="G151" s="3947"/>
      <c r="H151" s="3947"/>
      <c r="I151" s="3948"/>
      <c r="J151" s="3851"/>
      <c r="K151" s="3851"/>
      <c r="L151" s="3851"/>
      <c r="M151" s="3773"/>
      <c r="N151" s="3762"/>
      <c r="O151" s="3762"/>
      <c r="P151" s="3762"/>
      <c r="Q151" s="3762"/>
      <c r="R151" s="3773"/>
      <c r="S151" s="3773"/>
      <c r="T151" s="3773"/>
      <c r="U151" s="3773"/>
      <c r="V151" s="3773"/>
      <c r="W151" s="3773"/>
      <c r="X151" s="3773"/>
      <c r="Y151" s="3773"/>
      <c r="Z151" s="3773"/>
      <c r="AA151" s="3773"/>
    </row>
    <row r="152" spans="1:27" s="2092" customFormat="1" ht="24.95" customHeight="1" thickBot="1">
      <c r="A152" s="3930"/>
      <c r="B152" s="3930"/>
      <c r="C152" s="3925"/>
      <c r="D152" s="3850"/>
      <c r="E152" s="3925"/>
      <c r="F152" s="3850"/>
      <c r="G152" s="3850"/>
      <c r="H152" s="3850"/>
      <c r="I152" s="3850"/>
      <c r="J152" s="3851"/>
      <c r="K152" s="3851"/>
      <c r="L152" s="3851"/>
      <c r="M152" s="3773"/>
      <c r="N152" s="3762"/>
      <c r="O152" s="3762"/>
      <c r="P152" s="3762"/>
      <c r="Q152" s="3762"/>
      <c r="R152" s="3773"/>
      <c r="S152" s="3773"/>
      <c r="T152" s="3773"/>
      <c r="U152" s="3773"/>
      <c r="V152" s="3773"/>
      <c r="W152" s="3773"/>
      <c r="X152" s="3773"/>
      <c r="Y152" s="3773"/>
      <c r="Z152" s="3773"/>
      <c r="AA152" s="3773"/>
    </row>
    <row r="153" spans="1:27" s="2092" customFormat="1" ht="24.95" customHeight="1">
      <c r="A153" s="3930"/>
      <c r="B153" s="3842"/>
      <c r="C153" s="3843"/>
      <c r="D153" s="3845"/>
      <c r="E153" s="3845"/>
      <c r="F153" s="3845"/>
      <c r="G153" s="3845"/>
      <c r="H153" s="3845"/>
      <c r="I153" s="3845"/>
      <c r="J153" s="3843"/>
      <c r="K153" s="3843"/>
      <c r="L153" s="3846"/>
      <c r="M153" s="3773"/>
      <c r="N153" s="3762"/>
      <c r="O153" s="3762"/>
      <c r="P153" s="3762"/>
      <c r="Q153" s="3762"/>
      <c r="R153" s="3773"/>
      <c r="S153" s="3773"/>
      <c r="T153" s="3773"/>
      <c r="U153" s="3773"/>
      <c r="V153" s="3773"/>
      <c r="W153" s="3773"/>
      <c r="X153" s="3773"/>
      <c r="Y153" s="3773"/>
      <c r="Z153" s="3773"/>
      <c r="AA153" s="3773"/>
    </row>
    <row r="154" spans="1:27" s="2092" customFormat="1" ht="24.95" customHeight="1">
      <c r="A154" s="3930"/>
      <c r="B154" s="3894"/>
      <c r="C154" s="3872" t="s">
        <v>3101</v>
      </c>
      <c r="D154" s="3949"/>
      <c r="E154" s="3849"/>
      <c r="F154" s="3849"/>
      <c r="G154" s="3849"/>
      <c r="H154" s="3849"/>
      <c r="I154" s="3849"/>
      <c r="J154" s="3851"/>
      <c r="K154" s="3851"/>
      <c r="L154" s="3852"/>
      <c r="M154" s="3773"/>
      <c r="N154" s="3762"/>
      <c r="O154" s="3762"/>
      <c r="P154" s="3762"/>
      <c r="Q154" s="3762"/>
      <c r="R154" s="3773"/>
      <c r="S154" s="3773"/>
      <c r="T154" s="3773"/>
      <c r="U154" s="3773"/>
      <c r="V154" s="3773"/>
      <c r="W154" s="3773"/>
      <c r="X154" s="3773"/>
      <c r="Y154" s="3773"/>
      <c r="Z154" s="3773"/>
      <c r="AA154" s="3773"/>
    </row>
    <row r="155" spans="1:27" s="2092" customFormat="1" ht="24.95" customHeight="1">
      <c r="A155" s="3930"/>
      <c r="B155" s="3847" t="s">
        <v>3100</v>
      </c>
      <c r="C155" s="3950" t="s">
        <v>3102</v>
      </c>
      <c r="D155" s="3949"/>
      <c r="E155" s="3849"/>
      <c r="F155" s="3849"/>
      <c r="G155" s="3849"/>
      <c r="H155" s="3849"/>
      <c r="I155" s="3849"/>
      <c r="J155" s="3851"/>
      <c r="K155" s="3851"/>
      <c r="L155" s="3852"/>
      <c r="M155" s="3773"/>
      <c r="N155" s="3762"/>
      <c r="O155" s="3762"/>
      <c r="P155" s="3762"/>
      <c r="Q155" s="3762"/>
      <c r="R155" s="3773"/>
      <c r="S155" s="3773"/>
      <c r="T155" s="3773"/>
      <c r="U155" s="3773"/>
      <c r="V155" s="3773"/>
      <c r="W155" s="3773"/>
      <c r="X155" s="3773"/>
      <c r="Y155" s="3773"/>
      <c r="Z155" s="3773"/>
      <c r="AA155" s="3773"/>
    </row>
    <row r="156" spans="1:27" s="2092" customFormat="1" ht="24.95" customHeight="1">
      <c r="A156" s="3930"/>
      <c r="B156" s="3847">
        <f>ROW()</f>
        <v>156</v>
      </c>
      <c r="C156" s="3951">
        <f ca="1">INT((C149-(DATE(YEAR(C149-WEEKDAY(C149-1)+4),1,3)-WEEKDAY(DATE(YEAR(C149 -WEEKDAY(C149-1)+4),1,3)))+5)/7)</f>
        <v>50</v>
      </c>
      <c r="D156" s="3952"/>
      <c r="E156" s="3849"/>
      <c r="F156" s="3849"/>
      <c r="G156" s="3849"/>
      <c r="H156" s="3849"/>
      <c r="I156" s="3849"/>
      <c r="J156" s="3851"/>
      <c r="K156" s="3851"/>
      <c r="L156" s="3852"/>
      <c r="M156" s="3773"/>
      <c r="N156" s="3762"/>
      <c r="O156" s="3762"/>
      <c r="P156" s="3762"/>
      <c r="Q156" s="3762"/>
      <c r="R156" s="3773"/>
      <c r="S156" s="3773"/>
      <c r="T156" s="3773"/>
      <c r="U156" s="3773"/>
      <c r="V156" s="3773"/>
      <c r="W156" s="3773"/>
      <c r="X156" s="3773"/>
      <c r="Y156" s="3773"/>
      <c r="Z156" s="3773"/>
      <c r="AA156" s="3773"/>
    </row>
    <row r="157" spans="1:27" s="2092" customFormat="1" ht="24.95" customHeight="1">
      <c r="A157" s="3930"/>
      <c r="B157" s="3894"/>
      <c r="C157" s="3858" t="str">
        <f ca="1">_xlfn.FORMULATEXT(C156)</f>
        <v>=ENT((C149-(DATE(ANNEE(C149-JOURSEM(C149-1)+4);1;3)-JOURSEM(DATE(ANNEE(C149 -JOURSEM(C149-1)+4);1;3)))+5)/7)</v>
      </c>
      <c r="D157" s="3849"/>
      <c r="E157" s="3849"/>
      <c r="F157" s="3849"/>
      <c r="G157" s="3849"/>
      <c r="H157" s="3849"/>
      <c r="I157" s="3849"/>
      <c r="J157" s="3851"/>
      <c r="K157" s="3851"/>
      <c r="L157" s="3852"/>
      <c r="M157" s="3773"/>
      <c r="N157" s="3762"/>
      <c r="O157" s="3762"/>
      <c r="P157" s="3762"/>
      <c r="Q157" s="3762"/>
      <c r="R157" s="3773"/>
      <c r="S157" s="3773"/>
      <c r="T157" s="3773"/>
      <c r="U157" s="3773"/>
      <c r="V157" s="3773"/>
      <c r="W157" s="3773"/>
      <c r="X157" s="3773"/>
      <c r="Y157" s="3773"/>
      <c r="Z157" s="3773"/>
      <c r="AA157" s="3773"/>
    </row>
    <row r="158" spans="1:27" s="2092" customFormat="1" ht="24.95" customHeight="1">
      <c r="A158" s="3930"/>
      <c r="B158" s="3894"/>
      <c r="C158" s="3930"/>
      <c r="D158" s="3930"/>
      <c r="E158" s="3849"/>
      <c r="F158" s="3849"/>
      <c r="G158" s="3849"/>
      <c r="H158" s="3849"/>
      <c r="I158" s="3849"/>
      <c r="J158" s="3851"/>
      <c r="K158" s="3851"/>
      <c r="L158" s="3852"/>
      <c r="M158" s="3773"/>
      <c r="N158" s="3773"/>
      <c r="O158" s="3773"/>
      <c r="P158" s="3773"/>
      <c r="Q158" s="3773"/>
      <c r="R158" s="3773"/>
      <c r="S158" s="3773"/>
      <c r="T158" s="3773"/>
      <c r="U158" s="3773"/>
      <c r="V158" s="3773"/>
      <c r="W158" s="3773"/>
      <c r="X158" s="3773"/>
      <c r="Y158" s="3773"/>
      <c r="Z158" s="3773"/>
      <c r="AA158" s="3773"/>
    </row>
    <row r="159" spans="1:27" s="2092" customFormat="1" ht="24.95" customHeight="1">
      <c r="A159" s="3930"/>
      <c r="B159" s="3847">
        <f>ROW()</f>
        <v>159</v>
      </c>
      <c r="C159" s="4075">
        <f ca="1">C156</f>
        <v>50</v>
      </c>
      <c r="D159" s="4075"/>
      <c r="E159" s="3849"/>
      <c r="F159" s="3849"/>
      <c r="G159" s="3849"/>
      <c r="H159" s="3849"/>
      <c r="I159" s="3849"/>
      <c r="J159" s="3850"/>
      <c r="K159" s="3851"/>
      <c r="L159" s="3852"/>
      <c r="M159" s="3773"/>
      <c r="N159" s="3773"/>
      <c r="O159" s="3773"/>
      <c r="P159" s="3773"/>
      <c r="Q159" s="3773"/>
      <c r="R159" s="3773"/>
      <c r="S159" s="3773"/>
      <c r="T159" s="3773"/>
      <c r="U159" s="3773"/>
      <c r="V159" s="3773"/>
      <c r="W159" s="3773"/>
      <c r="X159" s="3773"/>
      <c r="Y159" s="3773"/>
      <c r="Z159" s="3773"/>
      <c r="AA159" s="3773"/>
    </row>
    <row r="160" spans="1:27" s="2092" customFormat="1" ht="24.95" customHeight="1">
      <c r="A160" s="3930"/>
      <c r="B160" s="3894"/>
      <c r="C160" s="3858" t="str">
        <f ca="1">_xlfn.FORMULATEXT(C159)</f>
        <v>=C156</v>
      </c>
      <c r="D160" s="3925" t="s">
        <v>3000</v>
      </c>
      <c r="E160" s="3849"/>
      <c r="F160" s="3849"/>
      <c r="G160" s="3849"/>
      <c r="H160" s="3849"/>
      <c r="I160" s="3849"/>
      <c r="J160" s="3850"/>
      <c r="K160" s="3851"/>
      <c r="L160" s="3852"/>
      <c r="M160" s="3773"/>
      <c r="N160" s="3773"/>
      <c r="O160" s="3773"/>
      <c r="P160" s="3773"/>
      <c r="Q160" s="3773"/>
      <c r="R160" s="3773"/>
      <c r="S160" s="3773"/>
      <c r="T160" s="3773"/>
      <c r="U160" s="3773"/>
      <c r="V160" s="3773"/>
      <c r="W160" s="3773"/>
      <c r="X160" s="3773"/>
      <c r="Y160" s="3773"/>
      <c r="Z160" s="3773"/>
      <c r="AA160" s="3773"/>
    </row>
    <row r="161" spans="1:27" s="2092" customFormat="1" ht="24.95" customHeight="1" thickBot="1">
      <c r="A161" s="3930"/>
      <c r="B161" s="3860"/>
      <c r="C161" s="3864"/>
      <c r="D161" s="3862"/>
      <c r="E161" s="3862"/>
      <c r="F161" s="3862"/>
      <c r="G161" s="3862"/>
      <c r="H161" s="3862"/>
      <c r="I161" s="3862"/>
      <c r="J161" s="3863"/>
      <c r="K161" s="3864"/>
      <c r="L161" s="3865"/>
      <c r="M161" s="3773"/>
      <c r="N161" s="3773"/>
      <c r="O161" s="3773"/>
      <c r="P161" s="3773"/>
      <c r="Q161" s="3773"/>
      <c r="R161" s="3773"/>
      <c r="S161" s="3773"/>
      <c r="T161" s="3773"/>
      <c r="U161" s="3773"/>
      <c r="V161" s="3773"/>
      <c r="W161" s="3773"/>
      <c r="X161" s="3773"/>
      <c r="Y161" s="3773"/>
      <c r="Z161" s="3773"/>
      <c r="AA161" s="3773"/>
    </row>
    <row r="162" spans="1:27" s="2092" customFormat="1" ht="24.95" customHeight="1" thickBot="1">
      <c r="A162" s="3930"/>
      <c r="B162" s="3930"/>
      <c r="C162" s="3851"/>
      <c r="D162" s="3849"/>
      <c r="E162" s="3849"/>
      <c r="F162" s="3849"/>
      <c r="G162" s="3849"/>
      <c r="H162" s="3849"/>
      <c r="I162" s="3849"/>
      <c r="J162" s="3850"/>
      <c r="K162" s="3851"/>
      <c r="L162" s="3851"/>
      <c r="M162" s="3773"/>
      <c r="N162" s="3773"/>
      <c r="O162" s="3773"/>
      <c r="P162" s="3773"/>
      <c r="Q162" s="3773"/>
      <c r="R162" s="3773"/>
      <c r="S162" s="3773"/>
      <c r="T162" s="3773"/>
      <c r="U162" s="3773"/>
      <c r="V162" s="3773"/>
      <c r="W162" s="3773"/>
      <c r="X162" s="3773"/>
      <c r="Y162" s="3773"/>
      <c r="Z162" s="3773"/>
      <c r="AA162" s="3773"/>
    </row>
    <row r="163" spans="1:27" s="2092" customFormat="1" ht="24.95" customHeight="1">
      <c r="A163" s="3930"/>
      <c r="B163" s="3842"/>
      <c r="C163" s="3843"/>
      <c r="D163" s="3844"/>
      <c r="E163" s="3844"/>
      <c r="F163" s="3844"/>
      <c r="G163" s="3844"/>
      <c r="H163" s="3844"/>
      <c r="I163" s="3844"/>
      <c r="J163" s="3877"/>
      <c r="K163" s="3851"/>
      <c r="L163" s="3851"/>
      <c r="M163" s="3773"/>
      <c r="N163" s="3773"/>
      <c r="O163" s="3773"/>
      <c r="P163" s="3773"/>
      <c r="Q163" s="3773"/>
      <c r="R163" s="3773"/>
      <c r="S163" s="3773"/>
      <c r="T163" s="3773"/>
      <c r="U163" s="3773"/>
      <c r="V163" s="3773"/>
      <c r="W163" s="3773"/>
      <c r="X163" s="3773"/>
      <c r="Y163" s="3773"/>
      <c r="Z163" s="3773"/>
      <c r="AA163" s="3773"/>
    </row>
    <row r="164" spans="1:27" s="2092" customFormat="1" ht="24.95" customHeight="1">
      <c r="A164" s="3930"/>
      <c r="B164" s="3894"/>
      <c r="C164" s="3872" t="s">
        <v>3103</v>
      </c>
      <c r="D164" s="3851"/>
      <c r="E164" s="3851"/>
      <c r="F164" s="3851"/>
      <c r="G164" s="3851"/>
      <c r="H164" s="3851"/>
      <c r="I164" s="3851"/>
      <c r="J164" s="3852"/>
      <c r="K164" s="3851"/>
      <c r="L164" s="3851"/>
      <c r="M164" s="3773"/>
      <c r="N164" s="3773"/>
      <c r="O164" s="3773"/>
      <c r="P164" s="3773"/>
      <c r="Q164" s="3773"/>
      <c r="R164" s="3773"/>
      <c r="S164" s="3773"/>
      <c r="T164" s="3773"/>
      <c r="U164" s="3773"/>
      <c r="V164" s="3773"/>
      <c r="W164" s="3773"/>
      <c r="X164" s="3773"/>
      <c r="Y164" s="3773"/>
      <c r="Z164" s="3773"/>
      <c r="AA164" s="3773"/>
    </row>
    <row r="165" spans="1:27" s="2092" customFormat="1" ht="24.95" customHeight="1">
      <c r="A165" s="3930"/>
      <c r="B165" s="3847" t="s">
        <v>3100</v>
      </c>
      <c r="C165" s="3950" t="s">
        <v>3102</v>
      </c>
      <c r="D165" s="3849"/>
      <c r="E165" s="3851"/>
      <c r="F165" s="3851"/>
      <c r="G165" s="3851"/>
      <c r="H165" s="3851"/>
      <c r="I165" s="3851"/>
      <c r="J165" s="3852"/>
      <c r="K165" s="3851"/>
      <c r="L165" s="3851"/>
      <c r="M165" s="3773"/>
      <c r="N165" s="3773"/>
      <c r="O165" s="3773"/>
      <c r="P165" s="3773"/>
      <c r="Q165" s="3773"/>
      <c r="R165" s="3773"/>
      <c r="S165" s="3773"/>
      <c r="T165" s="3773"/>
      <c r="U165" s="3773"/>
      <c r="V165" s="3773"/>
      <c r="W165" s="3773"/>
      <c r="X165" s="3773"/>
      <c r="Y165" s="3773"/>
      <c r="Z165" s="3773"/>
      <c r="AA165" s="3773"/>
    </row>
    <row r="166" spans="1:27" s="2092" customFormat="1" ht="24.95" customHeight="1">
      <c r="A166" s="3930"/>
      <c r="B166" s="3847">
        <f>ROW()</f>
        <v>166</v>
      </c>
      <c r="C166" s="4076">
        <v>44140</v>
      </c>
      <c r="D166" s="4076"/>
      <c r="E166" s="3851"/>
      <c r="F166" s="3851"/>
      <c r="G166" s="3851"/>
      <c r="H166" s="3851"/>
      <c r="I166" s="3851"/>
      <c r="J166" s="3852"/>
      <c r="K166" s="3851"/>
      <c r="L166" s="3851"/>
      <c r="M166" s="3773"/>
      <c r="N166" s="3773"/>
      <c r="O166" s="3773"/>
      <c r="P166" s="3773"/>
      <c r="Q166" s="3773"/>
      <c r="R166" s="3773"/>
      <c r="S166" s="3773"/>
      <c r="T166" s="3773"/>
      <c r="U166" s="3773"/>
      <c r="V166" s="3773"/>
      <c r="W166" s="3773"/>
      <c r="X166" s="3773"/>
      <c r="Y166" s="3773"/>
      <c r="Z166" s="3773"/>
      <c r="AA166" s="3773"/>
    </row>
    <row r="167" spans="1:27" s="2092" customFormat="1" ht="24.95" customHeight="1">
      <c r="A167" s="3930"/>
      <c r="B167" s="3847">
        <f>ROW()</f>
        <v>167</v>
      </c>
      <c r="C167" s="4077">
        <f>DATE(YEAR(C166),MONTH(C166)+1,1)-WEEKDAY(DATE(YEAR(C166),MONTH(C166)+1,2))</f>
        <v>44162</v>
      </c>
      <c r="D167" s="4077"/>
      <c r="E167" s="3851"/>
      <c r="F167" s="3851"/>
      <c r="G167" s="3851"/>
      <c r="H167" s="3851"/>
      <c r="I167" s="3851"/>
      <c r="J167" s="3852"/>
      <c r="K167" s="3851"/>
      <c r="L167" s="3851"/>
      <c r="M167" s="3773"/>
      <c r="N167" s="3773"/>
      <c r="O167" s="3773"/>
      <c r="P167" s="3773"/>
      <c r="Q167" s="3773"/>
      <c r="R167" s="3773"/>
      <c r="S167" s="3773"/>
      <c r="T167" s="3773"/>
      <c r="U167" s="3773"/>
      <c r="V167" s="3773"/>
      <c r="W167" s="3773"/>
      <c r="X167" s="3773"/>
      <c r="Y167" s="3773"/>
      <c r="Z167" s="3773"/>
      <c r="AA167" s="3773"/>
    </row>
    <row r="168" spans="1:27" s="2092" customFormat="1" ht="24.95" customHeight="1">
      <c r="A168" s="3930"/>
      <c r="B168" s="3894"/>
      <c r="C168" s="3858" t="str">
        <f ca="1">_xlfn.FORMULATEXT(C167)</f>
        <v>=DATE(ANNEE(C166);MOIS(C166)+1;1)-JOURSEM(DATE(ANNEE(C166);MOIS(C166)+1;2))</v>
      </c>
      <c r="D168" s="3953"/>
      <c r="E168" s="3849"/>
      <c r="F168" s="3849"/>
      <c r="G168" s="3858"/>
      <c r="H168" s="3849"/>
      <c r="I168" s="3849"/>
      <c r="J168" s="3954"/>
      <c r="K168" s="3851"/>
      <c r="L168" s="3851"/>
      <c r="M168" s="3773"/>
      <c r="N168" s="3773"/>
      <c r="O168" s="3773"/>
      <c r="P168" s="3773"/>
      <c r="Q168" s="3773"/>
      <c r="R168" s="3773"/>
      <c r="S168" s="3773"/>
      <c r="T168" s="3773"/>
      <c r="U168" s="3773"/>
      <c r="V168" s="3773"/>
      <c r="W168" s="3773"/>
      <c r="X168" s="3773"/>
      <c r="Y168" s="3773"/>
      <c r="Z168" s="3773"/>
      <c r="AA168" s="3773"/>
    </row>
    <row r="169" spans="1:27" s="2092" customFormat="1" ht="24.95" customHeight="1">
      <c r="A169" s="3930"/>
      <c r="B169" s="3894"/>
      <c r="C169" s="3851"/>
      <c r="D169" s="3851"/>
      <c r="E169" s="3851"/>
      <c r="F169" s="3851"/>
      <c r="G169" s="3851"/>
      <c r="H169" s="3851"/>
      <c r="I169" s="3851"/>
      <c r="J169" s="3852"/>
      <c r="K169" s="3851"/>
      <c r="L169" s="3851"/>
      <c r="M169" s="3773"/>
      <c r="N169" s="3773"/>
      <c r="O169" s="3773"/>
      <c r="P169" s="3773"/>
      <c r="Q169" s="3773"/>
      <c r="R169" s="3773"/>
      <c r="S169" s="3773"/>
      <c r="T169" s="3773"/>
      <c r="U169" s="3773"/>
      <c r="V169" s="3773"/>
      <c r="W169" s="3773"/>
      <c r="X169" s="3773"/>
      <c r="Y169" s="3773"/>
      <c r="Z169" s="3773"/>
      <c r="AA169" s="3773"/>
    </row>
    <row r="170" spans="1:27" s="2092" customFormat="1" ht="24.95" customHeight="1">
      <c r="A170" s="3930"/>
      <c r="B170" s="3847">
        <f>ROW()</f>
        <v>170</v>
      </c>
      <c r="C170" s="4078">
        <f>DATE(YEAR(C166),MONTH(C166)+1,1)-WEEKDAY(DATE(YEAR(C166),MONTH(C166)+1,2))</f>
        <v>44162</v>
      </c>
      <c r="D170" s="4078"/>
      <c r="E170" s="4078"/>
      <c r="F170" s="4078"/>
      <c r="G170" s="3851"/>
      <c r="H170" s="3851"/>
      <c r="I170" s="3851"/>
      <c r="J170" s="3852"/>
      <c r="K170" s="3851"/>
      <c r="L170" s="3851"/>
      <c r="M170" s="3773"/>
      <c r="N170" s="3773"/>
      <c r="O170" s="3773"/>
      <c r="P170" s="3773"/>
      <c r="Q170" s="3773"/>
      <c r="R170" s="3773"/>
      <c r="S170" s="3773"/>
      <c r="T170" s="3773"/>
      <c r="U170" s="3773"/>
      <c r="V170" s="3773"/>
      <c r="W170" s="3773"/>
      <c r="X170" s="3773"/>
      <c r="Y170" s="3773"/>
      <c r="Z170" s="3773"/>
      <c r="AA170" s="3773"/>
    </row>
    <row r="171" spans="1:27" s="2092" customFormat="1" ht="24.95" customHeight="1">
      <c r="A171" s="3930"/>
      <c r="B171" s="3894"/>
      <c r="C171" s="3858" t="str">
        <f ca="1">_xlfn.FORMULATEXT(C170)</f>
        <v>=DATE(ANNEE(C166);MOIS(C166)+1;1)-JOURSEM(DATE(ANNEE(C166);MOIS(C166)+1;2))</v>
      </c>
      <c r="D171" s="3849"/>
      <c r="E171" s="3849"/>
      <c r="F171" s="3849"/>
      <c r="G171" s="3858"/>
      <c r="H171" s="3849"/>
      <c r="I171" s="3849"/>
      <c r="J171" s="3954"/>
      <c r="K171" s="3851"/>
      <c r="L171" s="3851"/>
      <c r="M171" s="3773"/>
      <c r="N171" s="3773"/>
      <c r="O171" s="3773"/>
      <c r="P171" s="3773"/>
      <c r="Q171" s="3773"/>
      <c r="R171" s="3773"/>
      <c r="S171" s="3773"/>
      <c r="T171" s="3773"/>
      <c r="U171" s="3773"/>
      <c r="V171" s="3773"/>
      <c r="W171" s="3773"/>
      <c r="X171" s="3773"/>
      <c r="Y171" s="3773"/>
      <c r="Z171" s="3773"/>
      <c r="AA171" s="3773"/>
    </row>
    <row r="172" spans="1:27" s="2092" customFormat="1" ht="24.95" customHeight="1">
      <c r="A172" s="3930"/>
      <c r="B172" s="3894"/>
      <c r="C172" s="3942" t="s">
        <v>3002</v>
      </c>
      <c r="D172" s="3942"/>
      <c r="E172" s="3942" t="s">
        <v>3003</v>
      </c>
      <c r="F172" s="3942"/>
      <c r="G172" s="3849"/>
      <c r="H172" s="3849"/>
      <c r="I172" s="3849"/>
      <c r="J172" s="3954"/>
      <c r="K172" s="3851"/>
      <c r="L172" s="3851"/>
      <c r="M172" s="3773"/>
      <c r="N172" s="3773"/>
      <c r="O172" s="3773"/>
      <c r="P172" s="3773"/>
      <c r="Q172" s="3773"/>
      <c r="R172" s="3773"/>
      <c r="S172" s="3773"/>
      <c r="T172" s="3773"/>
      <c r="U172" s="3773"/>
      <c r="V172" s="3773"/>
      <c r="W172" s="3773"/>
      <c r="X172" s="3773"/>
      <c r="Y172" s="3773"/>
      <c r="Z172" s="3773"/>
      <c r="AA172" s="3773"/>
    </row>
    <row r="173" spans="1:27" s="2092" customFormat="1" ht="24.95" customHeight="1">
      <c r="A173" s="3930"/>
      <c r="B173" s="3894"/>
      <c r="C173" s="3942" t="s">
        <v>3006</v>
      </c>
      <c r="D173" s="3942"/>
      <c r="E173" s="3942" t="s">
        <v>3007</v>
      </c>
      <c r="F173" s="3942"/>
      <c r="G173" s="3851"/>
      <c r="H173" s="3851"/>
      <c r="I173" s="3851"/>
      <c r="J173" s="3852"/>
      <c r="K173" s="3851"/>
      <c r="L173" s="3851"/>
      <c r="M173" s="3773"/>
      <c r="N173" s="3773"/>
      <c r="O173" s="3773"/>
      <c r="P173" s="3773"/>
      <c r="Q173" s="3773"/>
      <c r="R173" s="3773"/>
      <c r="S173" s="3773"/>
      <c r="T173" s="3773"/>
      <c r="U173" s="3773"/>
      <c r="V173" s="3773"/>
      <c r="W173" s="3773"/>
      <c r="X173" s="3773"/>
      <c r="Y173" s="3773"/>
      <c r="Z173" s="3773"/>
      <c r="AA173" s="3773"/>
    </row>
    <row r="174" spans="1:27" s="2092" customFormat="1" ht="24.95" customHeight="1">
      <c r="A174" s="3930"/>
      <c r="B174" s="3894"/>
      <c r="C174" s="3942" t="s">
        <v>3008</v>
      </c>
      <c r="D174" s="3942"/>
      <c r="E174" s="3942" t="s">
        <v>3009</v>
      </c>
      <c r="F174" s="3942"/>
      <c r="G174" s="3851"/>
      <c r="H174" s="3851"/>
      <c r="I174" s="3851"/>
      <c r="J174" s="3852"/>
      <c r="K174" s="3851"/>
      <c r="L174" s="3851"/>
      <c r="M174" s="3773"/>
      <c r="N174" s="3773"/>
      <c r="O174" s="3773"/>
      <c r="P174" s="3773"/>
      <c r="Q174" s="3773"/>
      <c r="R174" s="3773"/>
      <c r="S174" s="3773"/>
      <c r="T174" s="3773"/>
      <c r="U174" s="3773"/>
      <c r="V174" s="3773"/>
      <c r="W174" s="3773"/>
      <c r="X174" s="3773"/>
      <c r="Y174" s="3773"/>
      <c r="Z174" s="3773"/>
      <c r="AA174" s="3773"/>
    </row>
    <row r="175" spans="1:27" s="2092" customFormat="1" ht="24.95" customHeight="1">
      <c r="A175" s="3930"/>
      <c r="B175" s="3894"/>
      <c r="C175" s="3942" t="s">
        <v>3012</v>
      </c>
      <c r="D175" s="3942"/>
      <c r="E175" s="3942"/>
      <c r="F175" s="3942"/>
      <c r="G175" s="3851"/>
      <c r="H175" s="3851"/>
      <c r="I175" s="3851"/>
      <c r="J175" s="3852"/>
      <c r="K175" s="3851"/>
      <c r="L175" s="3851"/>
      <c r="M175" s="3773"/>
      <c r="N175" s="3773"/>
      <c r="O175" s="3773"/>
      <c r="P175" s="3773"/>
      <c r="Q175" s="3773"/>
      <c r="R175" s="3773"/>
      <c r="S175" s="3773"/>
      <c r="T175" s="3773"/>
      <c r="U175" s="3773"/>
      <c r="V175" s="3773"/>
      <c r="W175" s="3773"/>
      <c r="X175" s="3773"/>
      <c r="Y175" s="3773"/>
      <c r="Z175" s="3773"/>
      <c r="AA175" s="3773"/>
    </row>
    <row r="176" spans="1:27" s="2092" customFormat="1" ht="24.95" customHeight="1" thickBot="1">
      <c r="A176" s="3930"/>
      <c r="B176" s="3860"/>
      <c r="C176" s="3864"/>
      <c r="D176" s="3864"/>
      <c r="E176" s="3864"/>
      <c r="F176" s="3864"/>
      <c r="G176" s="3864"/>
      <c r="H176" s="3864"/>
      <c r="I176" s="3864"/>
      <c r="J176" s="3865"/>
      <c r="K176" s="3851"/>
      <c r="L176" s="3851"/>
      <c r="M176" s="3773"/>
      <c r="N176" s="3773"/>
      <c r="O176" s="3773"/>
      <c r="P176" s="3773"/>
      <c r="Q176" s="3773"/>
      <c r="R176" s="3773"/>
      <c r="S176" s="3773"/>
      <c r="T176" s="3773"/>
      <c r="U176" s="3773"/>
      <c r="V176" s="3773"/>
      <c r="W176" s="3773"/>
      <c r="X176" s="3773"/>
      <c r="Y176" s="3773"/>
      <c r="Z176" s="3773"/>
      <c r="AA176" s="3773"/>
    </row>
    <row r="177" spans="1:27" s="2092" customFormat="1" ht="24.95" customHeight="1" thickBot="1">
      <c r="A177" s="3930"/>
      <c r="B177" s="3930"/>
      <c r="C177" s="3851"/>
      <c r="D177" s="3851"/>
      <c r="E177" s="3851"/>
      <c r="F177" s="3851"/>
      <c r="G177" s="3851"/>
      <c r="H177" s="3851"/>
      <c r="I177" s="3851"/>
      <c r="J177" s="3851"/>
      <c r="K177" s="3851"/>
      <c r="L177" s="3851"/>
      <c r="M177" s="3773"/>
      <c r="N177" s="3773"/>
      <c r="O177" s="3773"/>
      <c r="P177" s="3773"/>
      <c r="Q177" s="3773"/>
      <c r="R177" s="3773"/>
      <c r="S177" s="3773"/>
      <c r="T177" s="3773"/>
      <c r="U177" s="3773"/>
      <c r="V177" s="3773"/>
      <c r="W177" s="3773"/>
      <c r="X177" s="3773"/>
      <c r="Y177" s="3773"/>
      <c r="Z177" s="3773"/>
      <c r="AA177" s="3773"/>
    </row>
    <row r="178" spans="1:27" s="2092" customFormat="1" ht="24.95" customHeight="1">
      <c r="A178" s="3930"/>
      <c r="B178" s="3842"/>
      <c r="C178" s="3843"/>
      <c r="D178" s="3843"/>
      <c r="E178" s="3843"/>
      <c r="F178" s="3843"/>
      <c r="G178" s="3843"/>
      <c r="H178" s="3843"/>
      <c r="I178" s="3843"/>
      <c r="J178" s="3843"/>
      <c r="K178" s="3843"/>
      <c r="L178" s="3843"/>
      <c r="M178" s="3867"/>
      <c r="N178" s="3871"/>
      <c r="O178" s="3773"/>
      <c r="P178" s="3773"/>
      <c r="Q178" s="3773"/>
      <c r="R178" s="3773"/>
      <c r="S178" s="3773"/>
      <c r="T178" s="3773"/>
      <c r="U178" s="3773"/>
      <c r="V178" s="3773"/>
      <c r="W178" s="3773"/>
      <c r="X178" s="3773"/>
      <c r="Y178" s="3773"/>
      <c r="Z178" s="3773"/>
      <c r="AA178" s="3773"/>
    </row>
    <row r="179" spans="1:27" s="2092" customFormat="1" ht="24.95" customHeight="1">
      <c r="A179" s="3930"/>
      <c r="B179" s="3847" t="s">
        <v>3100</v>
      </c>
      <c r="C179" s="3872" t="s">
        <v>3014</v>
      </c>
      <c r="D179" s="3773"/>
      <c r="E179" s="3773"/>
      <c r="F179" s="3773"/>
      <c r="G179" s="3773"/>
      <c r="H179" s="3773"/>
      <c r="I179" s="3773"/>
      <c r="J179" s="3773"/>
      <c r="K179" s="3773"/>
      <c r="L179" s="3851"/>
      <c r="M179" s="3773"/>
      <c r="N179" s="3955"/>
      <c r="O179" s="3761"/>
      <c r="P179" s="3761"/>
      <c r="Q179" s="3761"/>
      <c r="R179" s="3761"/>
      <c r="S179" s="3761"/>
      <c r="T179" s="3761"/>
      <c r="U179" s="2132"/>
      <c r="V179" s="3761"/>
      <c r="W179" s="3773"/>
      <c r="X179" s="3773"/>
      <c r="Y179" s="3773"/>
      <c r="Z179" s="3773"/>
      <c r="AA179" s="3773"/>
    </row>
    <row r="180" spans="1:27" s="2092" customFormat="1" ht="24.95" customHeight="1">
      <c r="A180" s="3771"/>
      <c r="B180" s="3847">
        <f>ROW()</f>
        <v>180</v>
      </c>
      <c r="C180" s="4079">
        <v>44190</v>
      </c>
      <c r="D180" s="4079"/>
      <c r="E180" s="3774"/>
      <c r="F180" s="3775"/>
      <c r="G180" s="3775"/>
      <c r="H180" s="3775"/>
      <c r="I180" s="3775"/>
      <c r="J180" s="3785"/>
      <c r="K180" s="3773"/>
      <c r="L180" s="3773"/>
      <c r="M180" s="3773"/>
      <c r="N180" s="3922"/>
      <c r="O180" s="3773"/>
      <c r="P180" s="3773"/>
      <c r="Q180" s="3773"/>
      <c r="R180" s="3773"/>
      <c r="S180" s="3773"/>
      <c r="T180" s="3773"/>
      <c r="U180" s="3773"/>
      <c r="V180" s="3773"/>
      <c r="W180" s="3773"/>
      <c r="X180" s="3773"/>
      <c r="Y180" s="3773"/>
      <c r="Z180" s="3773"/>
      <c r="AA180" s="3773"/>
    </row>
    <row r="181" spans="1:27" s="2092" customFormat="1" ht="24.95" customHeight="1">
      <c r="A181" s="3771"/>
      <c r="B181" s="3847">
        <f>ROW()</f>
        <v>181</v>
      </c>
      <c r="C181" s="4080">
        <f>DATE(YEAR(C180),MONTH(C180)+1,1)-MOD(DATE(YEAR(C180),MONTH(C180)+1,1)+5,7)-3</f>
        <v>44190</v>
      </c>
      <c r="D181" s="4080"/>
      <c r="E181" s="3774"/>
      <c r="F181" s="3775"/>
      <c r="G181" s="3858" t="str">
        <f t="shared" ref="G181:G182" ca="1" si="2">_xlfn.FORMULATEXT(C181)</f>
        <v>=DATE(ANNEE(C180);MOIS(C180)+1;1)-MOD(DATE(ANNEE(C180);MOIS(C180)+1;1)+5;7)-3</v>
      </c>
      <c r="H181" s="3775"/>
      <c r="I181" s="3775"/>
      <c r="J181" s="3785"/>
      <c r="K181" s="3773"/>
      <c r="L181" s="3773"/>
      <c r="M181" s="3773"/>
      <c r="N181" s="3922"/>
      <c r="O181" s="3773"/>
      <c r="P181" s="3773"/>
      <c r="Q181" s="3773"/>
      <c r="R181" s="3773"/>
      <c r="S181" s="3773"/>
      <c r="T181" s="3773"/>
      <c r="U181" s="3773"/>
      <c r="V181" s="3773"/>
      <c r="W181" s="3773"/>
      <c r="X181" s="3773"/>
      <c r="Y181" s="3773"/>
      <c r="Z181" s="3773"/>
      <c r="AA181" s="3773"/>
    </row>
    <row r="182" spans="1:27" s="2092" customFormat="1" ht="24.95" customHeight="1">
      <c r="A182" s="3771"/>
      <c r="B182" s="3847">
        <f>ROW()</f>
        <v>182</v>
      </c>
      <c r="C182" s="4070">
        <f>DATE(YEAR(C180),MONTH(C180)+1,1)-MOD(DATE(YEAR(C180),MONTH(C180)+1,1)+5,7)-3</f>
        <v>44190</v>
      </c>
      <c r="D182" s="4070"/>
      <c r="E182" s="4070"/>
      <c r="F182" s="3775"/>
      <c r="G182" s="3858" t="str">
        <f t="shared" ca="1" si="2"/>
        <v>=DATE(ANNEE(C180);MOIS(C180)+1;1)-MOD(DATE(ANNEE(C180);MOIS(C180)+1;1)+5;7)-3</v>
      </c>
      <c r="H182" s="3775"/>
      <c r="I182" s="3775"/>
      <c r="J182" s="3785"/>
      <c r="K182" s="3773"/>
      <c r="L182" s="3773"/>
      <c r="M182" s="3773"/>
      <c r="N182" s="3922"/>
      <c r="O182" s="3773"/>
      <c r="P182" s="3773"/>
      <c r="Q182" s="3773"/>
      <c r="R182" s="3773"/>
      <c r="S182" s="3773"/>
      <c r="T182" s="3773"/>
      <c r="U182" s="3773"/>
      <c r="V182" s="3773"/>
      <c r="W182" s="3773"/>
      <c r="X182" s="3773"/>
      <c r="Y182" s="3773"/>
      <c r="Z182" s="3773"/>
      <c r="AA182" s="3773"/>
    </row>
    <row r="183" spans="1:27" s="2092" customFormat="1" ht="24.95" customHeight="1" thickBot="1">
      <c r="A183" s="3771"/>
      <c r="B183" s="3874"/>
      <c r="C183" s="3956" t="s">
        <v>3102</v>
      </c>
      <c r="D183" s="3888"/>
      <c r="E183" s="3888"/>
      <c r="F183" s="3889"/>
      <c r="G183" s="3889"/>
      <c r="H183" s="3889"/>
      <c r="I183" s="3889"/>
      <c r="J183" s="3899"/>
      <c r="K183" s="3887"/>
      <c r="L183" s="3887"/>
      <c r="M183" s="3887"/>
      <c r="N183" s="3900"/>
      <c r="O183" s="3773"/>
      <c r="P183" s="3773"/>
      <c r="Q183" s="3773"/>
      <c r="R183" s="3773"/>
      <c r="S183" s="3773"/>
      <c r="T183" s="3773"/>
      <c r="U183" s="3773"/>
      <c r="V183" s="3773"/>
      <c r="W183" s="3773"/>
      <c r="X183" s="3773"/>
      <c r="Y183" s="3773"/>
      <c r="Z183" s="3773"/>
      <c r="AA183" s="3773"/>
    </row>
    <row r="184" spans="1:27" s="2092" customFormat="1" ht="24.95" customHeight="1">
      <c r="A184" s="3771"/>
      <c r="B184" s="3772"/>
      <c r="C184" s="3773"/>
      <c r="D184" s="3774"/>
      <c r="E184" s="3774"/>
      <c r="F184" s="3775"/>
      <c r="G184" s="3775"/>
      <c r="H184" s="3775"/>
      <c r="I184" s="3775"/>
      <c r="J184" s="3785"/>
      <c r="K184" s="3773"/>
      <c r="L184" s="3773"/>
      <c r="M184" s="3773"/>
      <c r="N184" s="3773"/>
      <c r="O184" s="3773"/>
      <c r="P184" s="3773"/>
      <c r="Q184" s="3773"/>
      <c r="R184" s="3773"/>
      <c r="S184" s="3773"/>
      <c r="T184" s="3773"/>
      <c r="U184" s="3773"/>
      <c r="V184" s="3773"/>
      <c r="W184" s="3773"/>
      <c r="X184" s="3773"/>
      <c r="Y184" s="3773"/>
      <c r="Z184" s="3773"/>
      <c r="AA184" s="3773"/>
    </row>
    <row r="185" spans="1:27" s="2092" customFormat="1" ht="24.95" customHeight="1">
      <c r="A185" s="3771"/>
      <c r="B185" s="3772"/>
      <c r="C185" s="3773"/>
      <c r="D185" s="3774"/>
      <c r="E185" s="3774"/>
      <c r="F185" s="3775"/>
      <c r="G185" s="3775"/>
      <c r="H185" s="3775"/>
      <c r="I185" s="3775"/>
      <c r="J185" s="3785"/>
      <c r="K185" s="3773"/>
      <c r="L185" s="3773"/>
      <c r="M185" s="3773"/>
      <c r="N185" s="3773"/>
      <c r="O185" s="3773"/>
      <c r="P185" s="3773"/>
      <c r="Q185" s="3773"/>
      <c r="R185" s="3773"/>
      <c r="S185" s="3773"/>
      <c r="T185" s="3773"/>
      <c r="U185" s="3773"/>
      <c r="V185" s="3773"/>
      <c r="W185" s="3773"/>
      <c r="X185" s="3773"/>
      <c r="Y185" s="3773"/>
      <c r="Z185" s="3773"/>
      <c r="AA185" s="3773"/>
    </row>
    <row r="186" spans="1:27" s="2092" customFormat="1" ht="24.95" customHeight="1">
      <c r="A186" s="3771"/>
      <c r="B186" s="3772"/>
      <c r="C186" s="3773"/>
      <c r="D186" s="3774"/>
      <c r="E186" s="3774"/>
      <c r="F186" s="3775"/>
      <c r="G186" s="3775"/>
      <c r="H186" s="3775"/>
      <c r="I186" s="3775"/>
      <c r="J186" s="3785"/>
      <c r="K186" s="3773"/>
      <c r="L186" s="3773"/>
      <c r="M186" s="3773"/>
      <c r="N186" s="3773"/>
      <c r="O186" s="3773"/>
      <c r="P186" s="3773"/>
      <c r="Q186" s="3773"/>
      <c r="R186" s="3773"/>
      <c r="S186" s="3773"/>
      <c r="T186" s="3773"/>
      <c r="U186" s="3773"/>
      <c r="V186" s="3773"/>
      <c r="W186" s="3773"/>
      <c r="X186" s="3773"/>
      <c r="Y186" s="3773"/>
      <c r="Z186" s="3773"/>
      <c r="AA186" s="3773"/>
    </row>
    <row r="187" spans="1:27" s="2092" customFormat="1" ht="24.95" customHeight="1">
      <c r="A187" s="3764"/>
      <c r="B187" s="3765"/>
      <c r="C187" s="3766"/>
      <c r="D187" s="3767"/>
      <c r="E187" s="3767"/>
      <c r="F187" s="3768"/>
      <c r="G187" s="3768"/>
      <c r="H187" s="3768"/>
      <c r="I187" s="3768"/>
      <c r="J187" s="3769"/>
      <c r="K187" s="3766"/>
      <c r="L187" s="3766"/>
      <c r="M187" s="3766"/>
      <c r="N187" s="3766"/>
      <c r="O187" s="3766"/>
      <c r="P187" s="3766"/>
      <c r="Q187" s="3766"/>
      <c r="R187" s="3766"/>
      <c r="S187" s="3766"/>
      <c r="T187" s="3766"/>
      <c r="U187" s="3766"/>
      <c r="V187" s="3766"/>
      <c r="W187" s="3766"/>
      <c r="X187" s="3766"/>
      <c r="Y187" s="3766"/>
      <c r="Z187" s="3766"/>
      <c r="AA187" s="3766"/>
    </row>
    <row r="188" spans="1:27" s="2092" customFormat="1" ht="24.95" customHeight="1">
      <c r="A188" s="3771"/>
      <c r="B188" s="3772"/>
      <c r="C188" s="3773"/>
      <c r="D188" s="3774"/>
      <c r="E188" s="3774"/>
      <c r="F188" s="3775"/>
      <c r="G188" s="3775"/>
      <c r="H188" s="3775"/>
      <c r="I188" s="3775"/>
      <c r="J188" s="3785"/>
      <c r="K188" s="3773"/>
      <c r="L188" s="3773"/>
      <c r="M188" s="3773"/>
      <c r="N188" s="3773"/>
      <c r="O188" s="3773"/>
      <c r="P188" s="3773"/>
      <c r="Q188" s="3773"/>
      <c r="R188" s="3761"/>
      <c r="S188" s="3761"/>
      <c r="T188" s="3761"/>
      <c r="U188" s="3761"/>
      <c r="V188" s="3761"/>
      <c r="W188" s="3761"/>
      <c r="X188" s="3761"/>
      <c r="Y188" s="2132"/>
      <c r="Z188" s="3761"/>
      <c r="AA188" s="2132"/>
    </row>
    <row r="189" spans="1:27" s="3763" customFormat="1" ht="24.95" customHeight="1">
      <c r="A189" s="3758"/>
      <c r="B189" s="3759"/>
      <c r="C189" s="3760"/>
      <c r="D189" s="3758"/>
      <c r="E189" s="3760"/>
      <c r="F189" s="3758"/>
      <c r="G189" s="3758"/>
      <c r="H189" s="3770"/>
      <c r="I189" s="3770"/>
      <c r="J189" s="3770"/>
      <c r="K189" s="3770"/>
      <c r="L189" s="3770"/>
      <c r="M189" s="3770"/>
      <c r="N189" s="3761"/>
      <c r="O189" s="3761"/>
      <c r="P189" s="3761"/>
      <c r="Q189" s="3761"/>
      <c r="R189" s="3761"/>
      <c r="S189" s="3761"/>
      <c r="T189" s="3761"/>
      <c r="U189" s="3761"/>
      <c r="V189" s="3761"/>
      <c r="W189" s="3761"/>
      <c r="X189" s="3761"/>
      <c r="Y189" s="2132"/>
      <c r="Z189" s="3761"/>
      <c r="AA189" s="2132"/>
    </row>
    <row r="190" spans="1:27" s="3763" customFormat="1" ht="24.95" customHeight="1">
      <c r="A190" s="3758"/>
      <c r="B190" s="3759"/>
      <c r="C190" s="3760"/>
      <c r="D190" s="3758"/>
      <c r="E190" s="3760"/>
      <c r="F190" s="3758"/>
      <c r="G190" s="3758"/>
      <c r="H190" s="3770"/>
      <c r="I190" s="3770"/>
      <c r="J190" s="3770"/>
      <c r="K190" s="3770"/>
      <c r="L190" s="3770"/>
      <c r="M190" s="3770"/>
      <c r="N190" s="3761"/>
      <c r="O190" s="3761"/>
      <c r="P190" s="3761"/>
      <c r="Q190" s="3761"/>
      <c r="R190" s="3761"/>
      <c r="S190" s="3761"/>
      <c r="T190" s="3761"/>
      <c r="U190" s="3761"/>
      <c r="V190" s="3761"/>
      <c r="W190" s="3761"/>
      <c r="X190" s="3761"/>
      <c r="Y190" s="2132"/>
      <c r="Z190" s="3761"/>
      <c r="AA190" s="2132"/>
    </row>
    <row r="191" spans="1:27" s="3763" customFormat="1" ht="24.95" customHeight="1">
      <c r="A191" s="3758"/>
      <c r="B191" s="3759"/>
      <c r="C191" s="3760"/>
      <c r="D191" s="3758"/>
      <c r="E191" s="3760"/>
      <c r="F191" s="3758"/>
      <c r="G191" s="3758"/>
      <c r="H191" s="3770"/>
      <c r="I191" s="3770"/>
      <c r="J191" s="3770"/>
      <c r="K191" s="3770"/>
      <c r="L191" s="3770"/>
      <c r="M191" s="3770"/>
      <c r="N191" s="3761"/>
      <c r="O191" s="3761"/>
      <c r="P191" s="3761"/>
      <c r="Q191" s="3761"/>
      <c r="R191" s="3761"/>
      <c r="S191" s="3761"/>
      <c r="T191" s="3761"/>
      <c r="U191" s="3761"/>
      <c r="V191" s="3761"/>
      <c r="W191" s="3761"/>
      <c r="X191" s="3761"/>
      <c r="Y191" s="2132"/>
      <c r="Z191" s="3761"/>
      <c r="AA191" s="2132"/>
    </row>
    <row r="192" spans="1:27" s="3763" customFormat="1" ht="24.95" customHeight="1">
      <c r="A192" s="3758"/>
      <c r="B192" s="3759"/>
      <c r="C192" s="3760"/>
      <c r="D192" s="3758"/>
      <c r="E192" s="3760"/>
      <c r="F192" s="3758"/>
      <c r="G192" s="3758"/>
      <c r="H192" s="3770"/>
      <c r="I192" s="3770"/>
      <c r="J192" s="3770"/>
      <c r="K192" s="3770"/>
      <c r="L192" s="3770"/>
      <c r="M192" s="3770"/>
      <c r="N192" s="3761"/>
      <c r="O192" s="3761"/>
      <c r="P192" s="3761"/>
      <c r="Q192" s="3761"/>
      <c r="R192" s="3761"/>
      <c r="S192" s="3761"/>
      <c r="T192" s="3761"/>
      <c r="U192" s="3761"/>
      <c r="V192" s="3761"/>
      <c r="W192" s="3761"/>
      <c r="X192" s="3761"/>
      <c r="Y192" s="2132"/>
      <c r="Z192" s="3761"/>
      <c r="AA192" s="2132"/>
    </row>
    <row r="193" spans="1:27" s="3763" customFormat="1" ht="24.95" customHeight="1">
      <c r="A193" s="3758"/>
      <c r="B193" s="3759"/>
      <c r="C193" s="3760"/>
      <c r="D193" s="3758"/>
      <c r="E193" s="3760"/>
      <c r="F193" s="3758"/>
      <c r="G193" s="3758"/>
      <c r="H193" s="3770"/>
      <c r="I193" s="3770"/>
      <c r="J193" s="3770"/>
      <c r="K193" s="3770"/>
      <c r="L193" s="3770"/>
      <c r="M193" s="3770"/>
      <c r="N193" s="3761"/>
      <c r="O193" s="3761"/>
      <c r="P193" s="3761"/>
      <c r="Q193" s="3761"/>
      <c r="R193" s="3761"/>
      <c r="S193" s="3761"/>
      <c r="T193" s="3761"/>
      <c r="U193" s="3761"/>
      <c r="V193" s="3761"/>
      <c r="W193" s="3761"/>
      <c r="X193" s="3761"/>
      <c r="Y193" s="2132"/>
      <c r="Z193" s="3761"/>
      <c r="AA193" s="2132"/>
    </row>
    <row r="194" spans="1:27" s="3763" customFormat="1" ht="24.95" customHeight="1">
      <c r="A194" s="3758"/>
      <c r="B194" s="3759"/>
      <c r="C194" s="3760"/>
      <c r="D194" s="3758"/>
      <c r="E194" s="3760"/>
      <c r="F194" s="3758"/>
      <c r="G194" s="3758"/>
      <c r="H194" s="3770"/>
      <c r="I194" s="3770"/>
      <c r="J194" s="3770"/>
      <c r="K194" s="3770"/>
      <c r="L194" s="3770"/>
      <c r="M194" s="3770"/>
      <c r="N194" s="3761"/>
      <c r="O194" s="3761"/>
      <c r="P194" s="3761"/>
      <c r="Q194" s="3761"/>
      <c r="R194" s="3761"/>
      <c r="S194" s="3761"/>
      <c r="T194" s="3761"/>
      <c r="U194" s="3761"/>
      <c r="V194" s="3761"/>
      <c r="W194" s="3761"/>
      <c r="X194" s="3761"/>
      <c r="Y194" s="2132"/>
      <c r="Z194" s="3761"/>
      <c r="AA194" s="2132"/>
    </row>
    <row r="195" spans="1:27" s="3763" customFormat="1" ht="24.95" customHeight="1">
      <c r="A195" s="3758"/>
      <c r="B195" s="3759"/>
      <c r="C195" s="3760" t="s">
        <v>3015</v>
      </c>
      <c r="D195" s="3758"/>
      <c r="E195" s="3760"/>
      <c r="F195" s="3758"/>
      <c r="G195" s="3758"/>
      <c r="H195" s="3770"/>
      <c r="I195" s="3770"/>
      <c r="J195" s="3770"/>
      <c r="K195" s="3770"/>
      <c r="L195" s="3770"/>
      <c r="M195" s="3770"/>
      <c r="N195" s="3761"/>
      <c r="O195" s="3761"/>
      <c r="P195" s="3761"/>
      <c r="Q195" s="3761"/>
      <c r="R195" s="3761"/>
      <c r="S195" s="3761"/>
      <c r="T195" s="3761"/>
      <c r="U195" s="3761"/>
      <c r="V195" s="3761"/>
      <c r="W195" s="3761"/>
      <c r="X195" s="3761"/>
      <c r="Y195" s="2132"/>
      <c r="Z195" s="3761"/>
      <c r="AA195" s="2132"/>
    </row>
    <row r="196" spans="1:27" s="3763" customFormat="1" ht="24.95" customHeight="1">
      <c r="A196" s="3758"/>
      <c r="B196" s="3759"/>
      <c r="C196" s="3760" t="s">
        <v>3016</v>
      </c>
      <c r="D196" s="3758"/>
      <c r="E196" s="3760"/>
      <c r="F196" s="3758"/>
      <c r="G196" s="3758"/>
      <c r="H196" s="3770"/>
      <c r="I196" s="3770"/>
      <c r="J196" s="3770"/>
      <c r="K196" s="3770"/>
      <c r="L196" s="3770"/>
      <c r="M196" s="3770"/>
      <c r="N196" s="3761"/>
      <c r="O196" s="3761"/>
      <c r="P196" s="3761"/>
      <c r="Q196" s="3761"/>
      <c r="R196" s="3761"/>
      <c r="S196" s="3761"/>
      <c r="T196" s="3761"/>
      <c r="U196" s="3761"/>
      <c r="V196" s="3761"/>
      <c r="W196" s="3761"/>
      <c r="X196" s="3761"/>
      <c r="Y196" s="2132"/>
      <c r="Z196" s="3761"/>
      <c r="AA196" s="2132"/>
    </row>
    <row r="197" spans="1:27" s="3763" customFormat="1" ht="24.95" customHeight="1">
      <c r="A197" s="3758"/>
      <c r="B197" s="3759"/>
      <c r="C197" s="3760" t="s">
        <v>3017</v>
      </c>
      <c r="D197" s="3758"/>
      <c r="E197" s="3760"/>
      <c r="F197" s="3758"/>
      <c r="G197" s="3758"/>
      <c r="H197" s="3770"/>
      <c r="I197" s="3770"/>
      <c r="J197" s="3770"/>
      <c r="K197" s="3770"/>
      <c r="L197" s="3770"/>
      <c r="M197" s="3770"/>
      <c r="N197" s="3761"/>
      <c r="O197" s="3761"/>
      <c r="P197" s="3761"/>
      <c r="Q197" s="3761"/>
      <c r="R197" s="3761"/>
      <c r="S197" s="3761"/>
      <c r="T197" s="3761"/>
      <c r="U197" s="3761"/>
      <c r="V197" s="3761"/>
      <c r="W197" s="3761"/>
      <c r="X197" s="3761"/>
      <c r="Y197" s="2132"/>
      <c r="Z197" s="3761"/>
      <c r="AA197" s="2132"/>
    </row>
    <row r="198" spans="1:27" s="3763" customFormat="1" ht="24.95" customHeight="1">
      <c r="A198" s="3758"/>
      <c r="B198" s="3759"/>
      <c r="C198" s="3760" t="s">
        <v>3018</v>
      </c>
      <c r="D198" s="3758"/>
      <c r="E198" s="3760"/>
      <c r="F198" s="3758"/>
      <c r="G198" s="3758"/>
      <c r="H198" s="3770"/>
      <c r="I198" s="3770"/>
      <c r="J198" s="3770"/>
      <c r="K198" s="3770"/>
      <c r="L198" s="3770"/>
      <c r="M198" s="3770"/>
      <c r="N198" s="3761"/>
      <c r="O198" s="3761"/>
      <c r="P198" s="3761"/>
      <c r="Q198" s="3761"/>
      <c r="R198" s="3761"/>
      <c r="S198" s="3761"/>
      <c r="T198" s="3761"/>
      <c r="U198" s="3761"/>
      <c r="V198" s="3761"/>
      <c r="W198" s="3761"/>
      <c r="X198" s="3761"/>
      <c r="Y198" s="2132"/>
      <c r="Z198" s="3761"/>
      <c r="AA198" s="2132"/>
    </row>
    <row r="199" spans="1:27" s="2092" customFormat="1" ht="24.95" customHeight="1">
      <c r="A199" s="3771"/>
      <c r="B199" s="3772"/>
      <c r="C199" s="3791"/>
      <c r="D199" s="3792"/>
      <c r="E199" s="3793"/>
      <c r="F199" s="3794"/>
      <c r="G199" s="3795"/>
      <c r="H199" s="3795"/>
      <c r="I199" s="3795"/>
      <c r="J199" s="3796"/>
      <c r="K199" s="3797"/>
      <c r="L199" s="3762"/>
      <c r="M199" s="3762"/>
      <c r="N199" s="3762"/>
      <c r="O199" s="3762"/>
      <c r="P199" s="3762"/>
      <c r="Q199" s="3798"/>
      <c r="R199" s="3799"/>
      <c r="S199" s="3800"/>
      <c r="T199" s="3801"/>
      <c r="U199" s="3799"/>
      <c r="V199" s="3770"/>
      <c r="W199" s="3770"/>
      <c r="X199" s="3771"/>
      <c r="Y199" s="3771"/>
      <c r="Z199" s="3771"/>
      <c r="AA199" s="3771"/>
    </row>
    <row r="200" spans="1:27" s="2092" customFormat="1" ht="24.95" customHeight="1">
      <c r="A200" s="3771"/>
      <c r="B200" s="3772"/>
      <c r="C200" s="3791"/>
      <c r="D200" s="3792"/>
      <c r="E200" s="3793"/>
      <c r="F200" s="3794"/>
      <c r="G200" s="3795"/>
      <c r="H200" s="3795"/>
      <c r="I200" s="3795"/>
      <c r="J200" s="3796"/>
      <c r="K200" s="3797"/>
      <c r="L200" s="3762"/>
      <c r="M200" s="3762"/>
      <c r="N200" s="3762"/>
      <c r="O200" s="3762"/>
      <c r="P200" s="3762"/>
      <c r="Q200" s="3798"/>
      <c r="R200" s="3799"/>
      <c r="S200" s="3800"/>
      <c r="T200" s="3801"/>
      <c r="U200" s="3799"/>
      <c r="V200" s="3770"/>
      <c r="W200" s="3770"/>
      <c r="X200" s="3771"/>
      <c r="Y200" s="3771"/>
      <c r="Z200" s="3771"/>
      <c r="AA200" s="3771"/>
    </row>
    <row r="201" spans="1:27" s="2092" customFormat="1" ht="24.95" customHeight="1">
      <c r="A201" s="3771"/>
      <c r="B201" s="3772"/>
      <c r="C201" s="3791"/>
      <c r="D201" s="3792"/>
      <c r="E201" s="3793"/>
      <c r="F201" s="3794"/>
      <c r="G201" s="3795"/>
      <c r="H201" s="3795"/>
      <c r="I201" s="3795"/>
      <c r="J201" s="3796"/>
      <c r="K201" s="3797"/>
      <c r="L201" s="3762"/>
      <c r="M201" s="3762"/>
      <c r="N201" s="3762"/>
      <c r="O201" s="3762"/>
      <c r="P201" s="3762"/>
      <c r="Q201" s="3798"/>
      <c r="R201" s="3799"/>
      <c r="S201" s="3800"/>
      <c r="T201" s="3801"/>
      <c r="U201" s="3799"/>
      <c r="V201" s="3770"/>
      <c r="W201" s="3770"/>
      <c r="X201" s="3771"/>
      <c r="Y201" s="3771"/>
      <c r="Z201" s="3771"/>
      <c r="AA201" s="3771"/>
    </row>
    <row r="202" spans="1:27" s="2092" customFormat="1" ht="24.95" customHeight="1">
      <c r="A202" s="3771"/>
      <c r="B202" s="3772"/>
      <c r="C202" s="3791"/>
      <c r="D202" s="3792"/>
      <c r="E202" s="3793"/>
      <c r="F202" s="3794"/>
      <c r="G202" s="3795"/>
      <c r="H202" s="3795"/>
      <c r="I202" s="3795"/>
      <c r="J202" s="3796"/>
      <c r="K202" s="3797"/>
      <c r="L202" s="3762"/>
      <c r="M202" s="3762"/>
      <c r="N202" s="3762"/>
      <c r="O202" s="3762"/>
      <c r="P202" s="3762"/>
      <c r="Q202" s="3798"/>
      <c r="R202" s="3799"/>
      <c r="S202" s="3800"/>
      <c r="T202" s="3801"/>
      <c r="U202" s="3799"/>
      <c r="V202" s="3770"/>
      <c r="W202" s="3770"/>
      <c r="X202" s="3771"/>
      <c r="Y202" s="3771"/>
      <c r="Z202" s="3771"/>
      <c r="AA202" s="3771"/>
    </row>
    <row r="203" spans="1:27" s="2092" customFormat="1" ht="24.95" customHeight="1">
      <c r="A203" s="3771"/>
      <c r="B203" s="3772"/>
      <c r="C203" s="3791"/>
      <c r="D203" s="3792"/>
      <c r="E203" s="3793"/>
      <c r="F203" s="3794"/>
      <c r="G203" s="3795"/>
      <c r="H203" s="3795"/>
      <c r="I203" s="3795"/>
      <c r="J203" s="3796"/>
      <c r="K203" s="3797"/>
      <c r="L203" s="3762"/>
      <c r="M203" s="3762"/>
      <c r="N203" s="3762"/>
      <c r="O203" s="3762"/>
      <c r="P203" s="3762"/>
      <c r="Q203" s="3798"/>
      <c r="R203" s="3799"/>
      <c r="S203" s="3800"/>
      <c r="T203" s="3801"/>
      <c r="U203" s="3799"/>
      <c r="V203" s="3770"/>
      <c r="W203" s="3770"/>
      <c r="X203" s="3771"/>
      <c r="Y203" s="3771"/>
      <c r="Z203" s="3771"/>
      <c r="AA203" s="3771"/>
    </row>
    <row r="204" spans="1:27" s="2092" customFormat="1" ht="24.95" customHeight="1">
      <c r="A204" s="3771"/>
      <c r="B204" s="3772"/>
      <c r="C204" s="3791"/>
      <c r="D204" s="3792"/>
      <c r="E204" s="3793"/>
      <c r="F204" s="3794"/>
      <c r="G204" s="3795"/>
      <c r="H204" s="3795"/>
      <c r="I204" s="3795"/>
      <c r="J204" s="3796"/>
      <c r="K204" s="3797"/>
      <c r="L204" s="3762"/>
      <c r="M204" s="3762"/>
      <c r="N204" s="3762"/>
      <c r="O204" s="3762"/>
      <c r="P204" s="3762"/>
      <c r="Q204" s="3798"/>
      <c r="R204" s="3799"/>
      <c r="S204" s="3800"/>
      <c r="T204" s="3801"/>
      <c r="U204" s="3799"/>
      <c r="V204" s="3770"/>
      <c r="W204" s="3770"/>
      <c r="X204" s="3771"/>
      <c r="Y204" s="3771"/>
      <c r="Z204" s="3771"/>
      <c r="AA204" s="3771"/>
    </row>
    <row r="205" spans="1:27" s="2092" customFormat="1" ht="24.95" customHeight="1">
      <c r="A205" s="3771"/>
      <c r="B205" s="3772"/>
      <c r="C205" s="3791"/>
      <c r="D205" s="3792"/>
      <c r="E205" s="3793"/>
      <c r="F205" s="3794"/>
      <c r="G205" s="3795"/>
      <c r="H205" s="3795"/>
      <c r="I205" s="3795"/>
      <c r="J205" s="3796"/>
      <c r="K205" s="3797"/>
      <c r="L205" s="3762"/>
      <c r="M205" s="3762"/>
      <c r="N205" s="3762"/>
      <c r="O205" s="3762"/>
      <c r="P205" s="3762"/>
      <c r="Q205" s="3798"/>
      <c r="R205" s="3799"/>
      <c r="S205" s="3800"/>
      <c r="T205" s="3801"/>
      <c r="U205" s="3799"/>
      <c r="V205" s="3770"/>
      <c r="W205" s="3770"/>
      <c r="X205" s="3771"/>
      <c r="Y205" s="3771"/>
      <c r="Z205" s="3771"/>
      <c r="AA205" s="3771"/>
    </row>
    <row r="206" spans="1:27" s="2092" customFormat="1" ht="24.95" customHeight="1">
      <c r="A206" s="3771"/>
      <c r="B206" s="3772"/>
      <c r="C206" s="3791"/>
      <c r="D206" s="3792"/>
      <c r="E206" s="3793"/>
      <c r="F206" s="3794"/>
      <c r="G206" s="3795"/>
      <c r="H206" s="3795"/>
      <c r="I206" s="3795"/>
      <c r="J206" s="3796"/>
      <c r="K206" s="3802" t="s">
        <v>3019</v>
      </c>
      <c r="L206" s="3957"/>
      <c r="M206" s="3779"/>
      <c r="N206" s="3762"/>
      <c r="O206" s="3762"/>
      <c r="P206" s="3762"/>
      <c r="Q206" s="3798"/>
      <c r="R206" s="3799"/>
      <c r="S206" s="3800"/>
      <c r="T206" s="3801"/>
      <c r="U206" s="3799"/>
      <c r="V206" s="3770"/>
      <c r="W206" s="3770"/>
      <c r="X206" s="3771"/>
      <c r="Y206" s="3771"/>
      <c r="Z206" s="3771"/>
      <c r="AA206" s="3771"/>
    </row>
    <row r="207" spans="1:27" s="2092" customFormat="1" ht="24.95" customHeight="1">
      <c r="A207" s="3771"/>
      <c r="B207" s="3772"/>
      <c r="C207" s="3791"/>
      <c r="D207" s="3792"/>
      <c r="E207" s="3793"/>
      <c r="F207" s="3794"/>
      <c r="G207" s="3795"/>
      <c r="H207" s="3795"/>
      <c r="I207" s="3795"/>
      <c r="J207" s="3796"/>
      <c r="K207" s="3762"/>
      <c r="L207" s="3762"/>
      <c r="M207" s="3762"/>
      <c r="N207" s="3762"/>
      <c r="O207" s="3762"/>
      <c r="P207" s="3762"/>
      <c r="Q207" s="3798"/>
      <c r="R207" s="3799"/>
      <c r="S207" s="3800"/>
      <c r="T207" s="3801"/>
      <c r="U207" s="3799"/>
      <c r="V207" s="3770"/>
      <c r="W207" s="3770"/>
      <c r="X207" s="3771"/>
      <c r="Y207" s="3771"/>
      <c r="Z207" s="3771"/>
      <c r="AA207" s="3771"/>
    </row>
    <row r="208" spans="1:27" s="2092" customFormat="1" ht="24.95" customHeight="1">
      <c r="A208" s="3771"/>
      <c r="B208" s="3772"/>
      <c r="C208" s="3791"/>
      <c r="D208" s="3792"/>
      <c r="E208" s="3793"/>
      <c r="F208" s="3794"/>
      <c r="G208" s="3795"/>
      <c r="H208" s="3795"/>
      <c r="I208" s="3795"/>
      <c r="J208" s="3796"/>
      <c r="K208" s="3803" t="s">
        <v>829</v>
      </c>
      <c r="L208" s="3958" t="s">
        <v>3020</v>
      </c>
      <c r="M208" s="3779"/>
      <c r="N208" s="3779"/>
      <c r="O208" s="3779"/>
      <c r="P208" s="3779"/>
      <c r="Q208" s="3959"/>
      <c r="R208" s="3799"/>
      <c r="S208" s="3800"/>
      <c r="T208" s="3801"/>
      <c r="U208" s="3799"/>
      <c r="V208" s="3770"/>
      <c r="W208" s="3770"/>
      <c r="X208" s="3771"/>
      <c r="Y208" s="3771"/>
      <c r="Z208" s="3771"/>
      <c r="AA208" s="3771"/>
    </row>
    <row r="209" spans="1:27" s="2092" customFormat="1" ht="24.95" customHeight="1">
      <c r="A209" s="3771"/>
      <c r="B209" s="3772"/>
      <c r="C209" s="3791"/>
      <c r="D209" s="3792"/>
      <c r="E209" s="3793"/>
      <c r="F209" s="3794"/>
      <c r="G209" s="3795"/>
      <c r="H209" s="3795"/>
      <c r="I209" s="3795"/>
      <c r="J209" s="3796"/>
      <c r="K209" s="3797"/>
      <c r="L209" s="3762"/>
      <c r="M209" s="3799"/>
      <c r="N209" s="3799"/>
      <c r="O209" s="3799"/>
      <c r="P209" s="3799"/>
      <c r="Q209" s="3799"/>
      <c r="R209" s="3799"/>
      <c r="S209" s="3799"/>
      <c r="T209" s="3799"/>
      <c r="U209" s="3799"/>
      <c r="V209" s="3770"/>
      <c r="W209" s="3770"/>
      <c r="X209" s="3771"/>
      <c r="Y209" s="3771"/>
      <c r="Z209" s="3771"/>
      <c r="AA209" s="3771"/>
    </row>
    <row r="210" spans="1:27" s="2092" customFormat="1" ht="24.95" customHeight="1">
      <c r="A210" s="3771"/>
      <c r="B210" s="3772"/>
      <c r="C210" s="3791"/>
      <c r="D210" s="3792"/>
      <c r="E210" s="3793"/>
      <c r="F210" s="3794"/>
      <c r="G210" s="3795"/>
      <c r="H210" s="3795"/>
      <c r="I210" s="3795"/>
      <c r="J210" s="3796"/>
      <c r="K210" s="3797"/>
      <c r="L210" s="3762"/>
      <c r="M210" s="3799"/>
      <c r="N210" s="3799"/>
      <c r="O210" s="3799"/>
      <c r="P210" s="3799"/>
      <c r="Q210" s="3799"/>
      <c r="R210" s="3799"/>
      <c r="S210" s="3799"/>
      <c r="T210" s="3799"/>
      <c r="U210" s="3799"/>
      <c r="V210" s="3770"/>
      <c r="W210" s="3770"/>
      <c r="X210" s="3771"/>
      <c r="Y210" s="3771"/>
      <c r="Z210" s="3771"/>
      <c r="AA210" s="3771"/>
    </row>
    <row r="211" spans="1:27" s="2092" customFormat="1" ht="24.95" customHeight="1">
      <c r="A211" s="3771"/>
      <c r="B211" s="3772"/>
      <c r="C211" s="3791"/>
      <c r="D211" s="3792"/>
      <c r="E211" s="3793"/>
      <c r="F211" s="3794"/>
      <c r="G211" s="3795"/>
      <c r="H211" s="3795"/>
      <c r="I211" s="3795"/>
      <c r="J211" s="3796"/>
      <c r="K211" s="3797"/>
      <c r="L211" s="3762"/>
      <c r="M211" s="3799"/>
      <c r="N211" s="3799"/>
      <c r="O211" s="3799"/>
      <c r="P211" s="3799"/>
      <c r="Q211" s="3799"/>
      <c r="R211" s="3799"/>
      <c r="S211" s="3799"/>
      <c r="T211" s="3799"/>
      <c r="U211" s="3799"/>
      <c r="V211" s="3770"/>
      <c r="W211" s="3770"/>
      <c r="X211" s="3771"/>
      <c r="Y211" s="3771"/>
      <c r="Z211" s="3771"/>
      <c r="AA211" s="3771"/>
    </row>
    <row r="212" spans="1:27" s="2092" customFormat="1" ht="24.95" customHeight="1">
      <c r="A212" s="3771"/>
      <c r="B212" s="3772"/>
      <c r="C212" s="3791"/>
      <c r="D212" s="3792"/>
      <c r="E212" s="3793"/>
      <c r="F212" s="3794"/>
      <c r="G212" s="3795"/>
      <c r="H212" s="3795"/>
      <c r="I212" s="3795"/>
      <c r="J212" s="3796"/>
      <c r="K212" s="3797"/>
      <c r="L212" s="3762"/>
      <c r="M212" s="3799"/>
      <c r="N212" s="3799"/>
      <c r="O212" s="3799"/>
      <c r="P212" s="3799"/>
      <c r="Q212" s="3799"/>
      <c r="R212" s="3799"/>
      <c r="S212" s="3799"/>
      <c r="T212" s="3799"/>
      <c r="U212" s="3799"/>
      <c r="V212" s="3770"/>
      <c r="W212" s="3770"/>
      <c r="X212" s="3771"/>
      <c r="Y212" s="3771"/>
      <c r="Z212" s="3771"/>
      <c r="AA212" s="3771"/>
    </row>
    <row r="213" spans="1:27" s="2092" customFormat="1" ht="24.95" customHeight="1">
      <c r="A213" s="3771"/>
      <c r="B213" s="3772"/>
      <c r="C213" s="3791"/>
      <c r="D213" s="3792"/>
      <c r="E213" s="3793"/>
      <c r="F213" s="3794"/>
      <c r="G213" s="3795"/>
      <c r="H213" s="3795"/>
      <c r="I213" s="3795"/>
      <c r="J213" s="3796"/>
      <c r="K213" s="3797"/>
      <c r="L213" s="3762"/>
      <c r="M213" s="3799"/>
      <c r="N213" s="3799"/>
      <c r="O213" s="3799"/>
      <c r="P213" s="3799"/>
      <c r="Q213" s="3799"/>
      <c r="R213" s="3799"/>
      <c r="S213" s="3799"/>
      <c r="T213" s="3799"/>
      <c r="U213" s="3799"/>
      <c r="V213" s="3770"/>
      <c r="W213" s="3770"/>
      <c r="X213" s="3771"/>
      <c r="Y213" s="3771"/>
      <c r="Z213" s="3771"/>
      <c r="AA213" s="3771"/>
    </row>
    <row r="214" spans="1:27" s="2092" customFormat="1" ht="24.95" customHeight="1">
      <c r="A214" s="3771"/>
      <c r="B214" s="3772"/>
      <c r="C214" s="3791"/>
      <c r="D214" s="3792"/>
      <c r="E214" s="3793"/>
      <c r="F214" s="3794"/>
      <c r="G214" s="3795"/>
      <c r="H214" s="3795"/>
      <c r="I214" s="3795"/>
      <c r="J214" s="3796"/>
      <c r="K214" s="3797"/>
      <c r="L214" s="3762"/>
      <c r="M214" s="3762"/>
      <c r="N214" s="3762"/>
      <c r="O214" s="3762"/>
      <c r="P214" s="3762"/>
      <c r="Q214" s="3798"/>
      <c r="R214" s="3799"/>
      <c r="S214" s="3800"/>
      <c r="T214" s="3801"/>
      <c r="U214" s="3799"/>
      <c r="V214" s="3770"/>
      <c r="W214" s="3770"/>
      <c r="X214" s="3771"/>
      <c r="Y214" s="3771"/>
      <c r="Z214" s="3771"/>
      <c r="AA214" s="3771"/>
    </row>
    <row r="215" spans="1:27" s="2092" customFormat="1" ht="24.95" customHeight="1">
      <c r="A215" s="3771"/>
      <c r="B215" s="3772"/>
      <c r="C215" s="3791"/>
      <c r="D215" s="3792"/>
      <c r="E215" s="3793"/>
      <c r="F215" s="3794"/>
      <c r="G215" s="3795"/>
      <c r="H215" s="3795"/>
      <c r="I215" s="3795"/>
      <c r="J215" s="3796"/>
      <c r="K215" s="3797"/>
      <c r="L215" s="3762"/>
      <c r="M215" s="3762"/>
      <c r="N215" s="3762"/>
      <c r="O215" s="3762"/>
      <c r="P215" s="3762"/>
      <c r="Q215" s="3798"/>
      <c r="R215" s="3799"/>
      <c r="S215" s="3800"/>
      <c r="T215" s="3801"/>
      <c r="U215" s="3799"/>
      <c r="V215" s="3770"/>
      <c r="W215" s="3770"/>
      <c r="X215" s="3771"/>
      <c r="Y215" s="3771"/>
      <c r="Z215" s="3771"/>
      <c r="AA215" s="3771"/>
    </row>
    <row r="216" spans="1:27" s="2092" customFormat="1" ht="24.95" customHeight="1">
      <c r="A216" s="3771"/>
      <c r="B216" s="3772"/>
      <c r="C216" s="3791"/>
      <c r="D216" s="3792"/>
      <c r="E216" s="3793"/>
      <c r="F216" s="3794"/>
      <c r="G216" s="3795"/>
      <c r="H216" s="3795"/>
      <c r="I216" s="3795"/>
      <c r="J216" s="3796"/>
      <c r="K216" s="3797"/>
      <c r="L216" s="3762"/>
      <c r="M216" s="3762"/>
      <c r="N216" s="3762"/>
      <c r="O216" s="3762"/>
      <c r="P216" s="3762"/>
      <c r="Q216" s="3798"/>
      <c r="R216" s="3799"/>
      <c r="S216" s="3800"/>
      <c r="T216" s="3801"/>
      <c r="U216" s="3799"/>
      <c r="V216" s="3770"/>
      <c r="W216" s="3770"/>
      <c r="X216" s="3771"/>
      <c r="Y216" s="3771"/>
      <c r="Z216" s="3771"/>
      <c r="AA216" s="3771"/>
    </row>
    <row r="217" spans="1:27" s="2092" customFormat="1" ht="24.95" customHeight="1">
      <c r="A217" s="3771"/>
      <c r="B217" s="3772"/>
      <c r="C217" s="3791"/>
      <c r="D217" s="3792"/>
      <c r="E217" s="3793"/>
      <c r="F217" s="3794"/>
      <c r="G217" s="3795"/>
      <c r="H217" s="3795"/>
      <c r="I217" s="3795"/>
      <c r="J217" s="3796"/>
      <c r="K217" s="3797"/>
      <c r="L217" s="3762"/>
      <c r="M217" s="3762"/>
      <c r="N217" s="3762"/>
      <c r="O217" s="3762"/>
      <c r="P217" s="3762"/>
      <c r="Q217" s="3798"/>
      <c r="R217" s="3799"/>
      <c r="S217" s="3800"/>
      <c r="T217" s="3801"/>
      <c r="U217" s="3799"/>
      <c r="V217" s="3770"/>
      <c r="W217" s="3770"/>
      <c r="X217" s="3771"/>
      <c r="Y217" s="3771"/>
      <c r="Z217" s="3771"/>
      <c r="AA217" s="3771"/>
    </row>
    <row r="218" spans="1:27" s="2092" customFormat="1" ht="24.95" customHeight="1">
      <c r="A218" s="3771"/>
      <c r="B218" s="3772"/>
      <c r="C218" s="3791"/>
      <c r="D218" s="3792"/>
      <c r="E218" s="3793"/>
      <c r="F218" s="3794"/>
      <c r="G218" s="3795"/>
      <c r="H218" s="3795"/>
      <c r="I218" s="3795"/>
      <c r="J218" s="3796"/>
      <c r="K218" s="3797"/>
      <c r="L218" s="3762"/>
      <c r="M218" s="3762"/>
      <c r="N218" s="3762"/>
      <c r="O218" s="3762"/>
      <c r="P218" s="3762"/>
      <c r="Q218" s="3798"/>
      <c r="R218" s="3799"/>
      <c r="S218" s="3800"/>
      <c r="T218" s="3801"/>
      <c r="U218" s="3799"/>
      <c r="V218" s="3770"/>
      <c r="W218" s="3770"/>
      <c r="X218" s="3771"/>
      <c r="Y218" s="3771"/>
      <c r="Z218" s="3771"/>
      <c r="AA218" s="3771"/>
    </row>
    <row r="219" spans="1:27" s="2092" customFormat="1" ht="24.95" customHeight="1">
      <c r="A219" s="3771"/>
      <c r="B219" s="3772"/>
      <c r="C219" s="3791"/>
      <c r="D219" s="3792"/>
      <c r="E219" s="3793"/>
      <c r="F219" s="3794"/>
      <c r="G219" s="3795"/>
      <c r="H219" s="3795"/>
      <c r="I219" s="3795"/>
      <c r="J219" s="3796"/>
      <c r="K219" s="3797"/>
      <c r="L219" s="3762"/>
      <c r="M219" s="3762"/>
      <c r="N219" s="3762"/>
      <c r="O219" s="3762"/>
      <c r="P219" s="3762"/>
      <c r="Q219" s="3798"/>
      <c r="R219" s="3799"/>
      <c r="S219" s="3800"/>
      <c r="T219" s="3801"/>
      <c r="U219" s="3799"/>
      <c r="V219" s="3770"/>
      <c r="W219" s="3770"/>
      <c r="X219" s="3771"/>
      <c r="Y219" s="3771"/>
      <c r="Z219" s="3771"/>
      <c r="AA219" s="3771"/>
    </row>
    <row r="220" spans="1:27" s="2092" customFormat="1" ht="24.95" customHeight="1">
      <c r="A220" s="3771"/>
      <c r="B220" s="3772"/>
      <c r="C220" s="3791"/>
      <c r="D220" s="3792"/>
      <c r="E220" s="3793"/>
      <c r="F220" s="3794"/>
      <c r="G220" s="3795"/>
      <c r="H220" s="3795"/>
      <c r="I220" s="3795"/>
      <c r="J220" s="3796"/>
      <c r="K220" s="3797"/>
      <c r="L220" s="3762"/>
      <c r="M220" s="3762"/>
      <c r="N220" s="3762"/>
      <c r="O220" s="3762"/>
      <c r="P220" s="3762"/>
      <c r="Q220" s="3798"/>
      <c r="R220" s="3799"/>
      <c r="S220" s="3800"/>
      <c r="T220" s="3801"/>
      <c r="U220" s="3799"/>
      <c r="V220" s="3770"/>
      <c r="W220" s="3770"/>
      <c r="X220" s="3771"/>
      <c r="Y220" s="3771"/>
      <c r="Z220" s="3771"/>
      <c r="AA220" s="3771"/>
    </row>
    <row r="221" spans="1:27" s="2092" customFormat="1" ht="24.95" customHeight="1">
      <c r="A221" s="3771"/>
      <c r="B221" s="3772"/>
      <c r="C221" s="3791"/>
      <c r="D221" s="3792"/>
      <c r="E221" s="3793"/>
      <c r="F221" s="3794"/>
      <c r="G221" s="3795"/>
      <c r="H221" s="3795"/>
      <c r="I221" s="3795"/>
      <c r="J221" s="3796"/>
      <c r="K221" s="3797"/>
      <c r="L221" s="3762"/>
      <c r="M221" s="3762"/>
      <c r="N221" s="3762"/>
      <c r="O221" s="3762"/>
      <c r="P221" s="3762"/>
      <c r="Q221" s="3798"/>
      <c r="R221" s="3799"/>
      <c r="S221" s="3800"/>
      <c r="T221" s="3801"/>
      <c r="U221" s="3799"/>
      <c r="V221" s="3770"/>
      <c r="W221" s="3770"/>
      <c r="X221" s="3771"/>
      <c r="Y221" s="3771"/>
      <c r="Z221" s="3771"/>
      <c r="AA221" s="3771"/>
    </row>
    <row r="222" spans="1:27" s="2093" customFormat="1" ht="24.95" customHeight="1">
      <c r="A222" s="2090"/>
      <c r="B222" s="3807"/>
      <c r="C222" s="2134"/>
      <c r="D222" s="2135"/>
      <c r="E222" s="2135"/>
      <c r="F222" s="2135"/>
      <c r="G222" s="2135"/>
      <c r="H222" s="2135"/>
      <c r="I222" s="2135"/>
      <c r="J222" s="2135"/>
      <c r="K222" s="2135"/>
      <c r="L222" s="3770"/>
      <c r="M222" s="3770"/>
      <c r="N222" s="3770"/>
      <c r="O222" s="3770"/>
      <c r="P222" s="3770"/>
      <c r="Q222" s="2091"/>
      <c r="R222" s="2091"/>
      <c r="S222" s="2091"/>
      <c r="T222" s="2091"/>
      <c r="U222" s="2091"/>
      <c r="V222" s="2091"/>
      <c r="W222" s="2091"/>
      <c r="X222" s="2091"/>
      <c r="Y222" s="2091"/>
      <c r="Z222" s="2091"/>
      <c r="AA222" s="2091"/>
    </row>
    <row r="223" spans="1:27" s="2092" customFormat="1" ht="24.95" customHeight="1">
      <c r="A223" s="2090"/>
      <c r="B223" s="3809" t="s">
        <v>3049</v>
      </c>
      <c r="C223" s="2090"/>
      <c r="D223" s="2090"/>
      <c r="E223" s="2090"/>
      <c r="F223" s="2090"/>
      <c r="G223" s="2090"/>
      <c r="H223" s="2090"/>
      <c r="I223" s="2090"/>
      <c r="J223" s="2090"/>
      <c r="K223" s="2090"/>
      <c r="L223" s="2090"/>
      <c r="M223" s="2090"/>
      <c r="N223" s="2090"/>
      <c r="O223" s="2090"/>
      <c r="P223" s="2090"/>
      <c r="Q223" s="2090"/>
      <c r="R223" s="2090"/>
      <c r="S223" s="2091"/>
      <c r="T223" s="2091"/>
      <c r="U223" s="2091"/>
      <c r="V223" s="2091"/>
      <c r="W223" s="2091"/>
      <c r="X223" s="2091"/>
      <c r="Y223" s="2091"/>
      <c r="Z223" s="2091"/>
      <c r="AA223" s="2091"/>
    </row>
    <row r="224" spans="1:27" s="2092" customFormat="1" ht="24.95" customHeight="1">
      <c r="A224" s="2090"/>
      <c r="B224" s="3810" t="s">
        <v>3050</v>
      </c>
      <c r="C224" s="2090"/>
      <c r="D224" s="2090"/>
      <c r="E224" s="2090"/>
      <c r="F224" s="2090"/>
      <c r="G224" s="2090"/>
      <c r="H224" s="2090"/>
      <c r="I224" s="2090"/>
      <c r="J224" s="2090"/>
      <c r="K224" s="2090"/>
      <c r="L224" s="2090"/>
      <c r="M224" s="2090"/>
      <c r="N224" s="2090"/>
      <c r="O224" s="2090"/>
      <c r="P224" s="2090"/>
      <c r="Q224" s="2090"/>
      <c r="R224" s="2090"/>
      <c r="S224" s="2091"/>
      <c r="T224" s="2091"/>
      <c r="U224" s="2091"/>
      <c r="V224" s="2091"/>
      <c r="W224" s="2091"/>
      <c r="X224" s="2091"/>
      <c r="Y224" s="2091"/>
      <c r="Z224" s="2091"/>
      <c r="AA224" s="2091"/>
    </row>
    <row r="225" spans="1:44" s="2092" customFormat="1" ht="24.95" customHeight="1">
      <c r="A225" s="2090"/>
      <c r="B225" s="3810"/>
      <c r="C225" s="2090"/>
      <c r="D225" s="2090"/>
      <c r="E225" s="2090"/>
      <c r="F225" s="2090"/>
      <c r="G225" s="2090"/>
      <c r="H225" s="2090"/>
      <c r="I225" s="2090"/>
      <c r="J225" s="2090"/>
      <c r="K225" s="2090"/>
      <c r="L225" s="2090"/>
      <c r="M225" s="2090"/>
      <c r="N225" s="2090"/>
      <c r="O225" s="2090"/>
      <c r="P225" s="2090"/>
      <c r="Q225" s="2090"/>
      <c r="R225" s="2090"/>
      <c r="S225" s="2091"/>
      <c r="T225" s="2091"/>
      <c r="U225" s="2091"/>
      <c r="V225" s="2091"/>
      <c r="W225" s="2091"/>
      <c r="X225" s="2091"/>
      <c r="Y225" s="2091"/>
      <c r="Z225" s="2091"/>
      <c r="AA225" s="2091"/>
    </row>
    <row r="226" spans="1:44" s="2093" customFormat="1" ht="24.95" customHeight="1">
      <c r="A226" s="2090"/>
      <c r="B226" s="3811" t="s">
        <v>3051</v>
      </c>
      <c r="C226" s="3812"/>
      <c r="D226" s="2090"/>
      <c r="E226" s="2090"/>
      <c r="F226" s="2090"/>
      <c r="G226" s="2090"/>
      <c r="H226" s="2090"/>
      <c r="I226" s="3770"/>
      <c r="J226" s="2090"/>
      <c r="K226" s="2090"/>
      <c r="L226" s="3770"/>
      <c r="M226" s="3770"/>
      <c r="N226" s="3770"/>
      <c r="O226" s="3770"/>
      <c r="P226" s="3770"/>
      <c r="Q226" s="2091"/>
      <c r="R226" s="2091"/>
      <c r="S226" s="2091"/>
      <c r="T226" s="2091"/>
      <c r="U226" s="2091"/>
      <c r="V226" s="2091"/>
      <c r="W226" s="3785"/>
      <c r="X226" s="2091"/>
      <c r="Y226" s="3813"/>
      <c r="Z226" s="2091"/>
      <c r="AA226" s="2091"/>
      <c r="AB226" s="2092"/>
      <c r="AC226" s="2092"/>
      <c r="AD226" s="2092"/>
      <c r="AE226" s="2092"/>
      <c r="AF226" s="2092"/>
      <c r="AG226" s="2092"/>
      <c r="AH226" s="2092"/>
      <c r="AI226" s="2092"/>
      <c r="AJ226" s="2092"/>
      <c r="AK226" s="2092"/>
      <c r="AL226" s="2092"/>
      <c r="AM226" s="2092"/>
      <c r="AN226" s="2092"/>
      <c r="AO226" s="2092"/>
      <c r="AP226" s="2092"/>
      <c r="AQ226" s="2092"/>
      <c r="AR226" s="2092"/>
    </row>
    <row r="227" spans="1:44" s="2093" customFormat="1" ht="24.95" customHeight="1">
      <c r="A227" s="2090"/>
      <c r="B227" s="2094"/>
      <c r="C227" s="2090"/>
      <c r="D227" s="2090"/>
      <c r="E227" s="2090"/>
      <c r="F227" s="2090"/>
      <c r="G227" s="2090"/>
      <c r="H227" s="2090"/>
      <c r="I227" s="3770"/>
      <c r="J227" s="2090"/>
      <c r="K227" s="2090"/>
      <c r="L227" s="3770"/>
      <c r="M227" s="3770"/>
      <c r="N227" s="3770"/>
      <c r="O227" s="3770"/>
      <c r="P227" s="3770"/>
      <c r="Q227" s="2091"/>
      <c r="R227" s="2091"/>
      <c r="S227" s="2091"/>
      <c r="T227" s="2091"/>
      <c r="U227" s="2091"/>
      <c r="V227" s="2091"/>
      <c r="W227" s="2091"/>
      <c r="X227" s="2091"/>
      <c r="Y227" s="2091"/>
      <c r="Z227" s="2091"/>
      <c r="AA227" s="2091"/>
      <c r="AB227" s="2092"/>
      <c r="AC227" s="2092"/>
      <c r="AD227" s="2092"/>
      <c r="AE227" s="2092"/>
      <c r="AF227" s="2092"/>
      <c r="AG227" s="2092"/>
      <c r="AH227" s="2092"/>
      <c r="AI227" s="2092"/>
      <c r="AJ227" s="2092"/>
      <c r="AK227" s="2092"/>
      <c r="AL227" s="2092"/>
      <c r="AM227" s="2092"/>
      <c r="AN227" s="2092"/>
      <c r="AO227" s="2092"/>
      <c r="AP227" s="2092"/>
      <c r="AQ227" s="2092"/>
      <c r="AR227" s="2092"/>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A100A4A3-3B55-4A5B-B3D6-0C94430831E0}"/>
    <hyperlink ref="L208" r:id="rId2" xr:uid="{72D4136C-067D-4FF5-A58A-69C47DE1C378}"/>
    <hyperlink ref="R45" r:id="rId3" xr:uid="{33CCA822-3E3F-4E34-812E-E4EB710E6B4B}"/>
  </hyperlinks>
  <pageMargins left="0.7" right="0.7" top="0.75" bottom="0.75" header="0.3" footer="0.3"/>
  <pageSetup paperSize="9" orientation="portrait"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E3D56-0980-4181-9EAE-DA2DBC70A91F}">
  <dimension ref="A1:CM174"/>
  <sheetViews>
    <sheetView topLeftCell="A10" zoomScale="75" zoomScaleNormal="75" workbookViewId="0">
      <selection activeCell="AC9" sqref="AC9"/>
    </sheetView>
  </sheetViews>
  <sheetFormatPr baseColWidth="10" defaultRowHeight="12.75"/>
  <cols>
    <col min="1" max="1" width="1.85546875" style="994" customWidth="1"/>
    <col min="2" max="2" width="12.7109375" style="994" customWidth="1"/>
    <col min="3" max="3" width="3.28515625" style="994" customWidth="1"/>
    <col min="4" max="5" width="12.7109375" style="994" customWidth="1"/>
    <col min="6" max="6" width="3.28515625" style="994" customWidth="1"/>
    <col min="7" max="8" width="12.7109375" style="994" customWidth="1"/>
    <col min="9" max="9" width="3.28515625" style="994" customWidth="1"/>
    <col min="10" max="10" width="19.28515625" style="994" customWidth="1"/>
    <col min="11" max="11" width="12.7109375" style="994" customWidth="1"/>
    <col min="12" max="12" width="3.28515625" style="994" customWidth="1"/>
    <col min="13" max="13" width="21" style="994" customWidth="1"/>
    <col min="14" max="14" width="3" style="994" customWidth="1"/>
    <col min="15" max="15" width="12.7109375" style="994" customWidth="1"/>
    <col min="16" max="16" width="3.28515625" style="994" customWidth="1"/>
    <col min="17" max="17" width="13.5703125" style="994" customWidth="1"/>
    <col min="18" max="18" width="12.7109375" style="994" customWidth="1"/>
    <col min="19" max="19" width="3.28515625" style="994" customWidth="1"/>
    <col min="20" max="20" width="13.42578125" style="994" customWidth="1"/>
    <col min="21" max="21" width="12.7109375" style="994" customWidth="1"/>
    <col min="22" max="22" width="3.28515625" style="994" customWidth="1"/>
    <col min="23" max="23" width="19.7109375" style="994" customWidth="1"/>
    <col min="24" max="24" width="11.42578125" style="994" customWidth="1"/>
    <col min="25" max="25" width="3.28515625" style="994" customWidth="1"/>
    <col min="26" max="26" width="21.7109375" style="994" customWidth="1"/>
    <col min="27" max="27" width="3" style="994" customWidth="1"/>
    <col min="28" max="29" width="11.42578125" style="994"/>
    <col min="30" max="30" width="27.28515625" style="1998" customWidth="1"/>
    <col min="31" max="31" width="9.7109375" style="1998" customWidth="1"/>
    <col min="32" max="32" width="1.42578125" style="1998" customWidth="1"/>
    <col min="33" max="33" width="9.7109375" style="1998" customWidth="1"/>
    <col min="34" max="34" width="1.42578125" style="1998" customWidth="1"/>
    <col min="35" max="35" width="9.7109375" style="1998" customWidth="1"/>
    <col min="36" max="36" width="1.42578125" style="1998" customWidth="1"/>
    <col min="37" max="37" width="9.7109375" style="1998" customWidth="1"/>
    <col min="38" max="38" width="1.42578125" style="1998" customWidth="1"/>
    <col min="39" max="39" width="9.7109375" style="1998" customWidth="1"/>
    <col min="40" max="40" width="1.42578125" style="1998" customWidth="1"/>
    <col min="41" max="41" width="9.7109375" style="1998" customWidth="1"/>
    <col min="42" max="42" width="1.42578125" style="1998" customWidth="1"/>
    <col min="43" max="43" width="9.7109375" style="1998" customWidth="1"/>
    <col min="44" max="44" width="1.42578125" style="1998" customWidth="1"/>
    <col min="45" max="45" width="9.7109375" style="1998" customWidth="1"/>
    <col min="46" max="46" width="1.42578125" style="1998" customWidth="1"/>
    <col min="47" max="47" width="9.7109375" style="1998" customWidth="1"/>
    <col min="48" max="48" width="1.42578125" style="1998" customWidth="1"/>
    <col min="49" max="49" width="9.7109375" style="1998" customWidth="1"/>
    <col min="50" max="50" width="1.42578125" style="1998" customWidth="1"/>
    <col min="51" max="51" width="9.7109375" style="1998" customWidth="1"/>
    <col min="52" max="52" width="1.42578125" style="1998" customWidth="1"/>
    <col min="53" max="53" width="9.7109375" style="1998" customWidth="1"/>
    <col min="54" max="54" width="1.42578125" style="1998" customWidth="1"/>
    <col min="55" max="55" width="11.42578125" style="1998"/>
    <col min="56" max="56" width="32.7109375" style="1998" customWidth="1"/>
    <col min="57" max="58" width="11.42578125" style="1998"/>
    <col min="59" max="59" width="4" style="1998" customWidth="1"/>
    <col min="60" max="61" width="11.42578125" style="1998"/>
    <col min="62" max="62" width="4" style="1998" customWidth="1"/>
    <col min="63" max="64" width="11.42578125" style="1998"/>
    <col min="65" max="65" width="4" style="1998" customWidth="1"/>
    <col min="66" max="67" width="11.42578125" style="1998"/>
    <col min="68" max="68" width="4" style="1998" customWidth="1"/>
    <col min="69" max="70" width="11.42578125" style="1998"/>
    <col min="71" max="71" width="4" style="1998" customWidth="1"/>
    <col min="72" max="73" width="11.42578125" style="1998"/>
    <col min="74" max="74" width="4" style="1998" customWidth="1"/>
    <col min="75" max="76" width="11.42578125" style="1998"/>
    <col min="77" max="77" width="4" style="1998" customWidth="1"/>
    <col min="78" max="79" width="11.42578125" style="1998"/>
    <col min="80" max="80" width="4" style="1998" customWidth="1"/>
    <col min="81" max="82" width="11.42578125" style="1998"/>
    <col min="83" max="83" width="4" style="1998" customWidth="1"/>
    <col min="84" max="85" width="11.42578125" style="1998"/>
    <col min="86" max="86" width="4" style="1998" customWidth="1"/>
    <col min="87" max="88" width="11.42578125" style="1998"/>
    <col min="89" max="89" width="4" style="1998" customWidth="1"/>
    <col min="90" max="91" width="11.42578125" style="1998"/>
    <col min="92" max="16384" width="11.42578125" style="599"/>
  </cols>
  <sheetData>
    <row r="1" spans="1:91" customFormat="1" ht="15">
      <c r="A1" s="2065"/>
      <c r="B1" s="2065"/>
      <c r="C1" s="2065"/>
      <c r="D1" s="2065"/>
      <c r="E1" s="2065"/>
      <c r="F1" s="2065"/>
      <c r="G1" s="2065"/>
      <c r="H1" s="2065"/>
      <c r="I1" s="2065"/>
      <c r="J1" s="2065"/>
      <c r="K1" s="2065"/>
      <c r="L1" s="2065"/>
      <c r="M1" s="2065"/>
      <c r="N1" s="2065"/>
      <c r="O1" s="2065"/>
      <c r="P1" s="2065"/>
      <c r="Q1" s="2065"/>
      <c r="R1" s="2065"/>
      <c r="S1" s="2065"/>
      <c r="T1" s="2065"/>
      <c r="U1" s="2065"/>
      <c r="V1" s="2065"/>
      <c r="W1" s="2065"/>
      <c r="X1" s="2065"/>
      <c r="Y1" s="2065"/>
      <c r="Z1" s="2065"/>
    </row>
    <row r="2" spans="1:91" customFormat="1" ht="26.25">
      <c r="A2" s="2064"/>
      <c r="B2" s="2064"/>
      <c r="C2" s="2064"/>
      <c r="D2" s="2064"/>
      <c r="E2" s="2064"/>
      <c r="F2" s="2064"/>
      <c r="G2" s="2064"/>
      <c r="H2" s="2064"/>
      <c r="I2" s="2064"/>
      <c r="J2" s="2064"/>
      <c r="K2" s="2064"/>
      <c r="L2" s="2064"/>
      <c r="M2" s="2064"/>
      <c r="N2" s="2064"/>
      <c r="O2" s="2064"/>
      <c r="P2" s="2064"/>
      <c r="Q2" s="2064"/>
      <c r="R2" s="2064"/>
      <c r="S2" s="2064"/>
      <c r="T2" s="2064"/>
      <c r="U2" s="6676" t="s">
        <v>3111</v>
      </c>
      <c r="V2" s="2065"/>
      <c r="W2" s="2065"/>
      <c r="X2" s="2065"/>
      <c r="Y2" s="2065"/>
      <c r="Z2" s="3831"/>
    </row>
    <row r="3" spans="1:91" customFormat="1" ht="26.25">
      <c r="A3" s="2065"/>
      <c r="B3" s="2065"/>
      <c r="C3" s="2065"/>
      <c r="D3" s="2065"/>
      <c r="E3" s="2065"/>
      <c r="F3" s="2065"/>
      <c r="G3" s="2065"/>
      <c r="H3" s="2065"/>
      <c r="I3" s="2065"/>
      <c r="J3" s="2065"/>
      <c r="K3" s="2065"/>
      <c r="L3" s="2065"/>
      <c r="M3" s="2065"/>
      <c r="N3" s="2065"/>
      <c r="O3" s="2065"/>
      <c r="P3" s="2065"/>
      <c r="Q3" s="2065"/>
      <c r="R3" s="2065"/>
      <c r="S3" s="2065"/>
      <c r="T3" s="2065"/>
      <c r="U3" s="6676" t="s">
        <v>3079</v>
      </c>
      <c r="V3" s="2065"/>
      <c r="W3" s="2065"/>
      <c r="X3" s="2065"/>
      <c r="Y3" s="2065"/>
      <c r="Z3" s="3831"/>
    </row>
    <row r="4" spans="1:91" customFormat="1" ht="15">
      <c r="A4" s="2065"/>
      <c r="B4" s="2065"/>
      <c r="C4" s="2065"/>
      <c r="D4" s="2065"/>
      <c r="E4" s="2065"/>
      <c r="F4" s="2065"/>
      <c r="G4" s="2065"/>
      <c r="H4" s="2065"/>
      <c r="I4" s="2065"/>
      <c r="J4" s="2065"/>
      <c r="K4" s="2065"/>
      <c r="L4" s="2065"/>
      <c r="M4" s="2065"/>
      <c r="N4" s="2065"/>
      <c r="O4" s="2065"/>
      <c r="P4" s="2065"/>
      <c r="Q4" s="2065"/>
      <c r="R4" s="2065"/>
      <c r="S4" s="2065"/>
      <c r="T4" s="2065"/>
      <c r="U4" s="2065"/>
      <c r="V4" s="2065"/>
      <c r="W4" s="2065"/>
      <c r="X4" s="2065"/>
      <c r="Y4" s="2065"/>
      <c r="Z4" s="2065"/>
    </row>
    <row r="6" spans="1:91" ht="42">
      <c r="A6" s="6677">
        <v>0</v>
      </c>
      <c r="B6" s="6678" t="s">
        <v>3518</v>
      </c>
      <c r="C6" s="6679"/>
      <c r="D6" s="6680"/>
      <c r="E6" s="6681"/>
      <c r="F6" s="6681"/>
      <c r="G6" s="6681"/>
      <c r="H6" s="6681"/>
      <c r="I6" s="6681"/>
      <c r="J6" s="6681"/>
      <c r="K6" s="6681"/>
      <c r="L6" s="6681"/>
      <c r="M6" s="6681"/>
      <c r="N6" s="6681"/>
      <c r="O6" s="6681"/>
      <c r="P6" s="6681"/>
      <c r="Q6" s="6681"/>
      <c r="R6" s="6681"/>
      <c r="S6" s="6681"/>
      <c r="T6" s="6681"/>
      <c r="U6" s="6681"/>
      <c r="V6" s="6681"/>
      <c r="W6" s="6681"/>
      <c r="X6" s="6681"/>
      <c r="Y6" s="6681"/>
      <c r="Z6" s="6682"/>
      <c r="AB6" s="6677"/>
      <c r="AC6" s="6677"/>
    </row>
    <row r="7" spans="1:91">
      <c r="B7" s="6683" t="str">
        <f ca="1">CELL("nomfichier")</f>
        <v>E:\0-UPRT\1-UPRT.FR-SITE-WEB\ff-fiches-fabrications\ff-fiches-fabrication-maj-08-2020\[ff-14.A-restauration-13.postits-au-poids.xlsx]Epurer un texte (2)</v>
      </c>
      <c r="C7" s="6683"/>
      <c r="D7" s="6683"/>
      <c r="E7" s="6683"/>
      <c r="F7" s="6683"/>
      <c r="G7" s="6683"/>
      <c r="H7" s="6683"/>
      <c r="I7" s="6683"/>
      <c r="J7" s="6683"/>
      <c r="K7" s="6683"/>
      <c r="L7" s="6683"/>
      <c r="M7" s="6683"/>
      <c r="N7" s="6683"/>
      <c r="O7" s="6683"/>
      <c r="P7" s="6683"/>
      <c r="Q7" s="6683"/>
      <c r="R7" s="6683"/>
      <c r="S7" s="6683"/>
      <c r="T7" s="6683"/>
      <c r="U7" s="6683"/>
      <c r="V7" s="6683"/>
      <c r="W7" s="6683"/>
      <c r="X7" s="6683"/>
      <c r="Y7" s="6683"/>
      <c r="Z7" s="6683"/>
    </row>
    <row r="8" spans="1:91" ht="30">
      <c r="B8" s="6684" t="s">
        <v>3519</v>
      </c>
      <c r="C8" s="6685"/>
      <c r="D8" s="6686" t="s">
        <v>3520</v>
      </c>
      <c r="E8" s="6687" t="s">
        <v>3521</v>
      </c>
      <c r="F8" s="6688"/>
      <c r="G8" s="6688"/>
      <c r="H8" s="6688"/>
      <c r="I8" s="6688"/>
      <c r="J8" s="6688"/>
      <c r="K8" s="6688"/>
      <c r="L8" s="6688"/>
      <c r="M8" s="6689"/>
      <c r="O8" s="6684" t="s">
        <v>3519</v>
      </c>
      <c r="P8" s="6685"/>
      <c r="Q8" s="6686" t="s">
        <v>3520</v>
      </c>
      <c r="R8" s="6690" t="s">
        <v>3522</v>
      </c>
      <c r="S8" s="6691"/>
      <c r="T8" s="6691"/>
      <c r="U8" s="6691"/>
      <c r="V8" s="6691"/>
      <c r="W8" s="6691"/>
      <c r="X8" s="6691"/>
      <c r="Y8" s="6691"/>
      <c r="Z8" s="6692"/>
      <c r="AD8" s="994"/>
      <c r="AE8" s="994"/>
      <c r="AF8" s="994"/>
      <c r="AG8" s="994"/>
      <c r="AH8" s="994"/>
      <c r="AI8" s="994"/>
      <c r="AJ8" s="994"/>
      <c r="AK8" s="994"/>
      <c r="AL8" s="994"/>
      <c r="AM8" s="994"/>
      <c r="AN8" s="994"/>
      <c r="AO8" s="994"/>
      <c r="AP8" s="994"/>
      <c r="AQ8" s="994"/>
      <c r="AR8" s="994"/>
      <c r="AS8" s="994"/>
      <c r="AT8" s="994"/>
      <c r="AU8" s="994"/>
      <c r="AV8" s="599"/>
      <c r="AW8" s="599"/>
      <c r="AX8" s="599"/>
      <c r="AY8" s="599"/>
      <c r="AZ8" s="599"/>
      <c r="BA8" s="599"/>
      <c r="BB8" s="599"/>
      <c r="BC8" s="599"/>
      <c r="BD8" s="599"/>
      <c r="BE8" s="599"/>
      <c r="BF8" s="599"/>
      <c r="BG8" s="599"/>
      <c r="BH8" s="599"/>
      <c r="BI8" s="599"/>
      <c r="BJ8" s="599"/>
      <c r="BK8" s="599"/>
      <c r="BL8" s="599"/>
      <c r="BM8" s="599"/>
      <c r="BN8" s="599"/>
      <c r="BO8" s="599"/>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row>
    <row r="9" spans="1:91" ht="30">
      <c r="B9" s="6693">
        <v>45</v>
      </c>
      <c r="C9" s="6694" t="s">
        <v>3523</v>
      </c>
      <c r="D9" s="6695">
        <f>B9</f>
        <v>45</v>
      </c>
      <c r="E9" s="6696" t="s">
        <v>3524</v>
      </c>
      <c r="F9" s="6696"/>
      <c r="G9" s="6697"/>
      <c r="H9" s="6697"/>
      <c r="I9" s="6697"/>
      <c r="J9" s="6697"/>
      <c r="K9" s="6697"/>
      <c r="L9" s="6697"/>
      <c r="M9" s="6698"/>
      <c r="O9" s="6693" t="s">
        <v>3525</v>
      </c>
      <c r="P9" s="6694" t="s">
        <v>3523</v>
      </c>
      <c r="Q9" s="6699" t="str">
        <f>O9</f>
        <v>Aa</v>
      </c>
      <c r="R9" s="6700" t="s">
        <v>3524</v>
      </c>
      <c r="S9" s="6700"/>
      <c r="T9" s="6700"/>
      <c r="U9" s="6700"/>
      <c r="V9" s="6700"/>
      <c r="W9" s="6700"/>
      <c r="X9" s="6700"/>
      <c r="Y9" s="6700"/>
      <c r="Z9" s="6701"/>
      <c r="AC9" s="509"/>
    </row>
    <row r="10" spans="1:91" ht="30">
      <c r="B10" s="6702"/>
      <c r="M10" s="6703"/>
      <c r="O10" s="6702"/>
      <c r="Z10" s="6703"/>
      <c r="AC10" s="509"/>
      <c r="AD10" s="6704" t="s">
        <v>3526</v>
      </c>
      <c r="BE10" s="6705" t="s">
        <v>3526</v>
      </c>
    </row>
    <row r="11" spans="1:91" ht="20.25">
      <c r="B11" s="6706" t="s">
        <v>3527</v>
      </c>
      <c r="C11" s="6707" t="s">
        <v>3528</v>
      </c>
      <c r="D11" s="6708"/>
      <c r="E11" s="6709" t="s">
        <v>3529</v>
      </c>
      <c r="F11" s="6707" t="s">
        <v>3528</v>
      </c>
      <c r="G11" s="6708"/>
      <c r="H11" s="6709" t="s">
        <v>3530</v>
      </c>
      <c r="I11" s="6707" t="s">
        <v>3528</v>
      </c>
      <c r="J11" s="6708"/>
      <c r="K11" s="6709" t="s">
        <v>3531</v>
      </c>
      <c r="L11" s="6707" t="s">
        <v>3528</v>
      </c>
      <c r="M11" s="6710"/>
      <c r="O11" s="6706" t="s">
        <v>3527</v>
      </c>
      <c r="P11" s="6711" t="s">
        <v>3528</v>
      </c>
      <c r="Q11" s="6712"/>
      <c r="R11" s="6709" t="s">
        <v>3529</v>
      </c>
      <c r="S11" s="6711" t="s">
        <v>3528</v>
      </c>
      <c r="T11" s="6712"/>
      <c r="U11" s="6709" t="s">
        <v>3530</v>
      </c>
      <c r="V11" s="6711" t="s">
        <v>3528</v>
      </c>
      <c r="W11" s="6712"/>
      <c r="X11" s="6709" t="s">
        <v>3531</v>
      </c>
      <c r="Y11" s="6711" t="s">
        <v>3528</v>
      </c>
      <c r="Z11" s="6713"/>
      <c r="AC11" s="509"/>
    </row>
    <row r="12" spans="1:91" ht="44.25">
      <c r="A12" s="509"/>
      <c r="B12" s="6714" t="s">
        <v>342</v>
      </c>
      <c r="C12" s="6715" t="s">
        <v>3523</v>
      </c>
      <c r="D12" s="6716" t="s">
        <v>342</v>
      </c>
      <c r="E12" s="6717" t="s">
        <v>3532</v>
      </c>
      <c r="F12" s="6715" t="s">
        <v>3523</v>
      </c>
      <c r="G12" s="6718" t="s">
        <v>3532</v>
      </c>
      <c r="H12" s="6719">
        <v>1</v>
      </c>
      <c r="I12" s="6715" t="s">
        <v>3523</v>
      </c>
      <c r="J12" s="6716">
        <v>1</v>
      </c>
      <c r="K12" s="6719">
        <v>27</v>
      </c>
      <c r="L12" s="6715" t="s">
        <v>3523</v>
      </c>
      <c r="M12" s="6720">
        <v>27</v>
      </c>
      <c r="N12" s="509"/>
      <c r="O12" s="6714" t="s">
        <v>342</v>
      </c>
      <c r="P12" s="6715" t="s">
        <v>3523</v>
      </c>
      <c r="Q12" s="6721" t="s">
        <v>342</v>
      </c>
      <c r="R12" s="6717" t="s">
        <v>3532</v>
      </c>
      <c r="S12" s="6715" t="s">
        <v>3523</v>
      </c>
      <c r="T12" s="6722" t="s">
        <v>3532</v>
      </c>
      <c r="U12" s="6719">
        <v>1</v>
      </c>
      <c r="V12" s="6715" t="s">
        <v>3523</v>
      </c>
      <c r="W12" s="6721">
        <v>1</v>
      </c>
      <c r="X12" s="6719">
        <v>27</v>
      </c>
      <c r="Y12" s="6715" t="s">
        <v>3523</v>
      </c>
      <c r="Z12" s="6723">
        <v>27</v>
      </c>
      <c r="AA12" s="509"/>
      <c r="AB12" s="509"/>
      <c r="AC12" s="509"/>
      <c r="AD12" s="6724" t="s">
        <v>3533</v>
      </c>
      <c r="AE12" s="6725" t="s">
        <v>3534</v>
      </c>
      <c r="AF12" s="6726"/>
      <c r="AG12" s="6725" t="s">
        <v>3535</v>
      </c>
      <c r="AH12" s="6726"/>
      <c r="AI12" s="6725" t="s">
        <v>3536</v>
      </c>
      <c r="AJ12" s="6726"/>
      <c r="AK12" s="6725" t="s">
        <v>3537</v>
      </c>
      <c r="AL12" s="6726"/>
      <c r="AM12" s="6725" t="s">
        <v>3538</v>
      </c>
      <c r="AN12" s="6726"/>
      <c r="AO12" s="6725" t="s">
        <v>3539</v>
      </c>
      <c r="AP12" s="6726"/>
      <c r="AQ12" s="6725" t="s">
        <v>3540</v>
      </c>
      <c r="AR12" s="6726"/>
      <c r="AS12" s="6725" t="s">
        <v>3541</v>
      </c>
      <c r="AT12" s="6726"/>
      <c r="AU12" s="6725" t="s">
        <v>3542</v>
      </c>
      <c r="AV12" s="6726"/>
      <c r="AW12" s="6725" t="s">
        <v>3543</v>
      </c>
      <c r="AX12" s="6726"/>
      <c r="AY12" s="6725" t="s">
        <v>3544</v>
      </c>
      <c r="AZ12" s="6726"/>
      <c r="BA12" s="6725" t="s">
        <v>3545</v>
      </c>
      <c r="BD12" s="6727" t="s">
        <v>3546</v>
      </c>
      <c r="BE12" s="6728">
        <v>1</v>
      </c>
      <c r="BF12" s="6729"/>
      <c r="BG12" s="6730"/>
      <c r="BH12" s="6728">
        <v>2</v>
      </c>
      <c r="BI12" s="6729"/>
      <c r="BJ12" s="6730"/>
      <c r="BK12" s="6728">
        <v>3</v>
      </c>
      <c r="BL12" s="6729"/>
      <c r="BM12" s="6730"/>
      <c r="BN12" s="6728">
        <v>4</v>
      </c>
      <c r="BO12" s="6729"/>
      <c r="BP12" s="6730"/>
      <c r="BQ12" s="6728">
        <v>5</v>
      </c>
      <c r="BR12" s="6729"/>
      <c r="BS12" s="6730"/>
      <c r="BT12" s="6728">
        <v>6</v>
      </c>
      <c r="BU12" s="6729"/>
      <c r="BV12" s="6730"/>
      <c r="BW12" s="6728">
        <v>7</v>
      </c>
      <c r="BX12" s="6729"/>
      <c r="BY12" s="6730"/>
      <c r="BZ12" s="6728">
        <v>8</v>
      </c>
      <c r="CA12" s="6729"/>
      <c r="CB12" s="6730"/>
      <c r="CC12" s="6728">
        <v>9</v>
      </c>
      <c r="CD12" s="6729"/>
      <c r="CE12" s="6730"/>
      <c r="CF12" s="6728">
        <v>0</v>
      </c>
      <c r="CG12" s="6729"/>
      <c r="CH12" s="6730"/>
      <c r="CI12" s="6728" t="s">
        <v>3547</v>
      </c>
      <c r="CJ12" s="6729"/>
      <c r="CK12" s="6730"/>
      <c r="CL12" s="6731" t="s">
        <v>3548</v>
      </c>
      <c r="CM12" s="6729"/>
    </row>
    <row r="13" spans="1:91" ht="44.25" customHeight="1">
      <c r="A13" s="509"/>
      <c r="B13" s="6714" t="s">
        <v>343</v>
      </c>
      <c r="C13" s="6715" t="s">
        <v>3523</v>
      </c>
      <c r="D13" s="6716" t="s">
        <v>343</v>
      </c>
      <c r="E13" s="6717" t="s">
        <v>3549</v>
      </c>
      <c r="F13" s="6715" t="s">
        <v>3523</v>
      </c>
      <c r="G13" s="6718" t="s">
        <v>3549</v>
      </c>
      <c r="H13" s="6719">
        <v>2</v>
      </c>
      <c r="I13" s="6715" t="s">
        <v>3523</v>
      </c>
      <c r="J13" s="6716">
        <v>2</v>
      </c>
      <c r="K13" s="6719">
        <v>28</v>
      </c>
      <c r="L13" s="6715" t="s">
        <v>3523</v>
      </c>
      <c r="M13" s="6720">
        <v>28</v>
      </c>
      <c r="N13" s="509"/>
      <c r="O13" s="6714" t="s">
        <v>343</v>
      </c>
      <c r="P13" s="6715" t="s">
        <v>3523</v>
      </c>
      <c r="Q13" s="6721" t="s">
        <v>343</v>
      </c>
      <c r="R13" s="6717" t="s">
        <v>3549</v>
      </c>
      <c r="S13" s="6715" t="s">
        <v>3523</v>
      </c>
      <c r="T13" s="6722" t="s">
        <v>3549</v>
      </c>
      <c r="U13" s="6719">
        <v>2</v>
      </c>
      <c r="V13" s="6715" t="s">
        <v>3523</v>
      </c>
      <c r="W13" s="6721">
        <v>2</v>
      </c>
      <c r="X13" s="6719">
        <v>28</v>
      </c>
      <c r="Y13" s="6715" t="s">
        <v>3523</v>
      </c>
      <c r="Z13" s="6723">
        <v>28</v>
      </c>
      <c r="AA13" s="509"/>
      <c r="AB13" s="509"/>
      <c r="AC13" s="509"/>
      <c r="AD13" s="6732"/>
      <c r="AE13" s="6733"/>
      <c r="AF13" s="6733"/>
      <c r="AG13" s="6733"/>
      <c r="AH13" s="6733"/>
      <c r="AI13" s="6733"/>
      <c r="AJ13" s="6733"/>
      <c r="AK13" s="6733"/>
      <c r="AL13" s="6733"/>
      <c r="AM13" s="6733"/>
      <c r="AN13" s="6733"/>
      <c r="AO13" s="6733"/>
      <c r="AP13" s="6733"/>
      <c r="AQ13" s="6733"/>
      <c r="AR13" s="6733"/>
      <c r="AS13" s="6733"/>
      <c r="AT13" s="6733"/>
      <c r="AU13" s="6733"/>
      <c r="AV13" s="6733"/>
      <c r="AW13" s="6733"/>
      <c r="AX13" s="6733"/>
      <c r="AY13" s="6733"/>
      <c r="AZ13" s="6733"/>
      <c r="BA13" s="6733"/>
      <c r="BD13" s="6727"/>
      <c r="BE13" s="6734" t="s">
        <v>2280</v>
      </c>
      <c r="BF13" s="6735"/>
      <c r="BG13" s="6730"/>
      <c r="BH13" s="6734" t="s">
        <v>3550</v>
      </c>
      <c r="BI13" s="6735" t="s">
        <v>3551</v>
      </c>
      <c r="BJ13" s="6730"/>
      <c r="BK13" s="6734" t="s">
        <v>2277</v>
      </c>
      <c r="BL13" s="6735" t="s">
        <v>2278</v>
      </c>
      <c r="BM13" s="6730"/>
      <c r="BN13" s="6736" t="s">
        <v>3552</v>
      </c>
      <c r="BO13" s="6735" t="s">
        <v>3553</v>
      </c>
      <c r="BP13" s="6730"/>
      <c r="BQ13" s="6734" t="s">
        <v>3554</v>
      </c>
      <c r="BR13" s="6735" t="s">
        <v>3555</v>
      </c>
      <c r="BS13" s="6730"/>
      <c r="BT13" s="6736" t="s">
        <v>3556</v>
      </c>
      <c r="BU13" s="6735" t="s">
        <v>3557</v>
      </c>
      <c r="BV13" s="6730"/>
      <c r="BW13" s="6734" t="s">
        <v>3558</v>
      </c>
      <c r="BX13" s="6735" t="s">
        <v>3559</v>
      </c>
      <c r="BY13" s="6730"/>
      <c r="BZ13" s="6734" t="s">
        <v>3560</v>
      </c>
      <c r="CA13" s="6735" t="s">
        <v>3561</v>
      </c>
      <c r="CB13" s="6730"/>
      <c r="CC13" s="6734" t="s">
        <v>3562</v>
      </c>
      <c r="CD13" s="6735" t="s">
        <v>3563</v>
      </c>
      <c r="CE13" s="6730"/>
      <c r="CF13" s="6734" t="s">
        <v>3564</v>
      </c>
      <c r="CG13" s="6735" t="s">
        <v>166</v>
      </c>
      <c r="CH13" s="6730"/>
      <c r="CI13" s="6734" t="s">
        <v>3565</v>
      </c>
      <c r="CJ13" s="6735" t="s">
        <v>3566</v>
      </c>
      <c r="CK13" s="6730"/>
      <c r="CL13" s="6736" t="s">
        <v>3523</v>
      </c>
      <c r="CM13" s="6735" t="s">
        <v>3567</v>
      </c>
    </row>
    <row r="14" spans="1:91" ht="44.25">
      <c r="A14" s="509"/>
      <c r="B14" s="6714" t="s">
        <v>334</v>
      </c>
      <c r="C14" s="6715" t="s">
        <v>3523</v>
      </c>
      <c r="D14" s="6716" t="s">
        <v>334</v>
      </c>
      <c r="E14" s="6717" t="s">
        <v>3568</v>
      </c>
      <c r="F14" s="6715" t="s">
        <v>3523</v>
      </c>
      <c r="G14" s="6718" t="s">
        <v>3568</v>
      </c>
      <c r="H14" s="6719">
        <v>3</v>
      </c>
      <c r="I14" s="6715" t="s">
        <v>3523</v>
      </c>
      <c r="J14" s="6716">
        <v>3</v>
      </c>
      <c r="K14" s="6719">
        <v>29</v>
      </c>
      <c r="L14" s="6715" t="s">
        <v>3523</v>
      </c>
      <c r="M14" s="6720">
        <v>29</v>
      </c>
      <c r="N14" s="509"/>
      <c r="O14" s="6714" t="s">
        <v>334</v>
      </c>
      <c r="P14" s="6715" t="s">
        <v>3523</v>
      </c>
      <c r="Q14" s="6721" t="s">
        <v>334</v>
      </c>
      <c r="R14" s="6717" t="s">
        <v>3568</v>
      </c>
      <c r="S14" s="6715" t="s">
        <v>3523</v>
      </c>
      <c r="T14" s="6722" t="s">
        <v>3568</v>
      </c>
      <c r="U14" s="6719">
        <v>3</v>
      </c>
      <c r="V14" s="6715" t="s">
        <v>3523</v>
      </c>
      <c r="W14" s="6721">
        <v>3</v>
      </c>
      <c r="X14" s="6719">
        <v>29</v>
      </c>
      <c r="Y14" s="6715" t="s">
        <v>3523</v>
      </c>
      <c r="Z14" s="6723">
        <v>29</v>
      </c>
      <c r="AA14" s="509"/>
      <c r="AB14" s="509"/>
      <c r="AC14" s="509"/>
      <c r="AD14" s="6724" t="s">
        <v>2252</v>
      </c>
      <c r="AE14" s="6737" t="s">
        <v>3569</v>
      </c>
      <c r="AF14" s="6738"/>
      <c r="AG14" s="6737" t="s">
        <v>3570</v>
      </c>
      <c r="AH14" s="6738"/>
      <c r="AI14" s="6737" t="s">
        <v>3571</v>
      </c>
      <c r="AJ14" s="6738"/>
      <c r="AK14" s="6737" t="s">
        <v>3572</v>
      </c>
      <c r="AL14" s="6738"/>
      <c r="AM14" s="6737" t="s">
        <v>2283</v>
      </c>
      <c r="AN14" s="6738"/>
      <c r="AO14" s="6737" t="s">
        <v>2300</v>
      </c>
      <c r="AP14" s="6738"/>
      <c r="AQ14" s="6737" t="s">
        <v>3573</v>
      </c>
      <c r="AR14" s="6738"/>
      <c r="AS14" s="6737" t="s">
        <v>3574</v>
      </c>
      <c r="AT14" s="6738"/>
      <c r="AU14" s="6737" t="s">
        <v>3575</v>
      </c>
      <c r="AV14" s="6738"/>
      <c r="AW14" s="6737" t="s">
        <v>2284</v>
      </c>
      <c r="AX14" s="6738"/>
      <c r="AY14" s="6737" t="s">
        <v>2285</v>
      </c>
      <c r="AZ14" s="6738"/>
      <c r="BA14" s="6737" t="s">
        <v>2286</v>
      </c>
      <c r="BD14" s="6739"/>
      <c r="BE14" s="6730"/>
      <c r="BF14" s="6730"/>
      <c r="BG14" s="6730"/>
      <c r="BH14" s="6730"/>
      <c r="BI14" s="6730"/>
      <c r="BJ14" s="6730"/>
      <c r="BK14" s="6730"/>
      <c r="BL14" s="6730"/>
      <c r="BM14" s="6730"/>
      <c r="BN14" s="6730"/>
      <c r="BO14" s="6730"/>
      <c r="BP14" s="6730"/>
      <c r="BQ14" s="6730"/>
      <c r="BR14" s="6730"/>
      <c r="BS14" s="6730"/>
      <c r="BT14" s="6730"/>
      <c r="BU14" s="6730"/>
      <c r="BV14" s="6730"/>
      <c r="BW14" s="6730"/>
      <c r="BX14" s="6730"/>
      <c r="BY14" s="6730"/>
      <c r="BZ14" s="6730"/>
      <c r="CA14" s="6730"/>
      <c r="CB14" s="6730"/>
      <c r="CC14" s="6730"/>
      <c r="CD14" s="6730"/>
      <c r="CE14" s="6730"/>
      <c r="CF14" s="6730"/>
      <c r="CG14" s="6730"/>
      <c r="CH14" s="6730"/>
      <c r="CI14" s="6730"/>
      <c r="CJ14" s="6730"/>
      <c r="CK14" s="6730"/>
      <c r="CL14" s="6730"/>
      <c r="CM14" s="6730"/>
    </row>
    <row r="15" spans="1:91" ht="44.25">
      <c r="A15" s="509"/>
      <c r="B15" s="6714" t="s">
        <v>346</v>
      </c>
      <c r="C15" s="6715" t="s">
        <v>3523</v>
      </c>
      <c r="D15" s="6716" t="s">
        <v>346</v>
      </c>
      <c r="E15" s="6717" t="s">
        <v>3576</v>
      </c>
      <c r="F15" s="6715" t="s">
        <v>3523</v>
      </c>
      <c r="G15" s="6718" t="s">
        <v>3576</v>
      </c>
      <c r="H15" s="6719">
        <v>4</v>
      </c>
      <c r="I15" s="6715" t="s">
        <v>3523</v>
      </c>
      <c r="J15" s="6716">
        <v>4</v>
      </c>
      <c r="K15" s="6719">
        <v>30</v>
      </c>
      <c r="L15" s="6715" t="s">
        <v>3523</v>
      </c>
      <c r="M15" s="6720">
        <v>30</v>
      </c>
      <c r="N15" s="509"/>
      <c r="O15" s="6714" t="s">
        <v>346</v>
      </c>
      <c r="P15" s="6715" t="s">
        <v>3523</v>
      </c>
      <c r="Q15" s="6721" t="s">
        <v>346</v>
      </c>
      <c r="R15" s="6717" t="s">
        <v>3576</v>
      </c>
      <c r="S15" s="6715" t="s">
        <v>3523</v>
      </c>
      <c r="T15" s="6722" t="s">
        <v>3576</v>
      </c>
      <c r="U15" s="6719">
        <v>4</v>
      </c>
      <c r="V15" s="6715" t="s">
        <v>3523</v>
      </c>
      <c r="W15" s="6721">
        <v>4</v>
      </c>
      <c r="X15" s="6719">
        <v>30</v>
      </c>
      <c r="Y15" s="6715" t="s">
        <v>3523</v>
      </c>
      <c r="Z15" s="6723">
        <v>30</v>
      </c>
      <c r="AA15" s="509"/>
      <c r="AB15" s="509"/>
      <c r="AC15" s="509"/>
      <c r="AD15" s="6732"/>
      <c r="AE15" s="6740"/>
      <c r="AF15" s="6740"/>
      <c r="AG15" s="6740"/>
      <c r="AH15" s="6740"/>
      <c r="AI15" s="6740"/>
      <c r="AJ15" s="6740"/>
      <c r="AK15" s="6740"/>
      <c r="AL15" s="6740"/>
      <c r="AM15" s="6740"/>
      <c r="AN15" s="6740"/>
      <c r="AO15" s="6740"/>
      <c r="AP15" s="6740"/>
      <c r="AQ15" s="6740"/>
      <c r="AR15" s="6740"/>
      <c r="AS15" s="6740"/>
      <c r="AT15" s="6740"/>
      <c r="AU15" s="6740"/>
      <c r="AV15" s="6740"/>
      <c r="AW15" s="6740"/>
      <c r="AX15" s="6740"/>
      <c r="AY15" s="6740"/>
      <c r="AZ15" s="6740"/>
      <c r="BA15" s="6740"/>
      <c r="BD15" s="6741" t="s">
        <v>3577</v>
      </c>
      <c r="BE15" s="6742">
        <v>1</v>
      </c>
      <c r="BF15" s="6743"/>
      <c r="BG15" s="6744"/>
      <c r="BH15" s="6742">
        <v>2</v>
      </c>
      <c r="BI15" s="6743"/>
      <c r="BJ15" s="6744"/>
      <c r="BK15" s="6742">
        <v>3</v>
      </c>
      <c r="BL15" s="6743"/>
      <c r="BM15" s="6744"/>
      <c r="BN15" s="6742">
        <v>4</v>
      </c>
      <c r="BO15" s="6743"/>
      <c r="BP15" s="6744"/>
      <c r="BQ15" s="6742">
        <v>5</v>
      </c>
      <c r="BR15" s="6743"/>
      <c r="BS15" s="6744"/>
      <c r="BT15" s="6742">
        <v>6</v>
      </c>
      <c r="BU15" s="6743"/>
      <c r="BV15" s="6744"/>
      <c r="BW15" s="6742">
        <v>7</v>
      </c>
      <c r="BX15" s="6743"/>
      <c r="BY15" s="6744"/>
      <c r="BZ15" s="6742">
        <v>8</v>
      </c>
      <c r="CA15" s="6743"/>
      <c r="CB15" s="6744"/>
      <c r="CC15" s="6742">
        <v>9</v>
      </c>
      <c r="CD15" s="6743"/>
      <c r="CE15" s="6744"/>
      <c r="CF15" s="6742">
        <v>0</v>
      </c>
      <c r="CG15" s="6743"/>
      <c r="CH15" s="6744"/>
      <c r="CI15" s="6742" t="s">
        <v>3547</v>
      </c>
      <c r="CJ15" s="6743"/>
      <c r="CK15" s="6744"/>
      <c r="CL15" s="6742" t="s">
        <v>3548</v>
      </c>
      <c r="CM15" s="6743"/>
    </row>
    <row r="16" spans="1:91" ht="44.25">
      <c r="A16" s="509"/>
      <c r="B16" s="6714" t="s">
        <v>367</v>
      </c>
      <c r="C16" s="6715" t="s">
        <v>3523</v>
      </c>
      <c r="D16" s="6716" t="s">
        <v>367</v>
      </c>
      <c r="E16" s="6717" t="s">
        <v>3578</v>
      </c>
      <c r="F16" s="6715" t="s">
        <v>3523</v>
      </c>
      <c r="G16" s="6718" t="s">
        <v>3578</v>
      </c>
      <c r="H16" s="6719">
        <v>5</v>
      </c>
      <c r="I16" s="6715" t="s">
        <v>3523</v>
      </c>
      <c r="J16" s="6716">
        <v>5</v>
      </c>
      <c r="K16" s="6719">
        <v>31</v>
      </c>
      <c r="L16" s="6715" t="s">
        <v>3523</v>
      </c>
      <c r="M16" s="6720">
        <v>31</v>
      </c>
      <c r="N16" s="509"/>
      <c r="O16" s="6714" t="s">
        <v>367</v>
      </c>
      <c r="P16" s="6715" t="s">
        <v>3523</v>
      </c>
      <c r="Q16" s="6721" t="s">
        <v>367</v>
      </c>
      <c r="R16" s="6717" t="s">
        <v>3578</v>
      </c>
      <c r="S16" s="6715" t="s">
        <v>3523</v>
      </c>
      <c r="T16" s="6722" t="s">
        <v>3578</v>
      </c>
      <c r="U16" s="6719">
        <v>5</v>
      </c>
      <c r="V16" s="6715" t="s">
        <v>3523</v>
      </c>
      <c r="W16" s="6721">
        <v>5</v>
      </c>
      <c r="X16" s="6719">
        <v>31</v>
      </c>
      <c r="Y16" s="6715" t="s">
        <v>3523</v>
      </c>
      <c r="Z16" s="6723">
        <v>31</v>
      </c>
      <c r="AA16" s="509"/>
      <c r="AB16" s="509"/>
      <c r="AC16" s="509"/>
      <c r="AD16" s="6724" t="s">
        <v>3577</v>
      </c>
      <c r="AE16" s="6745" t="s">
        <v>3569</v>
      </c>
      <c r="AF16" s="6744">
        <v>0</v>
      </c>
      <c r="AG16" s="6745" t="s">
        <v>3570</v>
      </c>
      <c r="AH16" s="6744">
        <v>0</v>
      </c>
      <c r="AI16" s="6745" t="s">
        <v>3571</v>
      </c>
      <c r="AJ16" s="6744">
        <v>0</v>
      </c>
      <c r="AK16" s="6745" t="s">
        <v>3572</v>
      </c>
      <c r="AL16" s="6744">
        <v>0</v>
      </c>
      <c r="AM16" s="6745" t="s">
        <v>2283</v>
      </c>
      <c r="AN16" s="6744">
        <v>0</v>
      </c>
      <c r="AO16" s="6745" t="s">
        <v>2300</v>
      </c>
      <c r="AP16" s="6744">
        <v>0</v>
      </c>
      <c r="AQ16" s="6745" t="s">
        <v>3573</v>
      </c>
      <c r="AR16" s="6744">
        <v>0</v>
      </c>
      <c r="AS16" s="6745" t="s">
        <v>3574</v>
      </c>
      <c r="AT16" s="6744">
        <v>0</v>
      </c>
      <c r="AU16" s="6745" t="s">
        <v>3575</v>
      </c>
      <c r="AV16" s="6744">
        <v>0</v>
      </c>
      <c r="AW16" s="6745" t="s">
        <v>2284</v>
      </c>
      <c r="AX16" s="6744">
        <v>0</v>
      </c>
      <c r="AY16" s="6745" t="s">
        <v>2285</v>
      </c>
      <c r="AZ16" s="6744">
        <v>0</v>
      </c>
      <c r="BA16" s="6745" t="s">
        <v>2286</v>
      </c>
      <c r="BD16" s="6741"/>
      <c r="BE16" s="6746" t="s">
        <v>2280</v>
      </c>
      <c r="BF16" s="6747"/>
      <c r="BG16" s="6744"/>
      <c r="BH16" s="6746" t="s">
        <v>3550</v>
      </c>
      <c r="BI16" s="6747" t="s">
        <v>3551</v>
      </c>
      <c r="BJ16" s="6744"/>
      <c r="BK16" s="6746" t="s">
        <v>2277</v>
      </c>
      <c r="BL16" s="6747" t="s">
        <v>2278</v>
      </c>
      <c r="BM16" s="6744"/>
      <c r="BN16" s="6746" t="s">
        <v>3552</v>
      </c>
      <c r="BO16" s="6747" t="s">
        <v>3553</v>
      </c>
      <c r="BP16" s="6744"/>
      <c r="BQ16" s="6746" t="s">
        <v>3554</v>
      </c>
      <c r="BR16" s="6747" t="s">
        <v>3555</v>
      </c>
      <c r="BS16" s="6744"/>
      <c r="BT16" s="6746" t="s">
        <v>3556</v>
      </c>
      <c r="BU16" s="6747" t="s">
        <v>3557</v>
      </c>
      <c r="BV16" s="6744"/>
      <c r="BW16" s="6746" t="s">
        <v>3558</v>
      </c>
      <c r="BX16" s="6747" t="s">
        <v>3559</v>
      </c>
      <c r="BY16" s="6744"/>
      <c r="BZ16" s="6746" t="s">
        <v>3560</v>
      </c>
      <c r="CA16" s="6747" t="s">
        <v>3561</v>
      </c>
      <c r="CB16" s="6744"/>
      <c r="CC16" s="6746" t="s">
        <v>3562</v>
      </c>
      <c r="CD16" s="6747" t="s">
        <v>3563</v>
      </c>
      <c r="CE16" s="6744"/>
      <c r="CF16" s="6746" t="s">
        <v>3564</v>
      </c>
      <c r="CG16" s="6747" t="s">
        <v>166</v>
      </c>
      <c r="CH16" s="6744"/>
      <c r="CI16" s="6746" t="s">
        <v>3565</v>
      </c>
      <c r="CJ16" s="6747" t="s">
        <v>3566</v>
      </c>
      <c r="CK16" s="6744"/>
      <c r="CL16" s="6746" t="s">
        <v>3523</v>
      </c>
      <c r="CM16" s="6747" t="s">
        <v>3567</v>
      </c>
    </row>
    <row r="17" spans="1:91" ht="44.25">
      <c r="A17" s="509"/>
      <c r="B17" s="6714" t="s">
        <v>731</v>
      </c>
      <c r="C17" s="6715" t="s">
        <v>3523</v>
      </c>
      <c r="D17" s="6716" t="s">
        <v>731</v>
      </c>
      <c r="E17" s="6717" t="s">
        <v>3579</v>
      </c>
      <c r="F17" s="6715" t="s">
        <v>3523</v>
      </c>
      <c r="G17" s="6718" t="s">
        <v>3579</v>
      </c>
      <c r="H17" s="6719">
        <v>6</v>
      </c>
      <c r="I17" s="6715" t="s">
        <v>3523</v>
      </c>
      <c r="J17" s="6716">
        <v>6</v>
      </c>
      <c r="K17" s="6719">
        <v>32</v>
      </c>
      <c r="L17" s="6715" t="s">
        <v>3523</v>
      </c>
      <c r="M17" s="6720">
        <v>32</v>
      </c>
      <c r="N17" s="509"/>
      <c r="O17" s="6714" t="s">
        <v>731</v>
      </c>
      <c r="P17" s="6715" t="s">
        <v>3523</v>
      </c>
      <c r="Q17" s="6721" t="s">
        <v>731</v>
      </c>
      <c r="R17" s="6717" t="s">
        <v>3579</v>
      </c>
      <c r="S17" s="6715" t="s">
        <v>3523</v>
      </c>
      <c r="T17" s="6722" t="s">
        <v>3579</v>
      </c>
      <c r="U17" s="6719">
        <v>6</v>
      </c>
      <c r="V17" s="6715" t="s">
        <v>3523</v>
      </c>
      <c r="W17" s="6721">
        <v>6</v>
      </c>
      <c r="X17" s="6719">
        <v>32</v>
      </c>
      <c r="Y17" s="6715" t="s">
        <v>3523</v>
      </c>
      <c r="Z17" s="6723">
        <v>32</v>
      </c>
      <c r="AA17" s="509"/>
      <c r="AB17" s="509"/>
      <c r="AC17" s="509"/>
      <c r="AD17" s="6732"/>
      <c r="AE17" s="6740"/>
      <c r="AF17" s="6740"/>
      <c r="AG17" s="6740"/>
      <c r="AH17" s="6740"/>
      <c r="AI17" s="6740"/>
      <c r="AJ17" s="6740"/>
      <c r="AK17" s="6740"/>
      <c r="AL17" s="6740"/>
      <c r="AM17" s="6740"/>
      <c r="AN17" s="6740"/>
      <c r="AO17" s="6740"/>
      <c r="AP17" s="6740"/>
      <c r="AQ17" s="6740"/>
      <c r="AR17" s="6740"/>
      <c r="AS17" s="6740"/>
      <c r="AT17" s="6740"/>
      <c r="AU17" s="6740"/>
      <c r="AV17" s="6740"/>
      <c r="AW17" s="6740"/>
      <c r="AX17" s="6740"/>
      <c r="AY17" s="6740"/>
      <c r="AZ17" s="6740"/>
      <c r="BA17" s="6740"/>
      <c r="BD17" s="6739"/>
      <c r="BE17" s="6740"/>
      <c r="BF17" s="6740"/>
      <c r="BG17" s="6740"/>
      <c r="BH17" s="6740"/>
      <c r="BI17" s="6740"/>
      <c r="BJ17" s="6740"/>
      <c r="BK17" s="6740"/>
      <c r="BL17" s="6740"/>
      <c r="BM17" s="6740"/>
      <c r="BN17" s="6740"/>
      <c r="BO17" s="6740"/>
      <c r="BP17" s="6740"/>
      <c r="BQ17" s="6740"/>
      <c r="BR17" s="6740"/>
      <c r="BS17" s="6740"/>
      <c r="BT17" s="6740"/>
      <c r="BU17" s="6740"/>
      <c r="BV17" s="6740"/>
      <c r="BW17" s="6740"/>
      <c r="BX17" s="6740"/>
      <c r="BY17" s="6740"/>
      <c r="BZ17" s="6740"/>
      <c r="CA17" s="6740"/>
      <c r="CB17" s="6740"/>
      <c r="CC17" s="6740"/>
      <c r="CD17" s="6740"/>
      <c r="CE17" s="6740"/>
      <c r="CF17" s="6740"/>
      <c r="CG17" s="6740"/>
      <c r="CH17" s="6740"/>
      <c r="CI17" s="6740"/>
      <c r="CJ17" s="6740"/>
      <c r="CK17" s="6740"/>
      <c r="CL17" s="6740"/>
      <c r="CM17" s="6740"/>
    </row>
    <row r="18" spans="1:91" ht="44.25" customHeight="1">
      <c r="A18" s="509"/>
      <c r="B18" s="6714" t="s">
        <v>285</v>
      </c>
      <c r="C18" s="6715" t="s">
        <v>3523</v>
      </c>
      <c r="D18" s="6716" t="s">
        <v>285</v>
      </c>
      <c r="E18" s="6717" t="s">
        <v>2338</v>
      </c>
      <c r="F18" s="6715" t="s">
        <v>3523</v>
      </c>
      <c r="G18" s="6718" t="s">
        <v>2338</v>
      </c>
      <c r="H18" s="6719">
        <v>7</v>
      </c>
      <c r="I18" s="6715" t="s">
        <v>3523</v>
      </c>
      <c r="J18" s="6716">
        <v>7</v>
      </c>
      <c r="K18" s="6719">
        <v>33</v>
      </c>
      <c r="L18" s="6715" t="s">
        <v>3523</v>
      </c>
      <c r="M18" s="6720">
        <v>33</v>
      </c>
      <c r="N18" s="509"/>
      <c r="O18" s="6714" t="s">
        <v>285</v>
      </c>
      <c r="P18" s="6715" t="s">
        <v>3523</v>
      </c>
      <c r="Q18" s="6721" t="s">
        <v>285</v>
      </c>
      <c r="R18" s="6717" t="s">
        <v>2338</v>
      </c>
      <c r="S18" s="6715" t="s">
        <v>3523</v>
      </c>
      <c r="T18" s="6722" t="s">
        <v>2338</v>
      </c>
      <c r="U18" s="6719">
        <v>7</v>
      </c>
      <c r="V18" s="6715" t="s">
        <v>3523</v>
      </c>
      <c r="W18" s="6721">
        <v>7</v>
      </c>
      <c r="X18" s="6719">
        <v>33</v>
      </c>
      <c r="Y18" s="6715" t="s">
        <v>3523</v>
      </c>
      <c r="Z18" s="6723">
        <v>33</v>
      </c>
      <c r="AA18" s="509"/>
      <c r="AB18" s="509"/>
      <c r="AC18" s="509"/>
      <c r="AD18" s="6724" t="s">
        <v>3580</v>
      </c>
      <c r="AE18" s="6748" t="s">
        <v>3569</v>
      </c>
      <c r="AF18" s="6749">
        <v>0</v>
      </c>
      <c r="AG18" s="6748" t="s">
        <v>3570</v>
      </c>
      <c r="AH18" s="6749">
        <v>0</v>
      </c>
      <c r="AI18" s="6748" t="s">
        <v>3571</v>
      </c>
      <c r="AJ18" s="6749">
        <v>0</v>
      </c>
      <c r="AK18" s="6748" t="s">
        <v>3572</v>
      </c>
      <c r="AL18" s="6749">
        <v>0</v>
      </c>
      <c r="AM18" s="6748" t="s">
        <v>2283</v>
      </c>
      <c r="AN18" s="6749">
        <v>0</v>
      </c>
      <c r="AO18" s="6748" t="s">
        <v>2300</v>
      </c>
      <c r="AP18" s="6749">
        <v>0</v>
      </c>
      <c r="AQ18" s="6748" t="s">
        <v>3573</v>
      </c>
      <c r="AR18" s="6749">
        <v>0</v>
      </c>
      <c r="AS18" s="6748" t="s">
        <v>3574</v>
      </c>
      <c r="AT18" s="6749">
        <v>0</v>
      </c>
      <c r="AU18" s="6748" t="s">
        <v>3575</v>
      </c>
      <c r="AV18" s="6749">
        <v>0</v>
      </c>
      <c r="AW18" s="6748" t="s">
        <v>2284</v>
      </c>
      <c r="AX18" s="6749">
        <v>0</v>
      </c>
      <c r="AY18" s="6748" t="s">
        <v>2285</v>
      </c>
      <c r="AZ18" s="6749">
        <v>0</v>
      </c>
      <c r="BA18" s="6748" t="s">
        <v>2286</v>
      </c>
      <c r="BD18" s="6741" t="s">
        <v>3581</v>
      </c>
      <c r="BE18" s="6750">
        <v>1</v>
      </c>
      <c r="BF18" s="6751"/>
      <c r="BG18" s="6749"/>
      <c r="BH18" s="6750">
        <v>2</v>
      </c>
      <c r="BI18" s="6751"/>
      <c r="BJ18" s="6749"/>
      <c r="BK18" s="6750">
        <v>3</v>
      </c>
      <c r="BL18" s="6751"/>
      <c r="BM18" s="6749"/>
      <c r="BN18" s="6750">
        <v>4</v>
      </c>
      <c r="BO18" s="6751"/>
      <c r="BP18" s="6749"/>
      <c r="BQ18" s="6750">
        <v>5</v>
      </c>
      <c r="BR18" s="6751"/>
      <c r="BS18" s="6749"/>
      <c r="BT18" s="6750">
        <v>6</v>
      </c>
      <c r="BU18" s="6751"/>
      <c r="BV18" s="6749"/>
      <c r="BW18" s="6750">
        <v>7</v>
      </c>
      <c r="BX18" s="6751"/>
      <c r="BY18" s="6749"/>
      <c r="BZ18" s="6750">
        <v>8</v>
      </c>
      <c r="CA18" s="6751"/>
      <c r="CB18" s="6749"/>
      <c r="CC18" s="6750">
        <v>9</v>
      </c>
      <c r="CD18" s="6751"/>
      <c r="CE18" s="6749"/>
      <c r="CF18" s="6750">
        <v>0</v>
      </c>
      <c r="CG18" s="6751"/>
      <c r="CH18" s="6749"/>
      <c r="CI18" s="6750" t="s">
        <v>3547</v>
      </c>
      <c r="CJ18" s="6751"/>
      <c r="CK18" s="6749"/>
      <c r="CL18" s="6750" t="s">
        <v>3548</v>
      </c>
      <c r="CM18" s="6751"/>
    </row>
    <row r="19" spans="1:91" ht="44.25">
      <c r="A19" s="509"/>
      <c r="B19" s="6714" t="s">
        <v>1686</v>
      </c>
      <c r="C19" s="6715" t="s">
        <v>3523</v>
      </c>
      <c r="D19" s="6716" t="s">
        <v>1686</v>
      </c>
      <c r="E19" s="6717" t="s">
        <v>3582</v>
      </c>
      <c r="F19" s="6715" t="s">
        <v>3523</v>
      </c>
      <c r="G19" s="6718" t="s">
        <v>3582</v>
      </c>
      <c r="H19" s="6719">
        <v>8</v>
      </c>
      <c r="I19" s="6715" t="s">
        <v>3523</v>
      </c>
      <c r="J19" s="6716">
        <v>8</v>
      </c>
      <c r="K19" s="6719">
        <v>34</v>
      </c>
      <c r="L19" s="6715" t="s">
        <v>3523</v>
      </c>
      <c r="M19" s="6720">
        <v>34</v>
      </c>
      <c r="N19" s="509"/>
      <c r="O19" s="6714" t="s">
        <v>1686</v>
      </c>
      <c r="P19" s="6715" t="s">
        <v>3523</v>
      </c>
      <c r="Q19" s="6721" t="s">
        <v>1686</v>
      </c>
      <c r="R19" s="6717" t="s">
        <v>3582</v>
      </c>
      <c r="S19" s="6715" t="s">
        <v>3523</v>
      </c>
      <c r="T19" s="6722" t="s">
        <v>3582</v>
      </c>
      <c r="U19" s="6719">
        <v>8</v>
      </c>
      <c r="V19" s="6715" t="s">
        <v>3523</v>
      </c>
      <c r="W19" s="6721">
        <v>8</v>
      </c>
      <c r="X19" s="6719">
        <v>34</v>
      </c>
      <c r="Y19" s="6715" t="s">
        <v>3523</v>
      </c>
      <c r="Z19" s="6723">
        <v>34</v>
      </c>
      <c r="AA19" s="509"/>
      <c r="AB19" s="509"/>
      <c r="AC19" s="509"/>
      <c r="AD19" s="6732"/>
      <c r="AE19" s="6740"/>
      <c r="AF19" s="6740"/>
      <c r="AG19" s="6740"/>
      <c r="AH19" s="6740"/>
      <c r="AI19" s="6740"/>
      <c r="AJ19" s="6740"/>
      <c r="AK19" s="6740"/>
      <c r="AL19" s="6740"/>
      <c r="AM19" s="6740"/>
      <c r="AN19" s="6740"/>
      <c r="AO19" s="6740"/>
      <c r="AP19" s="6740"/>
      <c r="AQ19" s="6740"/>
      <c r="AR19" s="6740"/>
      <c r="AS19" s="6740"/>
      <c r="AT19" s="6740"/>
      <c r="AU19" s="6740"/>
      <c r="AV19" s="6740"/>
      <c r="AW19" s="6740"/>
      <c r="AX19" s="6740"/>
      <c r="AY19" s="6740"/>
      <c r="AZ19" s="6740"/>
      <c r="BA19" s="6740"/>
      <c r="BD19" s="6741"/>
      <c r="BE19" s="6752" t="s">
        <v>2280</v>
      </c>
      <c r="BF19" s="6753"/>
      <c r="BG19" s="6749"/>
      <c r="BH19" s="6752" t="s">
        <v>3550</v>
      </c>
      <c r="BI19" s="6753" t="s">
        <v>3551</v>
      </c>
      <c r="BJ19" s="6749"/>
      <c r="BK19" s="6752" t="s">
        <v>2277</v>
      </c>
      <c r="BL19" s="6753" t="s">
        <v>2278</v>
      </c>
      <c r="BM19" s="6749"/>
      <c r="BN19" s="6752" t="s">
        <v>3552</v>
      </c>
      <c r="BO19" s="6753" t="s">
        <v>3553</v>
      </c>
      <c r="BP19" s="6749"/>
      <c r="BQ19" s="6752" t="s">
        <v>3554</v>
      </c>
      <c r="BR19" s="6753" t="s">
        <v>3555</v>
      </c>
      <c r="BS19" s="6749"/>
      <c r="BT19" s="6752" t="s">
        <v>3556</v>
      </c>
      <c r="BU19" s="6753" t="s">
        <v>3557</v>
      </c>
      <c r="BV19" s="6749"/>
      <c r="BW19" s="6752" t="s">
        <v>3558</v>
      </c>
      <c r="BX19" s="6753" t="s">
        <v>3559</v>
      </c>
      <c r="BY19" s="6749"/>
      <c r="BZ19" s="6752" t="s">
        <v>3560</v>
      </c>
      <c r="CA19" s="6753" t="s">
        <v>3561</v>
      </c>
      <c r="CB19" s="6749"/>
      <c r="CC19" s="6752" t="s">
        <v>3562</v>
      </c>
      <c r="CD19" s="6753" t="s">
        <v>3563</v>
      </c>
      <c r="CE19" s="6749"/>
      <c r="CF19" s="6752" t="s">
        <v>3564</v>
      </c>
      <c r="CG19" s="6753" t="s">
        <v>166</v>
      </c>
      <c r="CH19" s="6749"/>
      <c r="CI19" s="6752" t="s">
        <v>3565</v>
      </c>
      <c r="CJ19" s="6753" t="s">
        <v>3566</v>
      </c>
      <c r="CK19" s="6749"/>
      <c r="CL19" s="6752" t="s">
        <v>3523</v>
      </c>
      <c r="CM19" s="6753" t="s">
        <v>3567</v>
      </c>
    </row>
    <row r="20" spans="1:91" ht="44.25">
      <c r="A20" s="509"/>
      <c r="B20" s="6714" t="s">
        <v>734</v>
      </c>
      <c r="C20" s="6715" t="s">
        <v>3523</v>
      </c>
      <c r="D20" s="6716" t="s">
        <v>734</v>
      </c>
      <c r="E20" s="6717" t="s">
        <v>3583</v>
      </c>
      <c r="F20" s="6715" t="s">
        <v>3523</v>
      </c>
      <c r="G20" s="6718" t="s">
        <v>3583</v>
      </c>
      <c r="H20" s="6719">
        <v>9</v>
      </c>
      <c r="I20" s="6715" t="s">
        <v>3523</v>
      </c>
      <c r="J20" s="6716">
        <v>9</v>
      </c>
      <c r="K20" s="6719">
        <v>35</v>
      </c>
      <c r="L20" s="6715" t="s">
        <v>3523</v>
      </c>
      <c r="M20" s="6720">
        <v>35</v>
      </c>
      <c r="N20" s="509"/>
      <c r="O20" s="6714" t="s">
        <v>734</v>
      </c>
      <c r="P20" s="6715" t="s">
        <v>3523</v>
      </c>
      <c r="Q20" s="6721" t="s">
        <v>734</v>
      </c>
      <c r="R20" s="6717" t="s">
        <v>3583</v>
      </c>
      <c r="S20" s="6715" t="s">
        <v>3523</v>
      </c>
      <c r="T20" s="6722" t="s">
        <v>3583</v>
      </c>
      <c r="U20" s="6719">
        <v>9</v>
      </c>
      <c r="V20" s="6715" t="s">
        <v>3523</v>
      </c>
      <c r="W20" s="6721">
        <v>9</v>
      </c>
      <c r="X20" s="6719">
        <v>35</v>
      </c>
      <c r="Y20" s="6715" t="s">
        <v>3523</v>
      </c>
      <c r="Z20" s="6723">
        <v>35</v>
      </c>
      <c r="AA20" s="509"/>
      <c r="AB20" s="509"/>
      <c r="AC20" s="509"/>
      <c r="AD20" s="6724" t="s">
        <v>3584</v>
      </c>
      <c r="AE20" s="6754" t="s">
        <v>3569</v>
      </c>
      <c r="AF20" s="6755">
        <v>0</v>
      </c>
      <c r="AG20" s="6754" t="s">
        <v>3570</v>
      </c>
      <c r="AH20" s="6755">
        <v>0</v>
      </c>
      <c r="AI20" s="6754" t="s">
        <v>3571</v>
      </c>
      <c r="AJ20" s="6755">
        <v>0</v>
      </c>
      <c r="AK20" s="6754" t="s">
        <v>3572</v>
      </c>
      <c r="AL20" s="6755">
        <v>0</v>
      </c>
      <c r="AM20" s="6754" t="s">
        <v>2283</v>
      </c>
      <c r="AN20" s="6755">
        <v>0</v>
      </c>
      <c r="AO20" s="6754" t="s">
        <v>2300</v>
      </c>
      <c r="AP20" s="6755">
        <v>0</v>
      </c>
      <c r="AQ20" s="6754" t="s">
        <v>3573</v>
      </c>
      <c r="AR20" s="6755">
        <v>0</v>
      </c>
      <c r="AS20" s="6754" t="s">
        <v>3574</v>
      </c>
      <c r="AT20" s="6755">
        <v>0</v>
      </c>
      <c r="AU20" s="6754" t="s">
        <v>3575</v>
      </c>
      <c r="AV20" s="6755">
        <v>0</v>
      </c>
      <c r="AW20" s="6754" t="s">
        <v>2284</v>
      </c>
      <c r="AX20" s="6755">
        <v>0</v>
      </c>
      <c r="AY20" s="6754" t="s">
        <v>2285</v>
      </c>
      <c r="AZ20" s="6755">
        <v>0</v>
      </c>
      <c r="BA20" s="6754" t="s">
        <v>2286</v>
      </c>
      <c r="BD20" s="6732"/>
      <c r="BE20" s="6740"/>
      <c r="BF20" s="6740"/>
      <c r="BG20" s="6740"/>
      <c r="BH20" s="6740"/>
      <c r="BI20" s="6740"/>
      <c r="BJ20" s="6740"/>
      <c r="BK20" s="6740"/>
      <c r="BL20" s="6740"/>
      <c r="BM20" s="6740"/>
      <c r="BN20" s="6740"/>
      <c r="BO20" s="6740"/>
      <c r="BP20" s="6740"/>
      <c r="BQ20" s="6740"/>
      <c r="BR20" s="6740"/>
      <c r="BS20" s="6740"/>
      <c r="BT20" s="6740"/>
      <c r="BU20" s="6740"/>
      <c r="BV20" s="6740"/>
      <c r="BW20" s="6740"/>
      <c r="BX20" s="6740"/>
      <c r="BY20" s="6740"/>
      <c r="BZ20" s="6740"/>
      <c r="CA20" s="6740"/>
      <c r="CB20" s="6740"/>
      <c r="CC20" s="6740"/>
      <c r="CD20" s="6740"/>
      <c r="CE20" s="6740"/>
      <c r="CF20" s="6740"/>
      <c r="CG20" s="6740"/>
      <c r="CH20" s="6740"/>
      <c r="CI20" s="6740"/>
      <c r="CJ20" s="6740"/>
      <c r="CK20" s="6740"/>
      <c r="CL20" s="6740"/>
      <c r="CM20" s="6740"/>
    </row>
    <row r="21" spans="1:91" ht="44.25">
      <c r="A21" s="509"/>
      <c r="B21" s="6714" t="s">
        <v>737</v>
      </c>
      <c r="C21" s="6715" t="s">
        <v>3523</v>
      </c>
      <c r="D21" s="6716" t="s">
        <v>737</v>
      </c>
      <c r="E21" s="6717" t="s">
        <v>3585</v>
      </c>
      <c r="F21" s="6715" t="s">
        <v>3523</v>
      </c>
      <c r="G21" s="6718" t="s">
        <v>3585</v>
      </c>
      <c r="H21" s="6719">
        <v>10</v>
      </c>
      <c r="I21" s="6715" t="s">
        <v>3523</v>
      </c>
      <c r="J21" s="6716">
        <v>10</v>
      </c>
      <c r="K21" s="6719">
        <v>36</v>
      </c>
      <c r="L21" s="6715" t="s">
        <v>3523</v>
      </c>
      <c r="M21" s="6720">
        <v>36</v>
      </c>
      <c r="N21" s="509"/>
      <c r="O21" s="6714" t="s">
        <v>737</v>
      </c>
      <c r="P21" s="6715" t="s">
        <v>3523</v>
      </c>
      <c r="Q21" s="6721" t="s">
        <v>737</v>
      </c>
      <c r="R21" s="6717" t="s">
        <v>3585</v>
      </c>
      <c r="S21" s="6715" t="s">
        <v>3523</v>
      </c>
      <c r="T21" s="6722" t="s">
        <v>3585</v>
      </c>
      <c r="U21" s="6719">
        <v>10</v>
      </c>
      <c r="V21" s="6715" t="s">
        <v>3523</v>
      </c>
      <c r="W21" s="6721">
        <v>10</v>
      </c>
      <c r="X21" s="6719">
        <v>36</v>
      </c>
      <c r="Y21" s="6715" t="s">
        <v>3523</v>
      </c>
      <c r="Z21" s="6723">
        <v>36</v>
      </c>
      <c r="AA21" s="509"/>
      <c r="AB21" s="509"/>
      <c r="AC21" s="509"/>
      <c r="AD21" s="6732"/>
      <c r="AE21" s="6740"/>
      <c r="AF21" s="6740"/>
      <c r="AG21" s="6740"/>
      <c r="AH21" s="6740"/>
      <c r="AI21" s="6740"/>
      <c r="AJ21" s="6740"/>
      <c r="AK21" s="6740"/>
      <c r="AL21" s="6740"/>
      <c r="AM21" s="6740"/>
      <c r="AN21" s="6740"/>
      <c r="AO21" s="6740"/>
      <c r="AP21" s="6740"/>
      <c r="AQ21" s="6740"/>
      <c r="AR21" s="6740"/>
      <c r="AS21" s="6740"/>
      <c r="AT21" s="6740"/>
      <c r="AU21" s="6740"/>
      <c r="AV21" s="6740"/>
      <c r="AW21" s="6740"/>
      <c r="AX21" s="6740"/>
      <c r="AY21" s="6740"/>
      <c r="AZ21" s="6740"/>
      <c r="BA21" s="6740"/>
      <c r="BD21" s="6741" t="s">
        <v>3586</v>
      </c>
      <c r="BE21" s="6756">
        <v>1</v>
      </c>
      <c r="BF21" s="6757"/>
      <c r="BG21" s="6755"/>
      <c r="BH21" s="6756">
        <v>2</v>
      </c>
      <c r="BI21" s="6757"/>
      <c r="BJ21" s="6755"/>
      <c r="BK21" s="6756">
        <v>3</v>
      </c>
      <c r="BL21" s="6757"/>
      <c r="BM21" s="6755"/>
      <c r="BN21" s="6756">
        <v>4</v>
      </c>
      <c r="BO21" s="6757"/>
      <c r="BP21" s="6755"/>
      <c r="BQ21" s="6756">
        <v>5</v>
      </c>
      <c r="BR21" s="6757"/>
      <c r="BS21" s="6755"/>
      <c r="BT21" s="6756">
        <v>6</v>
      </c>
      <c r="BU21" s="6757"/>
      <c r="BV21" s="6755"/>
      <c r="BW21" s="6756">
        <v>7</v>
      </c>
      <c r="BX21" s="6757"/>
      <c r="BY21" s="6755"/>
      <c r="BZ21" s="6756">
        <v>8</v>
      </c>
      <c r="CA21" s="6757"/>
      <c r="CB21" s="6755"/>
      <c r="CC21" s="6756">
        <v>9</v>
      </c>
      <c r="CD21" s="6757"/>
      <c r="CE21" s="6755"/>
      <c r="CF21" s="6756">
        <v>0</v>
      </c>
      <c r="CG21" s="6757"/>
      <c r="CH21" s="6755"/>
      <c r="CI21" s="6756" t="s">
        <v>3547</v>
      </c>
      <c r="CJ21" s="6757"/>
      <c r="CK21" s="6755"/>
      <c r="CL21" s="6756" t="s">
        <v>3548</v>
      </c>
      <c r="CM21" s="6757"/>
    </row>
    <row r="22" spans="1:91" ht="44.25">
      <c r="A22" s="509"/>
      <c r="B22" s="6714" t="s">
        <v>389</v>
      </c>
      <c r="C22" s="6715" t="s">
        <v>3523</v>
      </c>
      <c r="D22" s="6716" t="s">
        <v>389</v>
      </c>
      <c r="E22" s="6717" t="s">
        <v>3587</v>
      </c>
      <c r="F22" s="6715" t="s">
        <v>3523</v>
      </c>
      <c r="G22" s="6718" t="s">
        <v>3587</v>
      </c>
      <c r="H22" s="6719">
        <v>11</v>
      </c>
      <c r="I22" s="6715" t="s">
        <v>3523</v>
      </c>
      <c r="J22" s="6716">
        <v>11</v>
      </c>
      <c r="K22" s="6719">
        <v>37</v>
      </c>
      <c r="L22" s="6715" t="s">
        <v>3523</v>
      </c>
      <c r="M22" s="6720">
        <v>37</v>
      </c>
      <c r="N22" s="509"/>
      <c r="O22" s="6714" t="s">
        <v>389</v>
      </c>
      <c r="P22" s="6715" t="s">
        <v>3523</v>
      </c>
      <c r="Q22" s="6721" t="s">
        <v>389</v>
      </c>
      <c r="R22" s="6717" t="s">
        <v>3587</v>
      </c>
      <c r="S22" s="6715" t="s">
        <v>3523</v>
      </c>
      <c r="T22" s="6722" t="s">
        <v>3587</v>
      </c>
      <c r="U22" s="6719">
        <v>11</v>
      </c>
      <c r="V22" s="6715" t="s">
        <v>3523</v>
      </c>
      <c r="W22" s="6721">
        <v>11</v>
      </c>
      <c r="X22" s="6719">
        <v>37</v>
      </c>
      <c r="Y22" s="6715" t="s">
        <v>3523</v>
      </c>
      <c r="Z22" s="6723">
        <v>37</v>
      </c>
      <c r="AA22" s="509"/>
      <c r="AB22" s="509"/>
      <c r="AC22" s="509"/>
      <c r="AD22" s="6724" t="s">
        <v>3588</v>
      </c>
      <c r="AE22" s="6758" t="s">
        <v>3569</v>
      </c>
      <c r="AF22" s="6759">
        <v>0</v>
      </c>
      <c r="AG22" s="6758" t="s">
        <v>3570</v>
      </c>
      <c r="AH22" s="6759">
        <v>0</v>
      </c>
      <c r="AI22" s="6758" t="s">
        <v>3571</v>
      </c>
      <c r="AJ22" s="6759">
        <v>0</v>
      </c>
      <c r="AK22" s="6758" t="s">
        <v>3572</v>
      </c>
      <c r="AL22" s="6759">
        <v>0</v>
      </c>
      <c r="AM22" s="6758" t="s">
        <v>2283</v>
      </c>
      <c r="AN22" s="6759">
        <v>0</v>
      </c>
      <c r="AO22" s="6758" t="s">
        <v>2300</v>
      </c>
      <c r="AP22" s="6759">
        <v>0</v>
      </c>
      <c r="AQ22" s="6758" t="s">
        <v>3573</v>
      </c>
      <c r="AR22" s="6759">
        <v>0</v>
      </c>
      <c r="AS22" s="6758" t="s">
        <v>3574</v>
      </c>
      <c r="AT22" s="6759">
        <v>0</v>
      </c>
      <c r="AU22" s="6758" t="s">
        <v>3575</v>
      </c>
      <c r="AV22" s="6759">
        <v>0</v>
      </c>
      <c r="AW22" s="6758" t="s">
        <v>2284</v>
      </c>
      <c r="AX22" s="6759">
        <v>0</v>
      </c>
      <c r="AY22" s="6758" t="s">
        <v>2285</v>
      </c>
      <c r="AZ22" s="6759">
        <v>0</v>
      </c>
      <c r="BA22" s="6758" t="s">
        <v>2286</v>
      </c>
      <c r="BD22" s="6741"/>
      <c r="BE22" s="6760" t="s">
        <v>2280</v>
      </c>
      <c r="BF22" s="6761"/>
      <c r="BG22" s="6755"/>
      <c r="BH22" s="6760" t="s">
        <v>3550</v>
      </c>
      <c r="BI22" s="6761" t="s">
        <v>3551</v>
      </c>
      <c r="BJ22" s="6755"/>
      <c r="BK22" s="6760" t="s">
        <v>2277</v>
      </c>
      <c r="BL22" s="6761" t="s">
        <v>2278</v>
      </c>
      <c r="BM22" s="6755"/>
      <c r="BN22" s="6760" t="s">
        <v>3552</v>
      </c>
      <c r="BO22" s="6761" t="s">
        <v>3553</v>
      </c>
      <c r="BP22" s="6755"/>
      <c r="BQ22" s="6760" t="s">
        <v>3554</v>
      </c>
      <c r="BR22" s="6761" t="s">
        <v>3555</v>
      </c>
      <c r="BS22" s="6755"/>
      <c r="BT22" s="6760" t="s">
        <v>3556</v>
      </c>
      <c r="BU22" s="6761" t="s">
        <v>3557</v>
      </c>
      <c r="BV22" s="6755"/>
      <c r="BW22" s="6760" t="s">
        <v>3558</v>
      </c>
      <c r="BX22" s="6761" t="s">
        <v>3559</v>
      </c>
      <c r="BY22" s="6755"/>
      <c r="BZ22" s="6760" t="s">
        <v>3560</v>
      </c>
      <c r="CA22" s="6761" t="s">
        <v>3561</v>
      </c>
      <c r="CB22" s="6755"/>
      <c r="CC22" s="6760" t="s">
        <v>3562</v>
      </c>
      <c r="CD22" s="6761" t="s">
        <v>3563</v>
      </c>
      <c r="CE22" s="6755"/>
      <c r="CF22" s="6760" t="s">
        <v>3564</v>
      </c>
      <c r="CG22" s="6761" t="s">
        <v>166</v>
      </c>
      <c r="CH22" s="6755"/>
      <c r="CI22" s="6760" t="s">
        <v>3565</v>
      </c>
      <c r="CJ22" s="6761" t="s">
        <v>3566</v>
      </c>
      <c r="CK22" s="6755"/>
      <c r="CL22" s="6760" t="s">
        <v>3523</v>
      </c>
      <c r="CM22" s="6761" t="s">
        <v>3567</v>
      </c>
    </row>
    <row r="23" spans="1:91" ht="44.25">
      <c r="A23" s="509"/>
      <c r="B23" s="6714" t="s">
        <v>96</v>
      </c>
      <c r="C23" s="6715" t="s">
        <v>3523</v>
      </c>
      <c r="D23" s="6716" t="s">
        <v>96</v>
      </c>
      <c r="E23" s="6717" t="s">
        <v>3589</v>
      </c>
      <c r="F23" s="6715" t="s">
        <v>3523</v>
      </c>
      <c r="G23" s="6718" t="s">
        <v>3589</v>
      </c>
      <c r="H23" s="6719">
        <v>12</v>
      </c>
      <c r="I23" s="6715" t="s">
        <v>3523</v>
      </c>
      <c r="J23" s="6762">
        <v>12</v>
      </c>
      <c r="K23" s="6719">
        <v>38</v>
      </c>
      <c r="L23" s="6715" t="s">
        <v>3523</v>
      </c>
      <c r="M23" s="6720">
        <v>38</v>
      </c>
      <c r="N23" s="509"/>
      <c r="O23" s="6714" t="s">
        <v>96</v>
      </c>
      <c r="P23" s="6715" t="s">
        <v>3523</v>
      </c>
      <c r="Q23" s="6721" t="s">
        <v>96</v>
      </c>
      <c r="R23" s="6717" t="s">
        <v>3589</v>
      </c>
      <c r="S23" s="6715" t="s">
        <v>3523</v>
      </c>
      <c r="T23" s="6722" t="s">
        <v>3589</v>
      </c>
      <c r="U23" s="6719">
        <v>12</v>
      </c>
      <c r="V23" s="6715" t="s">
        <v>3523</v>
      </c>
      <c r="W23" s="6721">
        <v>12</v>
      </c>
      <c r="X23" s="6719">
        <v>38</v>
      </c>
      <c r="Y23" s="6715" t="s">
        <v>3523</v>
      </c>
      <c r="Z23" s="6723">
        <v>38</v>
      </c>
      <c r="AA23" s="509"/>
      <c r="AB23" s="509"/>
      <c r="AC23" s="509"/>
      <c r="BD23" s="6732"/>
      <c r="BE23" s="6740"/>
      <c r="BF23" s="6740"/>
      <c r="BG23" s="6740"/>
      <c r="BH23" s="6740"/>
      <c r="BI23" s="6740"/>
      <c r="BJ23" s="6740"/>
      <c r="BK23" s="6740"/>
      <c r="BL23" s="6740"/>
      <c r="BM23" s="6740"/>
      <c r="BN23" s="6740"/>
      <c r="BO23" s="6740"/>
      <c r="BP23" s="6740"/>
      <c r="BQ23" s="6740"/>
      <c r="BR23" s="6740"/>
      <c r="BS23" s="6740"/>
      <c r="BT23" s="6740"/>
      <c r="BU23" s="6740"/>
      <c r="BV23" s="6740"/>
      <c r="BW23" s="6740"/>
      <c r="BX23" s="6740"/>
      <c r="BY23" s="6740"/>
      <c r="BZ23" s="6740"/>
      <c r="CA23" s="6740"/>
      <c r="CB23" s="6740"/>
      <c r="CC23" s="6740"/>
      <c r="CD23" s="6740"/>
      <c r="CE23" s="6740"/>
      <c r="CF23" s="6740"/>
      <c r="CG23" s="6740"/>
      <c r="CH23" s="6740"/>
      <c r="CI23" s="6740"/>
      <c r="CJ23" s="6740"/>
      <c r="CK23" s="6740"/>
      <c r="CL23" s="6740"/>
      <c r="CM23" s="6740"/>
    </row>
    <row r="24" spans="1:91" ht="44.25">
      <c r="A24" s="509"/>
      <c r="B24" s="6714" t="s">
        <v>1956</v>
      </c>
      <c r="C24" s="6715" t="s">
        <v>3523</v>
      </c>
      <c r="D24" s="6716" t="s">
        <v>1956</v>
      </c>
      <c r="E24" s="6717" t="s">
        <v>3590</v>
      </c>
      <c r="F24" s="6715" t="s">
        <v>3523</v>
      </c>
      <c r="G24" s="6718" t="s">
        <v>3590</v>
      </c>
      <c r="H24" s="6719">
        <v>13</v>
      </c>
      <c r="I24" s="6715" t="s">
        <v>3523</v>
      </c>
      <c r="J24" s="6762">
        <v>13</v>
      </c>
      <c r="K24" s="6719">
        <v>39</v>
      </c>
      <c r="L24" s="6715" t="s">
        <v>3523</v>
      </c>
      <c r="M24" s="6720">
        <v>39</v>
      </c>
      <c r="N24" s="509"/>
      <c r="O24" s="6714" t="s">
        <v>1956</v>
      </c>
      <c r="P24" s="6715" t="s">
        <v>3523</v>
      </c>
      <c r="Q24" s="6721" t="s">
        <v>1956</v>
      </c>
      <c r="R24" s="6717" t="s">
        <v>3590</v>
      </c>
      <c r="S24" s="6715" t="s">
        <v>3523</v>
      </c>
      <c r="T24" s="6722" t="s">
        <v>3590</v>
      </c>
      <c r="U24" s="6719">
        <v>13</v>
      </c>
      <c r="V24" s="6715" t="s">
        <v>3523</v>
      </c>
      <c r="W24" s="6721">
        <v>13</v>
      </c>
      <c r="X24" s="6719">
        <v>39</v>
      </c>
      <c r="Y24" s="6715" t="s">
        <v>3523</v>
      </c>
      <c r="Z24" s="6723">
        <v>39</v>
      </c>
      <c r="AA24" s="509"/>
      <c r="AB24" s="509"/>
      <c r="AC24" s="509"/>
      <c r="AD24" s="6704" t="s">
        <v>3591</v>
      </c>
      <c r="BD24" s="6741" t="s">
        <v>3588</v>
      </c>
      <c r="BE24" s="6763">
        <v>1</v>
      </c>
      <c r="BF24" s="6764"/>
      <c r="BG24" s="6759"/>
      <c r="BH24" s="6763">
        <v>2</v>
      </c>
      <c r="BI24" s="6764"/>
      <c r="BJ24" s="6759"/>
      <c r="BK24" s="6763">
        <v>3</v>
      </c>
      <c r="BL24" s="6764"/>
      <c r="BM24" s="6759"/>
      <c r="BN24" s="6763">
        <v>4</v>
      </c>
      <c r="BO24" s="6764"/>
      <c r="BP24" s="6759"/>
      <c r="BQ24" s="6763">
        <v>5</v>
      </c>
      <c r="BR24" s="6764"/>
      <c r="BS24" s="6759"/>
      <c r="BT24" s="6763">
        <v>6</v>
      </c>
      <c r="BU24" s="6764"/>
      <c r="BV24" s="6759"/>
      <c r="BW24" s="6763">
        <v>7</v>
      </c>
      <c r="BX24" s="6764"/>
      <c r="BY24" s="6759"/>
      <c r="BZ24" s="6763">
        <v>8</v>
      </c>
      <c r="CA24" s="6764"/>
      <c r="CB24" s="6759"/>
      <c r="CC24" s="6763">
        <v>9</v>
      </c>
      <c r="CD24" s="6764"/>
      <c r="CE24" s="6759"/>
      <c r="CF24" s="6763">
        <v>0</v>
      </c>
      <c r="CG24" s="6764"/>
      <c r="CH24" s="6759"/>
      <c r="CI24" s="6763" t="s">
        <v>3547</v>
      </c>
      <c r="CJ24" s="6764"/>
      <c r="CK24" s="6759"/>
      <c r="CL24" s="6763" t="s">
        <v>3548</v>
      </c>
      <c r="CM24" s="6764"/>
    </row>
    <row r="25" spans="1:91" ht="46.5">
      <c r="A25" s="509"/>
      <c r="B25" s="6714" t="s">
        <v>1304</v>
      </c>
      <c r="C25" s="6715" t="s">
        <v>3523</v>
      </c>
      <c r="D25" s="6716" t="s">
        <v>1304</v>
      </c>
      <c r="E25" s="6717" t="s">
        <v>3592</v>
      </c>
      <c r="F25" s="6715" t="s">
        <v>3523</v>
      </c>
      <c r="G25" s="6718" t="s">
        <v>3592</v>
      </c>
      <c r="H25" s="6719">
        <v>14</v>
      </c>
      <c r="I25" s="6715" t="s">
        <v>3523</v>
      </c>
      <c r="J25" s="6762">
        <v>14</v>
      </c>
      <c r="K25" s="6719">
        <v>40</v>
      </c>
      <c r="L25" s="6715" t="s">
        <v>3523</v>
      </c>
      <c r="M25" s="6720">
        <v>40</v>
      </c>
      <c r="N25" s="509"/>
      <c r="O25" s="6714" t="s">
        <v>1304</v>
      </c>
      <c r="P25" s="6715" t="s">
        <v>3523</v>
      </c>
      <c r="Q25" s="6721" t="s">
        <v>1304</v>
      </c>
      <c r="R25" s="6717" t="s">
        <v>3592</v>
      </c>
      <c r="S25" s="6715" t="s">
        <v>3523</v>
      </c>
      <c r="T25" s="6722" t="s">
        <v>3592</v>
      </c>
      <c r="U25" s="6719">
        <v>14</v>
      </c>
      <c r="V25" s="6715" t="s">
        <v>3523</v>
      </c>
      <c r="W25" s="6721">
        <v>14</v>
      </c>
      <c r="X25" s="6719">
        <v>40</v>
      </c>
      <c r="Y25" s="6715" t="s">
        <v>3523</v>
      </c>
      <c r="Z25" s="6723">
        <v>40</v>
      </c>
      <c r="AA25" s="509"/>
      <c r="AB25" s="509"/>
      <c r="AC25" s="509"/>
      <c r="AD25" s="6724" t="s">
        <v>3533</v>
      </c>
      <c r="AE25" s="6765" t="s">
        <v>3593</v>
      </c>
      <c r="AF25" s="6766"/>
      <c r="AG25" s="6765" t="s">
        <v>3594</v>
      </c>
      <c r="AH25" s="6766"/>
      <c r="AI25" s="6765" t="s">
        <v>3595</v>
      </c>
      <c r="AJ25" s="6766"/>
      <c r="AK25" s="6765" t="s">
        <v>3596</v>
      </c>
      <c r="AL25" s="6766"/>
      <c r="AM25" s="6765" t="s">
        <v>3597</v>
      </c>
      <c r="AN25" s="6766"/>
      <c r="AO25" s="6765" t="s">
        <v>3598</v>
      </c>
      <c r="AP25" s="6766"/>
      <c r="AQ25" s="6765" t="s">
        <v>3599</v>
      </c>
      <c r="AR25" s="6766"/>
      <c r="AS25" s="6765" t="s">
        <v>3600</v>
      </c>
      <c r="AT25" s="6766"/>
      <c r="AU25" s="6765" t="s">
        <v>3601</v>
      </c>
      <c r="AV25" s="6766"/>
      <c r="AW25" s="6765" t="s">
        <v>3602</v>
      </c>
      <c r="AX25" s="6766"/>
      <c r="AY25" s="6765" t="s">
        <v>3603</v>
      </c>
      <c r="AZ25" s="6766"/>
      <c r="BA25" s="6765" t="s">
        <v>3604</v>
      </c>
      <c r="BD25" s="6741"/>
      <c r="BE25" s="6767" t="s">
        <v>2280</v>
      </c>
      <c r="BF25" s="6768"/>
      <c r="BG25" s="6759"/>
      <c r="BH25" s="6767" t="s">
        <v>3550</v>
      </c>
      <c r="BI25" s="6768" t="s">
        <v>3551</v>
      </c>
      <c r="BJ25" s="6759"/>
      <c r="BK25" s="6767" t="s">
        <v>2277</v>
      </c>
      <c r="BL25" s="6768" t="s">
        <v>2278</v>
      </c>
      <c r="BM25" s="6759"/>
      <c r="BN25" s="6767" t="s">
        <v>3552</v>
      </c>
      <c r="BO25" s="6768" t="s">
        <v>3553</v>
      </c>
      <c r="BP25" s="6759"/>
      <c r="BQ25" s="6767" t="s">
        <v>3554</v>
      </c>
      <c r="BR25" s="6768" t="s">
        <v>3555</v>
      </c>
      <c r="BS25" s="6759"/>
      <c r="BT25" s="6767" t="s">
        <v>3556</v>
      </c>
      <c r="BU25" s="6768" t="s">
        <v>3557</v>
      </c>
      <c r="BV25" s="6759"/>
      <c r="BW25" s="6767" t="s">
        <v>3558</v>
      </c>
      <c r="BX25" s="6768" t="s">
        <v>3559</v>
      </c>
      <c r="BY25" s="6759"/>
      <c r="BZ25" s="6767" t="s">
        <v>3560</v>
      </c>
      <c r="CA25" s="6768" t="s">
        <v>3561</v>
      </c>
      <c r="CB25" s="6759"/>
      <c r="CC25" s="6767" t="s">
        <v>3562</v>
      </c>
      <c r="CD25" s="6768" t="s">
        <v>3563</v>
      </c>
      <c r="CE25" s="6759"/>
      <c r="CF25" s="6767" t="s">
        <v>3564</v>
      </c>
      <c r="CG25" s="6768" t="s">
        <v>166</v>
      </c>
      <c r="CH25" s="6759"/>
      <c r="CI25" s="6767" t="s">
        <v>3565</v>
      </c>
      <c r="CJ25" s="6768" t="s">
        <v>3566</v>
      </c>
      <c r="CK25" s="6759"/>
      <c r="CL25" s="6767" t="s">
        <v>3523</v>
      </c>
      <c r="CM25" s="6768" t="s">
        <v>3567</v>
      </c>
    </row>
    <row r="26" spans="1:91" ht="44.25">
      <c r="A26" s="509"/>
      <c r="B26" s="6714" t="s">
        <v>3605</v>
      </c>
      <c r="C26" s="6715" t="s">
        <v>3523</v>
      </c>
      <c r="D26" s="6716" t="s">
        <v>3605</v>
      </c>
      <c r="E26" s="6717" t="s">
        <v>3606</v>
      </c>
      <c r="F26" s="6715" t="s">
        <v>3523</v>
      </c>
      <c r="G26" s="6718" t="s">
        <v>3606</v>
      </c>
      <c r="H26" s="6719">
        <v>15</v>
      </c>
      <c r="I26" s="6715" t="s">
        <v>3523</v>
      </c>
      <c r="J26" s="6762">
        <v>15</v>
      </c>
      <c r="K26" s="6719">
        <v>41</v>
      </c>
      <c r="L26" s="6715" t="s">
        <v>3523</v>
      </c>
      <c r="M26" s="6720">
        <v>41</v>
      </c>
      <c r="N26" s="509"/>
      <c r="O26" s="6714" t="s">
        <v>3605</v>
      </c>
      <c r="P26" s="6715" t="s">
        <v>3523</v>
      </c>
      <c r="Q26" s="6721" t="s">
        <v>3605</v>
      </c>
      <c r="R26" s="6717" t="s">
        <v>3606</v>
      </c>
      <c r="S26" s="6715" t="s">
        <v>3523</v>
      </c>
      <c r="T26" s="6722" t="s">
        <v>3606</v>
      </c>
      <c r="U26" s="6719">
        <v>15</v>
      </c>
      <c r="V26" s="6715" t="s">
        <v>3523</v>
      </c>
      <c r="W26" s="6721">
        <v>15</v>
      </c>
      <c r="X26" s="6719">
        <v>41</v>
      </c>
      <c r="Y26" s="6715" t="s">
        <v>3523</v>
      </c>
      <c r="Z26" s="6723">
        <v>41</v>
      </c>
      <c r="AA26" s="509"/>
      <c r="AB26" s="509"/>
      <c r="AC26" s="509"/>
      <c r="AD26" s="6732"/>
      <c r="AE26" s="6769"/>
      <c r="AF26" s="6769"/>
      <c r="AG26" s="6769"/>
      <c r="AH26" s="6769"/>
      <c r="AI26" s="6769"/>
      <c r="AJ26" s="6769"/>
      <c r="AK26" s="6769"/>
      <c r="AL26" s="6769"/>
      <c r="AM26" s="6769"/>
      <c r="AN26" s="6769"/>
      <c r="AO26" s="6769"/>
      <c r="AP26" s="6769"/>
      <c r="AQ26" s="6769"/>
      <c r="AR26" s="6769"/>
      <c r="AS26" s="6769"/>
      <c r="AT26" s="6769"/>
      <c r="AU26" s="6769"/>
      <c r="AV26" s="6769"/>
      <c r="AW26" s="6769"/>
      <c r="AX26" s="6769"/>
      <c r="AY26" s="6769"/>
      <c r="AZ26" s="6769"/>
      <c r="BA26" s="6769"/>
      <c r="BD26" s="6732"/>
      <c r="BE26" s="6740"/>
      <c r="BF26" s="6740"/>
      <c r="BG26" s="6740"/>
      <c r="BH26" s="6740"/>
      <c r="BI26" s="6740"/>
      <c r="BJ26" s="6740"/>
      <c r="BK26" s="6740"/>
      <c r="BL26" s="6740"/>
      <c r="BM26" s="6740"/>
      <c r="BN26" s="6740"/>
      <c r="BO26" s="6740"/>
      <c r="BP26" s="6740"/>
      <c r="BQ26" s="6740"/>
      <c r="BR26" s="6740"/>
      <c r="BS26" s="6740"/>
      <c r="BT26" s="6740"/>
      <c r="BU26" s="6740"/>
      <c r="BV26" s="6740"/>
      <c r="BW26" s="6740"/>
      <c r="BX26" s="6740"/>
      <c r="BY26" s="6740"/>
      <c r="BZ26" s="6740"/>
      <c r="CA26" s="6740"/>
      <c r="CB26" s="6740"/>
      <c r="CC26" s="6740"/>
      <c r="CD26" s="6740"/>
      <c r="CE26" s="6740"/>
      <c r="CF26" s="6740"/>
      <c r="CG26" s="6740"/>
      <c r="CH26" s="6740"/>
      <c r="CI26" s="6740"/>
      <c r="CJ26" s="6740"/>
      <c r="CK26" s="6740"/>
      <c r="CL26" s="6740"/>
      <c r="CM26" s="6740"/>
    </row>
    <row r="27" spans="1:91" ht="44.25">
      <c r="A27" s="509"/>
      <c r="B27" s="6714" t="s">
        <v>1954</v>
      </c>
      <c r="C27" s="6715" t="s">
        <v>3523</v>
      </c>
      <c r="D27" s="6716" t="s">
        <v>1954</v>
      </c>
      <c r="E27" s="6717" t="s">
        <v>870</v>
      </c>
      <c r="F27" s="6715" t="s">
        <v>3523</v>
      </c>
      <c r="G27" s="6718" t="s">
        <v>870</v>
      </c>
      <c r="H27" s="6719">
        <v>16</v>
      </c>
      <c r="I27" s="6715" t="s">
        <v>3523</v>
      </c>
      <c r="J27" s="6762">
        <v>16</v>
      </c>
      <c r="K27" s="6719">
        <v>42</v>
      </c>
      <c r="L27" s="6715" t="s">
        <v>3523</v>
      </c>
      <c r="M27" s="6720">
        <v>42</v>
      </c>
      <c r="N27" s="509"/>
      <c r="O27" s="6714" t="s">
        <v>1954</v>
      </c>
      <c r="P27" s="6715" t="s">
        <v>3523</v>
      </c>
      <c r="Q27" s="6721" t="s">
        <v>1954</v>
      </c>
      <c r="R27" s="6717" t="s">
        <v>870</v>
      </c>
      <c r="S27" s="6715" t="s">
        <v>3523</v>
      </c>
      <c r="T27" s="6722" t="s">
        <v>870</v>
      </c>
      <c r="U27" s="6719">
        <v>16</v>
      </c>
      <c r="V27" s="6715" t="s">
        <v>3523</v>
      </c>
      <c r="W27" s="6721">
        <v>16</v>
      </c>
      <c r="X27" s="6719">
        <v>42</v>
      </c>
      <c r="Y27" s="6715" t="s">
        <v>3523</v>
      </c>
      <c r="Z27" s="6723">
        <v>42</v>
      </c>
      <c r="AA27" s="509"/>
      <c r="AB27" s="509"/>
      <c r="AC27" s="509"/>
      <c r="AD27" s="6724" t="s">
        <v>2252</v>
      </c>
      <c r="AE27" s="6770" t="s">
        <v>2287</v>
      </c>
      <c r="AF27" s="6771"/>
      <c r="AG27" s="6770" t="s">
        <v>3607</v>
      </c>
      <c r="AH27" s="6771"/>
      <c r="AI27" s="6770" t="s">
        <v>3608</v>
      </c>
      <c r="AJ27" s="6771"/>
      <c r="AK27" s="6770" t="s">
        <v>3609</v>
      </c>
      <c r="AL27" s="6771"/>
      <c r="AM27" s="6770" t="s">
        <v>3610</v>
      </c>
      <c r="AN27" s="6771"/>
      <c r="AO27" s="6770" t="s">
        <v>3611</v>
      </c>
      <c r="AP27" s="6771"/>
      <c r="AQ27" s="6770" t="s">
        <v>3612</v>
      </c>
      <c r="AR27" s="6771"/>
      <c r="AS27" s="6770" t="s">
        <v>3613</v>
      </c>
      <c r="AT27" s="6771"/>
      <c r="AU27" s="6770" t="s">
        <v>3614</v>
      </c>
      <c r="AV27" s="6771"/>
      <c r="AW27" s="6770" t="s">
        <v>3615</v>
      </c>
      <c r="AX27" s="6771"/>
      <c r="AY27" s="6770" t="s">
        <v>3616</v>
      </c>
      <c r="AZ27" s="6771"/>
      <c r="BA27" s="6770" t="s">
        <v>3617</v>
      </c>
      <c r="BD27" s="6732"/>
      <c r="BE27" s="6705" t="s">
        <v>3618</v>
      </c>
      <c r="BF27" s="6740"/>
      <c r="BG27" s="6740"/>
      <c r="BH27" s="6740"/>
      <c r="BI27" s="6740"/>
      <c r="BJ27" s="6740"/>
      <c r="BK27" s="6740"/>
      <c r="BL27" s="6740"/>
      <c r="BM27" s="6740"/>
      <c r="BN27" s="6740"/>
      <c r="BO27" s="6740"/>
      <c r="BP27" s="6740"/>
      <c r="BQ27" s="6740"/>
      <c r="BR27" s="6740"/>
      <c r="BS27" s="6740"/>
      <c r="BT27" s="6740"/>
      <c r="BU27" s="6740"/>
      <c r="BV27" s="6740"/>
      <c r="BW27" s="6740"/>
      <c r="BX27" s="6740"/>
      <c r="BY27" s="6740"/>
      <c r="BZ27" s="6740"/>
      <c r="CA27" s="6740"/>
      <c r="CB27" s="6740"/>
      <c r="CC27" s="6740"/>
      <c r="CD27" s="6740"/>
      <c r="CE27" s="6740"/>
      <c r="CF27" s="6740"/>
      <c r="CG27" s="6740"/>
      <c r="CH27" s="6740"/>
      <c r="CI27" s="6740"/>
      <c r="CJ27" s="6740"/>
      <c r="CK27" s="6740"/>
      <c r="CL27" s="6740"/>
      <c r="CM27" s="6740"/>
    </row>
    <row r="28" spans="1:91" ht="44.25">
      <c r="A28" s="509"/>
      <c r="B28" s="6714" t="s">
        <v>2221</v>
      </c>
      <c r="C28" s="6715" t="s">
        <v>3523</v>
      </c>
      <c r="D28" s="6716" t="s">
        <v>2221</v>
      </c>
      <c r="E28" s="6717" t="s">
        <v>316</v>
      </c>
      <c r="F28" s="6715" t="s">
        <v>3523</v>
      </c>
      <c r="G28" s="6718" t="s">
        <v>316</v>
      </c>
      <c r="H28" s="6719">
        <v>17</v>
      </c>
      <c r="I28" s="6715" t="s">
        <v>3523</v>
      </c>
      <c r="J28" s="6762">
        <v>17</v>
      </c>
      <c r="K28" s="6719">
        <v>43</v>
      </c>
      <c r="L28" s="6715" t="s">
        <v>3523</v>
      </c>
      <c r="M28" s="6720">
        <v>43</v>
      </c>
      <c r="N28" s="509"/>
      <c r="O28" s="6714" t="s">
        <v>2221</v>
      </c>
      <c r="P28" s="6715" t="s">
        <v>3523</v>
      </c>
      <c r="Q28" s="6721" t="s">
        <v>2221</v>
      </c>
      <c r="R28" s="6717" t="s">
        <v>316</v>
      </c>
      <c r="S28" s="6715" t="s">
        <v>3523</v>
      </c>
      <c r="T28" s="6722" t="s">
        <v>316</v>
      </c>
      <c r="U28" s="6719">
        <v>17</v>
      </c>
      <c r="V28" s="6715" t="s">
        <v>3523</v>
      </c>
      <c r="W28" s="6721">
        <v>17</v>
      </c>
      <c r="X28" s="6719">
        <v>43</v>
      </c>
      <c r="Y28" s="6715" t="s">
        <v>3523</v>
      </c>
      <c r="Z28" s="6723">
        <v>43</v>
      </c>
      <c r="AA28" s="509"/>
      <c r="AB28" s="509"/>
      <c r="AC28" s="509"/>
      <c r="AD28" s="6732"/>
      <c r="AE28" s="6772"/>
      <c r="AF28" s="6772"/>
      <c r="AG28" s="6772"/>
      <c r="AH28" s="6772"/>
      <c r="AI28" s="6772"/>
      <c r="AJ28" s="6772"/>
      <c r="AK28" s="6772"/>
      <c r="AL28" s="6772"/>
      <c r="AM28" s="6772"/>
      <c r="AN28" s="6772"/>
      <c r="AO28" s="6772"/>
      <c r="AP28" s="6772"/>
      <c r="AQ28" s="6772"/>
      <c r="AR28" s="6772"/>
      <c r="AS28" s="6772"/>
      <c r="AT28" s="6772"/>
      <c r="AU28" s="6772"/>
      <c r="AV28" s="6772"/>
      <c r="AW28" s="6772"/>
      <c r="AX28" s="6772"/>
      <c r="AY28" s="6772"/>
      <c r="AZ28" s="6772"/>
      <c r="BA28" s="6772"/>
      <c r="BD28" s="6727" t="s">
        <v>3546</v>
      </c>
      <c r="BE28" s="6728" t="s">
        <v>342</v>
      </c>
      <c r="BF28" s="6729"/>
      <c r="BG28" s="6730"/>
      <c r="BH28" s="6728" t="s">
        <v>867</v>
      </c>
      <c r="BI28" s="6729"/>
      <c r="BJ28" s="6730"/>
      <c r="BK28" s="6728" t="s">
        <v>367</v>
      </c>
      <c r="BL28" s="6729"/>
      <c r="BM28" s="6730"/>
      <c r="BN28" s="6728" t="s">
        <v>1955</v>
      </c>
      <c r="BO28" s="6729"/>
      <c r="BP28" s="6730"/>
      <c r="BQ28" s="6728" t="s">
        <v>1957</v>
      </c>
      <c r="BR28" s="6729"/>
      <c r="BS28" s="6730"/>
      <c r="BT28" s="6728" t="s">
        <v>3619</v>
      </c>
      <c r="BU28" s="6729"/>
      <c r="BV28" s="6730"/>
      <c r="BW28" s="6728" t="s">
        <v>2074</v>
      </c>
      <c r="BX28" s="6729"/>
      <c r="BY28" s="6730"/>
      <c r="BZ28" s="6728" t="s">
        <v>734</v>
      </c>
      <c r="CA28" s="6729"/>
      <c r="CB28" s="6730"/>
      <c r="CC28" s="6728" t="s">
        <v>3605</v>
      </c>
      <c r="CD28" s="6729"/>
      <c r="CE28" s="6730"/>
      <c r="CF28" s="6728" t="s">
        <v>1954</v>
      </c>
      <c r="CG28" s="6729"/>
      <c r="CH28" s="6730"/>
      <c r="CI28" s="6728" t="s">
        <v>3620</v>
      </c>
      <c r="CJ28" s="6729"/>
      <c r="CK28" s="6730"/>
      <c r="CL28" s="6728" t="s">
        <v>3621</v>
      </c>
      <c r="CM28" s="6729"/>
    </row>
    <row r="29" spans="1:91" ht="44.25">
      <c r="A29" s="509"/>
      <c r="B29" s="6714" t="s">
        <v>1955</v>
      </c>
      <c r="C29" s="6715" t="s">
        <v>3523</v>
      </c>
      <c r="D29" s="6716" t="s">
        <v>1955</v>
      </c>
      <c r="E29" s="6717" t="s">
        <v>3622</v>
      </c>
      <c r="F29" s="6715" t="s">
        <v>3523</v>
      </c>
      <c r="G29" s="6718" t="s">
        <v>3622</v>
      </c>
      <c r="H29" s="6719">
        <v>18</v>
      </c>
      <c r="I29" s="6715" t="s">
        <v>3523</v>
      </c>
      <c r="J29" s="6762">
        <v>18</v>
      </c>
      <c r="K29" s="6719">
        <v>44</v>
      </c>
      <c r="L29" s="6715" t="s">
        <v>3523</v>
      </c>
      <c r="M29" s="6720">
        <v>44</v>
      </c>
      <c r="N29" s="509"/>
      <c r="O29" s="6714" t="s">
        <v>1955</v>
      </c>
      <c r="P29" s="6715" t="s">
        <v>3523</v>
      </c>
      <c r="Q29" s="6721" t="s">
        <v>1955</v>
      </c>
      <c r="R29" s="6717" t="s">
        <v>3622</v>
      </c>
      <c r="S29" s="6715" t="s">
        <v>3523</v>
      </c>
      <c r="T29" s="6722" t="s">
        <v>3622</v>
      </c>
      <c r="U29" s="6719">
        <v>18</v>
      </c>
      <c r="V29" s="6715" t="s">
        <v>3523</v>
      </c>
      <c r="W29" s="6721">
        <v>18</v>
      </c>
      <c r="X29" s="6719">
        <v>44</v>
      </c>
      <c r="Y29" s="6715" t="s">
        <v>3523</v>
      </c>
      <c r="Z29" s="6723">
        <v>44</v>
      </c>
      <c r="AA29" s="509"/>
      <c r="AB29" s="509"/>
      <c r="AC29" s="509"/>
      <c r="AD29" s="6724" t="s">
        <v>3577</v>
      </c>
      <c r="AE29" s="6773" t="s">
        <v>2287</v>
      </c>
      <c r="AF29" s="6774">
        <v>0</v>
      </c>
      <c r="AG29" s="6773" t="s">
        <v>3607</v>
      </c>
      <c r="AH29" s="6774">
        <v>0</v>
      </c>
      <c r="AI29" s="6773" t="s">
        <v>3608</v>
      </c>
      <c r="AJ29" s="6774">
        <v>0</v>
      </c>
      <c r="AK29" s="6773" t="s">
        <v>3609</v>
      </c>
      <c r="AL29" s="6774">
        <v>0</v>
      </c>
      <c r="AM29" s="6773" t="s">
        <v>3610</v>
      </c>
      <c r="AN29" s="6774">
        <v>0</v>
      </c>
      <c r="AO29" s="6773" t="s">
        <v>3611</v>
      </c>
      <c r="AP29" s="6774">
        <v>0</v>
      </c>
      <c r="AQ29" s="6773" t="s">
        <v>3612</v>
      </c>
      <c r="AR29" s="6774">
        <v>0</v>
      </c>
      <c r="AS29" s="6775" t="s">
        <v>3613</v>
      </c>
      <c r="AT29" s="6774">
        <v>0</v>
      </c>
      <c r="AU29" s="6773" t="s">
        <v>3614</v>
      </c>
      <c r="AV29" s="6774">
        <v>0</v>
      </c>
      <c r="AW29" s="6773" t="s">
        <v>3615</v>
      </c>
      <c r="AX29" s="6774">
        <v>0</v>
      </c>
      <c r="AY29" s="6773" t="s">
        <v>3616</v>
      </c>
      <c r="AZ29" s="6774">
        <v>0</v>
      </c>
      <c r="BA29" s="6773" t="s">
        <v>3617</v>
      </c>
      <c r="BD29" s="6727"/>
      <c r="BE29" s="6734" t="s">
        <v>3532</v>
      </c>
      <c r="BF29" s="6735"/>
      <c r="BG29" s="6730"/>
      <c r="BH29" s="6734" t="s">
        <v>3623</v>
      </c>
      <c r="BI29" s="6735"/>
      <c r="BJ29" s="6730"/>
      <c r="BK29" s="6734" t="s">
        <v>3578</v>
      </c>
      <c r="BL29" s="6735"/>
      <c r="BM29" s="6730"/>
      <c r="BN29" s="6734" t="s">
        <v>3622</v>
      </c>
      <c r="BO29" s="6735"/>
      <c r="BP29" s="6730"/>
      <c r="BQ29" s="6734" t="s">
        <v>647</v>
      </c>
      <c r="BR29" s="6735"/>
      <c r="BS29" s="6730"/>
      <c r="BT29" s="6734" t="s">
        <v>3624</v>
      </c>
      <c r="BU29" s="6735"/>
      <c r="BV29" s="6730"/>
      <c r="BW29" s="6734" t="s">
        <v>626</v>
      </c>
      <c r="BX29" s="6735"/>
      <c r="BY29" s="6730"/>
      <c r="BZ29" s="6734" t="s">
        <v>3583</v>
      </c>
      <c r="CA29" s="6735"/>
      <c r="CB29" s="6730"/>
      <c r="CC29" s="6734" t="s">
        <v>3606</v>
      </c>
      <c r="CD29" s="6735"/>
      <c r="CE29" s="6730"/>
      <c r="CF29" s="6734" t="s">
        <v>870</v>
      </c>
      <c r="CG29" s="6735"/>
      <c r="CH29" s="6730"/>
      <c r="CI29" s="6734" t="s">
        <v>3563</v>
      </c>
      <c r="CJ29" s="6735"/>
      <c r="CK29" s="6730"/>
      <c r="CL29" s="6734"/>
      <c r="CM29" s="6735" t="s">
        <v>3625</v>
      </c>
    </row>
    <row r="30" spans="1:91" ht="44.25">
      <c r="A30" s="509"/>
      <c r="B30" s="6714" t="s">
        <v>740</v>
      </c>
      <c r="C30" s="6715" t="s">
        <v>3523</v>
      </c>
      <c r="D30" s="6716" t="s">
        <v>740</v>
      </c>
      <c r="E30" s="6717" t="s">
        <v>3626</v>
      </c>
      <c r="F30" s="6715" t="s">
        <v>3523</v>
      </c>
      <c r="G30" s="6718" t="s">
        <v>3626</v>
      </c>
      <c r="H30" s="6719">
        <v>19</v>
      </c>
      <c r="I30" s="6715" t="s">
        <v>3523</v>
      </c>
      <c r="J30" s="6762">
        <v>19</v>
      </c>
      <c r="K30" s="6719">
        <v>45</v>
      </c>
      <c r="L30" s="6715" t="s">
        <v>3523</v>
      </c>
      <c r="M30" s="6720">
        <v>45</v>
      </c>
      <c r="N30" s="509"/>
      <c r="O30" s="6714" t="s">
        <v>740</v>
      </c>
      <c r="P30" s="6715" t="s">
        <v>3523</v>
      </c>
      <c r="Q30" s="6721" t="s">
        <v>740</v>
      </c>
      <c r="R30" s="6717" t="s">
        <v>3626</v>
      </c>
      <c r="S30" s="6715" t="s">
        <v>3523</v>
      </c>
      <c r="T30" s="6722" t="s">
        <v>3626</v>
      </c>
      <c r="U30" s="6719">
        <v>19</v>
      </c>
      <c r="V30" s="6715" t="s">
        <v>3523</v>
      </c>
      <c r="W30" s="6721">
        <v>19</v>
      </c>
      <c r="X30" s="6719">
        <v>45</v>
      </c>
      <c r="Y30" s="6715" t="s">
        <v>3523</v>
      </c>
      <c r="Z30" s="6723">
        <v>45</v>
      </c>
      <c r="AA30" s="509"/>
      <c r="AB30" s="509"/>
      <c r="AC30" s="509"/>
      <c r="AD30" s="6732"/>
      <c r="AE30" s="6772"/>
      <c r="AF30" s="6772"/>
      <c r="AG30" s="6772"/>
      <c r="AH30" s="6772"/>
      <c r="AI30" s="6772"/>
      <c r="AJ30" s="6772"/>
      <c r="AK30" s="6772"/>
      <c r="AL30" s="6772"/>
      <c r="AM30" s="6772"/>
      <c r="AN30" s="6772"/>
      <c r="AO30" s="6772"/>
      <c r="AP30" s="6772"/>
      <c r="AQ30" s="6772"/>
      <c r="AR30" s="6772"/>
      <c r="AS30" s="6776"/>
      <c r="AT30" s="6772"/>
      <c r="AU30" s="6772"/>
      <c r="AV30" s="6772"/>
      <c r="AW30" s="6772"/>
      <c r="AX30" s="6772"/>
      <c r="AY30" s="6772"/>
      <c r="AZ30" s="6772"/>
      <c r="BA30" s="6772"/>
      <c r="BD30" s="6739"/>
      <c r="BE30" s="6730"/>
      <c r="BF30" s="6730"/>
      <c r="BG30" s="6730"/>
      <c r="BH30" s="6730"/>
      <c r="BI30" s="6730"/>
      <c r="BJ30" s="6730"/>
      <c r="BK30" s="6730"/>
      <c r="BL30" s="6730"/>
      <c r="BM30" s="6730"/>
      <c r="BN30" s="6730"/>
      <c r="BO30" s="6730"/>
      <c r="BP30" s="6730"/>
      <c r="BQ30" s="6730"/>
      <c r="BR30" s="6730"/>
      <c r="BS30" s="6730"/>
      <c r="BT30" s="6730"/>
      <c r="BU30" s="6730"/>
      <c r="BV30" s="6730"/>
      <c r="BW30" s="6730"/>
      <c r="BX30" s="6730"/>
      <c r="BY30" s="6730"/>
      <c r="BZ30" s="6730"/>
      <c r="CA30" s="6730"/>
      <c r="CB30" s="6730"/>
      <c r="CC30" s="6730"/>
      <c r="CD30" s="6730"/>
      <c r="CE30" s="6730"/>
      <c r="CF30" s="6730"/>
      <c r="CG30" s="6730"/>
      <c r="CH30" s="6730"/>
      <c r="CI30" s="6730"/>
      <c r="CJ30" s="6730"/>
      <c r="CK30" s="6730"/>
      <c r="CL30" s="6730"/>
      <c r="CM30" s="6730"/>
    </row>
    <row r="31" spans="1:91" ht="44.25">
      <c r="A31" s="509"/>
      <c r="B31" s="6714" t="s">
        <v>1957</v>
      </c>
      <c r="C31" s="6715" t="s">
        <v>3523</v>
      </c>
      <c r="D31" s="6716" t="s">
        <v>1957</v>
      </c>
      <c r="E31" s="6717" t="s">
        <v>647</v>
      </c>
      <c r="F31" s="6715" t="s">
        <v>3523</v>
      </c>
      <c r="G31" s="6718" t="s">
        <v>647</v>
      </c>
      <c r="H31" s="6719">
        <v>20</v>
      </c>
      <c r="I31" s="6715" t="s">
        <v>3523</v>
      </c>
      <c r="J31" s="6762">
        <v>20</v>
      </c>
      <c r="K31" s="6719">
        <v>46</v>
      </c>
      <c r="L31" s="6715" t="s">
        <v>3523</v>
      </c>
      <c r="M31" s="6720">
        <v>46</v>
      </c>
      <c r="N31" s="509"/>
      <c r="O31" s="6714" t="s">
        <v>1957</v>
      </c>
      <c r="P31" s="6715" t="s">
        <v>3523</v>
      </c>
      <c r="Q31" s="6721" t="s">
        <v>1957</v>
      </c>
      <c r="R31" s="6717" t="s">
        <v>647</v>
      </c>
      <c r="S31" s="6715" t="s">
        <v>3523</v>
      </c>
      <c r="T31" s="6722" t="s">
        <v>647</v>
      </c>
      <c r="U31" s="6719">
        <v>20</v>
      </c>
      <c r="V31" s="6715" t="s">
        <v>3523</v>
      </c>
      <c r="W31" s="6721">
        <v>20</v>
      </c>
      <c r="X31" s="6719">
        <v>46</v>
      </c>
      <c r="Y31" s="6715" t="s">
        <v>3523</v>
      </c>
      <c r="Z31" s="6723">
        <v>46</v>
      </c>
      <c r="AA31" s="509"/>
      <c r="AB31" s="509"/>
      <c r="AC31" s="509"/>
      <c r="AD31" s="6724" t="s">
        <v>3580</v>
      </c>
      <c r="AE31" s="6777" t="s">
        <v>2287</v>
      </c>
      <c r="AF31" s="6778">
        <v>0</v>
      </c>
      <c r="AG31" s="6777" t="s">
        <v>3607</v>
      </c>
      <c r="AH31" s="6778">
        <v>0</v>
      </c>
      <c r="AI31" s="6777" t="s">
        <v>3608</v>
      </c>
      <c r="AJ31" s="6778">
        <v>0</v>
      </c>
      <c r="AK31" s="6777" t="s">
        <v>3609</v>
      </c>
      <c r="AL31" s="6778">
        <v>0</v>
      </c>
      <c r="AM31" s="6777" t="s">
        <v>3610</v>
      </c>
      <c r="AN31" s="6778">
        <v>0</v>
      </c>
      <c r="AO31" s="6777" t="s">
        <v>3611</v>
      </c>
      <c r="AP31" s="6778">
        <v>0</v>
      </c>
      <c r="AQ31" s="6777" t="s">
        <v>3612</v>
      </c>
      <c r="AR31" s="6778">
        <v>0</v>
      </c>
      <c r="AS31" s="6777" t="s">
        <v>3613</v>
      </c>
      <c r="AT31" s="6778">
        <v>0</v>
      </c>
      <c r="AU31" s="6777" t="s">
        <v>3614</v>
      </c>
      <c r="AV31" s="6778">
        <v>0</v>
      </c>
      <c r="AW31" s="6777" t="s">
        <v>3615</v>
      </c>
      <c r="AX31" s="6778">
        <v>0</v>
      </c>
      <c r="AY31" s="6777" t="s">
        <v>3616</v>
      </c>
      <c r="AZ31" s="6778">
        <v>0</v>
      </c>
      <c r="BA31" s="6777" t="s">
        <v>3617</v>
      </c>
      <c r="BD31" s="6741" t="s">
        <v>3577</v>
      </c>
      <c r="BE31" s="6742" t="s">
        <v>342</v>
      </c>
      <c r="BF31" s="6743"/>
      <c r="BG31" s="6744"/>
      <c r="BH31" s="6742" t="s">
        <v>867</v>
      </c>
      <c r="BI31" s="6743"/>
      <c r="BJ31" s="6744"/>
      <c r="BK31" s="6742" t="s">
        <v>367</v>
      </c>
      <c r="BL31" s="6743"/>
      <c r="BM31" s="6744"/>
      <c r="BN31" s="6742" t="s">
        <v>1955</v>
      </c>
      <c r="BO31" s="6743"/>
      <c r="BP31" s="6744"/>
      <c r="BQ31" s="6742" t="s">
        <v>1957</v>
      </c>
      <c r="BR31" s="6743"/>
      <c r="BS31" s="6744"/>
      <c r="BT31" s="6742" t="s">
        <v>3619</v>
      </c>
      <c r="BU31" s="6743"/>
      <c r="BV31" s="6744"/>
      <c r="BW31" s="6742" t="s">
        <v>2074</v>
      </c>
      <c r="BX31" s="6743"/>
      <c r="BY31" s="6744"/>
      <c r="BZ31" s="6742" t="s">
        <v>734</v>
      </c>
      <c r="CA31" s="6743"/>
      <c r="CB31" s="6744"/>
      <c r="CC31" s="6742" t="s">
        <v>3605</v>
      </c>
      <c r="CD31" s="6743"/>
      <c r="CE31" s="6744"/>
      <c r="CF31" s="6742" t="s">
        <v>1954</v>
      </c>
      <c r="CG31" s="6743"/>
      <c r="CH31" s="6744"/>
      <c r="CI31" s="6742" t="s">
        <v>3620</v>
      </c>
      <c r="CJ31" s="6743"/>
      <c r="CK31" s="6744"/>
      <c r="CL31" s="6742" t="s">
        <v>3621</v>
      </c>
      <c r="CM31" s="6743"/>
    </row>
    <row r="32" spans="1:91" ht="44.25">
      <c r="A32" s="509"/>
      <c r="B32" s="6714" t="s">
        <v>2074</v>
      </c>
      <c r="C32" s="6715" t="s">
        <v>3523</v>
      </c>
      <c r="D32" s="6716" t="s">
        <v>2074</v>
      </c>
      <c r="E32" s="6717" t="s">
        <v>626</v>
      </c>
      <c r="F32" s="6715" t="s">
        <v>3523</v>
      </c>
      <c r="G32" s="6718" t="s">
        <v>626</v>
      </c>
      <c r="H32" s="6719">
        <v>21</v>
      </c>
      <c r="I32" s="6715" t="s">
        <v>3523</v>
      </c>
      <c r="J32" s="6762">
        <v>21</v>
      </c>
      <c r="K32" s="6719">
        <v>47</v>
      </c>
      <c r="L32" s="6715" t="s">
        <v>3523</v>
      </c>
      <c r="M32" s="6720">
        <v>47</v>
      </c>
      <c r="N32" s="509"/>
      <c r="O32" s="6714" t="s">
        <v>2074</v>
      </c>
      <c r="P32" s="6715" t="s">
        <v>3523</v>
      </c>
      <c r="Q32" s="6721" t="s">
        <v>2074</v>
      </c>
      <c r="R32" s="6717" t="s">
        <v>626</v>
      </c>
      <c r="S32" s="6715" t="s">
        <v>3523</v>
      </c>
      <c r="T32" s="6722" t="s">
        <v>626</v>
      </c>
      <c r="U32" s="6719">
        <v>21</v>
      </c>
      <c r="V32" s="6715" t="s">
        <v>3523</v>
      </c>
      <c r="W32" s="6721">
        <v>21</v>
      </c>
      <c r="X32" s="6719">
        <v>47</v>
      </c>
      <c r="Y32" s="6715" t="s">
        <v>3523</v>
      </c>
      <c r="Z32" s="6723">
        <v>47</v>
      </c>
      <c r="AA32" s="509"/>
      <c r="AB32" s="509"/>
      <c r="AC32" s="509"/>
      <c r="AD32" s="6732"/>
      <c r="AE32" s="6772"/>
      <c r="AF32" s="6772"/>
      <c r="AG32" s="6772"/>
      <c r="AH32" s="6772"/>
      <c r="AI32" s="6772"/>
      <c r="AJ32" s="6772"/>
      <c r="AK32" s="6772"/>
      <c r="AL32" s="6772"/>
      <c r="AM32" s="6772"/>
      <c r="AN32" s="6772"/>
      <c r="AO32" s="6772"/>
      <c r="AP32" s="6772"/>
      <c r="AQ32" s="6772"/>
      <c r="AR32" s="6772"/>
      <c r="AS32" s="6772"/>
      <c r="AT32" s="6772"/>
      <c r="AU32" s="6772"/>
      <c r="AV32" s="6772"/>
      <c r="AW32" s="6772"/>
      <c r="AX32" s="6772"/>
      <c r="AY32" s="6772"/>
      <c r="AZ32" s="6772"/>
      <c r="BA32" s="6772"/>
      <c r="BD32" s="6741"/>
      <c r="BE32" s="6746" t="s">
        <v>3532</v>
      </c>
      <c r="BF32" s="6747"/>
      <c r="BG32" s="6744"/>
      <c r="BH32" s="6746" t="s">
        <v>3623</v>
      </c>
      <c r="BI32" s="6747"/>
      <c r="BJ32" s="6744"/>
      <c r="BK32" s="6746" t="s">
        <v>3578</v>
      </c>
      <c r="BL32" s="6747"/>
      <c r="BM32" s="6744"/>
      <c r="BN32" s="6746" t="s">
        <v>3622</v>
      </c>
      <c r="BO32" s="6747"/>
      <c r="BP32" s="6744"/>
      <c r="BQ32" s="6746" t="s">
        <v>647</v>
      </c>
      <c r="BR32" s="6747"/>
      <c r="BS32" s="6744"/>
      <c r="BT32" s="6746" t="s">
        <v>3624</v>
      </c>
      <c r="BU32" s="6747"/>
      <c r="BV32" s="6744"/>
      <c r="BW32" s="6746" t="s">
        <v>626</v>
      </c>
      <c r="BX32" s="6747"/>
      <c r="BY32" s="6744"/>
      <c r="BZ32" s="6746" t="s">
        <v>3583</v>
      </c>
      <c r="CA32" s="6747"/>
      <c r="CB32" s="6744"/>
      <c r="CC32" s="6746" t="s">
        <v>3606</v>
      </c>
      <c r="CD32" s="6747"/>
      <c r="CE32" s="6744"/>
      <c r="CF32" s="6746" t="s">
        <v>870</v>
      </c>
      <c r="CG32" s="6747"/>
      <c r="CH32" s="6744"/>
      <c r="CI32" s="6746" t="s">
        <v>3563</v>
      </c>
      <c r="CJ32" s="6747"/>
      <c r="CK32" s="6744"/>
      <c r="CL32" s="6746"/>
      <c r="CM32" s="6747" t="s">
        <v>3625</v>
      </c>
    </row>
    <row r="33" spans="1:91" ht="44.25">
      <c r="A33" s="509"/>
      <c r="B33" s="6714" t="s">
        <v>2093</v>
      </c>
      <c r="C33" s="6715" t="s">
        <v>3523</v>
      </c>
      <c r="D33" s="6716" t="s">
        <v>2093</v>
      </c>
      <c r="E33" s="6717" t="s">
        <v>3627</v>
      </c>
      <c r="F33" s="6715" t="s">
        <v>3523</v>
      </c>
      <c r="G33" s="6718" t="s">
        <v>3627</v>
      </c>
      <c r="H33" s="6719">
        <v>22</v>
      </c>
      <c r="I33" s="6715" t="s">
        <v>3523</v>
      </c>
      <c r="J33" s="6762">
        <v>22</v>
      </c>
      <c r="K33" s="6719">
        <v>48</v>
      </c>
      <c r="L33" s="6715" t="s">
        <v>3523</v>
      </c>
      <c r="M33" s="6720">
        <v>48</v>
      </c>
      <c r="N33" s="509"/>
      <c r="O33" s="6714" t="s">
        <v>2093</v>
      </c>
      <c r="P33" s="6715" t="s">
        <v>3523</v>
      </c>
      <c r="Q33" s="6721" t="s">
        <v>2093</v>
      </c>
      <c r="R33" s="6717" t="s">
        <v>3627</v>
      </c>
      <c r="S33" s="6715" t="s">
        <v>3523</v>
      </c>
      <c r="T33" s="6722" t="s">
        <v>3627</v>
      </c>
      <c r="U33" s="6719">
        <v>22</v>
      </c>
      <c r="V33" s="6715" t="s">
        <v>3523</v>
      </c>
      <c r="W33" s="6721">
        <v>22</v>
      </c>
      <c r="X33" s="6719">
        <v>48</v>
      </c>
      <c r="Y33" s="6715" t="s">
        <v>3523</v>
      </c>
      <c r="Z33" s="6723">
        <v>48</v>
      </c>
      <c r="AA33" s="509"/>
      <c r="AB33" s="509"/>
      <c r="AC33" s="509"/>
      <c r="AD33" s="6724" t="s">
        <v>3584</v>
      </c>
      <c r="AE33" s="6779" t="s">
        <v>2287</v>
      </c>
      <c r="AF33" s="6780">
        <v>0</v>
      </c>
      <c r="AG33" s="6779" t="s">
        <v>3607</v>
      </c>
      <c r="AH33" s="6780">
        <v>0</v>
      </c>
      <c r="AI33" s="6779" t="s">
        <v>3608</v>
      </c>
      <c r="AJ33" s="6780">
        <v>0</v>
      </c>
      <c r="AK33" s="6779" t="s">
        <v>3609</v>
      </c>
      <c r="AL33" s="6780">
        <v>0</v>
      </c>
      <c r="AM33" s="6779" t="s">
        <v>3610</v>
      </c>
      <c r="AN33" s="6780">
        <v>0</v>
      </c>
      <c r="AO33" s="6779" t="s">
        <v>3611</v>
      </c>
      <c r="AP33" s="6780">
        <v>0</v>
      </c>
      <c r="AQ33" s="6779" t="s">
        <v>3612</v>
      </c>
      <c r="AR33" s="6780">
        <v>0</v>
      </c>
      <c r="AS33" s="6779" t="s">
        <v>3613</v>
      </c>
      <c r="AT33" s="6780">
        <v>0</v>
      </c>
      <c r="AU33" s="6779" t="s">
        <v>3614</v>
      </c>
      <c r="AV33" s="6780">
        <v>0</v>
      </c>
      <c r="AW33" s="6779" t="s">
        <v>3615</v>
      </c>
      <c r="AX33" s="6780">
        <v>0</v>
      </c>
      <c r="AY33" s="6779" t="s">
        <v>3616</v>
      </c>
      <c r="AZ33" s="6780">
        <v>0</v>
      </c>
      <c r="BA33" s="6779" t="s">
        <v>3617</v>
      </c>
      <c r="BD33" s="6739"/>
      <c r="BE33" s="6740"/>
      <c r="BF33" s="6740"/>
      <c r="BG33" s="6740"/>
      <c r="BH33" s="6740"/>
      <c r="BI33" s="6740"/>
      <c r="BJ33" s="6740"/>
      <c r="BK33" s="6740"/>
      <c r="BL33" s="6740"/>
      <c r="BM33" s="6740"/>
      <c r="BN33" s="6740"/>
      <c r="BO33" s="6740"/>
      <c r="BP33" s="6740"/>
      <c r="BQ33" s="6740"/>
      <c r="BR33" s="6740"/>
      <c r="BS33" s="6740"/>
      <c r="BT33" s="6740"/>
      <c r="BU33" s="6740"/>
      <c r="BV33" s="6740"/>
      <c r="BW33" s="6740"/>
      <c r="BX33" s="6740"/>
      <c r="BY33" s="6740"/>
      <c r="BZ33" s="6740"/>
      <c r="CA33" s="6740"/>
      <c r="CB33" s="6740"/>
      <c r="CC33" s="6740"/>
      <c r="CD33" s="6740"/>
      <c r="CE33" s="6740"/>
      <c r="CF33" s="6740"/>
      <c r="CG33" s="6740"/>
      <c r="CH33" s="6740"/>
      <c r="CI33" s="6740"/>
      <c r="CJ33" s="6740"/>
      <c r="CK33" s="6740"/>
      <c r="CL33" s="6740"/>
      <c r="CM33" s="6740"/>
    </row>
    <row r="34" spans="1:91" ht="44.25">
      <c r="A34" s="509"/>
      <c r="B34" s="6714" t="s">
        <v>3628</v>
      </c>
      <c r="C34" s="6715" t="s">
        <v>3523</v>
      </c>
      <c r="D34" s="6716" t="s">
        <v>3628</v>
      </c>
      <c r="E34" s="6717" t="s">
        <v>3629</v>
      </c>
      <c r="F34" s="6715" t="s">
        <v>3523</v>
      </c>
      <c r="G34" s="6718" t="s">
        <v>3629</v>
      </c>
      <c r="H34" s="6719">
        <v>23</v>
      </c>
      <c r="I34" s="6715" t="s">
        <v>3523</v>
      </c>
      <c r="J34" s="6762">
        <v>23</v>
      </c>
      <c r="K34" s="6719">
        <v>49</v>
      </c>
      <c r="L34" s="6715" t="s">
        <v>3523</v>
      </c>
      <c r="M34" s="6720">
        <v>49</v>
      </c>
      <c r="N34" s="509"/>
      <c r="O34" s="6714" t="s">
        <v>3628</v>
      </c>
      <c r="P34" s="6715" t="s">
        <v>3523</v>
      </c>
      <c r="Q34" s="6721" t="s">
        <v>3628</v>
      </c>
      <c r="R34" s="6717" t="s">
        <v>3629</v>
      </c>
      <c r="S34" s="6715" t="s">
        <v>3523</v>
      </c>
      <c r="T34" s="6722" t="s">
        <v>3629</v>
      </c>
      <c r="U34" s="6719">
        <v>23</v>
      </c>
      <c r="V34" s="6715" t="s">
        <v>3523</v>
      </c>
      <c r="W34" s="6721">
        <v>23</v>
      </c>
      <c r="X34" s="6719">
        <v>49</v>
      </c>
      <c r="Y34" s="6715" t="s">
        <v>3523</v>
      </c>
      <c r="Z34" s="6723">
        <v>49</v>
      </c>
      <c r="AA34" s="509"/>
      <c r="AB34" s="509"/>
      <c r="AC34" s="509"/>
      <c r="AD34" s="6732"/>
      <c r="AE34" s="6772"/>
      <c r="AF34" s="6772"/>
      <c r="AG34" s="6772"/>
      <c r="AH34" s="6772"/>
      <c r="AI34" s="6772"/>
      <c r="AJ34" s="6772"/>
      <c r="AK34" s="6772"/>
      <c r="AL34" s="6772"/>
      <c r="AM34" s="6772"/>
      <c r="AN34" s="6772"/>
      <c r="AO34" s="6772"/>
      <c r="AP34" s="6772"/>
      <c r="AQ34" s="6772"/>
      <c r="AR34" s="6772"/>
      <c r="AS34" s="6772"/>
      <c r="AT34" s="6772"/>
      <c r="AU34" s="6772"/>
      <c r="AV34" s="6772"/>
      <c r="AW34" s="6772"/>
      <c r="AX34" s="6772"/>
      <c r="AY34" s="6772"/>
      <c r="AZ34" s="6772"/>
      <c r="BA34" s="6772"/>
      <c r="BD34" s="6741" t="s">
        <v>3581</v>
      </c>
      <c r="BE34" s="6750" t="s">
        <v>342</v>
      </c>
      <c r="BF34" s="6751"/>
      <c r="BG34" s="6749"/>
      <c r="BH34" s="6750" t="s">
        <v>867</v>
      </c>
      <c r="BI34" s="6751"/>
      <c r="BJ34" s="6749"/>
      <c r="BK34" s="6750" t="s">
        <v>367</v>
      </c>
      <c r="BL34" s="6751"/>
      <c r="BM34" s="6749"/>
      <c r="BN34" s="6750" t="s">
        <v>1955</v>
      </c>
      <c r="BO34" s="6751"/>
      <c r="BP34" s="6749"/>
      <c r="BQ34" s="6750" t="s">
        <v>1957</v>
      </c>
      <c r="BR34" s="6751"/>
      <c r="BS34" s="6749"/>
      <c r="BT34" s="6750" t="s">
        <v>3619</v>
      </c>
      <c r="BU34" s="6751"/>
      <c r="BV34" s="6749"/>
      <c r="BW34" s="6750" t="s">
        <v>2074</v>
      </c>
      <c r="BX34" s="6751"/>
      <c r="BY34" s="6749"/>
      <c r="BZ34" s="6750" t="s">
        <v>734</v>
      </c>
      <c r="CA34" s="6751"/>
      <c r="CB34" s="6749"/>
      <c r="CC34" s="6750" t="s">
        <v>3605</v>
      </c>
      <c r="CD34" s="6751"/>
      <c r="CE34" s="6749"/>
      <c r="CF34" s="6750" t="s">
        <v>1954</v>
      </c>
      <c r="CG34" s="6751"/>
      <c r="CH34" s="6749"/>
      <c r="CI34" s="6750" t="s">
        <v>3620</v>
      </c>
      <c r="CJ34" s="6751"/>
      <c r="CK34" s="6749"/>
      <c r="CL34" s="6750" t="s">
        <v>3621</v>
      </c>
      <c r="CM34" s="6751"/>
    </row>
    <row r="35" spans="1:91" ht="44.25">
      <c r="A35" s="509"/>
      <c r="B35" s="6714" t="s">
        <v>64</v>
      </c>
      <c r="C35" s="6715" t="s">
        <v>3523</v>
      </c>
      <c r="D35" s="6716" t="s">
        <v>64</v>
      </c>
      <c r="E35" s="6717" t="s">
        <v>3630</v>
      </c>
      <c r="F35" s="6715" t="s">
        <v>3523</v>
      </c>
      <c r="G35" s="6718" t="s">
        <v>3630</v>
      </c>
      <c r="H35" s="6719">
        <v>24</v>
      </c>
      <c r="I35" s="6715" t="s">
        <v>3523</v>
      </c>
      <c r="J35" s="6762">
        <v>24</v>
      </c>
      <c r="K35" s="6719">
        <v>50</v>
      </c>
      <c r="L35" s="6715" t="s">
        <v>3523</v>
      </c>
      <c r="M35" s="6720">
        <v>50</v>
      </c>
      <c r="N35" s="509"/>
      <c r="O35" s="6714" t="s">
        <v>64</v>
      </c>
      <c r="P35" s="6715" t="s">
        <v>3523</v>
      </c>
      <c r="Q35" s="6721" t="s">
        <v>64</v>
      </c>
      <c r="R35" s="6717" t="s">
        <v>3630</v>
      </c>
      <c r="S35" s="6715" t="s">
        <v>3523</v>
      </c>
      <c r="T35" s="6722" t="s">
        <v>3630</v>
      </c>
      <c r="U35" s="6719">
        <v>24</v>
      </c>
      <c r="V35" s="6715" t="s">
        <v>3523</v>
      </c>
      <c r="W35" s="6721">
        <v>24</v>
      </c>
      <c r="X35" s="6719">
        <v>50</v>
      </c>
      <c r="Y35" s="6715" t="s">
        <v>3523</v>
      </c>
      <c r="Z35" s="6723">
        <v>50</v>
      </c>
      <c r="AA35" s="509"/>
      <c r="AB35" s="509"/>
      <c r="AC35" s="6781"/>
      <c r="AD35" s="6724" t="s">
        <v>3588</v>
      </c>
      <c r="AE35" s="6782" t="s">
        <v>2287</v>
      </c>
      <c r="AF35" s="6783">
        <v>0</v>
      </c>
      <c r="AG35" s="6782" t="s">
        <v>3607</v>
      </c>
      <c r="AH35" s="6783">
        <v>0</v>
      </c>
      <c r="AI35" s="6782" t="s">
        <v>3608</v>
      </c>
      <c r="AJ35" s="6783">
        <v>0</v>
      </c>
      <c r="AK35" s="6782" t="s">
        <v>3609</v>
      </c>
      <c r="AL35" s="6783">
        <v>0</v>
      </c>
      <c r="AM35" s="6782" t="s">
        <v>3610</v>
      </c>
      <c r="AN35" s="6783">
        <v>0</v>
      </c>
      <c r="AO35" s="6782" t="s">
        <v>3611</v>
      </c>
      <c r="AP35" s="6783">
        <v>0</v>
      </c>
      <c r="AQ35" s="6782" t="s">
        <v>3612</v>
      </c>
      <c r="AR35" s="6783">
        <v>0</v>
      </c>
      <c r="AS35" s="6782" t="s">
        <v>3613</v>
      </c>
      <c r="AT35" s="6783">
        <v>0</v>
      </c>
      <c r="AU35" s="6782" t="s">
        <v>3614</v>
      </c>
      <c r="AV35" s="6783">
        <v>0</v>
      </c>
      <c r="AW35" s="6782" t="s">
        <v>3615</v>
      </c>
      <c r="AX35" s="6783">
        <v>0</v>
      </c>
      <c r="AY35" s="6782" t="s">
        <v>3616</v>
      </c>
      <c r="AZ35" s="6783">
        <v>0</v>
      </c>
      <c r="BA35" s="6782" t="s">
        <v>3617</v>
      </c>
      <c r="BD35" s="6741"/>
      <c r="BE35" s="6752" t="s">
        <v>3532</v>
      </c>
      <c r="BF35" s="6753"/>
      <c r="BG35" s="6749"/>
      <c r="BH35" s="6752" t="s">
        <v>3623</v>
      </c>
      <c r="BI35" s="6753"/>
      <c r="BJ35" s="6749"/>
      <c r="BK35" s="6752" t="s">
        <v>3578</v>
      </c>
      <c r="BL35" s="6753"/>
      <c r="BM35" s="6749"/>
      <c r="BN35" s="6752" t="s">
        <v>3622</v>
      </c>
      <c r="BO35" s="6753"/>
      <c r="BP35" s="6749"/>
      <c r="BQ35" s="6752" t="s">
        <v>647</v>
      </c>
      <c r="BR35" s="6753"/>
      <c r="BS35" s="6749"/>
      <c r="BT35" s="6752" t="s">
        <v>3624</v>
      </c>
      <c r="BU35" s="6753"/>
      <c r="BV35" s="6749"/>
      <c r="BW35" s="6752" t="s">
        <v>626</v>
      </c>
      <c r="BX35" s="6753"/>
      <c r="BY35" s="6749"/>
      <c r="BZ35" s="6752" t="s">
        <v>3583</v>
      </c>
      <c r="CA35" s="6753"/>
      <c r="CB35" s="6749"/>
      <c r="CC35" s="6752" t="s">
        <v>3606</v>
      </c>
      <c r="CD35" s="6753"/>
      <c r="CE35" s="6749"/>
      <c r="CF35" s="6752" t="s">
        <v>870</v>
      </c>
      <c r="CG35" s="6753"/>
      <c r="CH35" s="6749"/>
      <c r="CI35" s="6752" t="s">
        <v>3563</v>
      </c>
      <c r="CJ35" s="6753"/>
      <c r="CK35" s="6749"/>
      <c r="CL35" s="6752"/>
      <c r="CM35" s="6753" t="s">
        <v>3625</v>
      </c>
    </row>
    <row r="36" spans="1:91" ht="44.25">
      <c r="A36" s="509"/>
      <c r="B36" s="6714" t="s">
        <v>3619</v>
      </c>
      <c r="C36" s="6715" t="s">
        <v>3523</v>
      </c>
      <c r="D36" s="6716" t="s">
        <v>3619</v>
      </c>
      <c r="E36" s="6717" t="s">
        <v>3624</v>
      </c>
      <c r="F36" s="6715" t="s">
        <v>3523</v>
      </c>
      <c r="G36" s="6718" t="s">
        <v>3624</v>
      </c>
      <c r="H36" s="6719">
        <v>25</v>
      </c>
      <c r="I36" s="6715" t="s">
        <v>3523</v>
      </c>
      <c r="J36" s="6762">
        <v>25</v>
      </c>
      <c r="K36" s="6719">
        <v>51</v>
      </c>
      <c r="L36" s="6715" t="s">
        <v>3523</v>
      </c>
      <c r="M36" s="6720">
        <v>51</v>
      </c>
      <c r="N36" s="509"/>
      <c r="O36" s="6714" t="s">
        <v>3619</v>
      </c>
      <c r="P36" s="6715" t="s">
        <v>3523</v>
      </c>
      <c r="Q36" s="6721" t="s">
        <v>3619</v>
      </c>
      <c r="R36" s="6717" t="s">
        <v>3624</v>
      </c>
      <c r="S36" s="6715" t="s">
        <v>3523</v>
      </c>
      <c r="T36" s="6722" t="s">
        <v>3624</v>
      </c>
      <c r="U36" s="6719">
        <v>25</v>
      </c>
      <c r="V36" s="6715" t="s">
        <v>3523</v>
      </c>
      <c r="W36" s="6721">
        <v>25</v>
      </c>
      <c r="X36" s="6719">
        <v>51</v>
      </c>
      <c r="Y36" s="6715" t="s">
        <v>3523</v>
      </c>
      <c r="Z36" s="6723">
        <v>51</v>
      </c>
      <c r="AA36" s="509"/>
      <c r="AB36" s="509"/>
      <c r="AC36" s="509"/>
      <c r="AD36" s="6732"/>
      <c r="BD36" s="6732"/>
      <c r="BE36" s="6740"/>
      <c r="BF36" s="6740"/>
      <c r="BG36" s="6740"/>
      <c r="BH36" s="6740"/>
      <c r="BI36" s="6740"/>
      <c r="BJ36" s="6740"/>
      <c r="BK36" s="6740"/>
      <c r="BL36" s="6740"/>
      <c r="BM36" s="6740"/>
      <c r="BN36" s="6740"/>
      <c r="BO36" s="6740"/>
      <c r="BP36" s="6740"/>
      <c r="BQ36" s="6740"/>
      <c r="BR36" s="6740"/>
      <c r="BS36" s="6740"/>
      <c r="BT36" s="6740"/>
      <c r="BU36" s="6740"/>
      <c r="BV36" s="6740"/>
      <c r="BW36" s="6740"/>
      <c r="BX36" s="6740"/>
      <c r="BY36" s="6740"/>
      <c r="BZ36" s="6740"/>
      <c r="CA36" s="6740"/>
      <c r="CB36" s="6740"/>
      <c r="CC36" s="6740"/>
      <c r="CD36" s="6740"/>
      <c r="CE36" s="6740"/>
      <c r="CF36" s="6740"/>
      <c r="CG36" s="6740"/>
      <c r="CH36" s="6740"/>
      <c r="CI36" s="6740"/>
      <c r="CJ36" s="6740"/>
      <c r="CK36" s="6740"/>
      <c r="CL36" s="6740"/>
      <c r="CM36" s="6740"/>
    </row>
    <row r="37" spans="1:91" ht="44.25">
      <c r="A37" s="509"/>
      <c r="B37" s="6714" t="s">
        <v>867</v>
      </c>
      <c r="C37" s="6715" t="s">
        <v>3523</v>
      </c>
      <c r="D37" s="6716" t="s">
        <v>867</v>
      </c>
      <c r="E37" s="6717" t="s">
        <v>3623</v>
      </c>
      <c r="F37" s="6715" t="s">
        <v>3523</v>
      </c>
      <c r="G37" s="6718" t="s">
        <v>3623</v>
      </c>
      <c r="H37" s="6719">
        <v>26</v>
      </c>
      <c r="I37" s="6715" t="s">
        <v>3523</v>
      </c>
      <c r="J37" s="6762">
        <v>26</v>
      </c>
      <c r="K37" s="6719">
        <v>52</v>
      </c>
      <c r="L37" s="6715" t="s">
        <v>3523</v>
      </c>
      <c r="M37" s="6720">
        <v>52</v>
      </c>
      <c r="N37" s="509"/>
      <c r="O37" s="6714" t="s">
        <v>867</v>
      </c>
      <c r="P37" s="6715" t="s">
        <v>3523</v>
      </c>
      <c r="Q37" s="6721" t="s">
        <v>867</v>
      </c>
      <c r="R37" s="6717" t="s">
        <v>3623</v>
      </c>
      <c r="S37" s="6715" t="s">
        <v>3523</v>
      </c>
      <c r="T37" s="6722" t="s">
        <v>3623</v>
      </c>
      <c r="U37" s="6719">
        <v>26</v>
      </c>
      <c r="V37" s="6715" t="s">
        <v>3523</v>
      </c>
      <c r="W37" s="6721">
        <v>26</v>
      </c>
      <c r="X37" s="6719">
        <v>52</v>
      </c>
      <c r="Y37" s="6715" t="s">
        <v>3523</v>
      </c>
      <c r="Z37" s="6723">
        <v>52</v>
      </c>
      <c r="AA37" s="509"/>
      <c r="AB37" s="509"/>
      <c r="AC37" s="509"/>
      <c r="AD37" s="6784" t="s">
        <v>3591</v>
      </c>
      <c r="BD37" s="6741" t="s">
        <v>3586</v>
      </c>
      <c r="BE37" s="6756" t="s">
        <v>342</v>
      </c>
      <c r="BF37" s="6757"/>
      <c r="BG37" s="6755"/>
      <c r="BH37" s="6756" t="s">
        <v>867</v>
      </c>
      <c r="BI37" s="6757"/>
      <c r="BJ37" s="6755"/>
      <c r="BK37" s="6756" t="s">
        <v>367</v>
      </c>
      <c r="BL37" s="6757"/>
      <c r="BM37" s="6755"/>
      <c r="BN37" s="6756" t="s">
        <v>1955</v>
      </c>
      <c r="BO37" s="6757"/>
      <c r="BP37" s="6755"/>
      <c r="BQ37" s="6756" t="s">
        <v>1957</v>
      </c>
      <c r="BR37" s="6757"/>
      <c r="BS37" s="6755"/>
      <c r="BT37" s="6756" t="s">
        <v>3619</v>
      </c>
      <c r="BU37" s="6757"/>
      <c r="BV37" s="6755"/>
      <c r="BW37" s="6756" t="s">
        <v>2074</v>
      </c>
      <c r="BX37" s="6757"/>
      <c r="BY37" s="6755"/>
      <c r="BZ37" s="6756" t="s">
        <v>734</v>
      </c>
      <c r="CA37" s="6757"/>
      <c r="CB37" s="6755"/>
      <c r="CC37" s="6756" t="s">
        <v>3605</v>
      </c>
      <c r="CD37" s="6757"/>
      <c r="CE37" s="6755"/>
      <c r="CF37" s="6756" t="s">
        <v>1954</v>
      </c>
      <c r="CG37" s="6757"/>
      <c r="CH37" s="6755"/>
      <c r="CI37" s="6756" t="s">
        <v>3620</v>
      </c>
      <c r="CJ37" s="6757"/>
      <c r="CK37" s="6755"/>
      <c r="CL37" s="6756" t="s">
        <v>3621</v>
      </c>
      <c r="CM37" s="6757"/>
    </row>
    <row r="38" spans="1:91" ht="46.5">
      <c r="A38" s="509"/>
      <c r="B38" s="6714" t="s">
        <v>2280</v>
      </c>
      <c r="C38" s="6715" t="s">
        <v>3523</v>
      </c>
      <c r="D38" s="6716" t="s">
        <v>2280</v>
      </c>
      <c r="E38" s="6717" t="s">
        <v>308</v>
      </c>
      <c r="F38" s="6715" t="s">
        <v>3523</v>
      </c>
      <c r="G38" s="6718" t="s">
        <v>308</v>
      </c>
      <c r="H38" s="6719" t="s">
        <v>3621</v>
      </c>
      <c r="I38" s="6715" t="s">
        <v>3523</v>
      </c>
      <c r="J38" s="6762" t="s">
        <v>3621</v>
      </c>
      <c r="K38" s="6719" t="s">
        <v>3631</v>
      </c>
      <c r="L38" s="6715" t="s">
        <v>3523</v>
      </c>
      <c r="M38" s="6720" t="s">
        <v>3631</v>
      </c>
      <c r="N38" s="509"/>
      <c r="O38" s="6714" t="s">
        <v>2280</v>
      </c>
      <c r="P38" s="6715" t="s">
        <v>3523</v>
      </c>
      <c r="Q38" s="6721" t="s">
        <v>2280</v>
      </c>
      <c r="R38" s="6717" t="s">
        <v>308</v>
      </c>
      <c r="S38" s="6715" t="s">
        <v>3523</v>
      </c>
      <c r="T38" s="6722" t="s">
        <v>308</v>
      </c>
      <c r="U38" s="6785" t="s">
        <v>3621</v>
      </c>
      <c r="V38" s="6715" t="s">
        <v>3523</v>
      </c>
      <c r="W38" s="6721" t="s">
        <v>3621</v>
      </c>
      <c r="X38" s="6786" t="s">
        <v>3631</v>
      </c>
      <c r="Y38" s="6715" t="s">
        <v>3523</v>
      </c>
      <c r="Z38" s="6723" t="s">
        <v>3631</v>
      </c>
      <c r="AA38" s="509"/>
      <c r="AB38" s="509"/>
      <c r="AC38" s="6781"/>
      <c r="AD38" s="6724" t="s">
        <v>3533</v>
      </c>
      <c r="AE38" s="6765" t="s">
        <v>3632</v>
      </c>
      <c r="AF38" s="6766"/>
      <c r="AG38" s="6765" t="s">
        <v>3633</v>
      </c>
      <c r="AH38" s="6766"/>
      <c r="AI38" s="6765" t="s">
        <v>3634</v>
      </c>
      <c r="AJ38" s="6766"/>
      <c r="AK38" s="6765" t="s">
        <v>3635</v>
      </c>
      <c r="AL38" s="6766"/>
      <c r="AM38" s="6765" t="s">
        <v>3636</v>
      </c>
      <c r="AN38" s="6766"/>
      <c r="AO38" s="6765" t="s">
        <v>3637</v>
      </c>
      <c r="AP38" s="6766"/>
      <c r="AQ38" s="6765" t="s">
        <v>3638</v>
      </c>
      <c r="AR38" s="6766"/>
      <c r="AS38" s="6765" t="s">
        <v>3639</v>
      </c>
      <c r="AT38" s="6766"/>
      <c r="AU38" s="6765" t="s">
        <v>3640</v>
      </c>
      <c r="AV38" s="6766"/>
      <c r="AW38" s="6765" t="s">
        <v>3641</v>
      </c>
      <c r="AX38" s="6766"/>
      <c r="AY38" s="6765" t="s">
        <v>3642</v>
      </c>
      <c r="AZ38" s="6766"/>
      <c r="BA38" s="6765" t="s">
        <v>3643</v>
      </c>
      <c r="BD38" s="6741"/>
      <c r="BE38" s="6760" t="s">
        <v>3532</v>
      </c>
      <c r="BF38" s="6761"/>
      <c r="BG38" s="6755"/>
      <c r="BH38" s="6760" t="s">
        <v>3623</v>
      </c>
      <c r="BI38" s="6761"/>
      <c r="BJ38" s="6755"/>
      <c r="BK38" s="6760" t="s">
        <v>3578</v>
      </c>
      <c r="BL38" s="6761"/>
      <c r="BM38" s="6755"/>
      <c r="BN38" s="6760" t="s">
        <v>3622</v>
      </c>
      <c r="BO38" s="6761"/>
      <c r="BP38" s="6755"/>
      <c r="BQ38" s="6760" t="s">
        <v>647</v>
      </c>
      <c r="BR38" s="6761"/>
      <c r="BS38" s="6755"/>
      <c r="BT38" s="6760" t="s">
        <v>3624</v>
      </c>
      <c r="BU38" s="6761"/>
      <c r="BV38" s="6755"/>
      <c r="BW38" s="6760" t="s">
        <v>626</v>
      </c>
      <c r="BX38" s="6761"/>
      <c r="BY38" s="6755"/>
      <c r="BZ38" s="6760" t="s">
        <v>3583</v>
      </c>
      <c r="CA38" s="6761"/>
      <c r="CB38" s="6755"/>
      <c r="CC38" s="6760" t="s">
        <v>3606</v>
      </c>
      <c r="CD38" s="6761"/>
      <c r="CE38" s="6755"/>
      <c r="CF38" s="6760" t="s">
        <v>870</v>
      </c>
      <c r="CG38" s="6761"/>
      <c r="CH38" s="6755"/>
      <c r="CI38" s="6760" t="s">
        <v>3563</v>
      </c>
      <c r="CJ38" s="6761"/>
      <c r="CK38" s="6755"/>
      <c r="CL38" s="6760"/>
      <c r="CM38" s="6761" t="s">
        <v>3625</v>
      </c>
    </row>
    <row r="39" spans="1:91" ht="44.25">
      <c r="A39" s="509"/>
      <c r="B39" s="6714" t="s">
        <v>3550</v>
      </c>
      <c r="C39" s="6715" t="s">
        <v>3523</v>
      </c>
      <c r="D39" s="6716" t="s">
        <v>3550</v>
      </c>
      <c r="E39" s="6717" t="s">
        <v>2278</v>
      </c>
      <c r="F39" s="6715" t="s">
        <v>3523</v>
      </c>
      <c r="G39" s="6718" t="s">
        <v>2278</v>
      </c>
      <c r="H39" s="6719" t="s">
        <v>166</v>
      </c>
      <c r="I39" s="6715" t="s">
        <v>3523</v>
      </c>
      <c r="J39" s="6762" t="s">
        <v>166</v>
      </c>
      <c r="K39" s="6719" t="s">
        <v>3644</v>
      </c>
      <c r="L39" s="6715" t="s">
        <v>3523</v>
      </c>
      <c r="M39" s="6720" t="s">
        <v>3644</v>
      </c>
      <c r="N39" s="509"/>
      <c r="O39" s="6714" t="s">
        <v>3550</v>
      </c>
      <c r="P39" s="6715" t="s">
        <v>3523</v>
      </c>
      <c r="Q39" s="6721" t="s">
        <v>3550</v>
      </c>
      <c r="R39" s="6717" t="s">
        <v>2278</v>
      </c>
      <c r="S39" s="6715" t="s">
        <v>3523</v>
      </c>
      <c r="T39" s="6722" t="s">
        <v>2278</v>
      </c>
      <c r="U39" s="6785" t="s">
        <v>166</v>
      </c>
      <c r="V39" s="6715" t="s">
        <v>3523</v>
      </c>
      <c r="W39" s="6721" t="s">
        <v>166</v>
      </c>
      <c r="X39" s="6786" t="s">
        <v>3644</v>
      </c>
      <c r="Y39" s="6715" t="s">
        <v>3523</v>
      </c>
      <c r="Z39" s="6723" t="s">
        <v>3644</v>
      </c>
      <c r="AA39" s="509"/>
      <c r="AB39" s="509"/>
      <c r="AC39" s="509"/>
      <c r="AD39" s="6732"/>
      <c r="AE39" s="6769"/>
      <c r="AF39" s="6769"/>
      <c r="AG39" s="6769"/>
      <c r="AH39" s="6769"/>
      <c r="AI39" s="6769"/>
      <c r="AJ39" s="6769"/>
      <c r="AK39" s="6769"/>
      <c r="AL39" s="6769"/>
      <c r="AM39" s="6769"/>
      <c r="AN39" s="6769"/>
      <c r="AO39" s="6769"/>
      <c r="AP39" s="6769"/>
      <c r="AQ39" s="6769"/>
      <c r="AR39" s="6769"/>
      <c r="AS39" s="6769"/>
      <c r="AT39" s="6769"/>
      <c r="AU39" s="6769"/>
      <c r="AV39" s="6769"/>
      <c r="AW39" s="6769"/>
      <c r="AX39" s="6769"/>
      <c r="AY39" s="6769"/>
      <c r="AZ39" s="6769"/>
      <c r="BA39" s="6769"/>
      <c r="BD39" s="6732"/>
      <c r="BE39" s="6740"/>
      <c r="BF39" s="6740"/>
      <c r="BG39" s="6740"/>
      <c r="BH39" s="6740"/>
      <c r="BI39" s="6740"/>
      <c r="BJ39" s="6740"/>
      <c r="BK39" s="6740"/>
      <c r="BL39" s="6740"/>
      <c r="BM39" s="6740"/>
      <c r="BN39" s="6740"/>
      <c r="BO39" s="6740"/>
      <c r="BP39" s="6740"/>
      <c r="BQ39" s="6740"/>
      <c r="BR39" s="6740"/>
      <c r="BS39" s="6740"/>
      <c r="BT39" s="6740"/>
      <c r="BU39" s="6740"/>
      <c r="BV39" s="6740"/>
      <c r="BW39" s="6740"/>
      <c r="BX39" s="6740"/>
      <c r="BY39" s="6740"/>
      <c r="BZ39" s="6740"/>
      <c r="CA39" s="6740"/>
      <c r="CB39" s="6740"/>
      <c r="CC39" s="6740"/>
      <c r="CD39" s="6740"/>
      <c r="CE39" s="6740"/>
      <c r="CF39" s="6740"/>
      <c r="CG39" s="6740"/>
      <c r="CH39" s="6740"/>
      <c r="CI39" s="6740"/>
      <c r="CJ39" s="6740"/>
      <c r="CK39" s="6740"/>
      <c r="CL39" s="6740"/>
      <c r="CM39" s="6740"/>
    </row>
    <row r="40" spans="1:91" ht="44.25">
      <c r="A40" s="509"/>
      <c r="B40" s="6714" t="s">
        <v>3558</v>
      </c>
      <c r="C40" s="6715" t="s">
        <v>3523</v>
      </c>
      <c r="D40" s="6716" t="s">
        <v>3558</v>
      </c>
      <c r="E40" s="6717" t="s">
        <v>3554</v>
      </c>
      <c r="F40" s="6715" t="s">
        <v>3523</v>
      </c>
      <c r="G40" s="6718" t="s">
        <v>3554</v>
      </c>
      <c r="H40" s="6719" t="s">
        <v>2249</v>
      </c>
      <c r="I40" s="6715" t="s">
        <v>3523</v>
      </c>
      <c r="J40" s="6762" t="s">
        <v>2249</v>
      </c>
      <c r="K40" s="6719" t="s">
        <v>3556</v>
      </c>
      <c r="L40" s="6715" t="s">
        <v>3523</v>
      </c>
      <c r="M40" s="6720" t="s">
        <v>3556</v>
      </c>
      <c r="N40" s="509"/>
      <c r="O40" s="6714" t="s">
        <v>3558</v>
      </c>
      <c r="P40" s="6715" t="s">
        <v>3523</v>
      </c>
      <c r="Q40" s="6721" t="s">
        <v>3558</v>
      </c>
      <c r="R40" s="6717" t="s">
        <v>3554</v>
      </c>
      <c r="S40" s="6715" t="s">
        <v>3523</v>
      </c>
      <c r="T40" s="6722" t="s">
        <v>3554</v>
      </c>
      <c r="U40" s="6785" t="s">
        <v>2249</v>
      </c>
      <c r="V40" s="6715" t="s">
        <v>3523</v>
      </c>
      <c r="W40" s="6721" t="s">
        <v>2249</v>
      </c>
      <c r="X40" s="6786" t="s">
        <v>3556</v>
      </c>
      <c r="Y40" s="6715" t="s">
        <v>3523</v>
      </c>
      <c r="Z40" s="6723" t="s">
        <v>3556</v>
      </c>
      <c r="AA40" s="509"/>
      <c r="AB40" s="6781"/>
      <c r="AC40" s="509"/>
      <c r="AD40" s="6724" t="s">
        <v>2252</v>
      </c>
      <c r="AE40" s="6737" t="s">
        <v>3645</v>
      </c>
      <c r="AF40" s="6738"/>
      <c r="AG40" s="6737" t="s">
        <v>3646</v>
      </c>
      <c r="AH40" s="6738"/>
      <c r="AI40" s="6737" t="s">
        <v>3647</v>
      </c>
      <c r="AJ40" s="6738"/>
      <c r="AK40" s="6737" t="s">
        <v>3648</v>
      </c>
      <c r="AL40" s="6738"/>
      <c r="AM40" s="6737" t="s">
        <v>3649</v>
      </c>
      <c r="AN40" s="6738"/>
      <c r="AO40" s="6737" t="s">
        <v>3650</v>
      </c>
      <c r="AP40" s="6738"/>
      <c r="AQ40" s="6737" t="s">
        <v>3651</v>
      </c>
      <c r="AR40" s="6738"/>
      <c r="AS40" s="6737" t="s">
        <v>3652</v>
      </c>
      <c r="AT40" s="6738"/>
      <c r="AU40" s="6737" t="s">
        <v>3653</v>
      </c>
      <c r="AV40" s="6738"/>
      <c r="AW40" s="6737" t="s">
        <v>3654</v>
      </c>
      <c r="AX40" s="6738"/>
      <c r="AY40" s="6737" t="s">
        <v>3655</v>
      </c>
      <c r="AZ40" s="6738"/>
      <c r="BA40" s="6737" t="s">
        <v>3656</v>
      </c>
      <c r="BD40" s="6741" t="s">
        <v>3588</v>
      </c>
      <c r="BE40" s="6763" t="s">
        <v>342</v>
      </c>
      <c r="BF40" s="6764"/>
      <c r="BG40" s="6759"/>
      <c r="BH40" s="6763" t="s">
        <v>867</v>
      </c>
      <c r="BI40" s="6764"/>
      <c r="BJ40" s="6759"/>
      <c r="BK40" s="6763" t="s">
        <v>367</v>
      </c>
      <c r="BL40" s="6764"/>
      <c r="BM40" s="6759"/>
      <c r="BN40" s="6763" t="s">
        <v>1955</v>
      </c>
      <c r="BO40" s="6764"/>
      <c r="BP40" s="6759"/>
      <c r="BQ40" s="6763" t="s">
        <v>1957</v>
      </c>
      <c r="BR40" s="6764"/>
      <c r="BS40" s="6759"/>
      <c r="BT40" s="6763" t="s">
        <v>3619</v>
      </c>
      <c r="BU40" s="6764"/>
      <c r="BV40" s="6759"/>
      <c r="BW40" s="6763" t="s">
        <v>2074</v>
      </c>
      <c r="BX40" s="6764"/>
      <c r="BY40" s="6759"/>
      <c r="BZ40" s="6763" t="s">
        <v>734</v>
      </c>
      <c r="CA40" s="6764"/>
      <c r="CB40" s="6759"/>
      <c r="CC40" s="6763" t="s">
        <v>3605</v>
      </c>
      <c r="CD40" s="6764"/>
      <c r="CE40" s="6759"/>
      <c r="CF40" s="6763" t="s">
        <v>1954</v>
      </c>
      <c r="CG40" s="6764"/>
      <c r="CH40" s="6759"/>
      <c r="CI40" s="6763" t="s">
        <v>3620</v>
      </c>
      <c r="CJ40" s="6764"/>
      <c r="CK40" s="6759"/>
      <c r="CL40" s="6763" t="s">
        <v>3621</v>
      </c>
      <c r="CM40" s="6764"/>
    </row>
    <row r="41" spans="1:91" ht="44.25">
      <c r="A41" s="509"/>
      <c r="B41" s="6714" t="s">
        <v>3657</v>
      </c>
      <c r="C41" s="6715" t="s">
        <v>3523</v>
      </c>
      <c r="D41" s="6716" t="s">
        <v>3657</v>
      </c>
      <c r="E41" s="6717" t="s">
        <v>3565</v>
      </c>
      <c r="F41" s="6715" t="s">
        <v>3523</v>
      </c>
      <c r="G41" s="6718" t="s">
        <v>3565</v>
      </c>
      <c r="H41" s="6719" t="s">
        <v>1690</v>
      </c>
      <c r="I41" s="6715" t="s">
        <v>3523</v>
      </c>
      <c r="J41" s="6762" t="s">
        <v>1690</v>
      </c>
      <c r="K41" s="6719" t="s">
        <v>257</v>
      </c>
      <c r="L41" s="6715" t="s">
        <v>3523</v>
      </c>
      <c r="M41" s="6720" t="s">
        <v>257</v>
      </c>
      <c r="N41" s="509"/>
      <c r="O41" s="6714" t="s">
        <v>3657</v>
      </c>
      <c r="P41" s="6715" t="s">
        <v>3523</v>
      </c>
      <c r="Q41" s="6721" t="s">
        <v>3657</v>
      </c>
      <c r="R41" s="6717" t="s">
        <v>3565</v>
      </c>
      <c r="S41" s="6715" t="s">
        <v>3523</v>
      </c>
      <c r="T41" s="6722" t="s">
        <v>3565</v>
      </c>
      <c r="U41" s="6785" t="s">
        <v>1690</v>
      </c>
      <c r="V41" s="6715" t="s">
        <v>3523</v>
      </c>
      <c r="W41" s="6721" t="s">
        <v>1690</v>
      </c>
      <c r="X41" s="6786" t="s">
        <v>257</v>
      </c>
      <c r="Y41" s="6715" t="s">
        <v>3523</v>
      </c>
      <c r="Z41" s="6723" t="s">
        <v>257</v>
      </c>
      <c r="AA41" s="509"/>
      <c r="AB41" s="509"/>
      <c r="AC41" s="509"/>
      <c r="AD41" s="6732"/>
      <c r="AE41" s="6740"/>
      <c r="AF41" s="6740"/>
      <c r="AG41" s="6740"/>
      <c r="AH41" s="6740"/>
      <c r="AI41" s="6740"/>
      <c r="AJ41" s="6740"/>
      <c r="AK41" s="6740"/>
      <c r="AL41" s="6740"/>
      <c r="AM41" s="6740"/>
      <c r="AN41" s="6740"/>
      <c r="AO41" s="6740"/>
      <c r="AP41" s="6740"/>
      <c r="AQ41" s="6740"/>
      <c r="AR41" s="6740"/>
      <c r="AS41" s="6740"/>
      <c r="AT41" s="6740"/>
      <c r="AU41" s="6740"/>
      <c r="AV41" s="6740"/>
      <c r="AW41" s="6740"/>
      <c r="AX41" s="6740"/>
      <c r="AY41" s="6740"/>
      <c r="AZ41" s="6740"/>
      <c r="BA41" s="6740"/>
      <c r="BD41" s="6741"/>
      <c r="BE41" s="6767" t="s">
        <v>3532</v>
      </c>
      <c r="BF41" s="6768"/>
      <c r="BG41" s="6759"/>
      <c r="BH41" s="6767" t="s">
        <v>3623</v>
      </c>
      <c r="BI41" s="6768"/>
      <c r="BJ41" s="6759"/>
      <c r="BK41" s="6767" t="s">
        <v>3578</v>
      </c>
      <c r="BL41" s="6768"/>
      <c r="BM41" s="6759"/>
      <c r="BN41" s="6767" t="s">
        <v>3622</v>
      </c>
      <c r="BO41" s="6768"/>
      <c r="BP41" s="6759"/>
      <c r="BQ41" s="6767" t="s">
        <v>647</v>
      </c>
      <c r="BR41" s="6768"/>
      <c r="BS41" s="6759"/>
      <c r="BT41" s="6767" t="s">
        <v>3624</v>
      </c>
      <c r="BU41" s="6768"/>
      <c r="BV41" s="6759"/>
      <c r="BW41" s="6767" t="s">
        <v>626</v>
      </c>
      <c r="BX41" s="6768"/>
      <c r="BY41" s="6759"/>
      <c r="BZ41" s="6767" t="s">
        <v>3583</v>
      </c>
      <c r="CA41" s="6768"/>
      <c r="CB41" s="6759"/>
      <c r="CC41" s="6767" t="s">
        <v>3606</v>
      </c>
      <c r="CD41" s="6768"/>
      <c r="CE41" s="6759"/>
      <c r="CF41" s="6767" t="s">
        <v>870</v>
      </c>
      <c r="CG41" s="6768"/>
      <c r="CH41" s="6759"/>
      <c r="CI41" s="6767" t="s">
        <v>3563</v>
      </c>
      <c r="CJ41" s="6768"/>
      <c r="CK41" s="6759"/>
      <c r="CL41" s="6767"/>
      <c r="CM41" s="6768" t="s">
        <v>3625</v>
      </c>
    </row>
    <row r="42" spans="1:91" ht="44.25">
      <c r="A42" s="509"/>
      <c r="B42" s="6714" t="s">
        <v>3562</v>
      </c>
      <c r="C42" s="6715" t="s">
        <v>3523</v>
      </c>
      <c r="D42" s="6716" t="s">
        <v>3562</v>
      </c>
      <c r="E42" s="6717" t="s">
        <v>3555</v>
      </c>
      <c r="F42" s="6715" t="s">
        <v>3523</v>
      </c>
      <c r="G42" s="6718" t="s">
        <v>3555</v>
      </c>
      <c r="H42" s="6719" t="s">
        <v>3658</v>
      </c>
      <c r="I42" s="6715" t="s">
        <v>3523</v>
      </c>
      <c r="J42" s="6762" t="s">
        <v>3658</v>
      </c>
      <c r="K42" s="6719" t="s">
        <v>3551</v>
      </c>
      <c r="L42" s="6715" t="s">
        <v>3523</v>
      </c>
      <c r="M42" s="6720" t="s">
        <v>3551</v>
      </c>
      <c r="N42" s="509"/>
      <c r="O42" s="6714" t="s">
        <v>3562</v>
      </c>
      <c r="P42" s="6715" t="s">
        <v>3523</v>
      </c>
      <c r="Q42" s="6721" t="s">
        <v>3562</v>
      </c>
      <c r="R42" s="6717" t="s">
        <v>3555</v>
      </c>
      <c r="S42" s="6715" t="s">
        <v>3523</v>
      </c>
      <c r="T42" s="6722" t="s">
        <v>3555</v>
      </c>
      <c r="U42" s="6785" t="s">
        <v>3658</v>
      </c>
      <c r="V42" s="6715" t="s">
        <v>3523</v>
      </c>
      <c r="W42" s="6721" t="s">
        <v>3658</v>
      </c>
      <c r="X42" s="6786" t="s">
        <v>3551</v>
      </c>
      <c r="Y42" s="6715" t="s">
        <v>3523</v>
      </c>
      <c r="Z42" s="6723" t="s">
        <v>3551</v>
      </c>
      <c r="AA42" s="509"/>
      <c r="AB42" s="509"/>
      <c r="AC42" s="509"/>
      <c r="AD42" s="6724" t="s">
        <v>3577</v>
      </c>
      <c r="AE42" s="6745" t="s">
        <v>3645</v>
      </c>
      <c r="AF42" s="6744">
        <v>0</v>
      </c>
      <c r="AG42" s="6745" t="s">
        <v>3646</v>
      </c>
      <c r="AH42" s="6744">
        <v>0</v>
      </c>
      <c r="AI42" s="6745" t="s">
        <v>3647</v>
      </c>
      <c r="AJ42" s="6744">
        <v>0</v>
      </c>
      <c r="AK42" s="6745" t="s">
        <v>3648</v>
      </c>
      <c r="AL42" s="6744">
        <v>0</v>
      </c>
      <c r="AM42" s="6745" t="s">
        <v>3649</v>
      </c>
      <c r="AN42" s="6744">
        <v>0</v>
      </c>
      <c r="AO42" s="6745" t="s">
        <v>3650</v>
      </c>
      <c r="AP42" s="6744">
        <v>0</v>
      </c>
      <c r="AQ42" s="6745" t="s">
        <v>3651</v>
      </c>
      <c r="AR42" s="6744">
        <v>0</v>
      </c>
      <c r="AS42" s="6787" t="s">
        <v>3652</v>
      </c>
      <c r="AT42" s="6744">
        <v>0</v>
      </c>
      <c r="AU42" s="6745" t="s">
        <v>3653</v>
      </c>
      <c r="AV42" s="6744">
        <v>0</v>
      </c>
      <c r="AW42" s="6745" t="s">
        <v>3654</v>
      </c>
      <c r="AX42" s="6744">
        <v>0</v>
      </c>
      <c r="AY42" s="6745" t="s">
        <v>3655</v>
      </c>
      <c r="AZ42" s="6744">
        <v>0</v>
      </c>
      <c r="BA42" s="6745" t="s">
        <v>3656</v>
      </c>
      <c r="BD42" s="6732"/>
      <c r="BE42" s="6740"/>
      <c r="BF42" s="6740"/>
      <c r="BG42" s="6740"/>
      <c r="BH42" s="6740"/>
      <c r="BI42" s="6740"/>
      <c r="BJ42" s="6740"/>
      <c r="BK42" s="6740"/>
      <c r="BL42" s="6740"/>
      <c r="BM42" s="6740"/>
      <c r="BN42" s="6740"/>
      <c r="BO42" s="6740"/>
      <c r="BP42" s="6740"/>
      <c r="BQ42" s="6740"/>
      <c r="BR42" s="6740"/>
      <c r="BS42" s="6740"/>
      <c r="BT42" s="6740"/>
      <c r="BU42" s="6740"/>
      <c r="BV42" s="6740"/>
      <c r="BW42" s="6740"/>
      <c r="BX42" s="6740"/>
      <c r="BY42" s="6740"/>
      <c r="BZ42" s="6740"/>
      <c r="CA42" s="6740"/>
      <c r="CB42" s="6740"/>
      <c r="CC42" s="6740"/>
      <c r="CD42" s="6740"/>
      <c r="CE42" s="6740"/>
      <c r="CF42" s="6740"/>
      <c r="CG42" s="6740"/>
      <c r="CH42" s="6740"/>
      <c r="CI42" s="6740"/>
      <c r="CJ42" s="6740"/>
      <c r="CK42" s="6740"/>
      <c r="CL42" s="6740"/>
      <c r="CM42" s="6740"/>
    </row>
    <row r="43" spans="1:91" ht="44.25">
      <c r="A43" s="509"/>
      <c r="B43" s="6714" t="s">
        <v>3564</v>
      </c>
      <c r="C43" s="6715" t="s">
        <v>3523</v>
      </c>
      <c r="D43" s="6716" t="s">
        <v>3564</v>
      </c>
      <c r="E43" s="6717" t="s">
        <v>3566</v>
      </c>
      <c r="F43" s="6715" t="s">
        <v>3523</v>
      </c>
      <c r="G43" s="6718" t="s">
        <v>3566</v>
      </c>
      <c r="H43" s="6719" t="s">
        <v>3659</v>
      </c>
      <c r="I43" s="6715" t="s">
        <v>3523</v>
      </c>
      <c r="J43" s="6762" t="s">
        <v>3659</v>
      </c>
      <c r="K43" s="6719" t="s">
        <v>2277</v>
      </c>
      <c r="L43" s="6715" t="s">
        <v>3523</v>
      </c>
      <c r="M43" s="6720" t="s">
        <v>2277</v>
      </c>
      <c r="N43" s="509"/>
      <c r="O43" s="6714" t="s">
        <v>3564</v>
      </c>
      <c r="P43" s="6715" t="s">
        <v>3523</v>
      </c>
      <c r="Q43" s="6721" t="s">
        <v>3564</v>
      </c>
      <c r="R43" s="6717" t="s">
        <v>3566</v>
      </c>
      <c r="S43" s="6715" t="s">
        <v>3523</v>
      </c>
      <c r="T43" s="6722" t="s">
        <v>3566</v>
      </c>
      <c r="U43" s="6785" t="s">
        <v>3659</v>
      </c>
      <c r="V43" s="6715" t="s">
        <v>3523</v>
      </c>
      <c r="W43" s="6721" t="s">
        <v>3659</v>
      </c>
      <c r="X43" s="6786" t="s">
        <v>2277</v>
      </c>
      <c r="Y43" s="6715" t="s">
        <v>3523</v>
      </c>
      <c r="Z43" s="6723" t="s">
        <v>2277</v>
      </c>
      <c r="AA43" s="509"/>
      <c r="AB43" s="509"/>
      <c r="AC43" s="509"/>
      <c r="AD43" s="6732"/>
      <c r="AE43" s="6740"/>
      <c r="AF43" s="6740"/>
      <c r="AG43" s="6740"/>
      <c r="AH43" s="6740"/>
      <c r="AI43" s="6740"/>
      <c r="AJ43" s="6740"/>
      <c r="AK43" s="6740"/>
      <c r="AL43" s="6740"/>
      <c r="AM43" s="6740"/>
      <c r="AN43" s="6740"/>
      <c r="AO43" s="6740"/>
      <c r="AP43" s="6740"/>
      <c r="AQ43" s="6740"/>
      <c r="AR43" s="6740"/>
      <c r="AS43" s="6788"/>
      <c r="AT43" s="6740"/>
      <c r="AU43" s="6740"/>
      <c r="AV43" s="6740"/>
      <c r="AW43" s="6740"/>
      <c r="AX43" s="6740"/>
      <c r="AY43" s="6740"/>
      <c r="AZ43" s="6740"/>
      <c r="BA43" s="6740"/>
      <c r="BD43" s="6732"/>
      <c r="BE43" s="6705" t="s">
        <v>3660</v>
      </c>
      <c r="BF43" s="6740"/>
      <c r="BG43" s="6740"/>
      <c r="BH43" s="6740"/>
      <c r="BI43" s="6740"/>
      <c r="BJ43" s="6740"/>
      <c r="BK43" s="6740"/>
      <c r="BL43" s="6740"/>
      <c r="BM43" s="6740"/>
      <c r="BN43" s="6740"/>
      <c r="BO43" s="6740"/>
      <c r="BP43" s="6740"/>
      <c r="BQ43" s="6740"/>
      <c r="BR43" s="6740"/>
      <c r="BS43" s="6740"/>
      <c r="BT43" s="6740"/>
      <c r="BU43" s="6740"/>
      <c r="BV43" s="6740"/>
      <c r="BW43" s="6740"/>
      <c r="BX43" s="6740"/>
      <c r="BY43" s="6740"/>
      <c r="BZ43" s="6740"/>
      <c r="CA43" s="6740"/>
      <c r="CB43" s="6740"/>
      <c r="CC43" s="6740"/>
      <c r="CD43" s="6740"/>
      <c r="CE43" s="6740"/>
      <c r="CF43" s="6740"/>
      <c r="CG43" s="6740"/>
      <c r="CH43" s="6740"/>
      <c r="CI43" s="6740"/>
      <c r="CJ43" s="6740"/>
      <c r="CK43" s="6740"/>
      <c r="CL43" s="6740"/>
      <c r="CM43" s="6740"/>
    </row>
    <row r="44" spans="1:91" ht="44.25">
      <c r="A44" s="509"/>
      <c r="B44" s="6714" t="s">
        <v>3661</v>
      </c>
      <c r="C44" s="6715" t="s">
        <v>3523</v>
      </c>
      <c r="D44" s="6716" t="s">
        <v>3661</v>
      </c>
      <c r="E44" s="6717" t="s">
        <v>3553</v>
      </c>
      <c r="F44" s="6715" t="s">
        <v>3523</v>
      </c>
      <c r="G44" s="6718" t="s">
        <v>3553</v>
      </c>
      <c r="H44" s="6719" t="s">
        <v>3561</v>
      </c>
      <c r="I44" s="6715" t="s">
        <v>3523</v>
      </c>
      <c r="J44" s="6762" t="s">
        <v>3561</v>
      </c>
      <c r="K44" s="6719" t="s">
        <v>2483</v>
      </c>
      <c r="L44" s="6715" t="s">
        <v>3523</v>
      </c>
      <c r="M44" s="6720" t="s">
        <v>2483</v>
      </c>
      <c r="N44" s="509"/>
      <c r="O44" s="6714" t="s">
        <v>3661</v>
      </c>
      <c r="P44" s="6715" t="s">
        <v>3523</v>
      </c>
      <c r="Q44" s="6721" t="s">
        <v>3661</v>
      </c>
      <c r="R44" s="6717" t="s">
        <v>3553</v>
      </c>
      <c r="S44" s="6715" t="s">
        <v>3523</v>
      </c>
      <c r="T44" s="6722" t="s">
        <v>3553</v>
      </c>
      <c r="U44" s="6785" t="s">
        <v>3561</v>
      </c>
      <c r="V44" s="6715" t="s">
        <v>3523</v>
      </c>
      <c r="W44" s="6721" t="s">
        <v>3561</v>
      </c>
      <c r="X44" s="6786" t="s">
        <v>2483</v>
      </c>
      <c r="Y44" s="6715" t="s">
        <v>3523</v>
      </c>
      <c r="Z44" s="6723" t="s">
        <v>2483</v>
      </c>
      <c r="AA44" s="509"/>
      <c r="AB44" s="6781"/>
      <c r="AC44" s="509"/>
      <c r="AD44" s="6724" t="s">
        <v>3580</v>
      </c>
      <c r="AE44" s="6748" t="s">
        <v>3645</v>
      </c>
      <c r="AF44" s="6749">
        <v>0</v>
      </c>
      <c r="AG44" s="6748" t="s">
        <v>3646</v>
      </c>
      <c r="AH44" s="6749">
        <v>0</v>
      </c>
      <c r="AI44" s="6748" t="s">
        <v>3647</v>
      </c>
      <c r="AJ44" s="6749">
        <v>0</v>
      </c>
      <c r="AK44" s="6748" t="s">
        <v>3648</v>
      </c>
      <c r="AL44" s="6749">
        <v>0</v>
      </c>
      <c r="AM44" s="6748" t="s">
        <v>3649</v>
      </c>
      <c r="AN44" s="6749">
        <v>0</v>
      </c>
      <c r="AO44" s="6748" t="s">
        <v>3650</v>
      </c>
      <c r="AP44" s="6749">
        <v>0</v>
      </c>
      <c r="AQ44" s="6748" t="s">
        <v>3651</v>
      </c>
      <c r="AR44" s="6749">
        <v>0</v>
      </c>
      <c r="AS44" s="6748" t="s">
        <v>3652</v>
      </c>
      <c r="AT44" s="6749">
        <v>0</v>
      </c>
      <c r="AU44" s="6748" t="s">
        <v>3653</v>
      </c>
      <c r="AV44" s="6749">
        <v>0</v>
      </c>
      <c r="AW44" s="6748" t="s">
        <v>3654</v>
      </c>
      <c r="AX44" s="6749">
        <v>0</v>
      </c>
      <c r="AY44" s="6748" t="s">
        <v>3655</v>
      </c>
      <c r="AZ44" s="6749">
        <v>0</v>
      </c>
      <c r="BA44" s="6748" t="s">
        <v>3656</v>
      </c>
      <c r="BD44" s="6727" t="s">
        <v>3546</v>
      </c>
      <c r="BE44" s="6728" t="s">
        <v>2221</v>
      </c>
      <c r="BF44" s="6729"/>
      <c r="BG44" s="6730"/>
      <c r="BH44" s="6728" t="s">
        <v>740</v>
      </c>
      <c r="BI44" s="6729"/>
      <c r="BJ44" s="6730"/>
      <c r="BK44" s="6728" t="s">
        <v>346</v>
      </c>
      <c r="BL44" s="6729"/>
      <c r="BM44" s="6730"/>
      <c r="BN44" s="6728" t="s">
        <v>731</v>
      </c>
      <c r="BO44" s="6729"/>
      <c r="BP44" s="6730"/>
      <c r="BQ44" s="6728" t="s">
        <v>285</v>
      </c>
      <c r="BR44" s="6729"/>
      <c r="BS44" s="6730"/>
      <c r="BT44" s="6728" t="s">
        <v>1686</v>
      </c>
      <c r="BU44" s="6729"/>
      <c r="BV44" s="6730"/>
      <c r="BW44" s="6728" t="s">
        <v>737</v>
      </c>
      <c r="BX44" s="6729"/>
      <c r="BY44" s="6730"/>
      <c r="BZ44" s="6728" t="s">
        <v>389</v>
      </c>
      <c r="CA44" s="6729"/>
      <c r="CB44" s="6730"/>
      <c r="CC44" s="6728" t="s">
        <v>96</v>
      </c>
      <c r="CD44" s="6729"/>
      <c r="CE44" s="6730"/>
      <c r="CF44" s="6728" t="s">
        <v>1956</v>
      </c>
      <c r="CG44" s="6729"/>
      <c r="CH44" s="6730"/>
      <c r="CI44" s="6728" t="s">
        <v>308</v>
      </c>
      <c r="CJ44" s="6729"/>
      <c r="CK44" s="6730"/>
      <c r="CL44" s="6728" t="s">
        <v>3661</v>
      </c>
      <c r="CM44" s="6729"/>
    </row>
    <row r="45" spans="1:91" ht="44.25">
      <c r="A45" s="509"/>
      <c r="B45" s="6714" t="s">
        <v>3662</v>
      </c>
      <c r="C45" s="6715" t="s">
        <v>3523</v>
      </c>
      <c r="D45" s="6716" t="s">
        <v>3662</v>
      </c>
      <c r="E45" s="6717" t="s">
        <v>3567</v>
      </c>
      <c r="F45" s="6715" t="s">
        <v>3523</v>
      </c>
      <c r="G45" s="6718" t="s">
        <v>3567</v>
      </c>
      <c r="H45" s="6719" t="s">
        <v>2418</v>
      </c>
      <c r="I45" s="6715" t="s">
        <v>3523</v>
      </c>
      <c r="J45" s="6762" t="s">
        <v>2418</v>
      </c>
      <c r="K45" s="6719" t="s">
        <v>121</v>
      </c>
      <c r="L45" s="6715" t="s">
        <v>3523</v>
      </c>
      <c r="M45" s="6720" t="s">
        <v>121</v>
      </c>
      <c r="N45" s="509"/>
      <c r="O45" s="6714" t="s">
        <v>3662</v>
      </c>
      <c r="P45" s="6715" t="s">
        <v>3523</v>
      </c>
      <c r="Q45" s="6721" t="s">
        <v>3662</v>
      </c>
      <c r="R45" s="6717" t="s">
        <v>3567</v>
      </c>
      <c r="S45" s="6715" t="s">
        <v>3523</v>
      </c>
      <c r="T45" s="6722" t="s">
        <v>3567</v>
      </c>
      <c r="U45" s="6785" t="s">
        <v>2418</v>
      </c>
      <c r="V45" s="6715" t="s">
        <v>3523</v>
      </c>
      <c r="W45" s="6721" t="s">
        <v>2418</v>
      </c>
      <c r="X45" s="6786" t="s">
        <v>121</v>
      </c>
      <c r="Y45" s="6715" t="s">
        <v>3523</v>
      </c>
      <c r="Z45" s="6723" t="s">
        <v>121</v>
      </c>
      <c r="AA45" s="509"/>
      <c r="AB45" s="509"/>
      <c r="AC45" s="509"/>
      <c r="AD45" s="6732"/>
      <c r="AE45" s="6740"/>
      <c r="AF45" s="6740"/>
      <c r="AG45" s="6740"/>
      <c r="AH45" s="6740"/>
      <c r="AI45" s="6740"/>
      <c r="AJ45" s="6740"/>
      <c r="AK45" s="6740"/>
      <c r="AL45" s="6740"/>
      <c r="AM45" s="6740"/>
      <c r="AN45" s="6740"/>
      <c r="AO45" s="6740"/>
      <c r="AP45" s="6740"/>
      <c r="AQ45" s="6740"/>
      <c r="AR45" s="6740"/>
      <c r="AS45" s="6740"/>
      <c r="AT45" s="6740"/>
      <c r="AU45" s="6740"/>
      <c r="AV45" s="6740"/>
      <c r="AW45" s="6740"/>
      <c r="AX45" s="6740"/>
      <c r="AY45" s="6740"/>
      <c r="AZ45" s="6740"/>
      <c r="BA45" s="6740"/>
      <c r="BD45" s="6727"/>
      <c r="BE45" s="6734" t="s">
        <v>316</v>
      </c>
      <c r="BF45" s="6735"/>
      <c r="BG45" s="6730"/>
      <c r="BH45" s="6734" t="s">
        <v>3626</v>
      </c>
      <c r="BI45" s="6735"/>
      <c r="BJ45" s="6730"/>
      <c r="BK45" s="6734" t="s">
        <v>3576</v>
      </c>
      <c r="BL45" s="6735"/>
      <c r="BM45" s="6730"/>
      <c r="BN45" s="6734" t="s">
        <v>3579</v>
      </c>
      <c r="BO45" s="6735"/>
      <c r="BP45" s="6730"/>
      <c r="BQ45" s="6734" t="s">
        <v>2338</v>
      </c>
      <c r="BR45" s="6735"/>
      <c r="BS45" s="6730"/>
      <c r="BT45" s="6734" t="s">
        <v>3582</v>
      </c>
      <c r="BU45" s="6735"/>
      <c r="BV45" s="6730"/>
      <c r="BW45" s="6734" t="s">
        <v>3585</v>
      </c>
      <c r="BX45" s="6735"/>
      <c r="BY45" s="6730"/>
      <c r="BZ45" s="6734" t="s">
        <v>3587</v>
      </c>
      <c r="CA45" s="6735"/>
      <c r="CB45" s="6730"/>
      <c r="CC45" s="6734" t="s">
        <v>3589</v>
      </c>
      <c r="CD45" s="6735"/>
      <c r="CE45" s="6730"/>
      <c r="CF45" s="6734" t="s">
        <v>3590</v>
      </c>
      <c r="CG45" s="6735"/>
      <c r="CH45" s="6730"/>
      <c r="CI45" s="6734" t="s">
        <v>3657</v>
      </c>
      <c r="CJ45" s="6735"/>
      <c r="CK45" s="6730"/>
      <c r="CL45" s="6734" t="s">
        <v>2483</v>
      </c>
      <c r="CM45" s="6735"/>
    </row>
    <row r="46" spans="1:91" ht="44.25">
      <c r="A46" s="509"/>
      <c r="B46" s="6714"/>
      <c r="C46" s="6715" t="s">
        <v>3523</v>
      </c>
      <c r="D46" s="6716"/>
      <c r="E46" s="6717" t="s">
        <v>3557</v>
      </c>
      <c r="F46" s="6715" t="s">
        <v>3523</v>
      </c>
      <c r="G46" s="6718" t="s">
        <v>3557</v>
      </c>
      <c r="H46" s="6719" t="s">
        <v>3560</v>
      </c>
      <c r="I46" s="6715" t="s">
        <v>3523</v>
      </c>
      <c r="J46" s="6762" t="s">
        <v>3560</v>
      </c>
      <c r="K46" s="6719"/>
      <c r="L46" s="6715" t="s">
        <v>3523</v>
      </c>
      <c r="M46" s="6720"/>
      <c r="N46" s="509"/>
      <c r="O46" s="6714"/>
      <c r="P46" s="6715" t="s">
        <v>3523</v>
      </c>
      <c r="Q46" s="6721"/>
      <c r="R46" s="6717" t="s">
        <v>3557</v>
      </c>
      <c r="S46" s="6715" t="s">
        <v>3523</v>
      </c>
      <c r="T46" s="6722" t="s">
        <v>3557</v>
      </c>
      <c r="U46" s="6785" t="s">
        <v>3560</v>
      </c>
      <c r="V46" s="6715" t="s">
        <v>3523</v>
      </c>
      <c r="W46" s="6721" t="s">
        <v>3560</v>
      </c>
      <c r="X46" s="6786"/>
      <c r="Y46" s="6715" t="s">
        <v>3523</v>
      </c>
      <c r="Z46" s="6723"/>
      <c r="AA46" s="509"/>
      <c r="AB46" s="509"/>
      <c r="AC46" s="509"/>
      <c r="AD46" s="6724" t="s">
        <v>3584</v>
      </c>
      <c r="AE46" s="6754" t="s">
        <v>3645</v>
      </c>
      <c r="AF46" s="6755">
        <v>0</v>
      </c>
      <c r="AG46" s="6754" t="s">
        <v>3646</v>
      </c>
      <c r="AH46" s="6755">
        <v>0</v>
      </c>
      <c r="AI46" s="6754" t="s">
        <v>3647</v>
      </c>
      <c r="AJ46" s="6755">
        <v>0</v>
      </c>
      <c r="AK46" s="6754" t="s">
        <v>3648</v>
      </c>
      <c r="AL46" s="6755">
        <v>0</v>
      </c>
      <c r="AM46" s="6754" t="s">
        <v>3649</v>
      </c>
      <c r="AN46" s="6755">
        <v>0</v>
      </c>
      <c r="AO46" s="6754" t="s">
        <v>3650</v>
      </c>
      <c r="AP46" s="6755">
        <v>0</v>
      </c>
      <c r="AQ46" s="6754" t="s">
        <v>3651</v>
      </c>
      <c r="AR46" s="6755">
        <v>0</v>
      </c>
      <c r="AS46" s="6754" t="s">
        <v>3652</v>
      </c>
      <c r="AT46" s="6755">
        <v>0</v>
      </c>
      <c r="AU46" s="6754" t="s">
        <v>3653</v>
      </c>
      <c r="AV46" s="6755">
        <v>0</v>
      </c>
      <c r="AW46" s="6754" t="s">
        <v>3654</v>
      </c>
      <c r="AX46" s="6755">
        <v>0</v>
      </c>
      <c r="AY46" s="6754" t="s">
        <v>3655</v>
      </c>
      <c r="AZ46" s="6755">
        <v>0</v>
      </c>
      <c r="BA46" s="6754" t="s">
        <v>3656</v>
      </c>
      <c r="BD46" s="6739"/>
      <c r="BE46" s="6730"/>
      <c r="BF46" s="6730"/>
      <c r="BG46" s="6730"/>
      <c r="BH46" s="6730"/>
      <c r="BI46" s="6730"/>
      <c r="BJ46" s="6730"/>
      <c r="BK46" s="6730"/>
      <c r="BL46" s="6730"/>
      <c r="BM46" s="6730"/>
      <c r="BN46" s="6730"/>
      <c r="BO46" s="6730"/>
      <c r="BP46" s="6730"/>
      <c r="BQ46" s="6730"/>
      <c r="BR46" s="6730"/>
      <c r="BS46" s="6730"/>
      <c r="BT46" s="6730"/>
      <c r="BU46" s="6730"/>
      <c r="BV46" s="6730"/>
      <c r="BW46" s="6730"/>
      <c r="BX46" s="6730"/>
      <c r="BY46" s="6730"/>
      <c r="BZ46" s="6730"/>
      <c r="CA46" s="6730"/>
      <c r="CB46" s="6730"/>
      <c r="CC46" s="6730"/>
      <c r="CD46" s="6730"/>
      <c r="CE46" s="6730"/>
      <c r="CF46" s="6730"/>
      <c r="CG46" s="6730"/>
      <c r="CH46" s="6730"/>
      <c r="CI46" s="6730"/>
      <c r="CJ46" s="6730"/>
      <c r="CK46" s="6730"/>
      <c r="CL46" s="6730"/>
      <c r="CM46" s="6730"/>
    </row>
    <row r="47" spans="1:91" ht="30">
      <c r="A47" s="509"/>
      <c r="B47" s="6789"/>
      <c r="C47" s="6790"/>
      <c r="D47" s="6790"/>
      <c r="E47" s="6790"/>
      <c r="F47" s="6790"/>
      <c r="G47" s="6790"/>
      <c r="H47" s="6790"/>
      <c r="I47" s="6790"/>
      <c r="J47" s="6790"/>
      <c r="K47" s="6790"/>
      <c r="L47" s="6790"/>
      <c r="M47" s="6791"/>
      <c r="N47" s="6792"/>
      <c r="O47" s="6789"/>
      <c r="P47" s="6790"/>
      <c r="Q47" s="6790"/>
      <c r="R47" s="6790"/>
      <c r="S47" s="6790"/>
      <c r="T47" s="6790"/>
      <c r="U47" s="6790"/>
      <c r="V47" s="6790"/>
      <c r="W47" s="6790"/>
      <c r="X47" s="6790"/>
      <c r="Y47" s="6790"/>
      <c r="Z47" s="6791"/>
      <c r="AA47" s="6792"/>
      <c r="AB47" s="509"/>
      <c r="AC47" s="509"/>
      <c r="AD47" s="6732"/>
      <c r="AE47" s="6740"/>
      <c r="AF47" s="6740"/>
      <c r="AG47" s="6740"/>
      <c r="AH47" s="6740"/>
      <c r="AI47" s="6740"/>
      <c r="AJ47" s="6740"/>
      <c r="AK47" s="6740"/>
      <c r="AL47" s="6740"/>
      <c r="AM47" s="6740"/>
      <c r="AN47" s="6740"/>
      <c r="AO47" s="6740"/>
      <c r="AP47" s="6740"/>
      <c r="AQ47" s="6740"/>
      <c r="AR47" s="6740"/>
      <c r="AS47" s="6740"/>
      <c r="AT47" s="6740"/>
      <c r="AU47" s="6740"/>
      <c r="AV47" s="6740"/>
      <c r="AW47" s="6740"/>
      <c r="AX47" s="6740"/>
      <c r="AY47" s="6740"/>
      <c r="AZ47" s="6740"/>
      <c r="BA47" s="6740"/>
      <c r="BD47" s="6741" t="s">
        <v>3577</v>
      </c>
      <c r="BE47" s="6742" t="s">
        <v>2221</v>
      </c>
      <c r="BF47" s="6743"/>
      <c r="BG47" s="6744"/>
      <c r="BH47" s="6742" t="s">
        <v>740</v>
      </c>
      <c r="BI47" s="6743"/>
      <c r="BJ47" s="6744"/>
      <c r="BK47" s="6742" t="s">
        <v>346</v>
      </c>
      <c r="BL47" s="6743"/>
      <c r="BM47" s="6744"/>
      <c r="BN47" s="6742" t="s">
        <v>731</v>
      </c>
      <c r="BO47" s="6743"/>
      <c r="BP47" s="6744"/>
      <c r="BQ47" s="6742" t="s">
        <v>285</v>
      </c>
      <c r="BR47" s="6743"/>
      <c r="BS47" s="6744"/>
      <c r="BT47" s="6742" t="s">
        <v>1686</v>
      </c>
      <c r="BU47" s="6743"/>
      <c r="BV47" s="6744"/>
      <c r="BW47" s="6742" t="s">
        <v>737</v>
      </c>
      <c r="BX47" s="6743"/>
      <c r="BY47" s="6744"/>
      <c r="BZ47" s="6742" t="s">
        <v>389</v>
      </c>
      <c r="CA47" s="6743"/>
      <c r="CB47" s="6744"/>
      <c r="CC47" s="6742" t="s">
        <v>96</v>
      </c>
      <c r="CD47" s="6743"/>
      <c r="CE47" s="6744"/>
      <c r="CF47" s="6742" t="s">
        <v>1956</v>
      </c>
      <c r="CG47" s="6743"/>
      <c r="CH47" s="6744"/>
      <c r="CI47" s="6742" t="s">
        <v>308</v>
      </c>
      <c r="CJ47" s="6743"/>
      <c r="CK47" s="6744"/>
      <c r="CL47" s="6742" t="s">
        <v>3661</v>
      </c>
      <c r="CM47" s="6743"/>
    </row>
    <row r="48" spans="1:91" ht="30">
      <c r="AD48" s="6724" t="s">
        <v>3588</v>
      </c>
      <c r="AE48" s="6758" t="s">
        <v>3645</v>
      </c>
      <c r="AF48" s="6759">
        <v>0</v>
      </c>
      <c r="AG48" s="6758" t="s">
        <v>3646</v>
      </c>
      <c r="AH48" s="6759">
        <v>0</v>
      </c>
      <c r="AI48" s="6758" t="s">
        <v>3647</v>
      </c>
      <c r="AJ48" s="6759">
        <v>0</v>
      </c>
      <c r="AK48" s="6758" t="s">
        <v>3648</v>
      </c>
      <c r="AL48" s="6759">
        <v>0</v>
      </c>
      <c r="AM48" s="6758" t="s">
        <v>3649</v>
      </c>
      <c r="AN48" s="6759">
        <v>0</v>
      </c>
      <c r="AO48" s="6758" t="s">
        <v>3650</v>
      </c>
      <c r="AP48" s="6759">
        <v>0</v>
      </c>
      <c r="AQ48" s="6758" t="s">
        <v>3651</v>
      </c>
      <c r="AR48" s="6759">
        <v>0</v>
      </c>
      <c r="AS48" s="6758" t="s">
        <v>3652</v>
      </c>
      <c r="AT48" s="6759">
        <v>0</v>
      </c>
      <c r="AU48" s="6758" t="s">
        <v>3653</v>
      </c>
      <c r="AV48" s="6759">
        <v>0</v>
      </c>
      <c r="AW48" s="6758" t="s">
        <v>3654</v>
      </c>
      <c r="AX48" s="6759">
        <v>0</v>
      </c>
      <c r="AY48" s="6758" t="s">
        <v>3655</v>
      </c>
      <c r="AZ48" s="6759">
        <v>0</v>
      </c>
      <c r="BA48" s="6758" t="s">
        <v>3656</v>
      </c>
      <c r="BD48" s="6741"/>
      <c r="BE48" s="6746" t="s">
        <v>316</v>
      </c>
      <c r="BF48" s="6747"/>
      <c r="BG48" s="6744"/>
      <c r="BH48" s="6746" t="s">
        <v>3626</v>
      </c>
      <c r="BI48" s="6747"/>
      <c r="BJ48" s="6744"/>
      <c r="BK48" s="6746" t="s">
        <v>3576</v>
      </c>
      <c r="BL48" s="6747"/>
      <c r="BM48" s="6744"/>
      <c r="BN48" s="6746" t="s">
        <v>3579</v>
      </c>
      <c r="BO48" s="6747"/>
      <c r="BP48" s="6744"/>
      <c r="BQ48" s="6746" t="s">
        <v>2338</v>
      </c>
      <c r="BR48" s="6747"/>
      <c r="BS48" s="6744"/>
      <c r="BT48" s="6746" t="s">
        <v>3582</v>
      </c>
      <c r="BU48" s="6747"/>
      <c r="BV48" s="6744"/>
      <c r="BW48" s="6746" t="s">
        <v>3585</v>
      </c>
      <c r="BX48" s="6747"/>
      <c r="BY48" s="6744"/>
      <c r="BZ48" s="6746" t="s">
        <v>3587</v>
      </c>
      <c r="CA48" s="6747"/>
      <c r="CB48" s="6744"/>
      <c r="CC48" s="6746" t="s">
        <v>3589</v>
      </c>
      <c r="CD48" s="6747"/>
      <c r="CE48" s="6744"/>
      <c r="CF48" s="6746" t="s">
        <v>3590</v>
      </c>
      <c r="CG48" s="6747"/>
      <c r="CH48" s="6744"/>
      <c r="CI48" s="6746" t="s">
        <v>3657</v>
      </c>
      <c r="CJ48" s="6747"/>
      <c r="CK48" s="6744"/>
      <c r="CL48" s="6746" t="s">
        <v>2483</v>
      </c>
      <c r="CM48" s="6747"/>
    </row>
    <row r="49" spans="1:91" ht="30">
      <c r="AD49" s="6732"/>
      <c r="BD49" s="6739"/>
      <c r="BE49" s="6740"/>
      <c r="BF49" s="6740"/>
      <c r="BG49" s="6740"/>
      <c r="BH49" s="6740"/>
      <c r="BI49" s="6740"/>
      <c r="BJ49" s="6740"/>
      <c r="BK49" s="6740"/>
      <c r="BL49" s="6740"/>
      <c r="BM49" s="6740"/>
      <c r="BN49" s="6740"/>
      <c r="BO49" s="6740"/>
      <c r="BP49" s="6740"/>
      <c r="BQ49" s="6740"/>
      <c r="BR49" s="6740"/>
      <c r="BS49" s="6740"/>
      <c r="BT49" s="6740"/>
      <c r="BU49" s="6740"/>
      <c r="BV49" s="6740"/>
      <c r="BW49" s="6740"/>
      <c r="BX49" s="6740"/>
      <c r="BY49" s="6740"/>
      <c r="BZ49" s="6740"/>
      <c r="CA49" s="6740"/>
      <c r="CB49" s="6740"/>
      <c r="CC49" s="6740"/>
      <c r="CD49" s="6740"/>
      <c r="CE49" s="6740"/>
      <c r="CF49" s="6740"/>
      <c r="CG49" s="6740"/>
      <c r="CH49" s="6740"/>
      <c r="CI49" s="6740"/>
      <c r="CJ49" s="6740"/>
      <c r="CK49" s="6740"/>
      <c r="CL49" s="6740"/>
      <c r="CM49" s="6740"/>
    </row>
    <row r="50" spans="1:91" ht="30">
      <c r="B50" s="6684" t="s">
        <v>3519</v>
      </c>
      <c r="C50" s="6685"/>
      <c r="D50" s="6686" t="s">
        <v>3520</v>
      </c>
      <c r="E50" s="6793" t="s">
        <v>3663</v>
      </c>
      <c r="F50" s="6794"/>
      <c r="G50" s="6794"/>
      <c r="H50" s="6794"/>
      <c r="I50" s="6794"/>
      <c r="J50" s="6794"/>
      <c r="K50" s="6794"/>
      <c r="L50" s="6794"/>
      <c r="M50" s="6795"/>
      <c r="O50" s="6684" t="s">
        <v>3519</v>
      </c>
      <c r="P50" s="6685"/>
      <c r="Q50" s="6686" t="s">
        <v>3520</v>
      </c>
      <c r="R50" s="6796" t="s">
        <v>3664</v>
      </c>
      <c r="S50" s="6797"/>
      <c r="T50" s="6797"/>
      <c r="U50" s="6797"/>
      <c r="V50" s="6797"/>
      <c r="W50" s="6797"/>
      <c r="X50" s="6797"/>
      <c r="Y50" s="6797"/>
      <c r="Z50" s="6798"/>
      <c r="AD50" s="6784" t="s">
        <v>3591</v>
      </c>
      <c r="BD50" s="6741" t="s">
        <v>3581</v>
      </c>
      <c r="BE50" s="6750" t="s">
        <v>2221</v>
      </c>
      <c r="BF50" s="6751"/>
      <c r="BG50" s="6749"/>
      <c r="BH50" s="6750" t="s">
        <v>740</v>
      </c>
      <c r="BI50" s="6751"/>
      <c r="BJ50" s="6749"/>
      <c r="BK50" s="6750" t="s">
        <v>346</v>
      </c>
      <c r="BL50" s="6751"/>
      <c r="BM50" s="6749"/>
      <c r="BN50" s="6750" t="s">
        <v>731</v>
      </c>
      <c r="BO50" s="6751"/>
      <c r="BP50" s="6749"/>
      <c r="BQ50" s="6750" t="s">
        <v>285</v>
      </c>
      <c r="BR50" s="6751"/>
      <c r="BS50" s="6749"/>
      <c r="BT50" s="6750" t="s">
        <v>1686</v>
      </c>
      <c r="BU50" s="6751"/>
      <c r="BV50" s="6749"/>
      <c r="BW50" s="6750" t="s">
        <v>737</v>
      </c>
      <c r="BX50" s="6751"/>
      <c r="BY50" s="6749"/>
      <c r="BZ50" s="6750" t="s">
        <v>389</v>
      </c>
      <c r="CA50" s="6751"/>
      <c r="CB50" s="6749"/>
      <c r="CC50" s="6750" t="s">
        <v>96</v>
      </c>
      <c r="CD50" s="6751"/>
      <c r="CE50" s="6749"/>
      <c r="CF50" s="6750" t="s">
        <v>1956</v>
      </c>
      <c r="CG50" s="6751"/>
      <c r="CH50" s="6749"/>
      <c r="CI50" s="6750" t="s">
        <v>308</v>
      </c>
      <c r="CJ50" s="6751"/>
      <c r="CK50" s="6749"/>
      <c r="CL50" s="6750" t="s">
        <v>3661</v>
      </c>
      <c r="CM50" s="6751"/>
    </row>
    <row r="51" spans="1:91" ht="46.5">
      <c r="B51" s="6693" t="s">
        <v>3525</v>
      </c>
      <c r="C51" s="6694" t="s">
        <v>3523</v>
      </c>
      <c r="D51" s="6799" t="str">
        <f>B51</f>
        <v>Aa</v>
      </c>
      <c r="E51" s="6800" t="s">
        <v>3524</v>
      </c>
      <c r="F51" s="6800"/>
      <c r="G51" s="6801"/>
      <c r="H51" s="6801"/>
      <c r="I51" s="6801"/>
      <c r="J51" s="6801"/>
      <c r="K51" s="6801"/>
      <c r="L51" s="6801"/>
      <c r="M51" s="6802"/>
      <c r="O51" s="6693" t="s">
        <v>3525</v>
      </c>
      <c r="P51" s="6694" t="s">
        <v>3523</v>
      </c>
      <c r="Q51" s="6803" t="str">
        <f>O51</f>
        <v>Aa</v>
      </c>
      <c r="R51" s="6800" t="s">
        <v>3524</v>
      </c>
      <c r="S51" s="6800"/>
      <c r="T51" s="6801"/>
      <c r="U51" s="6801"/>
      <c r="V51" s="6801"/>
      <c r="W51" s="6801"/>
      <c r="X51" s="6801"/>
      <c r="Y51" s="6801"/>
      <c r="Z51" s="6802"/>
      <c r="AD51" s="6724" t="s">
        <v>3533</v>
      </c>
      <c r="AE51" s="6765" t="s">
        <v>3665</v>
      </c>
      <c r="AF51" s="6766"/>
      <c r="AG51" s="6765" t="s">
        <v>3666</v>
      </c>
      <c r="AH51" s="6766"/>
      <c r="AI51" s="6765" t="s">
        <v>3667</v>
      </c>
      <c r="AJ51" s="6766"/>
      <c r="AK51" s="6765" t="s">
        <v>3668</v>
      </c>
      <c r="AL51" s="6766"/>
      <c r="AM51" s="6765" t="s">
        <v>3669</v>
      </c>
      <c r="AN51" s="6766"/>
      <c r="AO51" s="6765" t="s">
        <v>3670</v>
      </c>
      <c r="AP51" s="6766"/>
      <c r="AQ51" s="6765" t="s">
        <v>3671</v>
      </c>
      <c r="AR51" s="6766"/>
      <c r="AS51" s="6765" t="s">
        <v>3672</v>
      </c>
      <c r="AT51" s="6766"/>
      <c r="AU51" s="6765" t="s">
        <v>3673</v>
      </c>
      <c r="AV51" s="6766"/>
      <c r="AW51" s="6765" t="s">
        <v>3674</v>
      </c>
      <c r="AX51" s="6766"/>
      <c r="AY51" s="6765" t="s">
        <v>3675</v>
      </c>
      <c r="AZ51" s="6766"/>
      <c r="BA51" s="6765" t="s">
        <v>3676</v>
      </c>
      <c r="BD51" s="6741"/>
      <c r="BE51" s="6752" t="s">
        <v>316</v>
      </c>
      <c r="BF51" s="6753"/>
      <c r="BG51" s="6749"/>
      <c r="BH51" s="6752" t="s">
        <v>3626</v>
      </c>
      <c r="BI51" s="6753"/>
      <c r="BJ51" s="6749"/>
      <c r="BK51" s="6752" t="s">
        <v>3576</v>
      </c>
      <c r="BL51" s="6753"/>
      <c r="BM51" s="6749"/>
      <c r="BN51" s="6752" t="s">
        <v>3579</v>
      </c>
      <c r="BO51" s="6753"/>
      <c r="BP51" s="6749"/>
      <c r="BQ51" s="6752" t="s">
        <v>2338</v>
      </c>
      <c r="BR51" s="6753"/>
      <c r="BS51" s="6749"/>
      <c r="BT51" s="6752" t="s">
        <v>3582</v>
      </c>
      <c r="BU51" s="6753"/>
      <c r="BV51" s="6749"/>
      <c r="BW51" s="6752" t="s">
        <v>3585</v>
      </c>
      <c r="BX51" s="6753"/>
      <c r="BY51" s="6749"/>
      <c r="BZ51" s="6752" t="s">
        <v>3587</v>
      </c>
      <c r="CA51" s="6753"/>
      <c r="CB51" s="6749"/>
      <c r="CC51" s="6752" t="s">
        <v>3589</v>
      </c>
      <c r="CD51" s="6753"/>
      <c r="CE51" s="6749"/>
      <c r="CF51" s="6752" t="s">
        <v>3590</v>
      </c>
      <c r="CG51" s="6753"/>
      <c r="CH51" s="6749"/>
      <c r="CI51" s="6752" t="s">
        <v>3657</v>
      </c>
      <c r="CJ51" s="6753"/>
      <c r="CK51" s="6749"/>
      <c r="CL51" s="6752" t="s">
        <v>2483</v>
      </c>
      <c r="CM51" s="6753"/>
    </row>
    <row r="52" spans="1:91" ht="30">
      <c r="B52" s="6702"/>
      <c r="M52" s="6703"/>
      <c r="O52" s="6702"/>
      <c r="Z52" s="6703"/>
      <c r="AD52" s="6732"/>
      <c r="AE52" s="6769"/>
      <c r="AF52" s="6769"/>
      <c r="AG52" s="6769"/>
      <c r="AH52" s="6769"/>
      <c r="AI52" s="6769"/>
      <c r="AJ52" s="6769"/>
      <c r="AK52" s="6769"/>
      <c r="AL52" s="6769"/>
      <c r="AM52" s="6769"/>
      <c r="AN52" s="6769"/>
      <c r="AO52" s="6769"/>
      <c r="AP52" s="6769"/>
      <c r="AQ52" s="6769"/>
      <c r="AR52" s="6769"/>
      <c r="AS52" s="6769"/>
      <c r="AT52" s="6769"/>
      <c r="AU52" s="6769"/>
      <c r="AV52" s="6769"/>
      <c r="AW52" s="6769"/>
      <c r="AX52" s="6769"/>
      <c r="AY52" s="6769"/>
      <c r="AZ52" s="6769"/>
      <c r="BA52" s="6769"/>
      <c r="BD52" s="6732"/>
      <c r="BE52" s="6740"/>
      <c r="BF52" s="6740"/>
      <c r="BG52" s="6740"/>
      <c r="BH52" s="6740"/>
      <c r="BI52" s="6740"/>
      <c r="BJ52" s="6740"/>
      <c r="BK52" s="6740"/>
      <c r="BL52" s="6740"/>
      <c r="BM52" s="6740"/>
      <c r="BN52" s="6740"/>
      <c r="BO52" s="6740"/>
      <c r="BP52" s="6740"/>
      <c r="BQ52" s="6740"/>
      <c r="BR52" s="6740"/>
      <c r="BS52" s="6740"/>
      <c r="BT52" s="6740"/>
      <c r="BU52" s="6740"/>
      <c r="BV52" s="6740"/>
      <c r="BW52" s="6740"/>
      <c r="BX52" s="6740"/>
      <c r="BY52" s="6740"/>
      <c r="BZ52" s="6740"/>
      <c r="CA52" s="6740"/>
      <c r="CB52" s="6740"/>
      <c r="CC52" s="6740"/>
      <c r="CD52" s="6740"/>
      <c r="CE52" s="6740"/>
      <c r="CF52" s="6740"/>
      <c r="CG52" s="6740"/>
      <c r="CH52" s="6740"/>
      <c r="CI52" s="6740"/>
      <c r="CJ52" s="6740"/>
      <c r="CK52" s="6740"/>
      <c r="CL52" s="6740"/>
      <c r="CM52" s="6740"/>
    </row>
    <row r="53" spans="1:91" ht="30">
      <c r="B53" s="6706" t="s">
        <v>3527</v>
      </c>
      <c r="C53" s="6804" t="s">
        <v>3528</v>
      </c>
      <c r="D53" s="6805"/>
      <c r="E53" s="6709" t="s">
        <v>3529</v>
      </c>
      <c r="F53" s="6804" t="s">
        <v>3528</v>
      </c>
      <c r="G53" s="6805"/>
      <c r="H53" s="6709" t="s">
        <v>3530</v>
      </c>
      <c r="I53" s="6804" t="s">
        <v>3528</v>
      </c>
      <c r="J53" s="6805"/>
      <c r="K53" s="6709" t="s">
        <v>3531</v>
      </c>
      <c r="L53" s="6804" t="s">
        <v>3528</v>
      </c>
      <c r="M53" s="6806"/>
      <c r="O53" s="6706" t="s">
        <v>3527</v>
      </c>
      <c r="P53" s="6807" t="s">
        <v>3528</v>
      </c>
      <c r="Q53" s="6808"/>
      <c r="R53" s="6709" t="s">
        <v>3529</v>
      </c>
      <c r="S53" s="6807" t="s">
        <v>3528</v>
      </c>
      <c r="T53" s="6808"/>
      <c r="U53" s="6709" t="s">
        <v>3530</v>
      </c>
      <c r="V53" s="6807" t="s">
        <v>3528</v>
      </c>
      <c r="W53" s="6808"/>
      <c r="X53" s="6709" t="s">
        <v>3531</v>
      </c>
      <c r="Y53" s="6807" t="s">
        <v>3528</v>
      </c>
      <c r="Z53" s="6809"/>
      <c r="AD53" s="6724" t="s">
        <v>2252</v>
      </c>
      <c r="AE53" s="6737" t="s">
        <v>3677</v>
      </c>
      <c r="AF53" s="6738"/>
      <c r="AG53" s="6737" t="s">
        <v>3678</v>
      </c>
      <c r="AH53" s="6738"/>
      <c r="AI53" s="6737" t="s">
        <v>3679</v>
      </c>
      <c r="AJ53" s="6738"/>
      <c r="AK53" s="6737" t="s">
        <v>3680</v>
      </c>
      <c r="AL53" s="6738"/>
      <c r="AM53" s="6737" t="s">
        <v>3681</v>
      </c>
      <c r="AN53" s="6738"/>
      <c r="AO53" s="6737" t="s">
        <v>3682</v>
      </c>
      <c r="AP53" s="6738"/>
      <c r="AQ53" s="6737" t="s">
        <v>3683</v>
      </c>
      <c r="AR53" s="6738"/>
      <c r="AS53" s="6737" t="s">
        <v>3684</v>
      </c>
      <c r="AT53" s="6738"/>
      <c r="AU53" s="6737" t="s">
        <v>3685</v>
      </c>
      <c r="AV53" s="6738"/>
      <c r="AW53" s="6737" t="s">
        <v>3686</v>
      </c>
      <c r="AX53" s="6738"/>
      <c r="AY53" s="6737" t="s">
        <v>3687</v>
      </c>
      <c r="AZ53" s="6738"/>
      <c r="BA53" s="6737" t="s">
        <v>3688</v>
      </c>
      <c r="BD53" s="6741" t="s">
        <v>3586</v>
      </c>
      <c r="BE53" s="6756" t="s">
        <v>2221</v>
      </c>
      <c r="BF53" s="6757"/>
      <c r="BG53" s="6755"/>
      <c r="BH53" s="6756" t="s">
        <v>740</v>
      </c>
      <c r="BI53" s="6757"/>
      <c r="BJ53" s="6755"/>
      <c r="BK53" s="6756" t="s">
        <v>346</v>
      </c>
      <c r="BL53" s="6757"/>
      <c r="BM53" s="6755"/>
      <c r="BN53" s="6756" t="s">
        <v>731</v>
      </c>
      <c r="BO53" s="6757"/>
      <c r="BP53" s="6755"/>
      <c r="BQ53" s="6756" t="s">
        <v>285</v>
      </c>
      <c r="BR53" s="6757"/>
      <c r="BS53" s="6755"/>
      <c r="BT53" s="6756" t="s">
        <v>1686</v>
      </c>
      <c r="BU53" s="6757"/>
      <c r="BV53" s="6755"/>
      <c r="BW53" s="6756" t="s">
        <v>737</v>
      </c>
      <c r="BX53" s="6757"/>
      <c r="BY53" s="6755"/>
      <c r="BZ53" s="6756" t="s">
        <v>389</v>
      </c>
      <c r="CA53" s="6757"/>
      <c r="CB53" s="6755"/>
      <c r="CC53" s="6756" t="s">
        <v>96</v>
      </c>
      <c r="CD53" s="6757"/>
      <c r="CE53" s="6755"/>
      <c r="CF53" s="6756" t="s">
        <v>1956</v>
      </c>
      <c r="CG53" s="6757"/>
      <c r="CH53" s="6755"/>
      <c r="CI53" s="6756" t="s">
        <v>308</v>
      </c>
      <c r="CJ53" s="6757"/>
      <c r="CK53" s="6755"/>
      <c r="CL53" s="6756" t="s">
        <v>3661</v>
      </c>
      <c r="CM53" s="6757"/>
    </row>
    <row r="54" spans="1:91" ht="44.25">
      <c r="A54" s="509"/>
      <c r="B54" s="6714" t="s">
        <v>342</v>
      </c>
      <c r="C54" s="6715" t="s">
        <v>3523</v>
      </c>
      <c r="D54" s="6810" t="s">
        <v>342</v>
      </c>
      <c r="E54" s="6717" t="s">
        <v>3532</v>
      </c>
      <c r="F54" s="6715" t="s">
        <v>3523</v>
      </c>
      <c r="G54" s="6811" t="s">
        <v>3532</v>
      </c>
      <c r="H54" s="6719">
        <v>1</v>
      </c>
      <c r="I54" s="6715" t="s">
        <v>3523</v>
      </c>
      <c r="J54" s="6811">
        <v>1</v>
      </c>
      <c r="K54" s="6719">
        <v>27</v>
      </c>
      <c r="L54" s="6715" t="s">
        <v>3523</v>
      </c>
      <c r="M54" s="6812">
        <v>27</v>
      </c>
      <c r="N54" s="509"/>
      <c r="O54" s="6714" t="s">
        <v>342</v>
      </c>
      <c r="P54" s="6715" t="s">
        <v>3523</v>
      </c>
      <c r="Q54" s="6813" t="s">
        <v>342</v>
      </c>
      <c r="R54" s="6717" t="s">
        <v>3532</v>
      </c>
      <c r="S54" s="6715" t="s">
        <v>3523</v>
      </c>
      <c r="T54" s="6814" t="s">
        <v>3532</v>
      </c>
      <c r="U54" s="6719">
        <v>1</v>
      </c>
      <c r="V54" s="6715" t="s">
        <v>3523</v>
      </c>
      <c r="W54" s="6813">
        <v>1</v>
      </c>
      <c r="X54" s="6719">
        <v>27</v>
      </c>
      <c r="Y54" s="6715" t="s">
        <v>3523</v>
      </c>
      <c r="Z54" s="6815">
        <v>27</v>
      </c>
      <c r="AA54" s="509"/>
      <c r="AB54" s="509"/>
      <c r="AC54" s="509"/>
      <c r="AD54" s="6732"/>
      <c r="AE54" s="6740"/>
      <c r="AF54" s="6740"/>
      <c r="AG54" s="6740"/>
      <c r="AH54" s="6740"/>
      <c r="AI54" s="6740"/>
      <c r="AJ54" s="6740"/>
      <c r="AK54" s="6740"/>
      <c r="AL54" s="6740"/>
      <c r="AM54" s="6740"/>
      <c r="AN54" s="6740"/>
      <c r="AO54" s="6740"/>
      <c r="AP54" s="6740"/>
      <c r="AQ54" s="6740"/>
      <c r="AR54" s="6740"/>
      <c r="AS54" s="6740"/>
      <c r="AT54" s="6740"/>
      <c r="AU54" s="6740"/>
      <c r="AV54" s="6740"/>
      <c r="AW54" s="6740"/>
      <c r="AX54" s="6740"/>
      <c r="AY54" s="6740"/>
      <c r="AZ54" s="6740"/>
      <c r="BA54" s="6740"/>
      <c r="BD54" s="6741"/>
      <c r="BE54" s="6760" t="s">
        <v>316</v>
      </c>
      <c r="BF54" s="6761"/>
      <c r="BG54" s="6755"/>
      <c r="BH54" s="6760" t="s">
        <v>3626</v>
      </c>
      <c r="BI54" s="6761"/>
      <c r="BJ54" s="6755"/>
      <c r="BK54" s="6760" t="s">
        <v>3576</v>
      </c>
      <c r="BL54" s="6761"/>
      <c r="BM54" s="6755"/>
      <c r="BN54" s="6760" t="s">
        <v>3579</v>
      </c>
      <c r="BO54" s="6761"/>
      <c r="BP54" s="6755"/>
      <c r="BQ54" s="6760" t="s">
        <v>2338</v>
      </c>
      <c r="BR54" s="6761"/>
      <c r="BS54" s="6755"/>
      <c r="BT54" s="6760" t="s">
        <v>3582</v>
      </c>
      <c r="BU54" s="6761"/>
      <c r="BV54" s="6755"/>
      <c r="BW54" s="6760" t="s">
        <v>3585</v>
      </c>
      <c r="BX54" s="6761"/>
      <c r="BY54" s="6755"/>
      <c r="BZ54" s="6760" t="s">
        <v>3587</v>
      </c>
      <c r="CA54" s="6761"/>
      <c r="CB54" s="6755"/>
      <c r="CC54" s="6760" t="s">
        <v>3589</v>
      </c>
      <c r="CD54" s="6761"/>
      <c r="CE54" s="6755"/>
      <c r="CF54" s="6760" t="s">
        <v>3590</v>
      </c>
      <c r="CG54" s="6761"/>
      <c r="CH54" s="6755"/>
      <c r="CI54" s="6760" t="s">
        <v>3657</v>
      </c>
      <c r="CJ54" s="6761"/>
      <c r="CK54" s="6755"/>
      <c r="CL54" s="6760" t="s">
        <v>2483</v>
      </c>
      <c r="CM54" s="6761"/>
    </row>
    <row r="55" spans="1:91" ht="44.25">
      <c r="A55" s="509"/>
      <c r="B55" s="6714" t="s">
        <v>343</v>
      </c>
      <c r="C55" s="6715" t="s">
        <v>3523</v>
      </c>
      <c r="D55" s="6810" t="s">
        <v>343</v>
      </c>
      <c r="E55" s="6717" t="s">
        <v>3549</v>
      </c>
      <c r="F55" s="6715" t="s">
        <v>3523</v>
      </c>
      <c r="G55" s="6811" t="s">
        <v>3549</v>
      </c>
      <c r="H55" s="6719">
        <v>2</v>
      </c>
      <c r="I55" s="6715" t="s">
        <v>3523</v>
      </c>
      <c r="J55" s="6811">
        <v>2</v>
      </c>
      <c r="K55" s="6719">
        <v>28</v>
      </c>
      <c r="L55" s="6715" t="s">
        <v>3523</v>
      </c>
      <c r="M55" s="6812">
        <v>28</v>
      </c>
      <c r="N55" s="509"/>
      <c r="O55" s="6714" t="s">
        <v>343</v>
      </c>
      <c r="P55" s="6715" t="s">
        <v>3523</v>
      </c>
      <c r="Q55" s="6813" t="s">
        <v>343</v>
      </c>
      <c r="R55" s="6717" t="s">
        <v>3549</v>
      </c>
      <c r="S55" s="6715" t="s">
        <v>3523</v>
      </c>
      <c r="T55" s="6814" t="s">
        <v>3549</v>
      </c>
      <c r="U55" s="6719">
        <v>2</v>
      </c>
      <c r="V55" s="6715" t="s">
        <v>3523</v>
      </c>
      <c r="W55" s="6813">
        <v>2</v>
      </c>
      <c r="X55" s="6719">
        <v>28</v>
      </c>
      <c r="Y55" s="6715" t="s">
        <v>3523</v>
      </c>
      <c r="Z55" s="6815">
        <v>28</v>
      </c>
      <c r="AA55" s="509"/>
      <c r="AB55" s="509"/>
      <c r="AC55" s="509"/>
      <c r="AD55" s="6724" t="s">
        <v>3577</v>
      </c>
      <c r="AE55" s="6745" t="s">
        <v>3677</v>
      </c>
      <c r="AF55" s="6744">
        <v>0</v>
      </c>
      <c r="AG55" s="6745" t="s">
        <v>3678</v>
      </c>
      <c r="AH55" s="6744">
        <v>0</v>
      </c>
      <c r="AI55" s="6745" t="s">
        <v>3679</v>
      </c>
      <c r="AJ55" s="6744">
        <v>0</v>
      </c>
      <c r="AK55" s="6745" t="s">
        <v>3680</v>
      </c>
      <c r="AL55" s="6744">
        <v>0</v>
      </c>
      <c r="AM55" s="6745" t="s">
        <v>3681</v>
      </c>
      <c r="AN55" s="6744">
        <v>0</v>
      </c>
      <c r="AO55" s="6745" t="s">
        <v>3682</v>
      </c>
      <c r="AP55" s="6744">
        <v>0</v>
      </c>
      <c r="AQ55" s="6745" t="s">
        <v>3683</v>
      </c>
      <c r="AR55" s="6744">
        <v>0</v>
      </c>
      <c r="AS55" s="6787" t="s">
        <v>3684</v>
      </c>
      <c r="AT55" s="6744">
        <v>0</v>
      </c>
      <c r="AU55" s="6745" t="s">
        <v>3685</v>
      </c>
      <c r="AV55" s="6744">
        <v>0</v>
      </c>
      <c r="AW55" s="6745" t="s">
        <v>3686</v>
      </c>
      <c r="AX55" s="6744">
        <v>0</v>
      </c>
      <c r="AY55" s="6745" t="s">
        <v>3687</v>
      </c>
      <c r="AZ55" s="6744">
        <v>0</v>
      </c>
      <c r="BA55" s="6745" t="s">
        <v>3688</v>
      </c>
      <c r="BD55" s="6732"/>
      <c r="BE55" s="6740"/>
      <c r="BF55" s="6740"/>
      <c r="BG55" s="6740"/>
      <c r="BH55" s="6740"/>
      <c r="BI55" s="6740"/>
      <c r="BJ55" s="6740"/>
      <c r="BK55" s="6740"/>
      <c r="BL55" s="6740"/>
      <c r="BM55" s="6740"/>
      <c r="BN55" s="6740"/>
      <c r="BO55" s="6740"/>
      <c r="BP55" s="6740"/>
      <c r="BQ55" s="6740"/>
      <c r="BR55" s="6740"/>
      <c r="BS55" s="6740"/>
      <c r="BT55" s="6740"/>
      <c r="BU55" s="6740"/>
      <c r="BV55" s="6740"/>
      <c r="BW55" s="6740"/>
      <c r="BX55" s="6740"/>
      <c r="BY55" s="6740"/>
      <c r="BZ55" s="6740"/>
      <c r="CA55" s="6740"/>
      <c r="CB55" s="6740"/>
      <c r="CC55" s="6740"/>
      <c r="CD55" s="6740"/>
      <c r="CE55" s="6740"/>
      <c r="CF55" s="6740"/>
      <c r="CG55" s="6740"/>
      <c r="CH55" s="6740"/>
      <c r="CI55" s="6740"/>
      <c r="CJ55" s="6740"/>
      <c r="CK55" s="6740"/>
      <c r="CL55" s="6740"/>
      <c r="CM55" s="6740"/>
    </row>
    <row r="56" spans="1:91" ht="44.25">
      <c r="A56" s="509"/>
      <c r="B56" s="6714" t="s">
        <v>334</v>
      </c>
      <c r="C56" s="6715" t="s">
        <v>3523</v>
      </c>
      <c r="D56" s="6810" t="s">
        <v>334</v>
      </c>
      <c r="E56" s="6717" t="s">
        <v>3568</v>
      </c>
      <c r="F56" s="6715" t="s">
        <v>3523</v>
      </c>
      <c r="G56" s="6811" t="s">
        <v>3568</v>
      </c>
      <c r="H56" s="6719">
        <v>3</v>
      </c>
      <c r="I56" s="6715" t="s">
        <v>3523</v>
      </c>
      <c r="J56" s="6811">
        <v>3</v>
      </c>
      <c r="K56" s="6719">
        <v>29</v>
      </c>
      <c r="L56" s="6715" t="s">
        <v>3523</v>
      </c>
      <c r="M56" s="6812">
        <v>29</v>
      </c>
      <c r="N56" s="509"/>
      <c r="O56" s="6714" t="s">
        <v>334</v>
      </c>
      <c r="P56" s="6715" t="s">
        <v>3523</v>
      </c>
      <c r="Q56" s="6813" t="s">
        <v>334</v>
      </c>
      <c r="R56" s="6717" t="s">
        <v>3568</v>
      </c>
      <c r="S56" s="6715" t="s">
        <v>3523</v>
      </c>
      <c r="T56" s="6814" t="s">
        <v>3568</v>
      </c>
      <c r="U56" s="6719">
        <v>3</v>
      </c>
      <c r="V56" s="6715" t="s">
        <v>3523</v>
      </c>
      <c r="W56" s="6813">
        <v>3</v>
      </c>
      <c r="X56" s="6719">
        <v>29</v>
      </c>
      <c r="Y56" s="6715" t="s">
        <v>3523</v>
      </c>
      <c r="Z56" s="6815">
        <v>29</v>
      </c>
      <c r="AA56" s="509"/>
      <c r="AB56" s="509"/>
      <c r="AC56" s="509"/>
      <c r="AD56" s="6732"/>
      <c r="AE56" s="6740"/>
      <c r="AF56" s="6740"/>
      <c r="AG56" s="6740"/>
      <c r="AH56" s="6740"/>
      <c r="AI56" s="6740"/>
      <c r="AJ56" s="6740"/>
      <c r="AK56" s="6740"/>
      <c r="AL56" s="6740"/>
      <c r="AM56" s="6740"/>
      <c r="AN56" s="6740"/>
      <c r="AO56" s="6740"/>
      <c r="AP56" s="6740"/>
      <c r="AQ56" s="6740"/>
      <c r="AR56" s="6740"/>
      <c r="AS56" s="6788"/>
      <c r="AT56" s="6740"/>
      <c r="AU56" s="6740"/>
      <c r="AV56" s="6740"/>
      <c r="AW56" s="6740"/>
      <c r="AX56" s="6740"/>
      <c r="AY56" s="6740"/>
      <c r="AZ56" s="6740"/>
      <c r="BA56" s="6740"/>
      <c r="BD56" s="6741" t="s">
        <v>3588</v>
      </c>
      <c r="BE56" s="6763" t="s">
        <v>2221</v>
      </c>
      <c r="BF56" s="6764"/>
      <c r="BG56" s="6759"/>
      <c r="BH56" s="6763" t="s">
        <v>740</v>
      </c>
      <c r="BI56" s="6764"/>
      <c r="BJ56" s="6759"/>
      <c r="BK56" s="6763" t="s">
        <v>346</v>
      </c>
      <c r="BL56" s="6764"/>
      <c r="BM56" s="6759"/>
      <c r="BN56" s="6763" t="s">
        <v>731</v>
      </c>
      <c r="BO56" s="6764"/>
      <c r="BP56" s="6759"/>
      <c r="BQ56" s="6763" t="s">
        <v>285</v>
      </c>
      <c r="BR56" s="6764"/>
      <c r="BS56" s="6759"/>
      <c r="BT56" s="6763" t="s">
        <v>1686</v>
      </c>
      <c r="BU56" s="6764"/>
      <c r="BV56" s="6759"/>
      <c r="BW56" s="6763" t="s">
        <v>737</v>
      </c>
      <c r="BX56" s="6764"/>
      <c r="BY56" s="6759"/>
      <c r="BZ56" s="6763" t="s">
        <v>389</v>
      </c>
      <c r="CA56" s="6764"/>
      <c r="CB56" s="6759"/>
      <c r="CC56" s="6763" t="s">
        <v>96</v>
      </c>
      <c r="CD56" s="6764"/>
      <c r="CE56" s="6759"/>
      <c r="CF56" s="6763" t="s">
        <v>1956</v>
      </c>
      <c r="CG56" s="6764"/>
      <c r="CH56" s="6759"/>
      <c r="CI56" s="6763" t="s">
        <v>308</v>
      </c>
      <c r="CJ56" s="6764"/>
      <c r="CK56" s="6759"/>
      <c r="CL56" s="6763" t="s">
        <v>3661</v>
      </c>
      <c r="CM56" s="6764"/>
    </row>
    <row r="57" spans="1:91" ht="44.25">
      <c r="A57" s="509"/>
      <c r="B57" s="6714" t="s">
        <v>346</v>
      </c>
      <c r="C57" s="6715" t="s">
        <v>3523</v>
      </c>
      <c r="D57" s="6810" t="s">
        <v>346</v>
      </c>
      <c r="E57" s="6717" t="s">
        <v>3576</v>
      </c>
      <c r="F57" s="6715" t="s">
        <v>3523</v>
      </c>
      <c r="G57" s="6811" t="s">
        <v>3576</v>
      </c>
      <c r="H57" s="6719">
        <v>4</v>
      </c>
      <c r="I57" s="6715" t="s">
        <v>3523</v>
      </c>
      <c r="J57" s="6811">
        <v>4</v>
      </c>
      <c r="K57" s="6719">
        <v>30</v>
      </c>
      <c r="L57" s="6715" t="s">
        <v>3523</v>
      </c>
      <c r="M57" s="6812">
        <v>30</v>
      </c>
      <c r="N57" s="509"/>
      <c r="O57" s="6714" t="s">
        <v>346</v>
      </c>
      <c r="P57" s="6715" t="s">
        <v>3523</v>
      </c>
      <c r="Q57" s="6813" t="s">
        <v>346</v>
      </c>
      <c r="R57" s="6717" t="s">
        <v>3576</v>
      </c>
      <c r="S57" s="6715" t="s">
        <v>3523</v>
      </c>
      <c r="T57" s="6814" t="s">
        <v>3576</v>
      </c>
      <c r="U57" s="6719">
        <v>4</v>
      </c>
      <c r="V57" s="6715" t="s">
        <v>3523</v>
      </c>
      <c r="W57" s="6813">
        <v>4</v>
      </c>
      <c r="X57" s="6719">
        <v>30</v>
      </c>
      <c r="Y57" s="6715" t="s">
        <v>3523</v>
      </c>
      <c r="Z57" s="6815">
        <v>30</v>
      </c>
      <c r="AA57" s="509"/>
      <c r="AB57" s="509"/>
      <c r="AC57" s="509"/>
      <c r="AD57" s="6724" t="s">
        <v>3580</v>
      </c>
      <c r="AE57" s="6748" t="s">
        <v>3677</v>
      </c>
      <c r="AF57" s="6749">
        <v>0</v>
      </c>
      <c r="AG57" s="6748" t="s">
        <v>3678</v>
      </c>
      <c r="AH57" s="6749">
        <v>0</v>
      </c>
      <c r="AI57" s="6748" t="s">
        <v>3679</v>
      </c>
      <c r="AJ57" s="6749">
        <v>0</v>
      </c>
      <c r="AK57" s="6748" t="s">
        <v>3680</v>
      </c>
      <c r="AL57" s="6749">
        <v>0</v>
      </c>
      <c r="AM57" s="6748" t="s">
        <v>3681</v>
      </c>
      <c r="AN57" s="6749">
        <v>0</v>
      </c>
      <c r="AO57" s="6748" t="s">
        <v>3682</v>
      </c>
      <c r="AP57" s="6749">
        <v>0</v>
      </c>
      <c r="AQ57" s="6748" t="s">
        <v>3683</v>
      </c>
      <c r="AR57" s="6749">
        <v>0</v>
      </c>
      <c r="AS57" s="6748" t="s">
        <v>3684</v>
      </c>
      <c r="AT57" s="6749">
        <v>0</v>
      </c>
      <c r="AU57" s="6748" t="s">
        <v>3685</v>
      </c>
      <c r="AV57" s="6749">
        <v>0</v>
      </c>
      <c r="AW57" s="6748" t="s">
        <v>3686</v>
      </c>
      <c r="AX57" s="6749">
        <v>0</v>
      </c>
      <c r="AY57" s="6748" t="s">
        <v>3687</v>
      </c>
      <c r="AZ57" s="6749">
        <v>0</v>
      </c>
      <c r="BA57" s="6748" t="s">
        <v>3688</v>
      </c>
      <c r="BD57" s="6741"/>
      <c r="BE57" s="6767" t="s">
        <v>316</v>
      </c>
      <c r="BF57" s="6768"/>
      <c r="BG57" s="6759"/>
      <c r="BH57" s="6767" t="s">
        <v>3626</v>
      </c>
      <c r="BI57" s="6768"/>
      <c r="BJ57" s="6759"/>
      <c r="BK57" s="6767" t="s">
        <v>3576</v>
      </c>
      <c r="BL57" s="6768"/>
      <c r="BM57" s="6759"/>
      <c r="BN57" s="6767" t="s">
        <v>3579</v>
      </c>
      <c r="BO57" s="6768"/>
      <c r="BP57" s="6759"/>
      <c r="BQ57" s="6767" t="s">
        <v>2338</v>
      </c>
      <c r="BR57" s="6768"/>
      <c r="BS57" s="6759"/>
      <c r="BT57" s="6767" t="s">
        <v>3582</v>
      </c>
      <c r="BU57" s="6768"/>
      <c r="BV57" s="6759"/>
      <c r="BW57" s="6767" t="s">
        <v>3585</v>
      </c>
      <c r="BX57" s="6768"/>
      <c r="BY57" s="6759"/>
      <c r="BZ57" s="6767" t="s">
        <v>3587</v>
      </c>
      <c r="CA57" s="6768"/>
      <c r="CB57" s="6759"/>
      <c r="CC57" s="6767" t="s">
        <v>3589</v>
      </c>
      <c r="CD57" s="6768"/>
      <c r="CE57" s="6759"/>
      <c r="CF57" s="6767" t="s">
        <v>3590</v>
      </c>
      <c r="CG57" s="6768"/>
      <c r="CH57" s="6759"/>
      <c r="CI57" s="6767" t="s">
        <v>3657</v>
      </c>
      <c r="CJ57" s="6768"/>
      <c r="CK57" s="6759"/>
      <c r="CL57" s="6767" t="s">
        <v>2483</v>
      </c>
      <c r="CM57" s="6768"/>
    </row>
    <row r="58" spans="1:91" ht="44.25">
      <c r="A58" s="509"/>
      <c r="B58" s="6714" t="s">
        <v>367</v>
      </c>
      <c r="C58" s="6715" t="s">
        <v>3523</v>
      </c>
      <c r="D58" s="6810" t="s">
        <v>367</v>
      </c>
      <c r="E58" s="6717" t="s">
        <v>3578</v>
      </c>
      <c r="F58" s="6715" t="s">
        <v>3523</v>
      </c>
      <c r="G58" s="6811" t="s">
        <v>3578</v>
      </c>
      <c r="H58" s="6719">
        <v>5</v>
      </c>
      <c r="I58" s="6715" t="s">
        <v>3523</v>
      </c>
      <c r="J58" s="6811">
        <v>5</v>
      </c>
      <c r="K58" s="6719">
        <v>31</v>
      </c>
      <c r="L58" s="6715" t="s">
        <v>3523</v>
      </c>
      <c r="M58" s="6812">
        <v>31</v>
      </c>
      <c r="N58" s="509"/>
      <c r="O58" s="6714" t="s">
        <v>367</v>
      </c>
      <c r="P58" s="6715" t="s">
        <v>3523</v>
      </c>
      <c r="Q58" s="6813" t="s">
        <v>367</v>
      </c>
      <c r="R58" s="6717" t="s">
        <v>3578</v>
      </c>
      <c r="S58" s="6715" t="s">
        <v>3523</v>
      </c>
      <c r="T58" s="6814" t="s">
        <v>3578</v>
      </c>
      <c r="U58" s="6719">
        <v>5</v>
      </c>
      <c r="V58" s="6715" t="s">
        <v>3523</v>
      </c>
      <c r="W58" s="6813">
        <v>5</v>
      </c>
      <c r="X58" s="6719">
        <v>31</v>
      </c>
      <c r="Y58" s="6715" t="s">
        <v>3523</v>
      </c>
      <c r="Z58" s="6815">
        <v>31</v>
      </c>
      <c r="AA58" s="509"/>
      <c r="AB58" s="509"/>
      <c r="AC58" s="509"/>
      <c r="AD58" s="6732"/>
      <c r="AE58" s="6740"/>
      <c r="AF58" s="6740"/>
      <c r="AG58" s="6740"/>
      <c r="AH58" s="6740"/>
      <c r="AI58" s="6740"/>
      <c r="AJ58" s="6740"/>
      <c r="AK58" s="6740"/>
      <c r="AL58" s="6740"/>
      <c r="AM58" s="6740"/>
      <c r="AN58" s="6740"/>
      <c r="AO58" s="6740"/>
      <c r="AP58" s="6740"/>
      <c r="AQ58" s="6740"/>
      <c r="AR58" s="6740"/>
      <c r="AS58" s="6740"/>
      <c r="AT58" s="6740"/>
      <c r="AU58" s="6740"/>
      <c r="AV58" s="6740"/>
      <c r="AW58" s="6740"/>
      <c r="AX58" s="6740"/>
      <c r="AY58" s="6740"/>
      <c r="AZ58" s="6740"/>
      <c r="BA58" s="6740"/>
      <c r="BD58" s="6732"/>
      <c r="BE58" s="6740"/>
      <c r="BF58" s="6740"/>
      <c r="BG58" s="6740"/>
      <c r="BH58" s="6740"/>
      <c r="BI58" s="6740"/>
      <c r="BJ58" s="6740"/>
      <c r="BK58" s="6740"/>
      <c r="BL58" s="6740"/>
      <c r="BM58" s="6740"/>
      <c r="BN58" s="6740"/>
      <c r="BO58" s="6740"/>
      <c r="BP58" s="6740"/>
      <c r="BQ58" s="6740"/>
      <c r="BR58" s="6740"/>
      <c r="BS58" s="6740"/>
      <c r="BT58" s="6740"/>
      <c r="BU58" s="6740"/>
      <c r="BV58" s="6740"/>
      <c r="BW58" s="6740"/>
      <c r="BX58" s="6740"/>
      <c r="BY58" s="6740"/>
      <c r="BZ58" s="6740"/>
      <c r="CA58" s="6740"/>
      <c r="CB58" s="6740"/>
      <c r="CC58" s="6740"/>
      <c r="CD58" s="6740"/>
      <c r="CE58" s="6740"/>
      <c r="CF58" s="6740"/>
      <c r="CG58" s="6740"/>
      <c r="CH58" s="6740"/>
      <c r="CI58" s="6740"/>
      <c r="CJ58" s="6740"/>
      <c r="CK58" s="6740"/>
      <c r="CL58" s="6740"/>
      <c r="CM58" s="6740"/>
    </row>
    <row r="59" spans="1:91" ht="44.25">
      <c r="A59" s="509"/>
      <c r="B59" s="6714" t="s">
        <v>731</v>
      </c>
      <c r="C59" s="6715" t="s">
        <v>3523</v>
      </c>
      <c r="D59" s="6810" t="s">
        <v>731</v>
      </c>
      <c r="E59" s="6717" t="s">
        <v>3579</v>
      </c>
      <c r="F59" s="6715" t="s">
        <v>3523</v>
      </c>
      <c r="G59" s="6811" t="s">
        <v>3579</v>
      </c>
      <c r="H59" s="6719">
        <v>6</v>
      </c>
      <c r="I59" s="6715" t="s">
        <v>3523</v>
      </c>
      <c r="J59" s="6811">
        <v>6</v>
      </c>
      <c r="K59" s="6719">
        <v>32</v>
      </c>
      <c r="L59" s="6715" t="s">
        <v>3523</v>
      </c>
      <c r="M59" s="6812">
        <v>32</v>
      </c>
      <c r="N59" s="509"/>
      <c r="O59" s="6714" t="s">
        <v>731</v>
      </c>
      <c r="P59" s="6715" t="s">
        <v>3523</v>
      </c>
      <c r="Q59" s="6813" t="s">
        <v>731</v>
      </c>
      <c r="R59" s="6717" t="s">
        <v>3579</v>
      </c>
      <c r="S59" s="6715" t="s">
        <v>3523</v>
      </c>
      <c r="T59" s="6814" t="s">
        <v>3579</v>
      </c>
      <c r="U59" s="6719">
        <v>6</v>
      </c>
      <c r="V59" s="6715" t="s">
        <v>3523</v>
      </c>
      <c r="W59" s="6813">
        <v>6</v>
      </c>
      <c r="X59" s="6719">
        <v>32</v>
      </c>
      <c r="Y59" s="6715" t="s">
        <v>3523</v>
      </c>
      <c r="Z59" s="6815">
        <v>32</v>
      </c>
      <c r="AA59" s="509"/>
      <c r="AB59" s="509"/>
      <c r="AC59" s="509"/>
      <c r="AD59" s="6724" t="s">
        <v>3584</v>
      </c>
      <c r="AE59" s="6754" t="s">
        <v>3677</v>
      </c>
      <c r="AF59" s="6755">
        <v>0</v>
      </c>
      <c r="AG59" s="6754" t="s">
        <v>3678</v>
      </c>
      <c r="AH59" s="6755">
        <v>0</v>
      </c>
      <c r="AI59" s="6754" t="s">
        <v>3679</v>
      </c>
      <c r="AJ59" s="6755">
        <v>0</v>
      </c>
      <c r="AK59" s="6754" t="s">
        <v>3680</v>
      </c>
      <c r="AL59" s="6755">
        <v>0</v>
      </c>
      <c r="AM59" s="6754" t="s">
        <v>3681</v>
      </c>
      <c r="AN59" s="6755">
        <v>0</v>
      </c>
      <c r="AO59" s="6754" t="s">
        <v>3682</v>
      </c>
      <c r="AP59" s="6755">
        <v>0</v>
      </c>
      <c r="AQ59" s="6754" t="s">
        <v>3683</v>
      </c>
      <c r="AR59" s="6755">
        <v>0</v>
      </c>
      <c r="AS59" s="6754" t="s">
        <v>3684</v>
      </c>
      <c r="AT59" s="6755">
        <v>0</v>
      </c>
      <c r="AU59" s="6754" t="s">
        <v>3685</v>
      </c>
      <c r="AV59" s="6755">
        <v>0</v>
      </c>
      <c r="AW59" s="6754" t="s">
        <v>3686</v>
      </c>
      <c r="AX59" s="6755">
        <v>0</v>
      </c>
      <c r="AY59" s="6754" t="s">
        <v>3687</v>
      </c>
      <c r="AZ59" s="6755">
        <v>0</v>
      </c>
      <c r="BA59" s="6754" t="s">
        <v>3688</v>
      </c>
      <c r="BD59" s="6732"/>
      <c r="BE59" s="6705" t="s">
        <v>3689</v>
      </c>
      <c r="BF59" s="6740"/>
      <c r="BG59" s="6740"/>
      <c r="BH59" s="6740"/>
      <c r="BI59" s="6740"/>
      <c r="BJ59" s="6740"/>
      <c r="BK59" s="6740"/>
      <c r="BL59" s="6740"/>
      <c r="BM59" s="6740"/>
      <c r="BN59" s="6740"/>
      <c r="BO59" s="6740"/>
      <c r="BP59" s="6740"/>
      <c r="BQ59" s="6740"/>
      <c r="BR59" s="6740"/>
      <c r="BS59" s="6740"/>
      <c r="BT59" s="6740"/>
      <c r="BU59" s="6740"/>
      <c r="BV59" s="6740"/>
      <c r="BW59" s="6740"/>
      <c r="BX59" s="6740"/>
      <c r="BY59" s="6740"/>
      <c r="BZ59" s="6740"/>
      <c r="CA59" s="6740"/>
      <c r="CB59" s="6740"/>
      <c r="CC59" s="6740"/>
      <c r="CD59" s="6740"/>
      <c r="CE59" s="6740"/>
      <c r="CF59" s="6740"/>
      <c r="CG59" s="6740"/>
      <c r="CH59" s="6740"/>
      <c r="CI59" s="6740"/>
      <c r="CJ59" s="6740"/>
      <c r="CK59" s="6740"/>
      <c r="CL59" s="6740"/>
      <c r="CM59" s="6740"/>
    </row>
    <row r="60" spans="1:91" ht="44.25">
      <c r="A60" s="509"/>
      <c r="B60" s="6714" t="s">
        <v>285</v>
      </c>
      <c r="C60" s="6715" t="s">
        <v>3523</v>
      </c>
      <c r="D60" s="6810" t="s">
        <v>285</v>
      </c>
      <c r="E60" s="6717" t="s">
        <v>2338</v>
      </c>
      <c r="F60" s="6715" t="s">
        <v>3523</v>
      </c>
      <c r="G60" s="6811" t="s">
        <v>2338</v>
      </c>
      <c r="H60" s="6719">
        <v>7</v>
      </c>
      <c r="I60" s="6715" t="s">
        <v>3523</v>
      </c>
      <c r="J60" s="6811">
        <v>7</v>
      </c>
      <c r="K60" s="6719">
        <v>33</v>
      </c>
      <c r="L60" s="6715" t="s">
        <v>3523</v>
      </c>
      <c r="M60" s="6812">
        <v>33</v>
      </c>
      <c r="N60" s="509"/>
      <c r="O60" s="6714" t="s">
        <v>285</v>
      </c>
      <c r="P60" s="6715" t="s">
        <v>3523</v>
      </c>
      <c r="Q60" s="6813" t="s">
        <v>285</v>
      </c>
      <c r="R60" s="6717" t="s">
        <v>2338</v>
      </c>
      <c r="S60" s="6715" t="s">
        <v>3523</v>
      </c>
      <c r="T60" s="6814" t="s">
        <v>2338</v>
      </c>
      <c r="U60" s="6719">
        <v>7</v>
      </c>
      <c r="V60" s="6715" t="s">
        <v>3523</v>
      </c>
      <c r="W60" s="6813">
        <v>7</v>
      </c>
      <c r="X60" s="6719">
        <v>33</v>
      </c>
      <c r="Y60" s="6715" t="s">
        <v>3523</v>
      </c>
      <c r="Z60" s="6815">
        <v>33</v>
      </c>
      <c r="AA60" s="509"/>
      <c r="AB60" s="509"/>
      <c r="AC60" s="509"/>
      <c r="AD60" s="6732"/>
      <c r="AE60" s="6740"/>
      <c r="AF60" s="6740"/>
      <c r="AG60" s="6740"/>
      <c r="AH60" s="6740"/>
      <c r="AI60" s="6740"/>
      <c r="AJ60" s="6740"/>
      <c r="AK60" s="6740"/>
      <c r="AL60" s="6740"/>
      <c r="AM60" s="6740"/>
      <c r="AN60" s="6740"/>
      <c r="AO60" s="6740"/>
      <c r="AP60" s="6740"/>
      <c r="AQ60" s="6740"/>
      <c r="AR60" s="6740"/>
      <c r="AS60" s="6740"/>
      <c r="AT60" s="6740"/>
      <c r="AU60" s="6740"/>
      <c r="AV60" s="6740"/>
      <c r="AW60" s="6740"/>
      <c r="AX60" s="6740"/>
      <c r="AY60" s="6740"/>
      <c r="AZ60" s="6740"/>
      <c r="BA60" s="6740"/>
      <c r="BD60" s="6727" t="s">
        <v>3546</v>
      </c>
      <c r="BE60" s="6728" t="s">
        <v>3659</v>
      </c>
      <c r="BF60" s="6729"/>
      <c r="BG60" s="6740"/>
      <c r="BH60" s="6728" t="s">
        <v>3628</v>
      </c>
      <c r="BI60" s="6729"/>
      <c r="BJ60" s="6740"/>
      <c r="BK60" s="6728" t="s">
        <v>64</v>
      </c>
      <c r="BL60" s="6729"/>
      <c r="BM60" s="6740"/>
      <c r="BN60" s="6728" t="s">
        <v>334</v>
      </c>
      <c r="BO60" s="6729"/>
      <c r="BP60" s="6740"/>
      <c r="BQ60" s="6728" t="s">
        <v>2093</v>
      </c>
      <c r="BR60" s="6729"/>
      <c r="BS60" s="6740"/>
      <c r="BT60" s="6728" t="s">
        <v>343</v>
      </c>
      <c r="BU60" s="6729"/>
      <c r="BV60" s="6740"/>
      <c r="BW60" s="6728" t="s">
        <v>1304</v>
      </c>
      <c r="BX60" s="6729"/>
      <c r="BY60" s="6740"/>
      <c r="BZ60" s="6728" t="s">
        <v>1690</v>
      </c>
      <c r="CA60" s="6729"/>
      <c r="CB60" s="6740"/>
      <c r="CC60" s="6728" t="s">
        <v>257</v>
      </c>
      <c r="CD60" s="6729"/>
      <c r="CE60" s="6740"/>
      <c r="CF60" s="6728" t="s">
        <v>2418</v>
      </c>
      <c r="CG60" s="6729"/>
      <c r="CH60" s="6740"/>
      <c r="CI60" s="6728" t="s">
        <v>3662</v>
      </c>
      <c r="CJ60" s="6729"/>
      <c r="CK60" s="6740"/>
      <c r="CL60" s="6740"/>
      <c r="CM60" s="6740"/>
    </row>
    <row r="61" spans="1:91" ht="44.25">
      <c r="A61" s="509"/>
      <c r="B61" s="6714" t="s">
        <v>1686</v>
      </c>
      <c r="C61" s="6715" t="s">
        <v>3523</v>
      </c>
      <c r="D61" s="6810" t="s">
        <v>1686</v>
      </c>
      <c r="E61" s="6717" t="s">
        <v>3582</v>
      </c>
      <c r="F61" s="6715" t="s">
        <v>3523</v>
      </c>
      <c r="G61" s="6811" t="s">
        <v>3582</v>
      </c>
      <c r="H61" s="6719">
        <v>8</v>
      </c>
      <c r="I61" s="6715" t="s">
        <v>3523</v>
      </c>
      <c r="J61" s="6811">
        <v>8</v>
      </c>
      <c r="K61" s="6719">
        <v>34</v>
      </c>
      <c r="L61" s="6715" t="s">
        <v>3523</v>
      </c>
      <c r="M61" s="6812">
        <v>34</v>
      </c>
      <c r="N61" s="509"/>
      <c r="O61" s="6714" t="s">
        <v>1686</v>
      </c>
      <c r="P61" s="6715" t="s">
        <v>3523</v>
      </c>
      <c r="Q61" s="6813" t="s">
        <v>1686</v>
      </c>
      <c r="R61" s="6717" t="s">
        <v>3582</v>
      </c>
      <c r="S61" s="6715" t="s">
        <v>3523</v>
      </c>
      <c r="T61" s="6814" t="s">
        <v>3582</v>
      </c>
      <c r="U61" s="6719">
        <v>8</v>
      </c>
      <c r="V61" s="6715" t="s">
        <v>3523</v>
      </c>
      <c r="W61" s="6813">
        <v>8</v>
      </c>
      <c r="X61" s="6719">
        <v>34</v>
      </c>
      <c r="Y61" s="6715" t="s">
        <v>3523</v>
      </c>
      <c r="Z61" s="6815">
        <v>34</v>
      </c>
      <c r="AA61" s="509"/>
      <c r="AB61" s="509"/>
      <c r="AC61" s="509"/>
      <c r="AD61" s="6724" t="s">
        <v>3588</v>
      </c>
      <c r="AE61" s="6758" t="s">
        <v>3677</v>
      </c>
      <c r="AF61" s="6759">
        <v>0</v>
      </c>
      <c r="AG61" s="6758" t="s">
        <v>3678</v>
      </c>
      <c r="AH61" s="6759">
        <v>0</v>
      </c>
      <c r="AI61" s="6758" t="s">
        <v>3679</v>
      </c>
      <c r="AJ61" s="6759">
        <v>0</v>
      </c>
      <c r="AK61" s="6758" t="s">
        <v>3680</v>
      </c>
      <c r="AL61" s="6759">
        <v>0</v>
      </c>
      <c r="AM61" s="6758" t="s">
        <v>3681</v>
      </c>
      <c r="AN61" s="6759">
        <v>0</v>
      </c>
      <c r="AO61" s="6758" t="s">
        <v>3682</v>
      </c>
      <c r="AP61" s="6759">
        <v>0</v>
      </c>
      <c r="AQ61" s="6758" t="s">
        <v>3683</v>
      </c>
      <c r="AR61" s="6759">
        <v>0</v>
      </c>
      <c r="AS61" s="6758" t="s">
        <v>3684</v>
      </c>
      <c r="AT61" s="6759">
        <v>0</v>
      </c>
      <c r="AU61" s="6758" t="s">
        <v>3685</v>
      </c>
      <c r="AV61" s="6759">
        <v>0</v>
      </c>
      <c r="AW61" s="6758" t="s">
        <v>3686</v>
      </c>
      <c r="AX61" s="6759">
        <v>0</v>
      </c>
      <c r="AY61" s="6758" t="s">
        <v>3687</v>
      </c>
      <c r="AZ61" s="6759">
        <v>0</v>
      </c>
      <c r="BA61" s="6758" t="s">
        <v>3688</v>
      </c>
      <c r="BD61" s="6727"/>
      <c r="BE61" s="6734" t="s">
        <v>3659</v>
      </c>
      <c r="BF61" s="6735"/>
      <c r="BG61" s="6740"/>
      <c r="BH61" s="6734" t="s">
        <v>3629</v>
      </c>
      <c r="BI61" s="6735"/>
      <c r="BJ61" s="6740"/>
      <c r="BK61" s="6734" t="s">
        <v>3630</v>
      </c>
      <c r="BL61" s="6735"/>
      <c r="BM61" s="6740"/>
      <c r="BN61" s="6734" t="s">
        <v>3568</v>
      </c>
      <c r="BO61" s="6735"/>
      <c r="BP61" s="6740"/>
      <c r="BQ61" s="6734" t="s">
        <v>3627</v>
      </c>
      <c r="BR61" s="6735"/>
      <c r="BS61" s="6740"/>
      <c r="BT61" s="6734" t="s">
        <v>3549</v>
      </c>
      <c r="BU61" s="6735"/>
      <c r="BV61" s="6740"/>
      <c r="BW61" s="6734" t="s">
        <v>3592</v>
      </c>
      <c r="BX61" s="6735"/>
      <c r="BY61" s="6740"/>
      <c r="BZ61" s="6734" t="s">
        <v>121</v>
      </c>
      <c r="CA61" s="6735"/>
      <c r="CB61" s="6740"/>
      <c r="CC61" s="6734" t="s">
        <v>3631</v>
      </c>
      <c r="CD61" s="6735"/>
      <c r="CE61" s="6740"/>
      <c r="CF61" s="6734" t="s">
        <v>3644</v>
      </c>
      <c r="CG61" s="6735"/>
      <c r="CH61" s="6740"/>
      <c r="CI61" s="6734" t="s">
        <v>2249</v>
      </c>
      <c r="CJ61" s="6735"/>
      <c r="CK61" s="6740"/>
      <c r="CL61" s="6740"/>
      <c r="CM61" s="6740"/>
    </row>
    <row r="62" spans="1:91" ht="45" thickBot="1">
      <c r="A62" s="509"/>
      <c r="B62" s="6714" t="s">
        <v>734</v>
      </c>
      <c r="C62" s="6715" t="s">
        <v>3523</v>
      </c>
      <c r="D62" s="6810" t="s">
        <v>734</v>
      </c>
      <c r="E62" s="6717" t="s">
        <v>3583</v>
      </c>
      <c r="F62" s="6715" t="s">
        <v>3523</v>
      </c>
      <c r="G62" s="6811" t="s">
        <v>3583</v>
      </c>
      <c r="H62" s="6719">
        <v>9</v>
      </c>
      <c r="I62" s="6715" t="s">
        <v>3523</v>
      </c>
      <c r="J62" s="6811">
        <v>9</v>
      </c>
      <c r="K62" s="6719">
        <v>35</v>
      </c>
      <c r="L62" s="6715" t="s">
        <v>3523</v>
      </c>
      <c r="M62" s="6812">
        <v>35</v>
      </c>
      <c r="N62" s="509"/>
      <c r="O62" s="6714" t="s">
        <v>734</v>
      </c>
      <c r="P62" s="6715" t="s">
        <v>3523</v>
      </c>
      <c r="Q62" s="6813" t="s">
        <v>734</v>
      </c>
      <c r="R62" s="6717" t="s">
        <v>3583</v>
      </c>
      <c r="S62" s="6715" t="s">
        <v>3523</v>
      </c>
      <c r="T62" s="6814" t="s">
        <v>3583</v>
      </c>
      <c r="U62" s="6719">
        <v>9</v>
      </c>
      <c r="V62" s="6715" t="s">
        <v>3523</v>
      </c>
      <c r="W62" s="6813">
        <v>9</v>
      </c>
      <c r="X62" s="6719">
        <v>35</v>
      </c>
      <c r="Y62" s="6715" t="s">
        <v>3523</v>
      </c>
      <c r="Z62" s="6815">
        <v>35</v>
      </c>
      <c r="AA62" s="509"/>
      <c r="AB62" s="509"/>
      <c r="AC62" s="509"/>
      <c r="AD62" s="6816"/>
      <c r="AE62" s="6769"/>
      <c r="AF62" s="6769"/>
      <c r="AG62" s="6769"/>
      <c r="AH62" s="6769"/>
      <c r="AI62" s="6769"/>
      <c r="AJ62" s="6769"/>
      <c r="AK62" s="6769"/>
      <c r="AL62" s="6769"/>
      <c r="AM62" s="6769"/>
      <c r="AN62" s="6769"/>
      <c r="AO62" s="6769"/>
      <c r="AP62" s="6769"/>
      <c r="AQ62" s="6769"/>
      <c r="AR62" s="6769"/>
      <c r="AS62" s="6769"/>
      <c r="AT62" s="6769"/>
      <c r="AU62" s="6769"/>
      <c r="AV62" s="6769"/>
      <c r="AW62" s="6769"/>
      <c r="AX62" s="6769"/>
      <c r="AY62" s="6769"/>
      <c r="AZ62" s="6769"/>
      <c r="BA62" s="6769"/>
      <c r="BD62" s="6739"/>
      <c r="BE62" s="6730"/>
      <c r="BF62" s="6730"/>
      <c r="BG62" s="6740"/>
      <c r="BH62" s="6730"/>
      <c r="BI62" s="6730"/>
      <c r="BJ62" s="6740"/>
      <c r="BK62" s="6730"/>
      <c r="BL62" s="6730"/>
      <c r="BM62" s="6740"/>
      <c r="BN62" s="6730"/>
      <c r="BO62" s="6730"/>
      <c r="BP62" s="6740"/>
      <c r="BQ62" s="6730"/>
      <c r="BR62" s="6730"/>
      <c r="BS62" s="6740"/>
      <c r="BT62" s="6730"/>
      <c r="BU62" s="6730"/>
      <c r="BV62" s="6740"/>
      <c r="BW62" s="6730"/>
      <c r="BX62" s="6730"/>
      <c r="BY62" s="6740"/>
      <c r="BZ62" s="6730"/>
      <c r="CA62" s="6730"/>
      <c r="CB62" s="6740"/>
      <c r="CC62" s="6730"/>
      <c r="CD62" s="6730"/>
      <c r="CE62" s="6740"/>
      <c r="CF62" s="6730"/>
      <c r="CG62" s="6730"/>
      <c r="CH62" s="6740"/>
      <c r="CI62" s="6730"/>
      <c r="CJ62" s="6730"/>
      <c r="CK62" s="6740"/>
      <c r="CL62" s="6740"/>
      <c r="CM62" s="6740"/>
    </row>
    <row r="63" spans="1:91" ht="44.25" customHeight="1">
      <c r="A63" s="509"/>
      <c r="B63" s="6714" t="s">
        <v>737</v>
      </c>
      <c r="C63" s="6715" t="s">
        <v>3523</v>
      </c>
      <c r="D63" s="6810" t="s">
        <v>737</v>
      </c>
      <c r="E63" s="6717" t="s">
        <v>3585</v>
      </c>
      <c r="F63" s="6715" t="s">
        <v>3523</v>
      </c>
      <c r="G63" s="6811" t="s">
        <v>3585</v>
      </c>
      <c r="H63" s="6719">
        <v>10</v>
      </c>
      <c r="I63" s="6715" t="s">
        <v>3523</v>
      </c>
      <c r="J63" s="6811">
        <v>10</v>
      </c>
      <c r="K63" s="6719">
        <v>36</v>
      </c>
      <c r="L63" s="6715" t="s">
        <v>3523</v>
      </c>
      <c r="M63" s="6812">
        <v>36</v>
      </c>
      <c r="N63" s="509"/>
      <c r="O63" s="6714" t="s">
        <v>737</v>
      </c>
      <c r="P63" s="6715" t="s">
        <v>3523</v>
      </c>
      <c r="Q63" s="6813" t="s">
        <v>737</v>
      </c>
      <c r="R63" s="6717" t="s">
        <v>3585</v>
      </c>
      <c r="S63" s="6715" t="s">
        <v>3523</v>
      </c>
      <c r="T63" s="6814" t="s">
        <v>3585</v>
      </c>
      <c r="U63" s="6719">
        <v>10</v>
      </c>
      <c r="V63" s="6715" t="s">
        <v>3523</v>
      </c>
      <c r="W63" s="6813">
        <v>10</v>
      </c>
      <c r="X63" s="6719">
        <v>36</v>
      </c>
      <c r="Y63" s="6715" t="s">
        <v>3523</v>
      </c>
      <c r="Z63" s="6815">
        <v>36</v>
      </c>
      <c r="AA63" s="509"/>
      <c r="AB63" s="509"/>
      <c r="AC63" s="509"/>
      <c r="AE63" s="6817" t="s">
        <v>3690</v>
      </c>
      <c r="AF63" s="6818"/>
      <c r="AG63" s="6818"/>
      <c r="AH63" s="6818"/>
      <c r="AI63" s="6818"/>
      <c r="AJ63" s="6818"/>
      <c r="AK63" s="6818"/>
      <c r="AL63" s="6818"/>
      <c r="AM63" s="6818"/>
      <c r="AN63" s="6818"/>
      <c r="AO63" s="6818"/>
      <c r="AP63" s="6818"/>
      <c r="AQ63" s="6818"/>
      <c r="AR63" s="6818"/>
      <c r="AS63" s="6818"/>
      <c r="AT63" s="6818"/>
      <c r="AU63" s="6819"/>
      <c r="BD63" s="6741" t="s">
        <v>3577</v>
      </c>
      <c r="BE63" s="6742" t="s">
        <v>3659</v>
      </c>
      <c r="BF63" s="6743"/>
      <c r="BG63" s="6740"/>
      <c r="BH63" s="6742" t="s">
        <v>3628</v>
      </c>
      <c r="BI63" s="6743"/>
      <c r="BJ63" s="6740"/>
      <c r="BK63" s="6742" t="s">
        <v>64</v>
      </c>
      <c r="BL63" s="6743"/>
      <c r="BM63" s="6740"/>
      <c r="BN63" s="6742" t="s">
        <v>334</v>
      </c>
      <c r="BO63" s="6743"/>
      <c r="BP63" s="6740"/>
      <c r="BQ63" s="6742" t="s">
        <v>2093</v>
      </c>
      <c r="BR63" s="6743"/>
      <c r="BS63" s="6740"/>
      <c r="BT63" s="6742" t="s">
        <v>343</v>
      </c>
      <c r="BU63" s="6743"/>
      <c r="BV63" s="6740"/>
      <c r="BW63" s="6742" t="s">
        <v>1304</v>
      </c>
      <c r="BX63" s="6743"/>
      <c r="BY63" s="6740"/>
      <c r="BZ63" s="6742" t="s">
        <v>1690</v>
      </c>
      <c r="CA63" s="6743"/>
      <c r="CB63" s="6740"/>
      <c r="CC63" s="6742" t="s">
        <v>257</v>
      </c>
      <c r="CD63" s="6743"/>
      <c r="CE63" s="6740"/>
      <c r="CF63" s="6742" t="s">
        <v>2418</v>
      </c>
      <c r="CG63" s="6743"/>
      <c r="CH63" s="6740"/>
      <c r="CI63" s="6742" t="s">
        <v>3662</v>
      </c>
      <c r="CJ63" s="6743"/>
      <c r="CK63" s="6740"/>
      <c r="CL63" s="6740"/>
      <c r="CM63" s="6740"/>
    </row>
    <row r="64" spans="1:91" ht="45" thickBot="1">
      <c r="A64" s="509"/>
      <c r="B64" s="6714" t="s">
        <v>389</v>
      </c>
      <c r="C64" s="6715" t="s">
        <v>3523</v>
      </c>
      <c r="D64" s="6810" t="s">
        <v>389</v>
      </c>
      <c r="E64" s="6717" t="s">
        <v>3587</v>
      </c>
      <c r="F64" s="6715" t="s">
        <v>3523</v>
      </c>
      <c r="G64" s="6811" t="s">
        <v>3587</v>
      </c>
      <c r="H64" s="6719">
        <v>11</v>
      </c>
      <c r="I64" s="6715" t="s">
        <v>3523</v>
      </c>
      <c r="J64" s="6811">
        <v>11</v>
      </c>
      <c r="K64" s="6719">
        <v>37</v>
      </c>
      <c r="L64" s="6715" t="s">
        <v>3523</v>
      </c>
      <c r="M64" s="6812">
        <v>37</v>
      </c>
      <c r="N64" s="509"/>
      <c r="O64" s="6714" t="s">
        <v>389</v>
      </c>
      <c r="P64" s="6715" t="s">
        <v>3523</v>
      </c>
      <c r="Q64" s="6813" t="s">
        <v>389</v>
      </c>
      <c r="R64" s="6717" t="s">
        <v>3587</v>
      </c>
      <c r="S64" s="6715" t="s">
        <v>3523</v>
      </c>
      <c r="T64" s="6814" t="s">
        <v>3587</v>
      </c>
      <c r="U64" s="6719">
        <v>11</v>
      </c>
      <c r="V64" s="6715" t="s">
        <v>3523</v>
      </c>
      <c r="W64" s="6813">
        <v>11</v>
      </c>
      <c r="X64" s="6719">
        <v>37</v>
      </c>
      <c r="Y64" s="6715" t="s">
        <v>3523</v>
      </c>
      <c r="Z64" s="6815">
        <v>37</v>
      </c>
      <c r="AA64" s="509"/>
      <c r="AB64" s="509"/>
      <c r="AC64" s="509"/>
      <c r="AE64" s="6820"/>
      <c r="AF64" s="6821"/>
      <c r="AG64" s="6821"/>
      <c r="AH64" s="6821"/>
      <c r="AI64" s="6821"/>
      <c r="AJ64" s="6821"/>
      <c r="AK64" s="6821"/>
      <c r="AL64" s="6821"/>
      <c r="AM64" s="6821"/>
      <c r="AN64" s="6821"/>
      <c r="AO64" s="6821"/>
      <c r="AP64" s="6821"/>
      <c r="AQ64" s="6821"/>
      <c r="AR64" s="6821"/>
      <c r="AS64" s="6821"/>
      <c r="AT64" s="6821"/>
      <c r="AU64" s="6822"/>
      <c r="BD64" s="6741"/>
      <c r="BE64" s="6746" t="s">
        <v>3659</v>
      </c>
      <c r="BF64" s="6747"/>
      <c r="BG64" s="6740"/>
      <c r="BH64" s="6746" t="s">
        <v>3629</v>
      </c>
      <c r="BI64" s="6747"/>
      <c r="BJ64" s="6740"/>
      <c r="BK64" s="6746" t="s">
        <v>3630</v>
      </c>
      <c r="BL64" s="6747"/>
      <c r="BM64" s="6740"/>
      <c r="BN64" s="6746" t="s">
        <v>3568</v>
      </c>
      <c r="BO64" s="6747"/>
      <c r="BP64" s="6740"/>
      <c r="BQ64" s="6746" t="s">
        <v>3627</v>
      </c>
      <c r="BR64" s="6747"/>
      <c r="BS64" s="6740"/>
      <c r="BT64" s="6746" t="s">
        <v>3549</v>
      </c>
      <c r="BU64" s="6747"/>
      <c r="BV64" s="6740"/>
      <c r="BW64" s="6746" t="s">
        <v>3592</v>
      </c>
      <c r="BX64" s="6747"/>
      <c r="BY64" s="6740"/>
      <c r="BZ64" s="6746" t="s">
        <v>121</v>
      </c>
      <c r="CA64" s="6747"/>
      <c r="CB64" s="6740"/>
      <c r="CC64" s="6746" t="s">
        <v>3631</v>
      </c>
      <c r="CD64" s="6747"/>
      <c r="CE64" s="6740"/>
      <c r="CF64" s="6746" t="s">
        <v>3644</v>
      </c>
      <c r="CG64" s="6747"/>
      <c r="CH64" s="6740"/>
      <c r="CI64" s="6746" t="s">
        <v>2249</v>
      </c>
      <c r="CJ64" s="6747"/>
      <c r="CK64" s="6740"/>
      <c r="CL64" s="6740"/>
      <c r="CM64" s="6740"/>
    </row>
    <row r="65" spans="1:91" ht="44.25">
      <c r="A65" s="509"/>
      <c r="B65" s="6714" t="s">
        <v>96</v>
      </c>
      <c r="C65" s="6715" t="s">
        <v>3523</v>
      </c>
      <c r="D65" s="6810" t="s">
        <v>96</v>
      </c>
      <c r="E65" s="6717" t="s">
        <v>3589</v>
      </c>
      <c r="F65" s="6715" t="s">
        <v>3523</v>
      </c>
      <c r="G65" s="6811" t="s">
        <v>3589</v>
      </c>
      <c r="H65" s="6719">
        <v>12</v>
      </c>
      <c r="I65" s="6715" t="s">
        <v>3523</v>
      </c>
      <c r="J65" s="6811">
        <v>12</v>
      </c>
      <c r="K65" s="6719">
        <v>38</v>
      </c>
      <c r="L65" s="6715" t="s">
        <v>3523</v>
      </c>
      <c r="M65" s="6812">
        <v>38</v>
      </c>
      <c r="N65" s="509"/>
      <c r="O65" s="6714" t="s">
        <v>96</v>
      </c>
      <c r="P65" s="6715" t="s">
        <v>3523</v>
      </c>
      <c r="Q65" s="6813" t="s">
        <v>96</v>
      </c>
      <c r="R65" s="6717" t="s">
        <v>3589</v>
      </c>
      <c r="S65" s="6715" t="s">
        <v>3523</v>
      </c>
      <c r="T65" s="6814" t="s">
        <v>3589</v>
      </c>
      <c r="U65" s="6719">
        <v>12</v>
      </c>
      <c r="V65" s="6715" t="s">
        <v>3523</v>
      </c>
      <c r="W65" s="6813">
        <v>12</v>
      </c>
      <c r="X65" s="6719">
        <v>38</v>
      </c>
      <c r="Y65" s="6715" t="s">
        <v>3523</v>
      </c>
      <c r="Z65" s="6815">
        <v>38</v>
      </c>
      <c r="AA65" s="509"/>
      <c r="AB65" s="509"/>
      <c r="AC65" s="509"/>
      <c r="AE65" s="994"/>
      <c r="AF65" s="994"/>
      <c r="AG65" s="994"/>
      <c r="AH65" s="994"/>
      <c r="AI65" s="994"/>
      <c r="AJ65" s="994"/>
      <c r="AK65" s="994"/>
      <c r="AL65" s="994"/>
      <c r="AM65" s="994"/>
      <c r="AN65" s="994"/>
      <c r="AO65" s="994"/>
      <c r="AP65" s="994"/>
      <c r="BD65" s="6739"/>
      <c r="BE65" s="6740"/>
      <c r="BF65" s="6740"/>
      <c r="BG65" s="6740"/>
      <c r="BH65" s="6740"/>
      <c r="BI65" s="6740"/>
      <c r="BJ65" s="6740"/>
      <c r="BK65" s="6740"/>
      <c r="BL65" s="6740"/>
      <c r="BM65" s="6740"/>
      <c r="BN65" s="6740"/>
      <c r="BO65" s="6740"/>
      <c r="BP65" s="6740"/>
      <c r="BQ65" s="6740"/>
      <c r="BR65" s="6740"/>
      <c r="BS65" s="6740"/>
      <c r="BT65" s="6740"/>
      <c r="BU65" s="6740"/>
      <c r="BV65" s="6740"/>
      <c r="BW65" s="6740"/>
      <c r="BX65" s="6740"/>
      <c r="BY65" s="6740"/>
      <c r="BZ65" s="6740"/>
      <c r="CA65" s="6740"/>
      <c r="CB65" s="6740"/>
      <c r="CC65" s="6740"/>
      <c r="CD65" s="6740"/>
      <c r="CE65" s="6740"/>
      <c r="CF65" s="6740"/>
      <c r="CG65" s="6740"/>
      <c r="CH65" s="6740"/>
      <c r="CI65" s="6740"/>
      <c r="CJ65" s="6740"/>
      <c r="CK65" s="6740"/>
      <c r="CL65" s="6740"/>
      <c r="CM65" s="6740"/>
    </row>
    <row r="66" spans="1:91" ht="44.25" customHeight="1">
      <c r="A66" s="509"/>
      <c r="B66" s="6714" t="s">
        <v>1956</v>
      </c>
      <c r="C66" s="6715" t="s">
        <v>3523</v>
      </c>
      <c r="D66" s="6810" t="s">
        <v>1956</v>
      </c>
      <c r="E66" s="6717" t="s">
        <v>3590</v>
      </c>
      <c r="F66" s="6715" t="s">
        <v>3523</v>
      </c>
      <c r="G66" s="6811" t="s">
        <v>3590</v>
      </c>
      <c r="H66" s="6719">
        <v>13</v>
      </c>
      <c r="I66" s="6715" t="s">
        <v>3523</v>
      </c>
      <c r="J66" s="6811">
        <v>13</v>
      </c>
      <c r="K66" s="6719">
        <v>39</v>
      </c>
      <c r="L66" s="6715" t="s">
        <v>3523</v>
      </c>
      <c r="M66" s="6812">
        <v>39</v>
      </c>
      <c r="N66" s="509"/>
      <c r="O66" s="6714" t="s">
        <v>1956</v>
      </c>
      <c r="P66" s="6715" t="s">
        <v>3523</v>
      </c>
      <c r="Q66" s="6813" t="s">
        <v>1956</v>
      </c>
      <c r="R66" s="6717" t="s">
        <v>3590</v>
      </c>
      <c r="S66" s="6715" t="s">
        <v>3523</v>
      </c>
      <c r="T66" s="6814" t="s">
        <v>3590</v>
      </c>
      <c r="U66" s="6719">
        <v>13</v>
      </c>
      <c r="V66" s="6715" t="s">
        <v>3523</v>
      </c>
      <c r="W66" s="6813">
        <v>13</v>
      </c>
      <c r="X66" s="6719">
        <v>39</v>
      </c>
      <c r="Y66" s="6715" t="s">
        <v>3523</v>
      </c>
      <c r="Z66" s="6815">
        <v>39</v>
      </c>
      <c r="AA66" s="509"/>
      <c r="AB66" s="509"/>
      <c r="AC66" s="509"/>
      <c r="AE66" s="6823" t="s">
        <v>3691</v>
      </c>
      <c r="AF66" s="6824"/>
      <c r="AG66" s="6824"/>
      <c r="AH66" s="6824"/>
      <c r="AI66" s="6824"/>
      <c r="AJ66" s="6824"/>
      <c r="AK66" s="6824"/>
      <c r="AL66" s="6824"/>
      <c r="AM66" s="6824"/>
      <c r="AN66" s="6824"/>
      <c r="AO66" s="6824"/>
      <c r="AP66" s="6824"/>
      <c r="AQ66" s="6825"/>
      <c r="AS66" s="6826" t="s">
        <v>2257</v>
      </c>
      <c r="AU66" s="6826" t="s">
        <v>2258</v>
      </c>
      <c r="BD66" s="6741" t="s">
        <v>3581</v>
      </c>
      <c r="BE66" s="6750" t="s">
        <v>3659</v>
      </c>
      <c r="BF66" s="6751"/>
      <c r="BG66" s="6740"/>
      <c r="BH66" s="6750" t="s">
        <v>3628</v>
      </c>
      <c r="BI66" s="6751"/>
      <c r="BJ66" s="6740"/>
      <c r="BK66" s="6750" t="s">
        <v>64</v>
      </c>
      <c r="BL66" s="6751"/>
      <c r="BM66" s="6740"/>
      <c r="BN66" s="6750" t="s">
        <v>334</v>
      </c>
      <c r="BO66" s="6751"/>
      <c r="BP66" s="6740"/>
      <c r="BQ66" s="6750" t="s">
        <v>2093</v>
      </c>
      <c r="BR66" s="6751"/>
      <c r="BS66" s="6740"/>
      <c r="BT66" s="6750" t="s">
        <v>343</v>
      </c>
      <c r="BU66" s="6751"/>
      <c r="BV66" s="6740"/>
      <c r="BW66" s="6750" t="s">
        <v>1304</v>
      </c>
      <c r="BX66" s="6751"/>
      <c r="BY66" s="6740"/>
      <c r="BZ66" s="6750" t="s">
        <v>1690</v>
      </c>
      <c r="CA66" s="6751"/>
      <c r="CB66" s="6740"/>
      <c r="CC66" s="6750" t="s">
        <v>257</v>
      </c>
      <c r="CD66" s="6751"/>
      <c r="CE66" s="6740"/>
      <c r="CF66" s="6750" t="s">
        <v>2418</v>
      </c>
      <c r="CG66" s="6751"/>
      <c r="CH66" s="6740"/>
      <c r="CI66" s="6750" t="s">
        <v>3662</v>
      </c>
      <c r="CJ66" s="6751"/>
      <c r="CK66" s="6740"/>
      <c r="CL66" s="6740"/>
      <c r="CM66" s="6740"/>
    </row>
    <row r="67" spans="1:91" ht="44.25">
      <c r="A67" s="509"/>
      <c r="B67" s="6714" t="s">
        <v>1304</v>
      </c>
      <c r="C67" s="6715" t="s">
        <v>3523</v>
      </c>
      <c r="D67" s="6810" t="s">
        <v>1304</v>
      </c>
      <c r="E67" s="6717" t="s">
        <v>3592</v>
      </c>
      <c r="F67" s="6715" t="s">
        <v>3523</v>
      </c>
      <c r="G67" s="6811" t="s">
        <v>3592</v>
      </c>
      <c r="H67" s="6719">
        <v>14</v>
      </c>
      <c r="I67" s="6715" t="s">
        <v>3523</v>
      </c>
      <c r="J67" s="6811">
        <v>14</v>
      </c>
      <c r="K67" s="6719">
        <v>40</v>
      </c>
      <c r="L67" s="6715" t="s">
        <v>3523</v>
      </c>
      <c r="M67" s="6812">
        <v>40</v>
      </c>
      <c r="N67" s="509"/>
      <c r="O67" s="6714" t="s">
        <v>1304</v>
      </c>
      <c r="P67" s="6715" t="s">
        <v>3523</v>
      </c>
      <c r="Q67" s="6813" t="s">
        <v>1304</v>
      </c>
      <c r="R67" s="6717" t="s">
        <v>3592</v>
      </c>
      <c r="S67" s="6715" t="s">
        <v>3523</v>
      </c>
      <c r="T67" s="6814" t="s">
        <v>3592</v>
      </c>
      <c r="U67" s="6719">
        <v>14</v>
      </c>
      <c r="V67" s="6715" t="s">
        <v>3523</v>
      </c>
      <c r="W67" s="6813">
        <v>14</v>
      </c>
      <c r="X67" s="6719">
        <v>40</v>
      </c>
      <c r="Y67" s="6715" t="s">
        <v>3523</v>
      </c>
      <c r="Z67" s="6815">
        <v>40</v>
      </c>
      <c r="AA67" s="509"/>
      <c r="AB67" s="509"/>
      <c r="AC67" s="509"/>
      <c r="AE67" s="6827"/>
      <c r="AF67" s="6828"/>
      <c r="AG67" s="6828"/>
      <c r="AH67" s="6828"/>
      <c r="AI67" s="6828"/>
      <c r="AJ67" s="6828"/>
      <c r="AK67" s="6828"/>
      <c r="AL67" s="6828"/>
      <c r="AM67" s="6828"/>
      <c r="AN67" s="6828"/>
      <c r="AO67" s="6828"/>
      <c r="AP67" s="6828"/>
      <c r="AQ67" s="6829"/>
      <c r="AS67" s="6826" t="s">
        <v>3692</v>
      </c>
      <c r="AU67" s="6826" t="s">
        <v>3693</v>
      </c>
      <c r="BD67" s="6741"/>
      <c r="BE67" s="6752" t="s">
        <v>3659</v>
      </c>
      <c r="BF67" s="6753"/>
      <c r="BG67" s="6740"/>
      <c r="BH67" s="6752" t="s">
        <v>3629</v>
      </c>
      <c r="BI67" s="6753"/>
      <c r="BJ67" s="6740"/>
      <c r="BK67" s="6752" t="s">
        <v>3630</v>
      </c>
      <c r="BL67" s="6753"/>
      <c r="BM67" s="6740"/>
      <c r="BN67" s="6752" t="s">
        <v>3568</v>
      </c>
      <c r="BO67" s="6753"/>
      <c r="BP67" s="6740"/>
      <c r="BQ67" s="6752" t="s">
        <v>3627</v>
      </c>
      <c r="BR67" s="6753"/>
      <c r="BS67" s="6740"/>
      <c r="BT67" s="6752" t="s">
        <v>3549</v>
      </c>
      <c r="BU67" s="6753"/>
      <c r="BV67" s="6740"/>
      <c r="BW67" s="6752" t="s">
        <v>3592</v>
      </c>
      <c r="BX67" s="6753"/>
      <c r="BY67" s="6740"/>
      <c r="BZ67" s="6752" t="s">
        <v>121</v>
      </c>
      <c r="CA67" s="6753"/>
      <c r="CB67" s="6740"/>
      <c r="CC67" s="6752" t="s">
        <v>3631</v>
      </c>
      <c r="CD67" s="6753"/>
      <c r="CE67" s="6740"/>
      <c r="CF67" s="6752" t="s">
        <v>3644</v>
      </c>
      <c r="CG67" s="6753"/>
      <c r="CH67" s="6740"/>
      <c r="CI67" s="6752" t="s">
        <v>2249</v>
      </c>
      <c r="CJ67" s="6753"/>
      <c r="CK67" s="6740"/>
      <c r="CL67" s="6740"/>
      <c r="CM67" s="6740"/>
    </row>
    <row r="68" spans="1:91" ht="44.25">
      <c r="A68" s="509"/>
      <c r="B68" s="6714" t="s">
        <v>3605</v>
      </c>
      <c r="C68" s="6715" t="s">
        <v>3523</v>
      </c>
      <c r="D68" s="6810" t="s">
        <v>3605</v>
      </c>
      <c r="E68" s="6717" t="s">
        <v>3606</v>
      </c>
      <c r="F68" s="6715" t="s">
        <v>3523</v>
      </c>
      <c r="G68" s="6811" t="s">
        <v>3606</v>
      </c>
      <c r="H68" s="6719">
        <v>15</v>
      </c>
      <c r="I68" s="6715" t="s">
        <v>3523</v>
      </c>
      <c r="J68" s="6811">
        <v>15</v>
      </c>
      <c r="K68" s="6719">
        <v>41</v>
      </c>
      <c r="L68" s="6715" t="s">
        <v>3523</v>
      </c>
      <c r="M68" s="6812">
        <v>41</v>
      </c>
      <c r="N68" s="509"/>
      <c r="O68" s="6714" t="s">
        <v>3605</v>
      </c>
      <c r="P68" s="6715" t="s">
        <v>3523</v>
      </c>
      <c r="Q68" s="6813" t="s">
        <v>3605</v>
      </c>
      <c r="R68" s="6717" t="s">
        <v>3606</v>
      </c>
      <c r="S68" s="6715" t="s">
        <v>3523</v>
      </c>
      <c r="T68" s="6814" t="s">
        <v>3606</v>
      </c>
      <c r="U68" s="6719">
        <v>15</v>
      </c>
      <c r="V68" s="6715" t="s">
        <v>3523</v>
      </c>
      <c r="W68" s="6813">
        <v>15</v>
      </c>
      <c r="X68" s="6719">
        <v>41</v>
      </c>
      <c r="Y68" s="6715" t="s">
        <v>3523</v>
      </c>
      <c r="Z68" s="6815">
        <v>41</v>
      </c>
      <c r="AA68" s="509"/>
      <c r="AB68" s="509"/>
      <c r="AC68" s="509"/>
      <c r="AE68" s="6830"/>
      <c r="AF68" s="6831"/>
      <c r="AG68" s="6831"/>
      <c r="AH68" s="6831"/>
      <c r="AI68" s="6831"/>
      <c r="AJ68" s="6831"/>
      <c r="AK68" s="6831"/>
      <c r="AL68" s="6831"/>
      <c r="AM68" s="6831"/>
      <c r="AN68" s="6831"/>
      <c r="AO68" s="6831"/>
      <c r="AP68" s="6831"/>
      <c r="AQ68" s="6832"/>
      <c r="AS68" s="6833"/>
      <c r="BD68" s="6732"/>
      <c r="BE68" s="6740"/>
      <c r="BF68" s="6740"/>
      <c r="BG68" s="6740"/>
      <c r="BH68" s="6740"/>
      <c r="BI68" s="6740"/>
      <c r="BJ68" s="6740"/>
      <c r="BK68" s="6740"/>
      <c r="BL68" s="6740"/>
      <c r="BM68" s="6740"/>
      <c r="BN68" s="6740"/>
      <c r="BO68" s="6740"/>
      <c r="BP68" s="6740"/>
      <c r="BQ68" s="6740"/>
      <c r="BR68" s="6740"/>
      <c r="BS68" s="6740"/>
      <c r="BT68" s="6740"/>
      <c r="BU68" s="6740"/>
      <c r="BV68" s="6740"/>
      <c r="BW68" s="6740"/>
      <c r="BX68" s="6740"/>
      <c r="BY68" s="6740"/>
      <c r="BZ68" s="6740"/>
      <c r="CA68" s="6740"/>
      <c r="CB68" s="6740"/>
      <c r="CC68" s="6740"/>
      <c r="CD68" s="6740"/>
      <c r="CE68" s="6740"/>
      <c r="CF68" s="6740"/>
      <c r="CG68" s="6740"/>
      <c r="CH68" s="6740"/>
      <c r="CI68" s="6740"/>
      <c r="CJ68" s="6740"/>
      <c r="CK68" s="6740"/>
      <c r="CL68" s="6740"/>
      <c r="CM68" s="6740"/>
    </row>
    <row r="69" spans="1:91" ht="44.25">
      <c r="A69" s="509"/>
      <c r="B69" s="6714" t="s">
        <v>1954</v>
      </c>
      <c r="C69" s="6715" t="s">
        <v>3523</v>
      </c>
      <c r="D69" s="6810" t="s">
        <v>1954</v>
      </c>
      <c r="E69" s="6717" t="s">
        <v>870</v>
      </c>
      <c r="F69" s="6715" t="s">
        <v>3523</v>
      </c>
      <c r="G69" s="6811" t="s">
        <v>870</v>
      </c>
      <c r="H69" s="6719">
        <v>16</v>
      </c>
      <c r="I69" s="6715" t="s">
        <v>3523</v>
      </c>
      <c r="J69" s="6811">
        <v>16</v>
      </c>
      <c r="K69" s="6719">
        <v>42</v>
      </c>
      <c r="L69" s="6715" t="s">
        <v>3523</v>
      </c>
      <c r="M69" s="6812">
        <v>42</v>
      </c>
      <c r="N69" s="509"/>
      <c r="O69" s="6714" t="s">
        <v>1954</v>
      </c>
      <c r="P69" s="6715" t="s">
        <v>3523</v>
      </c>
      <c r="Q69" s="6813" t="s">
        <v>1954</v>
      </c>
      <c r="R69" s="6717" t="s">
        <v>870</v>
      </c>
      <c r="S69" s="6715" t="s">
        <v>3523</v>
      </c>
      <c r="T69" s="6814" t="s">
        <v>870</v>
      </c>
      <c r="U69" s="6719">
        <v>16</v>
      </c>
      <c r="V69" s="6715" t="s">
        <v>3523</v>
      </c>
      <c r="W69" s="6813">
        <v>16</v>
      </c>
      <c r="X69" s="6719">
        <v>42</v>
      </c>
      <c r="Y69" s="6715" t="s">
        <v>3523</v>
      </c>
      <c r="Z69" s="6815">
        <v>42</v>
      </c>
      <c r="AA69" s="509"/>
      <c r="AB69" s="509"/>
      <c r="AC69" s="509"/>
      <c r="AE69" s="994"/>
      <c r="AF69" s="994"/>
      <c r="AG69" s="994"/>
      <c r="AH69" s="994"/>
      <c r="AI69" s="994"/>
      <c r="AJ69" s="994"/>
      <c r="AK69" s="994"/>
      <c r="AL69" s="994"/>
      <c r="AM69" s="994"/>
      <c r="AN69" s="994"/>
      <c r="AO69" s="994"/>
      <c r="AP69" s="994"/>
      <c r="BD69" s="6741" t="s">
        <v>3586</v>
      </c>
      <c r="BE69" s="6756" t="s">
        <v>3659</v>
      </c>
      <c r="BF69" s="6757"/>
      <c r="BG69" s="6740"/>
      <c r="BH69" s="6756" t="s">
        <v>3628</v>
      </c>
      <c r="BI69" s="6757"/>
      <c r="BJ69" s="6740"/>
      <c r="BK69" s="6756" t="s">
        <v>64</v>
      </c>
      <c r="BL69" s="6757"/>
      <c r="BM69" s="6740"/>
      <c r="BN69" s="6756" t="s">
        <v>334</v>
      </c>
      <c r="BO69" s="6757"/>
      <c r="BP69" s="6740"/>
      <c r="BQ69" s="6756" t="s">
        <v>2093</v>
      </c>
      <c r="BR69" s="6757"/>
      <c r="BS69" s="6740"/>
      <c r="BT69" s="6756" t="s">
        <v>343</v>
      </c>
      <c r="BU69" s="6757"/>
      <c r="BV69" s="6740"/>
      <c r="BW69" s="6756" t="s">
        <v>1304</v>
      </c>
      <c r="BX69" s="6757"/>
      <c r="BY69" s="6740"/>
      <c r="BZ69" s="6756" t="s">
        <v>1690</v>
      </c>
      <c r="CA69" s="6757"/>
      <c r="CB69" s="6740"/>
      <c r="CC69" s="6756" t="s">
        <v>257</v>
      </c>
      <c r="CD69" s="6757"/>
      <c r="CE69" s="6740"/>
      <c r="CF69" s="6756" t="s">
        <v>2418</v>
      </c>
      <c r="CG69" s="6757"/>
      <c r="CH69" s="6740"/>
      <c r="CI69" s="6756" t="s">
        <v>3662</v>
      </c>
      <c r="CJ69" s="6757"/>
      <c r="CK69" s="6740"/>
      <c r="CL69" s="6740"/>
      <c r="CM69" s="6740"/>
    </row>
    <row r="70" spans="1:91" ht="44.25">
      <c r="A70" s="509"/>
      <c r="B70" s="6714" t="s">
        <v>2221</v>
      </c>
      <c r="C70" s="6715" t="s">
        <v>3523</v>
      </c>
      <c r="D70" s="6810" t="s">
        <v>2221</v>
      </c>
      <c r="E70" s="6717" t="s">
        <v>316</v>
      </c>
      <c r="F70" s="6715" t="s">
        <v>3523</v>
      </c>
      <c r="G70" s="6811" t="s">
        <v>316</v>
      </c>
      <c r="H70" s="6719">
        <v>17</v>
      </c>
      <c r="I70" s="6715" t="s">
        <v>3523</v>
      </c>
      <c r="J70" s="6811">
        <v>17</v>
      </c>
      <c r="K70" s="6719">
        <v>43</v>
      </c>
      <c r="L70" s="6715" t="s">
        <v>3523</v>
      </c>
      <c r="M70" s="6812">
        <v>43</v>
      </c>
      <c r="N70" s="509"/>
      <c r="O70" s="6714" t="s">
        <v>2221</v>
      </c>
      <c r="P70" s="6715" t="s">
        <v>3523</v>
      </c>
      <c r="Q70" s="6813" t="s">
        <v>2221</v>
      </c>
      <c r="R70" s="6717" t="s">
        <v>316</v>
      </c>
      <c r="S70" s="6715" t="s">
        <v>3523</v>
      </c>
      <c r="T70" s="6814" t="s">
        <v>316</v>
      </c>
      <c r="U70" s="6719">
        <v>17</v>
      </c>
      <c r="V70" s="6715" t="s">
        <v>3523</v>
      </c>
      <c r="W70" s="6813">
        <v>17</v>
      </c>
      <c r="X70" s="6719">
        <v>43</v>
      </c>
      <c r="Y70" s="6715" t="s">
        <v>3523</v>
      </c>
      <c r="Z70" s="6815">
        <v>43</v>
      </c>
      <c r="AA70" s="509"/>
      <c r="AB70" s="509"/>
      <c r="AC70" s="509"/>
      <c r="AF70" s="6834"/>
      <c r="AG70" s="6835" t="s">
        <v>3694</v>
      </c>
      <c r="AH70" s="6835"/>
      <c r="AI70" s="6835"/>
      <c r="AJ70" s="6835"/>
      <c r="AK70" s="6835"/>
      <c r="AL70" s="6835"/>
      <c r="AM70" s="6835"/>
      <c r="AN70" s="6835"/>
      <c r="AO70" s="6835"/>
      <c r="AP70" s="6835"/>
      <c r="AQ70" s="6835"/>
      <c r="AR70" s="6835"/>
      <c r="AS70" s="6835"/>
      <c r="AT70" s="6835"/>
      <c r="AU70" s="6835"/>
      <c r="BD70" s="6741"/>
      <c r="BE70" s="6760" t="s">
        <v>3659</v>
      </c>
      <c r="BF70" s="6761"/>
      <c r="BG70" s="6740"/>
      <c r="BH70" s="6760" t="s">
        <v>3629</v>
      </c>
      <c r="BI70" s="6761"/>
      <c r="BJ70" s="6740"/>
      <c r="BK70" s="6760" t="s">
        <v>3630</v>
      </c>
      <c r="BL70" s="6761"/>
      <c r="BM70" s="6740"/>
      <c r="BN70" s="6760" t="s">
        <v>3568</v>
      </c>
      <c r="BO70" s="6761"/>
      <c r="BP70" s="6740"/>
      <c r="BQ70" s="6760" t="s">
        <v>3627</v>
      </c>
      <c r="BR70" s="6761"/>
      <c r="BS70" s="6740"/>
      <c r="BT70" s="6760" t="s">
        <v>3549</v>
      </c>
      <c r="BU70" s="6761"/>
      <c r="BV70" s="6740"/>
      <c r="BW70" s="6760" t="s">
        <v>3592</v>
      </c>
      <c r="BX70" s="6761"/>
      <c r="BY70" s="6740"/>
      <c r="BZ70" s="6760" t="s">
        <v>121</v>
      </c>
      <c r="CA70" s="6761"/>
      <c r="CB70" s="6740"/>
      <c r="CC70" s="6760" t="s">
        <v>3631</v>
      </c>
      <c r="CD70" s="6761"/>
      <c r="CE70" s="6740"/>
      <c r="CF70" s="6760" t="s">
        <v>3644</v>
      </c>
      <c r="CG70" s="6761"/>
      <c r="CH70" s="6740"/>
      <c r="CI70" s="6760" t="s">
        <v>2249</v>
      </c>
      <c r="CJ70" s="6761"/>
      <c r="CK70" s="6740"/>
      <c r="CL70" s="6740"/>
      <c r="CM70" s="6740"/>
    </row>
    <row r="71" spans="1:91" ht="44.25">
      <c r="A71" s="509"/>
      <c r="B71" s="6714" t="s">
        <v>1955</v>
      </c>
      <c r="C71" s="6715" t="s">
        <v>3523</v>
      </c>
      <c r="D71" s="6810" t="s">
        <v>1955</v>
      </c>
      <c r="E71" s="6717" t="s">
        <v>3622</v>
      </c>
      <c r="F71" s="6715" t="s">
        <v>3523</v>
      </c>
      <c r="G71" s="6811" t="s">
        <v>3622</v>
      </c>
      <c r="H71" s="6719">
        <v>18</v>
      </c>
      <c r="I71" s="6715" t="s">
        <v>3523</v>
      </c>
      <c r="J71" s="6811">
        <v>18</v>
      </c>
      <c r="K71" s="6719">
        <v>44</v>
      </c>
      <c r="L71" s="6715" t="s">
        <v>3523</v>
      </c>
      <c r="M71" s="6812">
        <v>44</v>
      </c>
      <c r="N71" s="509"/>
      <c r="O71" s="6714" t="s">
        <v>1955</v>
      </c>
      <c r="P71" s="6715" t="s">
        <v>3523</v>
      </c>
      <c r="Q71" s="6813" t="s">
        <v>1955</v>
      </c>
      <c r="R71" s="6717" t="s">
        <v>3622</v>
      </c>
      <c r="S71" s="6715" t="s">
        <v>3523</v>
      </c>
      <c r="T71" s="6814" t="s">
        <v>3622</v>
      </c>
      <c r="U71" s="6719">
        <v>18</v>
      </c>
      <c r="V71" s="6715" t="s">
        <v>3523</v>
      </c>
      <c r="W71" s="6813">
        <v>18</v>
      </c>
      <c r="X71" s="6719">
        <v>44</v>
      </c>
      <c r="Y71" s="6715" t="s">
        <v>3523</v>
      </c>
      <c r="Z71" s="6815">
        <v>44</v>
      </c>
      <c r="AA71" s="509"/>
      <c r="AB71" s="509"/>
      <c r="AC71" s="509"/>
      <c r="AE71" s="994"/>
      <c r="AF71" s="994"/>
      <c r="AG71" s="994"/>
      <c r="AH71" s="994"/>
      <c r="AI71" s="994"/>
      <c r="AJ71" s="994"/>
      <c r="AK71" s="994"/>
      <c r="AL71" s="994"/>
      <c r="AM71" s="994"/>
      <c r="AN71" s="994"/>
      <c r="AO71" s="994"/>
      <c r="AP71" s="994"/>
      <c r="BD71" s="6732"/>
      <c r="BE71" s="6740"/>
      <c r="BF71" s="6740"/>
      <c r="BG71" s="6740"/>
      <c r="BH71" s="6740"/>
      <c r="BI71" s="6740"/>
      <c r="BJ71" s="6740"/>
      <c r="BK71" s="6740"/>
      <c r="BL71" s="6740"/>
      <c r="BM71" s="6740"/>
      <c r="BN71" s="6740"/>
      <c r="BO71" s="6740"/>
      <c r="BP71" s="6740"/>
      <c r="BQ71" s="6740"/>
      <c r="BR71" s="6740"/>
      <c r="BS71" s="6740"/>
      <c r="BT71" s="6740"/>
      <c r="BU71" s="6740"/>
      <c r="BV71" s="6740"/>
      <c r="BW71" s="6740"/>
      <c r="BX71" s="6740"/>
      <c r="BY71" s="6740"/>
      <c r="BZ71" s="6740"/>
      <c r="CA71" s="6740"/>
      <c r="CB71" s="6740"/>
      <c r="CC71" s="6740"/>
      <c r="CD71" s="6740"/>
      <c r="CE71" s="6740"/>
      <c r="CF71" s="6740"/>
      <c r="CG71" s="6740"/>
      <c r="CH71" s="6740"/>
      <c r="CI71" s="6740"/>
      <c r="CJ71" s="6740"/>
      <c r="CK71" s="6740"/>
      <c r="CL71" s="6740"/>
      <c r="CM71" s="6740"/>
    </row>
    <row r="72" spans="1:91" ht="44.25">
      <c r="A72" s="509"/>
      <c r="B72" s="6714" t="s">
        <v>740</v>
      </c>
      <c r="C72" s="6715" t="s">
        <v>3523</v>
      </c>
      <c r="D72" s="6810" t="s">
        <v>740</v>
      </c>
      <c r="E72" s="6717" t="s">
        <v>3626</v>
      </c>
      <c r="F72" s="6715" t="s">
        <v>3523</v>
      </c>
      <c r="G72" s="6811" t="s">
        <v>3626</v>
      </c>
      <c r="H72" s="6719">
        <v>19</v>
      </c>
      <c r="I72" s="6715" t="s">
        <v>3523</v>
      </c>
      <c r="J72" s="6811">
        <v>19</v>
      </c>
      <c r="K72" s="6719">
        <v>45</v>
      </c>
      <c r="L72" s="6715" t="s">
        <v>3523</v>
      </c>
      <c r="M72" s="6812">
        <v>45</v>
      </c>
      <c r="N72" s="509"/>
      <c r="O72" s="6714" t="s">
        <v>740</v>
      </c>
      <c r="P72" s="6715" t="s">
        <v>3523</v>
      </c>
      <c r="Q72" s="6813" t="s">
        <v>740</v>
      </c>
      <c r="R72" s="6717" t="s">
        <v>3626</v>
      </c>
      <c r="S72" s="6715" t="s">
        <v>3523</v>
      </c>
      <c r="T72" s="6814" t="s">
        <v>3626</v>
      </c>
      <c r="U72" s="6719">
        <v>19</v>
      </c>
      <c r="V72" s="6715" t="s">
        <v>3523</v>
      </c>
      <c r="W72" s="6813">
        <v>19</v>
      </c>
      <c r="X72" s="6719">
        <v>45</v>
      </c>
      <c r="Y72" s="6715" t="s">
        <v>3523</v>
      </c>
      <c r="Z72" s="6815">
        <v>45</v>
      </c>
      <c r="AA72" s="509"/>
      <c r="AB72" s="509"/>
      <c r="AC72" s="509"/>
      <c r="AG72" s="6836" t="s">
        <v>24</v>
      </c>
      <c r="AI72" s="6837" t="s">
        <v>1692</v>
      </c>
      <c r="AJ72" s="6833"/>
      <c r="AK72" s="6838" t="s">
        <v>24</v>
      </c>
      <c r="AM72" s="6839" t="s">
        <v>1692</v>
      </c>
      <c r="AO72" s="6840" t="s">
        <v>1692</v>
      </c>
      <c r="AQ72" s="6841" t="s">
        <v>24</v>
      </c>
      <c r="AS72" s="6842" t="s">
        <v>24</v>
      </c>
      <c r="AU72" s="6843" t="s">
        <v>24</v>
      </c>
      <c r="BD72" s="6741" t="s">
        <v>3588</v>
      </c>
      <c r="BE72" s="6763" t="s">
        <v>3659</v>
      </c>
      <c r="BF72" s="6764"/>
      <c r="BG72" s="6740"/>
      <c r="BH72" s="6763" t="s">
        <v>3628</v>
      </c>
      <c r="BI72" s="6764"/>
      <c r="BJ72" s="6740"/>
      <c r="BK72" s="6763" t="s">
        <v>64</v>
      </c>
      <c r="BL72" s="6764"/>
      <c r="BM72" s="6740"/>
      <c r="BN72" s="6763" t="s">
        <v>334</v>
      </c>
      <c r="BO72" s="6764"/>
      <c r="BP72" s="6740"/>
      <c r="BQ72" s="6763" t="s">
        <v>2093</v>
      </c>
      <c r="BR72" s="6764"/>
      <c r="BS72" s="6740"/>
      <c r="BT72" s="6763" t="s">
        <v>343</v>
      </c>
      <c r="BU72" s="6764"/>
      <c r="BV72" s="6740"/>
      <c r="BW72" s="6763" t="s">
        <v>1304</v>
      </c>
      <c r="BX72" s="6764"/>
      <c r="BY72" s="6740"/>
      <c r="BZ72" s="6763" t="s">
        <v>1690</v>
      </c>
      <c r="CA72" s="6764"/>
      <c r="CB72" s="6740"/>
      <c r="CC72" s="6763" t="s">
        <v>257</v>
      </c>
      <c r="CD72" s="6764"/>
      <c r="CE72" s="6740"/>
      <c r="CF72" s="6763" t="s">
        <v>2418</v>
      </c>
      <c r="CG72" s="6764"/>
      <c r="CH72" s="6740"/>
      <c r="CI72" s="6763" t="s">
        <v>3662</v>
      </c>
      <c r="CJ72" s="6764"/>
      <c r="CK72" s="6740"/>
      <c r="CL72" s="6740"/>
      <c r="CM72" s="6740"/>
    </row>
    <row r="73" spans="1:91" ht="44.25">
      <c r="A73" s="509"/>
      <c r="B73" s="6714" t="s">
        <v>1957</v>
      </c>
      <c r="C73" s="6715" t="s">
        <v>3523</v>
      </c>
      <c r="D73" s="6810" t="s">
        <v>1957</v>
      </c>
      <c r="E73" s="6717" t="s">
        <v>647</v>
      </c>
      <c r="F73" s="6715" t="s">
        <v>3523</v>
      </c>
      <c r="G73" s="6811" t="s">
        <v>647</v>
      </c>
      <c r="H73" s="6719">
        <v>20</v>
      </c>
      <c r="I73" s="6715" t="s">
        <v>3523</v>
      </c>
      <c r="J73" s="6811">
        <v>20</v>
      </c>
      <c r="K73" s="6719">
        <v>46</v>
      </c>
      <c r="L73" s="6715" t="s">
        <v>3523</v>
      </c>
      <c r="M73" s="6812">
        <v>46</v>
      </c>
      <c r="N73" s="509"/>
      <c r="O73" s="6714" t="s">
        <v>1957</v>
      </c>
      <c r="P73" s="6715" t="s">
        <v>3523</v>
      </c>
      <c r="Q73" s="6813" t="s">
        <v>1957</v>
      </c>
      <c r="R73" s="6717" t="s">
        <v>647</v>
      </c>
      <c r="S73" s="6715" t="s">
        <v>3523</v>
      </c>
      <c r="T73" s="6814" t="s">
        <v>647</v>
      </c>
      <c r="U73" s="6719">
        <v>20</v>
      </c>
      <c r="V73" s="6715" t="s">
        <v>3523</v>
      </c>
      <c r="W73" s="6813">
        <v>20</v>
      </c>
      <c r="X73" s="6719">
        <v>46</v>
      </c>
      <c r="Y73" s="6715" t="s">
        <v>3523</v>
      </c>
      <c r="Z73" s="6815">
        <v>46</v>
      </c>
      <c r="AA73" s="509"/>
      <c r="AB73" s="509"/>
      <c r="AC73" s="509"/>
      <c r="AG73" s="6844" t="s">
        <v>27</v>
      </c>
      <c r="AI73" s="6845" t="s">
        <v>1694</v>
      </c>
      <c r="AJ73" s="6833"/>
      <c r="AK73" s="6838" t="s">
        <v>27</v>
      </c>
      <c r="AM73" s="6839" t="s">
        <v>1693</v>
      </c>
      <c r="AO73" s="6846" t="s">
        <v>1694</v>
      </c>
      <c r="AQ73" s="6841" t="s">
        <v>27</v>
      </c>
      <c r="AS73" s="6842" t="s">
        <v>27</v>
      </c>
      <c r="AU73" s="6843" t="s">
        <v>27</v>
      </c>
      <c r="BD73" s="6741"/>
      <c r="BE73" s="6767" t="s">
        <v>3659</v>
      </c>
      <c r="BF73" s="6768"/>
      <c r="BG73" s="6740"/>
      <c r="BH73" s="6767" t="s">
        <v>3629</v>
      </c>
      <c r="BI73" s="6768"/>
      <c r="BJ73" s="6740"/>
      <c r="BK73" s="6767" t="s">
        <v>3630</v>
      </c>
      <c r="BL73" s="6768"/>
      <c r="BM73" s="6740"/>
      <c r="BN73" s="6767" t="s">
        <v>3568</v>
      </c>
      <c r="BO73" s="6768"/>
      <c r="BP73" s="6740"/>
      <c r="BQ73" s="6767" t="s">
        <v>3627</v>
      </c>
      <c r="BR73" s="6768"/>
      <c r="BS73" s="6740"/>
      <c r="BT73" s="6767" t="s">
        <v>3549</v>
      </c>
      <c r="BU73" s="6768"/>
      <c r="BV73" s="6740"/>
      <c r="BW73" s="6767" t="s">
        <v>3592</v>
      </c>
      <c r="BX73" s="6768"/>
      <c r="BY73" s="6740"/>
      <c r="BZ73" s="6767" t="s">
        <v>121</v>
      </c>
      <c r="CA73" s="6768"/>
      <c r="CB73" s="6740"/>
      <c r="CC73" s="6767" t="s">
        <v>3631</v>
      </c>
      <c r="CD73" s="6768"/>
      <c r="CE73" s="6740"/>
      <c r="CF73" s="6767" t="s">
        <v>3644</v>
      </c>
      <c r="CG73" s="6768"/>
      <c r="CH73" s="6740"/>
      <c r="CI73" s="6767" t="s">
        <v>2249</v>
      </c>
      <c r="CJ73" s="6768"/>
      <c r="CK73" s="6740"/>
      <c r="CL73" s="6740"/>
      <c r="CM73" s="6740"/>
    </row>
    <row r="74" spans="1:91" ht="44.25">
      <c r="A74" s="509"/>
      <c r="B74" s="6714" t="s">
        <v>2074</v>
      </c>
      <c r="C74" s="6715" t="s">
        <v>3523</v>
      </c>
      <c r="D74" s="6810" t="s">
        <v>2074</v>
      </c>
      <c r="E74" s="6717" t="s">
        <v>626</v>
      </c>
      <c r="F74" s="6715" t="s">
        <v>3523</v>
      </c>
      <c r="G74" s="6811" t="s">
        <v>626</v>
      </c>
      <c r="H74" s="6719">
        <v>21</v>
      </c>
      <c r="I74" s="6715" t="s">
        <v>3523</v>
      </c>
      <c r="J74" s="6811">
        <v>21</v>
      </c>
      <c r="K74" s="6719">
        <v>47</v>
      </c>
      <c r="L74" s="6715" t="s">
        <v>3523</v>
      </c>
      <c r="M74" s="6812">
        <v>47</v>
      </c>
      <c r="N74" s="509"/>
      <c r="O74" s="6714" t="s">
        <v>2074</v>
      </c>
      <c r="P74" s="6715" t="s">
        <v>3523</v>
      </c>
      <c r="Q74" s="6813" t="s">
        <v>2074</v>
      </c>
      <c r="R74" s="6717" t="s">
        <v>626</v>
      </c>
      <c r="S74" s="6715" t="s">
        <v>3523</v>
      </c>
      <c r="T74" s="6814" t="s">
        <v>626</v>
      </c>
      <c r="U74" s="6719">
        <v>21</v>
      </c>
      <c r="V74" s="6715" t="s">
        <v>3523</v>
      </c>
      <c r="W74" s="6813">
        <v>21</v>
      </c>
      <c r="X74" s="6719">
        <v>47</v>
      </c>
      <c r="Y74" s="6715" t="s">
        <v>3523</v>
      </c>
      <c r="Z74" s="6815">
        <v>47</v>
      </c>
      <c r="AA74" s="509"/>
      <c r="AB74" s="509"/>
      <c r="AC74" s="509"/>
      <c r="AG74" s="6847" t="s">
        <v>264</v>
      </c>
      <c r="AI74" s="6844" t="s">
        <v>1693</v>
      </c>
      <c r="AJ74" s="6833"/>
      <c r="AK74" s="6838" t="s">
        <v>264</v>
      </c>
      <c r="AM74" s="6839" t="s">
        <v>1694</v>
      </c>
      <c r="AO74" s="6846"/>
      <c r="AQ74" s="6841" t="s">
        <v>264</v>
      </c>
      <c r="AS74" s="6842" t="s">
        <v>264</v>
      </c>
      <c r="AU74" s="6843" t="s">
        <v>264</v>
      </c>
      <c r="BE74" s="6769"/>
      <c r="BF74" s="6769"/>
      <c r="BG74" s="6769"/>
      <c r="BH74" s="6769"/>
      <c r="BI74" s="6769"/>
      <c r="BJ74" s="6769"/>
      <c r="BK74" s="6769"/>
      <c r="BL74" s="6769"/>
      <c r="BM74" s="6769"/>
      <c r="BN74" s="6769"/>
      <c r="BO74" s="6769"/>
      <c r="BP74" s="6769"/>
      <c r="BQ74" s="6769"/>
      <c r="BR74" s="6769"/>
      <c r="BS74" s="6769"/>
      <c r="BT74" s="6769"/>
      <c r="BU74" s="6769"/>
      <c r="BV74" s="6769"/>
      <c r="BW74" s="6769"/>
      <c r="BX74" s="6769"/>
      <c r="BY74" s="6769"/>
      <c r="BZ74" s="6769"/>
      <c r="CA74" s="6769"/>
      <c r="CB74" s="6769"/>
      <c r="CC74" s="6769"/>
      <c r="CD74" s="6769"/>
      <c r="CE74" s="6769"/>
      <c r="CF74" s="6769"/>
      <c r="CG74" s="6769"/>
      <c r="CH74" s="6769"/>
      <c r="CI74" s="6769"/>
      <c r="CJ74" s="6769"/>
      <c r="CK74" s="6769"/>
      <c r="CL74" s="6769"/>
      <c r="CM74" s="6769"/>
    </row>
    <row r="75" spans="1:91" ht="44.25">
      <c r="A75" s="509"/>
      <c r="B75" s="6714" t="s">
        <v>2093</v>
      </c>
      <c r="C75" s="6715" t="s">
        <v>3523</v>
      </c>
      <c r="D75" s="6810" t="s">
        <v>2093</v>
      </c>
      <c r="E75" s="6717" t="s">
        <v>3627</v>
      </c>
      <c r="F75" s="6715" t="s">
        <v>3523</v>
      </c>
      <c r="G75" s="6811" t="s">
        <v>3627</v>
      </c>
      <c r="H75" s="6719">
        <v>22</v>
      </c>
      <c r="I75" s="6715" t="s">
        <v>3523</v>
      </c>
      <c r="J75" s="6811">
        <v>22</v>
      </c>
      <c r="K75" s="6719">
        <v>48</v>
      </c>
      <c r="L75" s="6715" t="s">
        <v>3523</v>
      </c>
      <c r="M75" s="6812">
        <v>48</v>
      </c>
      <c r="N75" s="509"/>
      <c r="O75" s="6714" t="s">
        <v>2093</v>
      </c>
      <c r="P75" s="6715" t="s">
        <v>3523</v>
      </c>
      <c r="Q75" s="6813" t="s">
        <v>2093</v>
      </c>
      <c r="R75" s="6717" t="s">
        <v>3627</v>
      </c>
      <c r="S75" s="6715" t="s">
        <v>3523</v>
      </c>
      <c r="T75" s="6814" t="s">
        <v>3627</v>
      </c>
      <c r="U75" s="6719">
        <v>22</v>
      </c>
      <c r="V75" s="6715" t="s">
        <v>3523</v>
      </c>
      <c r="W75" s="6813">
        <v>22</v>
      </c>
      <c r="X75" s="6719">
        <v>48</v>
      </c>
      <c r="Y75" s="6715" t="s">
        <v>3523</v>
      </c>
      <c r="Z75" s="6815">
        <v>48</v>
      </c>
      <c r="AA75" s="509"/>
      <c r="AB75" s="509"/>
      <c r="AC75" s="509"/>
      <c r="AG75" s="6848" t="s">
        <v>12</v>
      </c>
      <c r="AI75" s="6845" t="s">
        <v>1695</v>
      </c>
      <c r="AJ75" s="6833"/>
      <c r="AK75" s="6838" t="s">
        <v>12</v>
      </c>
      <c r="AM75" s="6839" t="s">
        <v>1695</v>
      </c>
      <c r="AO75" s="6849" t="s">
        <v>1693</v>
      </c>
      <c r="AQ75" s="6841" t="s">
        <v>12</v>
      </c>
      <c r="AS75" s="6842" t="s">
        <v>12</v>
      </c>
      <c r="AU75" s="6843" t="s">
        <v>12</v>
      </c>
      <c r="BE75" s="6769"/>
      <c r="BF75" s="6769"/>
      <c r="BG75" s="6769"/>
      <c r="BH75" s="6769"/>
      <c r="BI75" s="6769"/>
      <c r="BJ75" s="6769"/>
      <c r="BK75" s="6769"/>
      <c r="BL75" s="6769"/>
      <c r="BM75" s="6769"/>
      <c r="BN75" s="6769"/>
      <c r="BO75" s="6769"/>
      <c r="BP75" s="6769"/>
      <c r="BQ75" s="6769"/>
      <c r="BR75" s="6769"/>
      <c r="BS75" s="6769"/>
      <c r="BT75" s="6769"/>
      <c r="BU75" s="6769"/>
      <c r="BV75" s="6769"/>
      <c r="BW75" s="6769"/>
      <c r="BX75" s="6769"/>
      <c r="BY75" s="6769"/>
      <c r="BZ75" s="6769"/>
      <c r="CA75" s="6769"/>
      <c r="CB75" s="6769"/>
      <c r="CC75" s="6769"/>
      <c r="CD75" s="6769"/>
      <c r="CE75" s="6769"/>
      <c r="CF75" s="6769"/>
      <c r="CG75" s="6769"/>
      <c r="CH75" s="6769"/>
      <c r="CI75" s="6769"/>
      <c r="CJ75" s="6769"/>
      <c r="CK75" s="6769"/>
      <c r="CL75" s="6769"/>
      <c r="CM75" s="6769"/>
    </row>
    <row r="76" spans="1:91" ht="44.25">
      <c r="A76" s="509"/>
      <c r="B76" s="6714" t="s">
        <v>3628</v>
      </c>
      <c r="C76" s="6715" t="s">
        <v>3523</v>
      </c>
      <c r="D76" s="6810" t="s">
        <v>3628</v>
      </c>
      <c r="E76" s="6717" t="s">
        <v>3629</v>
      </c>
      <c r="F76" s="6715" t="s">
        <v>3523</v>
      </c>
      <c r="G76" s="6811" t="s">
        <v>3629</v>
      </c>
      <c r="H76" s="6719">
        <v>23</v>
      </c>
      <c r="I76" s="6715" t="s">
        <v>3523</v>
      </c>
      <c r="J76" s="6811">
        <v>23</v>
      </c>
      <c r="K76" s="6719">
        <v>49</v>
      </c>
      <c r="L76" s="6715" t="s">
        <v>3523</v>
      </c>
      <c r="M76" s="6812">
        <v>49</v>
      </c>
      <c r="N76" s="509"/>
      <c r="O76" s="6714" t="s">
        <v>3628</v>
      </c>
      <c r="P76" s="6715" t="s">
        <v>3523</v>
      </c>
      <c r="Q76" s="6813" t="s">
        <v>3628</v>
      </c>
      <c r="R76" s="6717" t="s">
        <v>3629</v>
      </c>
      <c r="S76" s="6715" t="s">
        <v>3523</v>
      </c>
      <c r="T76" s="6814" t="s">
        <v>3629</v>
      </c>
      <c r="U76" s="6719">
        <v>23</v>
      </c>
      <c r="V76" s="6715" t="s">
        <v>3523</v>
      </c>
      <c r="W76" s="6813">
        <v>23</v>
      </c>
      <c r="X76" s="6719">
        <v>49</v>
      </c>
      <c r="Y76" s="6715" t="s">
        <v>3523</v>
      </c>
      <c r="Z76" s="6815">
        <v>49</v>
      </c>
      <c r="AA76" s="509"/>
      <c r="AB76" s="509"/>
      <c r="AC76" s="509"/>
      <c r="AG76" s="6850" t="s">
        <v>14</v>
      </c>
      <c r="AI76" s="6845" t="s">
        <v>1696</v>
      </c>
      <c r="AJ76" s="6833"/>
      <c r="AK76" s="6838" t="s">
        <v>14</v>
      </c>
      <c r="AM76" s="6839" t="s">
        <v>1696</v>
      </c>
      <c r="AO76" s="6851" t="s">
        <v>1695</v>
      </c>
      <c r="AQ76" s="6841" t="s">
        <v>14</v>
      </c>
      <c r="AS76" s="6842" t="s">
        <v>14</v>
      </c>
      <c r="AU76" s="6843" t="s">
        <v>14</v>
      </c>
      <c r="BE76" s="6769"/>
      <c r="BF76" s="6769"/>
      <c r="BG76" s="6769"/>
      <c r="BH76" s="6769"/>
      <c r="BI76" s="6769"/>
      <c r="BJ76" s="6769"/>
      <c r="BK76" s="6769"/>
      <c r="BL76" s="6769"/>
      <c r="BM76" s="6769"/>
      <c r="BN76" s="6769"/>
      <c r="BO76" s="6769"/>
      <c r="BP76" s="6769"/>
      <c r="BQ76" s="6769"/>
      <c r="BR76" s="6769"/>
      <c r="BS76" s="6769"/>
      <c r="BT76" s="6769"/>
      <c r="BU76" s="6769"/>
      <c r="BV76" s="6769"/>
      <c r="BW76" s="6769"/>
      <c r="BX76" s="6769"/>
      <c r="BY76" s="6769"/>
      <c r="BZ76" s="6769"/>
      <c r="CA76" s="6769"/>
      <c r="CB76" s="6769"/>
      <c r="CC76" s="6769"/>
      <c r="CD76" s="6769"/>
      <c r="CE76" s="6769"/>
      <c r="CF76" s="6769"/>
      <c r="CG76" s="6769"/>
      <c r="CH76" s="6769"/>
      <c r="CI76" s="6769"/>
      <c r="CJ76" s="6769"/>
      <c r="CK76" s="6769"/>
      <c r="CL76" s="6769"/>
      <c r="CM76" s="6769"/>
    </row>
    <row r="77" spans="1:91" ht="44.25">
      <c r="A77" s="509"/>
      <c r="B77" s="6714" t="s">
        <v>64</v>
      </c>
      <c r="C77" s="6715" t="s">
        <v>3523</v>
      </c>
      <c r="D77" s="6810" t="s">
        <v>64</v>
      </c>
      <c r="E77" s="6717" t="s">
        <v>3630</v>
      </c>
      <c r="F77" s="6715" t="s">
        <v>3523</v>
      </c>
      <c r="G77" s="6811" t="s">
        <v>3630</v>
      </c>
      <c r="H77" s="6719">
        <v>24</v>
      </c>
      <c r="I77" s="6715" t="s">
        <v>3523</v>
      </c>
      <c r="J77" s="6811">
        <v>24</v>
      </c>
      <c r="K77" s="6719">
        <v>50</v>
      </c>
      <c r="L77" s="6715" t="s">
        <v>3523</v>
      </c>
      <c r="M77" s="6812">
        <v>50</v>
      </c>
      <c r="N77" s="509"/>
      <c r="O77" s="6714" t="s">
        <v>64</v>
      </c>
      <c r="P77" s="6715" t="s">
        <v>3523</v>
      </c>
      <c r="Q77" s="6813" t="s">
        <v>64</v>
      </c>
      <c r="R77" s="6717" t="s">
        <v>3630</v>
      </c>
      <c r="S77" s="6715" t="s">
        <v>3523</v>
      </c>
      <c r="T77" s="6814" t="s">
        <v>3630</v>
      </c>
      <c r="U77" s="6719">
        <v>24</v>
      </c>
      <c r="V77" s="6715" t="s">
        <v>3523</v>
      </c>
      <c r="W77" s="6813">
        <v>24</v>
      </c>
      <c r="X77" s="6719">
        <v>50</v>
      </c>
      <c r="Y77" s="6715" t="s">
        <v>3523</v>
      </c>
      <c r="Z77" s="6815">
        <v>50</v>
      </c>
      <c r="AA77" s="509"/>
      <c r="AB77" s="509"/>
      <c r="AC77" s="509"/>
      <c r="AG77" s="6852" t="s">
        <v>16</v>
      </c>
      <c r="AI77" s="6845" t="s">
        <v>1697</v>
      </c>
      <c r="AJ77" s="6833"/>
      <c r="AK77" s="6838" t="s">
        <v>16</v>
      </c>
      <c r="AM77" s="6839" t="s">
        <v>1697</v>
      </c>
      <c r="AO77" s="6853" t="s">
        <v>1696</v>
      </c>
      <c r="AQ77" s="6841" t="s">
        <v>16</v>
      </c>
      <c r="AS77" s="6842" t="s">
        <v>16</v>
      </c>
      <c r="AU77" s="6843" t="s">
        <v>16</v>
      </c>
      <c r="BE77" s="6769"/>
      <c r="BF77" s="6769"/>
      <c r="BG77" s="6769"/>
      <c r="BH77" s="6769"/>
      <c r="BI77" s="6769"/>
      <c r="BJ77" s="6769"/>
      <c r="BK77" s="6769"/>
      <c r="BL77" s="6769"/>
      <c r="BM77" s="6769"/>
      <c r="BN77" s="6769"/>
      <c r="BO77" s="6769"/>
      <c r="BP77" s="6769"/>
      <c r="BQ77" s="6769"/>
      <c r="BR77" s="6769"/>
      <c r="BS77" s="6769"/>
      <c r="BT77" s="6769"/>
      <c r="BU77" s="6769"/>
      <c r="BV77" s="6769"/>
      <c r="BW77" s="6769"/>
      <c r="BX77" s="6769"/>
      <c r="BY77" s="6769"/>
      <c r="BZ77" s="6769"/>
      <c r="CA77" s="6769"/>
      <c r="CB77" s="6769"/>
      <c r="CC77" s="6769"/>
      <c r="CD77" s="6769"/>
      <c r="CE77" s="6769"/>
      <c r="CF77" s="6769"/>
      <c r="CG77" s="6769"/>
      <c r="CH77" s="6769"/>
      <c r="CI77" s="6769"/>
      <c r="CJ77" s="6769"/>
      <c r="CK77" s="6769"/>
      <c r="CL77" s="6769"/>
      <c r="CM77" s="6769"/>
    </row>
    <row r="78" spans="1:91" ht="44.25">
      <c r="A78" s="509"/>
      <c r="B78" s="6714" t="s">
        <v>3619</v>
      </c>
      <c r="C78" s="6715" t="s">
        <v>3523</v>
      </c>
      <c r="D78" s="6810" t="s">
        <v>3619</v>
      </c>
      <c r="E78" s="6717" t="s">
        <v>3624</v>
      </c>
      <c r="F78" s="6715" t="s">
        <v>3523</v>
      </c>
      <c r="G78" s="6811" t="s">
        <v>3624</v>
      </c>
      <c r="H78" s="6719">
        <v>25</v>
      </c>
      <c r="I78" s="6715" t="s">
        <v>3523</v>
      </c>
      <c r="J78" s="6811">
        <v>25</v>
      </c>
      <c r="K78" s="6719">
        <v>51</v>
      </c>
      <c r="L78" s="6715" t="s">
        <v>3523</v>
      </c>
      <c r="M78" s="6812">
        <v>51</v>
      </c>
      <c r="N78" s="509"/>
      <c r="O78" s="6714" t="s">
        <v>3619</v>
      </c>
      <c r="P78" s="6715" t="s">
        <v>3523</v>
      </c>
      <c r="Q78" s="6813" t="s">
        <v>3619</v>
      </c>
      <c r="R78" s="6717" t="s">
        <v>3624</v>
      </c>
      <c r="S78" s="6715" t="s">
        <v>3523</v>
      </c>
      <c r="T78" s="6814" t="s">
        <v>3624</v>
      </c>
      <c r="U78" s="6719">
        <v>25</v>
      </c>
      <c r="V78" s="6715" t="s">
        <v>3523</v>
      </c>
      <c r="W78" s="6813">
        <v>25</v>
      </c>
      <c r="X78" s="6719">
        <v>51</v>
      </c>
      <c r="Y78" s="6715" t="s">
        <v>3523</v>
      </c>
      <c r="Z78" s="6815">
        <v>51</v>
      </c>
      <c r="AA78" s="509"/>
      <c r="AB78" s="509"/>
      <c r="AC78" s="509"/>
      <c r="AG78" s="6854" t="s">
        <v>295</v>
      </c>
      <c r="AI78" s="6845" t="s">
        <v>1698</v>
      </c>
      <c r="AJ78" s="6833"/>
      <c r="AK78" s="6838" t="s">
        <v>295</v>
      </c>
      <c r="AM78" s="6839" t="s">
        <v>1698</v>
      </c>
      <c r="AO78" s="6855" t="s">
        <v>1697</v>
      </c>
      <c r="AQ78" s="6841" t="s">
        <v>295</v>
      </c>
      <c r="AS78" s="6842" t="s">
        <v>295</v>
      </c>
      <c r="AU78" s="6843" t="s">
        <v>295</v>
      </c>
      <c r="BE78" s="6769"/>
      <c r="BF78" s="6769"/>
      <c r="BG78" s="6769"/>
      <c r="BH78" s="6769"/>
      <c r="BI78" s="6769"/>
      <c r="BJ78" s="6769"/>
      <c r="BK78" s="6769"/>
      <c r="BL78" s="6769"/>
      <c r="BM78" s="6769"/>
      <c r="BN78" s="6769"/>
      <c r="BO78" s="6769"/>
      <c r="BP78" s="6769"/>
      <c r="BQ78" s="6769"/>
      <c r="BR78" s="6769"/>
      <c r="BS78" s="6769"/>
      <c r="BT78" s="6769"/>
      <c r="BU78" s="6769"/>
      <c r="BV78" s="6769"/>
      <c r="BW78" s="6769"/>
      <c r="BX78" s="6769"/>
      <c r="BY78" s="6769"/>
      <c r="BZ78" s="6769"/>
      <c r="CA78" s="6769"/>
      <c r="CB78" s="6769"/>
      <c r="CC78" s="6769"/>
      <c r="CD78" s="6769"/>
      <c r="CE78" s="6769"/>
      <c r="CF78" s="6769"/>
      <c r="CG78" s="6769"/>
      <c r="CH78" s="6769"/>
      <c r="CI78" s="6769"/>
      <c r="CJ78" s="6769"/>
      <c r="CK78" s="6769"/>
      <c r="CL78" s="6769"/>
      <c r="CM78" s="6769"/>
    </row>
    <row r="79" spans="1:91" ht="44.25">
      <c r="A79" s="509"/>
      <c r="B79" s="6714" t="s">
        <v>867</v>
      </c>
      <c r="C79" s="6715" t="s">
        <v>3523</v>
      </c>
      <c r="D79" s="6810" t="s">
        <v>867</v>
      </c>
      <c r="E79" s="6717" t="s">
        <v>3623</v>
      </c>
      <c r="F79" s="6715" t="s">
        <v>3523</v>
      </c>
      <c r="G79" s="6811" t="s">
        <v>3623</v>
      </c>
      <c r="H79" s="6719">
        <v>26</v>
      </c>
      <c r="I79" s="6715" t="s">
        <v>3523</v>
      </c>
      <c r="J79" s="6811">
        <v>26</v>
      </c>
      <c r="K79" s="6719">
        <v>52</v>
      </c>
      <c r="L79" s="6715" t="s">
        <v>3523</v>
      </c>
      <c r="M79" s="6812">
        <v>52</v>
      </c>
      <c r="N79" s="509"/>
      <c r="O79" s="6714" t="s">
        <v>867</v>
      </c>
      <c r="P79" s="6715" t="s">
        <v>3523</v>
      </c>
      <c r="Q79" s="6813" t="s">
        <v>867</v>
      </c>
      <c r="R79" s="6717" t="s">
        <v>3623</v>
      </c>
      <c r="S79" s="6715" t="s">
        <v>3523</v>
      </c>
      <c r="T79" s="6814" t="s">
        <v>3623</v>
      </c>
      <c r="U79" s="6719">
        <v>26</v>
      </c>
      <c r="V79" s="6715" t="s">
        <v>3523</v>
      </c>
      <c r="W79" s="6813">
        <v>26</v>
      </c>
      <c r="X79" s="6719">
        <v>52</v>
      </c>
      <c r="Y79" s="6715" t="s">
        <v>3523</v>
      </c>
      <c r="Z79" s="6815">
        <v>52</v>
      </c>
      <c r="AA79" s="509"/>
      <c r="AB79" s="509"/>
      <c r="AC79" s="509"/>
      <c r="AG79" s="6856" t="s">
        <v>297</v>
      </c>
      <c r="AI79" s="6845" t="s">
        <v>1699</v>
      </c>
      <c r="AJ79" s="6833"/>
      <c r="AK79" s="6838" t="s">
        <v>297</v>
      </c>
      <c r="AM79" s="6839" t="s">
        <v>1699</v>
      </c>
      <c r="AO79" s="6857" t="s">
        <v>1698</v>
      </c>
      <c r="AQ79" s="6841" t="s">
        <v>297</v>
      </c>
      <c r="AS79" s="6842" t="s">
        <v>297</v>
      </c>
      <c r="AU79" s="6843" t="s">
        <v>297</v>
      </c>
      <c r="BE79" s="6769"/>
      <c r="BF79" s="6769"/>
      <c r="BG79" s="6769"/>
      <c r="BH79" s="6769"/>
      <c r="BI79" s="6769"/>
      <c r="BJ79" s="6769"/>
      <c r="BK79" s="6769"/>
      <c r="BL79" s="6769"/>
      <c r="BM79" s="6769"/>
      <c r="BN79" s="6769"/>
      <c r="BO79" s="6769"/>
      <c r="BP79" s="6769"/>
      <c r="BQ79" s="6769"/>
      <c r="BR79" s="6769"/>
      <c r="BS79" s="6769"/>
      <c r="BT79" s="6769"/>
      <c r="BU79" s="6769"/>
      <c r="BV79" s="6769"/>
      <c r="BW79" s="6769"/>
      <c r="BX79" s="6769"/>
      <c r="BY79" s="6769"/>
      <c r="BZ79" s="6769"/>
      <c r="CA79" s="6769"/>
      <c r="CB79" s="6769"/>
      <c r="CC79" s="6769"/>
      <c r="CD79" s="6769"/>
      <c r="CE79" s="6769"/>
      <c r="CF79" s="6769"/>
      <c r="CG79" s="6769"/>
      <c r="CH79" s="6769"/>
      <c r="CI79" s="6769"/>
      <c r="CJ79" s="6769"/>
      <c r="CK79" s="6769"/>
      <c r="CL79" s="6769"/>
      <c r="CM79" s="6769"/>
    </row>
    <row r="80" spans="1:91" ht="44.25">
      <c r="A80" s="509"/>
      <c r="B80" s="6714" t="s">
        <v>2280</v>
      </c>
      <c r="C80" s="6715" t="s">
        <v>3523</v>
      </c>
      <c r="D80" s="6810" t="s">
        <v>2280</v>
      </c>
      <c r="E80" s="6717" t="s">
        <v>308</v>
      </c>
      <c r="F80" s="6715" t="s">
        <v>3523</v>
      </c>
      <c r="G80" s="6811" t="s">
        <v>308</v>
      </c>
      <c r="H80" s="6719" t="s">
        <v>3621</v>
      </c>
      <c r="I80" s="6715" t="s">
        <v>3523</v>
      </c>
      <c r="J80" s="6810" t="s">
        <v>3621</v>
      </c>
      <c r="K80" s="6719" t="s">
        <v>3631</v>
      </c>
      <c r="L80" s="6715" t="s">
        <v>3523</v>
      </c>
      <c r="M80" s="6812" t="s">
        <v>3631</v>
      </c>
      <c r="N80" s="509"/>
      <c r="O80" s="6714" t="s">
        <v>2280</v>
      </c>
      <c r="P80" s="6715" t="s">
        <v>3523</v>
      </c>
      <c r="Q80" s="6813" t="s">
        <v>2280</v>
      </c>
      <c r="R80" s="6717" t="s">
        <v>308</v>
      </c>
      <c r="S80" s="6715" t="s">
        <v>3523</v>
      </c>
      <c r="T80" s="6814" t="s">
        <v>308</v>
      </c>
      <c r="U80" s="6719" t="s">
        <v>3621</v>
      </c>
      <c r="V80" s="6715" t="s">
        <v>3523</v>
      </c>
      <c r="W80" s="6813" t="s">
        <v>3621</v>
      </c>
      <c r="X80" s="6719" t="s">
        <v>3631</v>
      </c>
      <c r="Y80" s="6715" t="s">
        <v>3523</v>
      </c>
      <c r="Z80" s="6815" t="s">
        <v>3631</v>
      </c>
      <c r="AA80" s="509"/>
      <c r="AB80" s="509"/>
      <c r="AC80" s="509"/>
      <c r="AG80" s="6858" t="s">
        <v>351</v>
      </c>
      <c r="AI80" s="6845" t="s">
        <v>1700</v>
      </c>
      <c r="AJ80" s="6833"/>
      <c r="AK80" s="6838" t="s">
        <v>351</v>
      </c>
      <c r="AM80" s="6839" t="s">
        <v>1700</v>
      </c>
      <c r="AO80" s="6859" t="s">
        <v>1699</v>
      </c>
      <c r="AQ80" s="6841" t="s">
        <v>351</v>
      </c>
      <c r="AS80" s="6842" t="s">
        <v>351</v>
      </c>
      <c r="AU80" s="6843" t="s">
        <v>351</v>
      </c>
      <c r="BE80" s="6769"/>
      <c r="BF80" s="6769"/>
      <c r="BG80" s="6769"/>
      <c r="BH80" s="6769"/>
      <c r="BI80" s="6769"/>
      <c r="BJ80" s="6769"/>
      <c r="BK80" s="6769"/>
      <c r="BL80" s="6769"/>
      <c r="BM80" s="6769"/>
      <c r="BN80" s="6769"/>
      <c r="BO80" s="6769"/>
      <c r="BP80" s="6769"/>
      <c r="BQ80" s="6769"/>
      <c r="BR80" s="6769"/>
      <c r="BS80" s="6769"/>
      <c r="BT80" s="6769"/>
      <c r="BU80" s="6769"/>
      <c r="BV80" s="6769"/>
      <c r="BW80" s="6769"/>
      <c r="BX80" s="6769"/>
      <c r="BY80" s="6769"/>
      <c r="BZ80" s="6769"/>
      <c r="CA80" s="6769"/>
      <c r="CB80" s="6769"/>
      <c r="CC80" s="6769"/>
      <c r="CD80" s="6769"/>
      <c r="CE80" s="6769"/>
      <c r="CF80" s="6769"/>
      <c r="CG80" s="6769"/>
      <c r="CH80" s="6769"/>
      <c r="CI80" s="6769"/>
      <c r="CJ80" s="6769"/>
      <c r="CK80" s="6769"/>
      <c r="CL80" s="6769"/>
      <c r="CM80" s="6769"/>
    </row>
    <row r="81" spans="1:91" ht="44.25">
      <c r="A81" s="509"/>
      <c r="B81" s="6714" t="s">
        <v>3550</v>
      </c>
      <c r="C81" s="6715" t="s">
        <v>3523</v>
      </c>
      <c r="D81" s="6810" t="s">
        <v>3550</v>
      </c>
      <c r="E81" s="6717" t="s">
        <v>2278</v>
      </c>
      <c r="F81" s="6715" t="s">
        <v>3523</v>
      </c>
      <c r="G81" s="6811" t="s">
        <v>2278</v>
      </c>
      <c r="H81" s="6719" t="s">
        <v>166</v>
      </c>
      <c r="I81" s="6715" t="s">
        <v>3523</v>
      </c>
      <c r="J81" s="6810" t="s">
        <v>166</v>
      </c>
      <c r="K81" s="6719" t="s">
        <v>3644</v>
      </c>
      <c r="L81" s="6715" t="s">
        <v>3523</v>
      </c>
      <c r="M81" s="6812" t="s">
        <v>3644</v>
      </c>
      <c r="N81" s="509"/>
      <c r="O81" s="6714" t="s">
        <v>3550</v>
      </c>
      <c r="P81" s="6715" t="s">
        <v>3523</v>
      </c>
      <c r="Q81" s="6813" t="s">
        <v>3550</v>
      </c>
      <c r="R81" s="6717" t="s">
        <v>2278</v>
      </c>
      <c r="S81" s="6715" t="s">
        <v>3523</v>
      </c>
      <c r="T81" s="6814" t="s">
        <v>2278</v>
      </c>
      <c r="U81" s="6719" t="s">
        <v>166</v>
      </c>
      <c r="V81" s="6715" t="s">
        <v>3523</v>
      </c>
      <c r="W81" s="6813" t="s">
        <v>166</v>
      </c>
      <c r="X81" s="6719" t="s">
        <v>3644</v>
      </c>
      <c r="Y81" s="6715" t="s">
        <v>3523</v>
      </c>
      <c r="Z81" s="6815" t="s">
        <v>3644</v>
      </c>
      <c r="AA81" s="509"/>
      <c r="AB81" s="509"/>
      <c r="AC81" s="509"/>
      <c r="AG81" s="6860" t="s">
        <v>352</v>
      </c>
      <c r="AI81" s="6845" t="s">
        <v>1701</v>
      </c>
      <c r="AJ81" s="6833"/>
      <c r="AK81" s="6838" t="s">
        <v>352</v>
      </c>
      <c r="AM81" s="6839" t="s">
        <v>1701</v>
      </c>
      <c r="AO81" s="6861" t="s">
        <v>1700</v>
      </c>
      <c r="AQ81" s="6841" t="s">
        <v>352</v>
      </c>
      <c r="AS81" s="6842" t="s">
        <v>352</v>
      </c>
      <c r="AU81" s="6843" t="s">
        <v>352</v>
      </c>
      <c r="BE81" s="6769"/>
      <c r="BF81" s="6769"/>
      <c r="BG81" s="6769"/>
      <c r="BH81" s="6769"/>
      <c r="BI81" s="6769"/>
      <c r="BJ81" s="6769"/>
      <c r="BK81" s="6769"/>
      <c r="BL81" s="6769"/>
      <c r="BM81" s="6769"/>
      <c r="BN81" s="6769"/>
      <c r="BO81" s="6769"/>
      <c r="BP81" s="6769"/>
      <c r="BQ81" s="6769"/>
      <c r="BR81" s="6769"/>
      <c r="BS81" s="6769"/>
      <c r="BT81" s="6769"/>
      <c r="BU81" s="6769"/>
      <c r="BV81" s="6769"/>
      <c r="BW81" s="6769"/>
      <c r="BX81" s="6769"/>
      <c r="BY81" s="6769"/>
      <c r="BZ81" s="6769"/>
      <c r="CA81" s="6769"/>
      <c r="CB81" s="6769"/>
      <c r="CC81" s="6769"/>
      <c r="CD81" s="6769"/>
      <c r="CE81" s="6769"/>
      <c r="CF81" s="6769"/>
      <c r="CG81" s="6769"/>
      <c r="CH81" s="6769"/>
      <c r="CI81" s="6769"/>
      <c r="CJ81" s="6769"/>
      <c r="CK81" s="6769"/>
      <c r="CL81" s="6769"/>
      <c r="CM81" s="6769"/>
    </row>
    <row r="82" spans="1:91" ht="44.25">
      <c r="A82" s="509"/>
      <c r="B82" s="6714" t="s">
        <v>3558</v>
      </c>
      <c r="C82" s="6715" t="s">
        <v>3523</v>
      </c>
      <c r="D82" s="6810" t="s">
        <v>3558</v>
      </c>
      <c r="E82" s="6717" t="s">
        <v>3554</v>
      </c>
      <c r="F82" s="6715" t="s">
        <v>3523</v>
      </c>
      <c r="G82" s="6811" t="s">
        <v>3554</v>
      </c>
      <c r="H82" s="6719" t="s">
        <v>2249</v>
      </c>
      <c r="I82" s="6715" t="s">
        <v>3523</v>
      </c>
      <c r="J82" s="6810" t="s">
        <v>2249</v>
      </c>
      <c r="K82" s="6719" t="s">
        <v>3556</v>
      </c>
      <c r="L82" s="6715" t="s">
        <v>3523</v>
      </c>
      <c r="M82" s="6812" t="s">
        <v>3556</v>
      </c>
      <c r="N82" s="509"/>
      <c r="O82" s="6714" t="s">
        <v>3558</v>
      </c>
      <c r="P82" s="6715" t="s">
        <v>3523</v>
      </c>
      <c r="Q82" s="6813" t="s">
        <v>3558</v>
      </c>
      <c r="R82" s="6717" t="s">
        <v>3554</v>
      </c>
      <c r="S82" s="6715" t="s">
        <v>3523</v>
      </c>
      <c r="T82" s="6814" t="s">
        <v>3554</v>
      </c>
      <c r="U82" s="6719" t="s">
        <v>2249</v>
      </c>
      <c r="V82" s="6715" t="s">
        <v>3523</v>
      </c>
      <c r="W82" s="6813" t="s">
        <v>2249</v>
      </c>
      <c r="X82" s="6719" t="s">
        <v>3556</v>
      </c>
      <c r="Y82" s="6715" t="s">
        <v>3523</v>
      </c>
      <c r="Z82" s="6815" t="s">
        <v>3556</v>
      </c>
      <c r="AA82" s="509"/>
      <c r="AB82" s="509"/>
      <c r="AC82" s="509"/>
      <c r="AG82" s="6862" t="s">
        <v>353</v>
      </c>
      <c r="AI82" s="6845" t="s">
        <v>1702</v>
      </c>
      <c r="AJ82" s="6833"/>
      <c r="AK82" s="6838" t="s">
        <v>353</v>
      </c>
      <c r="AM82" s="6839" t="s">
        <v>1702</v>
      </c>
      <c r="AO82" s="6833"/>
      <c r="AQ82" s="6841" t="s">
        <v>353</v>
      </c>
      <c r="AS82" s="6842" t="s">
        <v>353</v>
      </c>
      <c r="AU82" s="6843" t="s">
        <v>353</v>
      </c>
      <c r="BE82" s="6769"/>
      <c r="BF82" s="6769"/>
      <c r="BG82" s="6769"/>
      <c r="BH82" s="6769"/>
      <c r="BI82" s="6769"/>
      <c r="BJ82" s="6769"/>
      <c r="BK82" s="6769"/>
      <c r="BL82" s="6769"/>
      <c r="BM82" s="6769"/>
      <c r="BN82" s="6769"/>
      <c r="BO82" s="6769"/>
      <c r="BP82" s="6769"/>
      <c r="BQ82" s="6769"/>
      <c r="BR82" s="6769"/>
      <c r="BS82" s="6769"/>
      <c r="BT82" s="6769"/>
      <c r="BU82" s="6769"/>
      <c r="BV82" s="6769"/>
      <c r="BW82" s="6769"/>
      <c r="BX82" s="6769"/>
      <c r="BY82" s="6769"/>
      <c r="BZ82" s="6769"/>
      <c r="CA82" s="6769"/>
      <c r="CB82" s="6769"/>
      <c r="CC82" s="6769"/>
      <c r="CD82" s="6769"/>
      <c r="CE82" s="6769"/>
      <c r="CF82" s="6769"/>
      <c r="CG82" s="6769"/>
      <c r="CH82" s="6769"/>
      <c r="CI82" s="6769"/>
      <c r="CJ82" s="6769"/>
      <c r="CK82" s="6769"/>
      <c r="CL82" s="6769"/>
      <c r="CM82" s="6769"/>
    </row>
    <row r="83" spans="1:91" ht="44.25">
      <c r="A83" s="509"/>
      <c r="B83" s="6714" t="s">
        <v>3657</v>
      </c>
      <c r="C83" s="6715" t="s">
        <v>3523</v>
      </c>
      <c r="D83" s="6810" t="s">
        <v>3657</v>
      </c>
      <c r="E83" s="6717" t="s">
        <v>3565</v>
      </c>
      <c r="F83" s="6715" t="s">
        <v>3523</v>
      </c>
      <c r="G83" s="6811" t="s">
        <v>3565</v>
      </c>
      <c r="H83" s="6719" t="s">
        <v>1690</v>
      </c>
      <c r="I83" s="6715" t="s">
        <v>3523</v>
      </c>
      <c r="J83" s="6810" t="s">
        <v>1690</v>
      </c>
      <c r="K83" s="6719" t="s">
        <v>257</v>
      </c>
      <c r="L83" s="6715" t="s">
        <v>3523</v>
      </c>
      <c r="M83" s="6812" t="s">
        <v>257</v>
      </c>
      <c r="N83" s="509"/>
      <c r="O83" s="6714" t="s">
        <v>3657</v>
      </c>
      <c r="P83" s="6715" t="s">
        <v>3523</v>
      </c>
      <c r="Q83" s="6813" t="s">
        <v>3657</v>
      </c>
      <c r="R83" s="6717" t="s">
        <v>3565</v>
      </c>
      <c r="S83" s="6715" t="s">
        <v>3523</v>
      </c>
      <c r="T83" s="6814" t="s">
        <v>3565</v>
      </c>
      <c r="U83" s="6719" t="s">
        <v>1690</v>
      </c>
      <c r="V83" s="6715" t="s">
        <v>3523</v>
      </c>
      <c r="W83" s="6813" t="s">
        <v>1690</v>
      </c>
      <c r="X83" s="6719" t="s">
        <v>257</v>
      </c>
      <c r="Y83" s="6715" t="s">
        <v>3523</v>
      </c>
      <c r="Z83" s="6815" t="s">
        <v>257</v>
      </c>
      <c r="AA83" s="509"/>
      <c r="AB83" s="509"/>
      <c r="AC83" s="509"/>
      <c r="AG83" s="6863" t="s">
        <v>354</v>
      </c>
      <c r="AI83" s="6845" t="s">
        <v>1703</v>
      </c>
      <c r="AJ83" s="6833"/>
      <c r="AK83" s="6838" t="s">
        <v>354</v>
      </c>
      <c r="AM83" s="6839" t="s">
        <v>1703</v>
      </c>
      <c r="AO83" s="6833"/>
      <c r="AQ83" s="6841" t="s">
        <v>354</v>
      </c>
      <c r="AS83" s="6842" t="s">
        <v>354</v>
      </c>
      <c r="AU83" s="6843" t="s">
        <v>354</v>
      </c>
      <c r="BE83" s="6769"/>
      <c r="BF83" s="6769"/>
      <c r="BG83" s="6769"/>
      <c r="BH83" s="6769"/>
      <c r="BI83" s="6769"/>
      <c r="BJ83" s="6769"/>
      <c r="BK83" s="6769"/>
      <c r="BL83" s="6769"/>
      <c r="BM83" s="6769"/>
      <c r="BN83" s="6769"/>
      <c r="BO83" s="6769"/>
      <c r="BP83" s="6769"/>
      <c r="BQ83" s="6769"/>
      <c r="BR83" s="6769"/>
      <c r="BS83" s="6769"/>
      <c r="BT83" s="6769"/>
      <c r="BU83" s="6769"/>
      <c r="BV83" s="6769"/>
      <c r="BW83" s="6769"/>
      <c r="BX83" s="6769"/>
      <c r="BY83" s="6769"/>
      <c r="BZ83" s="6769"/>
      <c r="CA83" s="6769"/>
      <c r="CB83" s="6769"/>
      <c r="CC83" s="6769"/>
      <c r="CD83" s="6769"/>
      <c r="CE83" s="6769"/>
      <c r="CF83" s="6769"/>
      <c r="CG83" s="6769"/>
      <c r="CH83" s="6769"/>
      <c r="CI83" s="6769"/>
      <c r="CJ83" s="6769"/>
      <c r="CK83" s="6769"/>
      <c r="CL83" s="6769"/>
      <c r="CM83" s="6769"/>
    </row>
    <row r="84" spans="1:91" ht="44.25">
      <c r="A84" s="509"/>
      <c r="B84" s="6714" t="s">
        <v>3562</v>
      </c>
      <c r="C84" s="6715" t="s">
        <v>3523</v>
      </c>
      <c r="D84" s="6810" t="s">
        <v>3562</v>
      </c>
      <c r="E84" s="6717" t="s">
        <v>3555</v>
      </c>
      <c r="F84" s="6715" t="s">
        <v>3523</v>
      </c>
      <c r="G84" s="6811" t="s">
        <v>3555</v>
      </c>
      <c r="H84" s="6719" t="s">
        <v>3658</v>
      </c>
      <c r="I84" s="6715" t="s">
        <v>3523</v>
      </c>
      <c r="J84" s="6810" t="s">
        <v>3658</v>
      </c>
      <c r="K84" s="6719" t="s">
        <v>3551</v>
      </c>
      <c r="L84" s="6715" t="s">
        <v>3523</v>
      </c>
      <c r="M84" s="6812" t="s">
        <v>3551</v>
      </c>
      <c r="N84" s="509"/>
      <c r="O84" s="6714" t="s">
        <v>3562</v>
      </c>
      <c r="P84" s="6715" t="s">
        <v>3523</v>
      </c>
      <c r="Q84" s="6813" t="s">
        <v>3562</v>
      </c>
      <c r="R84" s="6717" t="s">
        <v>3555</v>
      </c>
      <c r="S84" s="6715" t="s">
        <v>3523</v>
      </c>
      <c r="T84" s="6814" t="s">
        <v>3555</v>
      </c>
      <c r="U84" s="6719" t="s">
        <v>3658</v>
      </c>
      <c r="V84" s="6715" t="s">
        <v>3523</v>
      </c>
      <c r="W84" s="6813" t="s">
        <v>3658</v>
      </c>
      <c r="X84" s="6719" t="s">
        <v>3551</v>
      </c>
      <c r="Y84" s="6715" t="s">
        <v>3523</v>
      </c>
      <c r="Z84" s="6815" t="s">
        <v>3551</v>
      </c>
      <c r="AA84" s="509"/>
      <c r="AB84" s="509"/>
      <c r="AC84" s="509"/>
      <c r="AG84" s="6864" t="s">
        <v>355</v>
      </c>
      <c r="AI84" s="6845" t="s">
        <v>1704</v>
      </c>
      <c r="AJ84" s="6833"/>
      <c r="AK84" s="6838" t="s">
        <v>355</v>
      </c>
      <c r="AM84" s="6839" t="s">
        <v>1704</v>
      </c>
      <c r="AO84" s="6833"/>
      <c r="AQ84" s="6841" t="s">
        <v>355</v>
      </c>
      <c r="AS84" s="6842" t="s">
        <v>355</v>
      </c>
      <c r="AU84" s="6843" t="s">
        <v>355</v>
      </c>
    </row>
    <row r="85" spans="1:91" ht="44.25">
      <c r="A85" s="509"/>
      <c r="B85" s="6714" t="s">
        <v>3564</v>
      </c>
      <c r="C85" s="6715" t="s">
        <v>3523</v>
      </c>
      <c r="D85" s="6810" t="s">
        <v>3564</v>
      </c>
      <c r="E85" s="6717" t="s">
        <v>3566</v>
      </c>
      <c r="F85" s="6715" t="s">
        <v>3523</v>
      </c>
      <c r="G85" s="6811" t="s">
        <v>3566</v>
      </c>
      <c r="H85" s="6719" t="s">
        <v>3659</v>
      </c>
      <c r="I85" s="6715" t="s">
        <v>3523</v>
      </c>
      <c r="J85" s="6810" t="s">
        <v>3659</v>
      </c>
      <c r="K85" s="6719" t="s">
        <v>2277</v>
      </c>
      <c r="L85" s="6715" t="s">
        <v>3523</v>
      </c>
      <c r="M85" s="6812" t="s">
        <v>2277</v>
      </c>
      <c r="N85" s="509"/>
      <c r="O85" s="6714" t="s">
        <v>3564</v>
      </c>
      <c r="P85" s="6715" t="s">
        <v>3523</v>
      </c>
      <c r="Q85" s="6813" t="s">
        <v>3564</v>
      </c>
      <c r="R85" s="6717" t="s">
        <v>3566</v>
      </c>
      <c r="S85" s="6715" t="s">
        <v>3523</v>
      </c>
      <c r="T85" s="6814" t="s">
        <v>3566</v>
      </c>
      <c r="U85" s="6719" t="s">
        <v>3659</v>
      </c>
      <c r="V85" s="6715" t="s">
        <v>3523</v>
      </c>
      <c r="W85" s="6813" t="s">
        <v>3659</v>
      </c>
      <c r="X85" s="6719" t="s">
        <v>2277</v>
      </c>
      <c r="Y85" s="6715" t="s">
        <v>3523</v>
      </c>
      <c r="Z85" s="6815" t="s">
        <v>2277</v>
      </c>
      <c r="AA85" s="509"/>
      <c r="AB85" s="509"/>
      <c r="AC85" s="509"/>
      <c r="AG85" s="6865" t="s">
        <v>356</v>
      </c>
      <c r="AI85" s="6845" t="s">
        <v>1705</v>
      </c>
      <c r="AJ85" s="6833"/>
      <c r="AK85" s="6838" t="s">
        <v>356</v>
      </c>
      <c r="AM85" s="6839" t="s">
        <v>1705</v>
      </c>
      <c r="AO85" s="6833"/>
      <c r="AQ85" s="6841" t="s">
        <v>356</v>
      </c>
      <c r="AS85" s="6842" t="s">
        <v>356</v>
      </c>
      <c r="AU85" s="6843" t="s">
        <v>356</v>
      </c>
    </row>
    <row r="86" spans="1:91" s="1998" customFormat="1" ht="44.25">
      <c r="A86" s="509"/>
      <c r="B86" s="6714" t="s">
        <v>3661</v>
      </c>
      <c r="C86" s="6715" t="s">
        <v>3523</v>
      </c>
      <c r="D86" s="6810" t="s">
        <v>3661</v>
      </c>
      <c r="E86" s="6717" t="s">
        <v>3553</v>
      </c>
      <c r="F86" s="6715" t="s">
        <v>3523</v>
      </c>
      <c r="G86" s="6811" t="s">
        <v>3553</v>
      </c>
      <c r="H86" s="6719" t="s">
        <v>3561</v>
      </c>
      <c r="I86" s="6715" t="s">
        <v>3523</v>
      </c>
      <c r="J86" s="6810" t="s">
        <v>3561</v>
      </c>
      <c r="K86" s="6719" t="s">
        <v>2483</v>
      </c>
      <c r="L86" s="6715" t="s">
        <v>3523</v>
      </c>
      <c r="M86" s="6812" t="s">
        <v>2483</v>
      </c>
      <c r="N86" s="509"/>
      <c r="O86" s="6714" t="s">
        <v>3661</v>
      </c>
      <c r="P86" s="6715" t="s">
        <v>3523</v>
      </c>
      <c r="Q86" s="6813" t="s">
        <v>3661</v>
      </c>
      <c r="R86" s="6717" t="s">
        <v>3553</v>
      </c>
      <c r="S86" s="6715" t="s">
        <v>3523</v>
      </c>
      <c r="T86" s="6814" t="s">
        <v>3553</v>
      </c>
      <c r="U86" s="6719" t="s">
        <v>3561</v>
      </c>
      <c r="V86" s="6715" t="s">
        <v>3523</v>
      </c>
      <c r="W86" s="6813" t="s">
        <v>3561</v>
      </c>
      <c r="X86" s="6719" t="s">
        <v>2483</v>
      </c>
      <c r="Y86" s="6715" t="s">
        <v>3523</v>
      </c>
      <c r="Z86" s="6815" t="s">
        <v>2483</v>
      </c>
      <c r="AA86" s="509"/>
      <c r="AB86" s="509"/>
      <c r="AC86" s="509"/>
      <c r="AG86" s="6866" t="s">
        <v>357</v>
      </c>
      <c r="AI86" s="6845" t="s">
        <v>1706</v>
      </c>
      <c r="AJ86" s="6833"/>
      <c r="AK86" s="6838" t="s">
        <v>357</v>
      </c>
      <c r="AM86" s="6839" t="s">
        <v>1706</v>
      </c>
      <c r="AO86" s="6833"/>
      <c r="AQ86" s="6841" t="s">
        <v>357</v>
      </c>
      <c r="AS86" s="6842" t="s">
        <v>357</v>
      </c>
      <c r="AU86" s="6843" t="s">
        <v>357</v>
      </c>
    </row>
    <row r="87" spans="1:91" s="1998" customFormat="1" ht="44.25">
      <c r="A87" s="509"/>
      <c r="B87" s="6714" t="s">
        <v>3662</v>
      </c>
      <c r="C87" s="6715" t="s">
        <v>3523</v>
      </c>
      <c r="D87" s="6810" t="s">
        <v>3662</v>
      </c>
      <c r="E87" s="6717" t="s">
        <v>3567</v>
      </c>
      <c r="F87" s="6715" t="s">
        <v>3523</v>
      </c>
      <c r="G87" s="6811" t="s">
        <v>3567</v>
      </c>
      <c r="H87" s="6719" t="s">
        <v>2418</v>
      </c>
      <c r="I87" s="6715" t="s">
        <v>3523</v>
      </c>
      <c r="J87" s="6810" t="s">
        <v>2418</v>
      </c>
      <c r="K87" s="6719" t="s">
        <v>121</v>
      </c>
      <c r="L87" s="6715" t="s">
        <v>3523</v>
      </c>
      <c r="M87" s="6812" t="s">
        <v>121</v>
      </c>
      <c r="N87" s="509"/>
      <c r="O87" s="6714" t="s">
        <v>3662</v>
      </c>
      <c r="P87" s="6715" t="s">
        <v>3523</v>
      </c>
      <c r="Q87" s="6813" t="s">
        <v>3662</v>
      </c>
      <c r="R87" s="6717" t="s">
        <v>3567</v>
      </c>
      <c r="S87" s="6715" t="s">
        <v>3523</v>
      </c>
      <c r="T87" s="6814" t="s">
        <v>3567</v>
      </c>
      <c r="U87" s="6719" t="s">
        <v>2418</v>
      </c>
      <c r="V87" s="6715" t="s">
        <v>3523</v>
      </c>
      <c r="W87" s="6813" t="s">
        <v>2418</v>
      </c>
      <c r="X87" s="6719" t="s">
        <v>121</v>
      </c>
      <c r="Y87" s="6715" t="s">
        <v>3523</v>
      </c>
      <c r="Z87" s="6815" t="s">
        <v>121</v>
      </c>
      <c r="AA87" s="509"/>
      <c r="AB87" s="509"/>
      <c r="AC87" s="509"/>
      <c r="AG87" s="6867" t="s">
        <v>358</v>
      </c>
      <c r="AI87" s="6845" t="s">
        <v>1707</v>
      </c>
      <c r="AJ87" s="6833"/>
      <c r="AK87" s="6838" t="s">
        <v>358</v>
      </c>
      <c r="AM87" s="6839" t="s">
        <v>1707</v>
      </c>
      <c r="AO87" s="6833"/>
      <c r="AQ87" s="6841" t="s">
        <v>358</v>
      </c>
      <c r="AS87" s="6842" t="s">
        <v>358</v>
      </c>
      <c r="AU87" s="6843" t="s">
        <v>358</v>
      </c>
    </row>
    <row r="88" spans="1:91" s="1998" customFormat="1" ht="44.25">
      <c r="A88" s="509"/>
      <c r="B88" s="6714"/>
      <c r="C88" s="6715" t="s">
        <v>3523</v>
      </c>
      <c r="D88" s="6810"/>
      <c r="E88" s="6717" t="s">
        <v>3557</v>
      </c>
      <c r="F88" s="6715" t="s">
        <v>3523</v>
      </c>
      <c r="G88" s="6811" t="s">
        <v>3557</v>
      </c>
      <c r="H88" s="6719" t="s">
        <v>3560</v>
      </c>
      <c r="I88" s="6715" t="s">
        <v>3523</v>
      </c>
      <c r="J88" s="6810" t="s">
        <v>3560</v>
      </c>
      <c r="K88" s="6719"/>
      <c r="L88" s="6715" t="s">
        <v>3523</v>
      </c>
      <c r="M88" s="6812"/>
      <c r="N88" s="509"/>
      <c r="O88" s="6714"/>
      <c r="P88" s="6715" t="s">
        <v>3523</v>
      </c>
      <c r="Q88" s="6813"/>
      <c r="R88" s="6717" t="s">
        <v>3557</v>
      </c>
      <c r="S88" s="6715" t="s">
        <v>3523</v>
      </c>
      <c r="T88" s="6814" t="s">
        <v>3557</v>
      </c>
      <c r="U88" s="6719" t="s">
        <v>3560</v>
      </c>
      <c r="V88" s="6715" t="s">
        <v>3523</v>
      </c>
      <c r="W88" s="6813" t="s">
        <v>3560</v>
      </c>
      <c r="X88" s="6719"/>
      <c r="Y88" s="6715" t="s">
        <v>3523</v>
      </c>
      <c r="Z88" s="6815"/>
      <c r="AA88" s="509"/>
      <c r="AB88" s="509"/>
      <c r="AC88" s="509"/>
      <c r="AG88" s="6868" t="s">
        <v>359</v>
      </c>
      <c r="AI88" s="6845" t="s">
        <v>1708</v>
      </c>
      <c r="AJ88" s="6833"/>
      <c r="AK88" s="6838" t="s">
        <v>359</v>
      </c>
      <c r="AM88" s="6839" t="s">
        <v>1708</v>
      </c>
      <c r="AO88" s="6833"/>
      <c r="AQ88" s="6841" t="s">
        <v>359</v>
      </c>
      <c r="AS88" s="6842" t="s">
        <v>359</v>
      </c>
      <c r="AU88" s="6843" t="s">
        <v>359</v>
      </c>
    </row>
    <row r="89" spans="1:91" s="1998" customFormat="1" ht="18.75">
      <c r="A89" s="6869"/>
      <c r="B89" s="6870"/>
      <c r="C89" s="6871"/>
      <c r="D89" s="6871"/>
      <c r="E89" s="6871"/>
      <c r="F89" s="6871"/>
      <c r="G89" s="6871"/>
      <c r="H89" s="6871"/>
      <c r="I89" s="6871"/>
      <c r="J89" s="6871"/>
      <c r="K89" s="6871"/>
      <c r="L89" s="6871"/>
      <c r="M89" s="6872"/>
      <c r="N89" s="6873"/>
      <c r="O89" s="6870"/>
      <c r="P89" s="6871"/>
      <c r="Q89" s="6871"/>
      <c r="R89" s="6871"/>
      <c r="S89" s="6871"/>
      <c r="T89" s="6871"/>
      <c r="U89" s="6871"/>
      <c r="V89" s="6871"/>
      <c r="W89" s="6871"/>
      <c r="X89" s="6871"/>
      <c r="Y89" s="6871"/>
      <c r="Z89" s="6872"/>
      <c r="AA89" s="6873"/>
      <c r="AB89" s="6869"/>
      <c r="AC89" s="6869"/>
      <c r="AG89" s="6874" t="s">
        <v>360</v>
      </c>
      <c r="AI89" s="6845" t="s">
        <v>2175</v>
      </c>
      <c r="AJ89" s="6833"/>
      <c r="AK89" s="6838" t="s">
        <v>360</v>
      </c>
      <c r="AM89" s="6839" t="s">
        <v>2175</v>
      </c>
      <c r="AO89" s="6833"/>
      <c r="AQ89" s="6841" t="s">
        <v>360</v>
      </c>
      <c r="AS89" s="6842" t="s">
        <v>360</v>
      </c>
      <c r="AU89" s="6843" t="s">
        <v>360</v>
      </c>
    </row>
    <row r="90" spans="1:91" s="1998" customFormat="1" ht="18.75">
      <c r="A90" s="994"/>
      <c r="B90" s="994"/>
      <c r="C90" s="994"/>
      <c r="D90" s="994"/>
      <c r="E90" s="994"/>
      <c r="F90" s="994"/>
      <c r="G90" s="994"/>
      <c r="H90" s="994"/>
      <c r="I90" s="994"/>
      <c r="J90" s="994"/>
      <c r="K90" s="994"/>
      <c r="L90" s="994"/>
      <c r="M90" s="994"/>
      <c r="N90" s="994"/>
      <c r="O90" s="994"/>
      <c r="P90" s="994"/>
      <c r="Q90" s="994"/>
      <c r="R90" s="994"/>
      <c r="S90" s="994"/>
      <c r="T90" s="994"/>
      <c r="U90" s="994"/>
      <c r="V90" s="994"/>
      <c r="W90" s="994"/>
      <c r="X90" s="994"/>
      <c r="Y90" s="994"/>
      <c r="Z90" s="994"/>
      <c r="AA90" s="994"/>
      <c r="AB90" s="994"/>
      <c r="AC90" s="994"/>
      <c r="AG90" s="6875" t="s">
        <v>361</v>
      </c>
      <c r="AI90" s="6845" t="s">
        <v>2181</v>
      </c>
      <c r="AJ90" s="6833"/>
      <c r="AK90" s="6838" t="s">
        <v>361</v>
      </c>
      <c r="AM90" s="6839" t="s">
        <v>2181</v>
      </c>
      <c r="AO90" s="6833"/>
      <c r="AQ90" s="6841" t="s">
        <v>361</v>
      </c>
      <c r="AS90" s="6842" t="s">
        <v>361</v>
      </c>
      <c r="AU90" s="6843" t="s">
        <v>361</v>
      </c>
    </row>
    <row r="91" spans="1:91" s="1998" customFormat="1" ht="18.75">
      <c r="A91" s="994"/>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G91" s="6875" t="s">
        <v>362</v>
      </c>
      <c r="AI91" s="6845" t="s">
        <v>3695</v>
      </c>
      <c r="AJ91" s="6833"/>
      <c r="AK91" s="6838" t="s">
        <v>362</v>
      </c>
      <c r="AM91" s="6876"/>
      <c r="AO91" s="6833"/>
      <c r="AQ91" s="6841" t="s">
        <v>362</v>
      </c>
      <c r="AS91" s="6842" t="s">
        <v>362</v>
      </c>
      <c r="AU91" s="6843" t="s">
        <v>362</v>
      </c>
    </row>
    <row r="92" spans="1:91" s="1998" customFormat="1" ht="30">
      <c r="A92" s="994"/>
      <c r="B92" s="6684" t="s">
        <v>3519</v>
      </c>
      <c r="C92" s="6685"/>
      <c r="D92" s="6686" t="s">
        <v>3520</v>
      </c>
      <c r="E92" s="6877" t="s">
        <v>3696</v>
      </c>
      <c r="F92" s="6878"/>
      <c r="G92" s="6878"/>
      <c r="H92" s="6878"/>
      <c r="I92" s="6878"/>
      <c r="J92" s="6878"/>
      <c r="K92" s="6878"/>
      <c r="L92" s="6878"/>
      <c r="M92" s="6879"/>
      <c r="N92" s="994"/>
      <c r="O92" s="6684" t="s">
        <v>3519</v>
      </c>
      <c r="P92" s="6685"/>
      <c r="Q92" s="6686" t="s">
        <v>3520</v>
      </c>
      <c r="R92" s="6687" t="s">
        <v>3697</v>
      </c>
      <c r="S92" s="6688"/>
      <c r="T92" s="6688"/>
      <c r="U92" s="6688"/>
      <c r="V92" s="6688"/>
      <c r="W92" s="6688"/>
      <c r="X92" s="6688"/>
      <c r="Y92" s="6688"/>
      <c r="Z92" s="6689"/>
      <c r="AA92" s="994"/>
      <c r="AB92" s="994"/>
      <c r="AC92" s="994"/>
    </row>
    <row r="93" spans="1:91" s="1998" customFormat="1" ht="30">
      <c r="A93" s="994"/>
      <c r="B93" s="6693" t="s">
        <v>3525</v>
      </c>
      <c r="C93" s="6694" t="s">
        <v>3523</v>
      </c>
      <c r="D93" s="6880" t="str">
        <f>B93</f>
        <v>Aa</v>
      </c>
      <c r="E93" s="6881" t="s">
        <v>3698</v>
      </c>
      <c r="F93" s="6882"/>
      <c r="G93" s="6883"/>
      <c r="H93" s="6883"/>
      <c r="I93" s="6883"/>
      <c r="J93" s="6883"/>
      <c r="K93" s="6883"/>
      <c r="L93" s="6883"/>
      <c r="M93" s="6884"/>
      <c r="N93" s="994"/>
      <c r="O93" s="6693" t="s">
        <v>3525</v>
      </c>
      <c r="P93" s="6694" t="s">
        <v>3523</v>
      </c>
      <c r="Q93" s="6885" t="str">
        <f>O93</f>
        <v>Aa</v>
      </c>
      <c r="R93" s="6800" t="s">
        <v>3524</v>
      </c>
      <c r="S93" s="6882"/>
      <c r="T93" s="6883"/>
      <c r="U93" s="6883"/>
      <c r="V93" s="6883"/>
      <c r="W93" s="6883"/>
      <c r="X93" s="6883"/>
      <c r="Y93" s="6883"/>
      <c r="Z93" s="6884"/>
      <c r="AA93" s="994"/>
      <c r="AB93" s="994"/>
      <c r="AC93" s="994"/>
    </row>
    <row r="94" spans="1:91" s="1998" customFormat="1">
      <c r="A94" s="994"/>
      <c r="B94" s="6702"/>
      <c r="C94" s="994"/>
      <c r="D94" s="994"/>
      <c r="E94" s="994"/>
      <c r="F94" s="994"/>
      <c r="G94" s="994"/>
      <c r="H94" s="994"/>
      <c r="I94" s="994"/>
      <c r="J94" s="994"/>
      <c r="K94" s="994"/>
      <c r="L94" s="994"/>
      <c r="M94" s="6703"/>
      <c r="N94" s="994"/>
      <c r="O94" s="6702"/>
      <c r="P94" s="994"/>
      <c r="Q94" s="994"/>
      <c r="R94" s="994"/>
      <c r="S94" s="994"/>
      <c r="T94" s="994"/>
      <c r="U94" s="994"/>
      <c r="V94" s="994"/>
      <c r="W94" s="994"/>
      <c r="X94" s="994"/>
      <c r="Y94" s="994"/>
      <c r="Z94" s="6703"/>
      <c r="AA94" s="994"/>
      <c r="AB94" s="994"/>
      <c r="AC94" s="994"/>
    </row>
    <row r="95" spans="1:91" s="1998" customFormat="1">
      <c r="A95" s="994"/>
      <c r="B95" s="6706" t="s">
        <v>3527</v>
      </c>
      <c r="C95" s="6886" t="s">
        <v>3528</v>
      </c>
      <c r="D95" s="6887"/>
      <c r="E95" s="6709" t="s">
        <v>3529</v>
      </c>
      <c r="F95" s="6886" t="s">
        <v>3528</v>
      </c>
      <c r="G95" s="6887"/>
      <c r="H95" s="6709" t="s">
        <v>3530</v>
      </c>
      <c r="I95" s="6886" t="s">
        <v>3528</v>
      </c>
      <c r="J95" s="6887"/>
      <c r="K95" s="6709" t="s">
        <v>3531</v>
      </c>
      <c r="L95" s="6886" t="s">
        <v>3528</v>
      </c>
      <c r="M95" s="6888"/>
      <c r="N95" s="994"/>
      <c r="O95" s="6706" t="s">
        <v>3527</v>
      </c>
      <c r="P95" s="6707" t="s">
        <v>3528</v>
      </c>
      <c r="Q95" s="6708"/>
      <c r="R95" s="6709" t="s">
        <v>3529</v>
      </c>
      <c r="S95" s="6707" t="s">
        <v>3528</v>
      </c>
      <c r="T95" s="6708"/>
      <c r="U95" s="6709" t="s">
        <v>3530</v>
      </c>
      <c r="V95" s="6707" t="s">
        <v>3528</v>
      </c>
      <c r="W95" s="6708"/>
      <c r="X95" s="6709" t="s">
        <v>3531</v>
      </c>
      <c r="Y95" s="6707" t="s">
        <v>3528</v>
      </c>
      <c r="Z95" s="6710"/>
      <c r="AA95" s="994"/>
      <c r="AB95" s="994"/>
      <c r="AC95" s="994"/>
    </row>
    <row r="96" spans="1:91" s="1998" customFormat="1" ht="44.25">
      <c r="A96" s="509"/>
      <c r="B96" s="6714" t="s">
        <v>342</v>
      </c>
      <c r="C96" s="6715" t="s">
        <v>3523</v>
      </c>
      <c r="D96" s="6889" t="s">
        <v>342</v>
      </c>
      <c r="E96" s="6717" t="s">
        <v>3532</v>
      </c>
      <c r="F96" s="6715" t="s">
        <v>3523</v>
      </c>
      <c r="G96" s="6890" t="s">
        <v>3532</v>
      </c>
      <c r="H96" s="6719">
        <v>1</v>
      </c>
      <c r="I96" s="6715" t="s">
        <v>3523</v>
      </c>
      <c r="J96" s="6889">
        <v>1</v>
      </c>
      <c r="K96" s="6719">
        <v>27</v>
      </c>
      <c r="L96" s="6715" t="s">
        <v>3523</v>
      </c>
      <c r="M96" s="6891">
        <v>27</v>
      </c>
      <c r="N96" s="509"/>
      <c r="O96" s="6714" t="s">
        <v>342</v>
      </c>
      <c r="P96" s="6715" t="s">
        <v>3523</v>
      </c>
      <c r="Q96" s="6892" t="s">
        <v>342</v>
      </c>
      <c r="R96" s="6717" t="s">
        <v>3532</v>
      </c>
      <c r="S96" s="6715" t="s">
        <v>3523</v>
      </c>
      <c r="T96" s="6893" t="s">
        <v>3532</v>
      </c>
      <c r="U96" s="6719">
        <v>1</v>
      </c>
      <c r="V96" s="6715" t="s">
        <v>3523</v>
      </c>
      <c r="W96" s="6892">
        <v>1</v>
      </c>
      <c r="X96" s="6719">
        <v>27</v>
      </c>
      <c r="Y96" s="6715" t="s">
        <v>3523</v>
      </c>
      <c r="Z96" s="6894">
        <v>27</v>
      </c>
      <c r="AA96" s="509"/>
      <c r="AB96" s="509"/>
      <c r="AC96" s="509"/>
    </row>
    <row r="97" spans="1:29" s="1998" customFormat="1" ht="44.25">
      <c r="A97" s="509"/>
      <c r="B97" s="6714" t="s">
        <v>343</v>
      </c>
      <c r="C97" s="6715" t="s">
        <v>3523</v>
      </c>
      <c r="D97" s="6889" t="s">
        <v>343</v>
      </c>
      <c r="E97" s="6717" t="s">
        <v>3549</v>
      </c>
      <c r="F97" s="6715" t="s">
        <v>3523</v>
      </c>
      <c r="G97" s="6890" t="s">
        <v>3549</v>
      </c>
      <c r="H97" s="6719">
        <v>2</v>
      </c>
      <c r="I97" s="6715" t="s">
        <v>3523</v>
      </c>
      <c r="J97" s="6889">
        <v>2</v>
      </c>
      <c r="K97" s="6719">
        <v>28</v>
      </c>
      <c r="L97" s="6715" t="s">
        <v>3523</v>
      </c>
      <c r="M97" s="6891">
        <v>28</v>
      </c>
      <c r="N97" s="509"/>
      <c r="O97" s="6714" t="s">
        <v>343</v>
      </c>
      <c r="P97" s="6715" t="s">
        <v>3523</v>
      </c>
      <c r="Q97" s="6892" t="s">
        <v>343</v>
      </c>
      <c r="R97" s="6717" t="s">
        <v>3549</v>
      </c>
      <c r="S97" s="6715" t="s">
        <v>3523</v>
      </c>
      <c r="T97" s="6893" t="s">
        <v>3549</v>
      </c>
      <c r="U97" s="6719">
        <v>2</v>
      </c>
      <c r="V97" s="6715" t="s">
        <v>3523</v>
      </c>
      <c r="W97" s="6892">
        <v>2</v>
      </c>
      <c r="X97" s="6719">
        <v>28</v>
      </c>
      <c r="Y97" s="6715" t="s">
        <v>3523</v>
      </c>
      <c r="Z97" s="6894">
        <v>28</v>
      </c>
      <c r="AA97" s="509"/>
      <c r="AB97" s="509"/>
      <c r="AC97" s="509"/>
    </row>
    <row r="98" spans="1:29" s="1998" customFormat="1" ht="44.25">
      <c r="A98" s="509"/>
      <c r="B98" s="6714" t="s">
        <v>334</v>
      </c>
      <c r="C98" s="6715" t="s">
        <v>3523</v>
      </c>
      <c r="D98" s="6889" t="s">
        <v>334</v>
      </c>
      <c r="E98" s="6717" t="s">
        <v>3568</v>
      </c>
      <c r="F98" s="6715" t="s">
        <v>3523</v>
      </c>
      <c r="G98" s="6890" t="s">
        <v>3568</v>
      </c>
      <c r="H98" s="6719">
        <v>3</v>
      </c>
      <c r="I98" s="6715" t="s">
        <v>3523</v>
      </c>
      <c r="J98" s="6889">
        <v>3</v>
      </c>
      <c r="K98" s="6719">
        <v>29</v>
      </c>
      <c r="L98" s="6715" t="s">
        <v>3523</v>
      </c>
      <c r="M98" s="6891">
        <v>29</v>
      </c>
      <c r="N98" s="509"/>
      <c r="O98" s="6714" t="s">
        <v>334</v>
      </c>
      <c r="P98" s="6715" t="s">
        <v>3523</v>
      </c>
      <c r="Q98" s="6892" t="s">
        <v>334</v>
      </c>
      <c r="R98" s="6717" t="s">
        <v>3568</v>
      </c>
      <c r="S98" s="6715" t="s">
        <v>3523</v>
      </c>
      <c r="T98" s="6893" t="s">
        <v>3568</v>
      </c>
      <c r="U98" s="6719">
        <v>3</v>
      </c>
      <c r="V98" s="6715" t="s">
        <v>3523</v>
      </c>
      <c r="W98" s="6892">
        <v>3</v>
      </c>
      <c r="X98" s="6719">
        <v>29</v>
      </c>
      <c r="Y98" s="6715" t="s">
        <v>3523</v>
      </c>
      <c r="Z98" s="6894">
        <v>29</v>
      </c>
      <c r="AA98" s="509"/>
      <c r="AB98" s="509"/>
      <c r="AC98" s="509"/>
    </row>
    <row r="99" spans="1:29" s="1998" customFormat="1" ht="44.25">
      <c r="A99" s="509"/>
      <c r="B99" s="6714" t="s">
        <v>346</v>
      </c>
      <c r="C99" s="6715" t="s">
        <v>3523</v>
      </c>
      <c r="D99" s="6889" t="s">
        <v>346</v>
      </c>
      <c r="E99" s="6717" t="s">
        <v>3576</v>
      </c>
      <c r="F99" s="6715" t="s">
        <v>3523</v>
      </c>
      <c r="G99" s="6890" t="s">
        <v>3576</v>
      </c>
      <c r="H99" s="6719">
        <v>4</v>
      </c>
      <c r="I99" s="6715" t="s">
        <v>3523</v>
      </c>
      <c r="J99" s="6889">
        <v>4</v>
      </c>
      <c r="K99" s="6719">
        <v>30</v>
      </c>
      <c r="L99" s="6715" t="s">
        <v>3523</v>
      </c>
      <c r="M99" s="6891">
        <v>30</v>
      </c>
      <c r="N99" s="509"/>
      <c r="O99" s="6714" t="s">
        <v>346</v>
      </c>
      <c r="P99" s="6715" t="s">
        <v>3523</v>
      </c>
      <c r="Q99" s="6892" t="s">
        <v>346</v>
      </c>
      <c r="R99" s="6717" t="s">
        <v>3576</v>
      </c>
      <c r="S99" s="6715" t="s">
        <v>3523</v>
      </c>
      <c r="T99" s="6893" t="s">
        <v>3576</v>
      </c>
      <c r="U99" s="6719">
        <v>4</v>
      </c>
      <c r="V99" s="6715" t="s">
        <v>3523</v>
      </c>
      <c r="W99" s="6892">
        <v>4</v>
      </c>
      <c r="X99" s="6719">
        <v>30</v>
      </c>
      <c r="Y99" s="6715" t="s">
        <v>3523</v>
      </c>
      <c r="Z99" s="6894">
        <v>30</v>
      </c>
      <c r="AA99" s="509"/>
      <c r="AB99" s="509"/>
      <c r="AC99" s="509"/>
    </row>
    <row r="100" spans="1:29" s="1998" customFormat="1" ht="44.25">
      <c r="A100" s="509"/>
      <c r="B100" s="6714" t="s">
        <v>367</v>
      </c>
      <c r="C100" s="6715" t="s">
        <v>3523</v>
      </c>
      <c r="D100" s="6889" t="s">
        <v>367</v>
      </c>
      <c r="E100" s="6717" t="s">
        <v>3578</v>
      </c>
      <c r="F100" s="6715" t="s">
        <v>3523</v>
      </c>
      <c r="G100" s="6890" t="s">
        <v>3578</v>
      </c>
      <c r="H100" s="6719">
        <v>5</v>
      </c>
      <c r="I100" s="6715" t="s">
        <v>3523</v>
      </c>
      <c r="J100" s="6889">
        <v>5</v>
      </c>
      <c r="K100" s="6719">
        <v>31</v>
      </c>
      <c r="L100" s="6715" t="s">
        <v>3523</v>
      </c>
      <c r="M100" s="6891">
        <v>31</v>
      </c>
      <c r="N100" s="509"/>
      <c r="O100" s="6714" t="s">
        <v>367</v>
      </c>
      <c r="P100" s="6715" t="s">
        <v>3523</v>
      </c>
      <c r="Q100" s="6892" t="s">
        <v>367</v>
      </c>
      <c r="R100" s="6717" t="s">
        <v>3578</v>
      </c>
      <c r="S100" s="6715" t="s">
        <v>3523</v>
      </c>
      <c r="T100" s="6893" t="s">
        <v>3578</v>
      </c>
      <c r="U100" s="6719">
        <v>5</v>
      </c>
      <c r="V100" s="6715" t="s">
        <v>3523</v>
      </c>
      <c r="W100" s="6892">
        <v>5</v>
      </c>
      <c r="X100" s="6719">
        <v>31</v>
      </c>
      <c r="Y100" s="6715" t="s">
        <v>3523</v>
      </c>
      <c r="Z100" s="6894">
        <v>31</v>
      </c>
      <c r="AA100" s="509"/>
      <c r="AB100" s="509"/>
      <c r="AC100" s="509"/>
    </row>
    <row r="101" spans="1:29" s="1998" customFormat="1" ht="44.25">
      <c r="A101" s="509"/>
      <c r="B101" s="6714" t="s">
        <v>731</v>
      </c>
      <c r="C101" s="6715" t="s">
        <v>3523</v>
      </c>
      <c r="D101" s="6889" t="s">
        <v>731</v>
      </c>
      <c r="E101" s="6717" t="s">
        <v>3579</v>
      </c>
      <c r="F101" s="6715" t="s">
        <v>3523</v>
      </c>
      <c r="G101" s="6890" t="s">
        <v>3579</v>
      </c>
      <c r="H101" s="6719">
        <v>6</v>
      </c>
      <c r="I101" s="6715" t="s">
        <v>3523</v>
      </c>
      <c r="J101" s="6889">
        <v>6</v>
      </c>
      <c r="K101" s="6719">
        <v>32</v>
      </c>
      <c r="L101" s="6715" t="s">
        <v>3523</v>
      </c>
      <c r="M101" s="6891">
        <v>32</v>
      </c>
      <c r="N101" s="509"/>
      <c r="O101" s="6714" t="s">
        <v>731</v>
      </c>
      <c r="P101" s="6715" t="s">
        <v>3523</v>
      </c>
      <c r="Q101" s="6892" t="s">
        <v>731</v>
      </c>
      <c r="R101" s="6717" t="s">
        <v>3579</v>
      </c>
      <c r="S101" s="6715" t="s">
        <v>3523</v>
      </c>
      <c r="T101" s="6893" t="s">
        <v>3579</v>
      </c>
      <c r="U101" s="6719">
        <v>6</v>
      </c>
      <c r="V101" s="6715" t="s">
        <v>3523</v>
      </c>
      <c r="W101" s="6892">
        <v>6</v>
      </c>
      <c r="X101" s="6719">
        <v>32</v>
      </c>
      <c r="Y101" s="6715" t="s">
        <v>3523</v>
      </c>
      <c r="Z101" s="6894">
        <v>32</v>
      </c>
      <c r="AA101" s="509"/>
      <c r="AB101" s="509"/>
      <c r="AC101" s="509"/>
    </row>
    <row r="102" spans="1:29" s="1998" customFormat="1" ht="44.25">
      <c r="A102" s="509"/>
      <c r="B102" s="6714" t="s">
        <v>285</v>
      </c>
      <c r="C102" s="6715" t="s">
        <v>3523</v>
      </c>
      <c r="D102" s="6889" t="s">
        <v>285</v>
      </c>
      <c r="E102" s="6717" t="s">
        <v>2338</v>
      </c>
      <c r="F102" s="6715" t="s">
        <v>3523</v>
      </c>
      <c r="G102" s="6890" t="s">
        <v>2338</v>
      </c>
      <c r="H102" s="6719">
        <v>7</v>
      </c>
      <c r="I102" s="6715" t="s">
        <v>3523</v>
      </c>
      <c r="J102" s="6889">
        <v>7</v>
      </c>
      <c r="K102" s="6719">
        <v>33</v>
      </c>
      <c r="L102" s="6715" t="s">
        <v>3523</v>
      </c>
      <c r="M102" s="6891">
        <v>33</v>
      </c>
      <c r="N102" s="509"/>
      <c r="O102" s="6714" t="s">
        <v>285</v>
      </c>
      <c r="P102" s="6715" t="s">
        <v>3523</v>
      </c>
      <c r="Q102" s="6892" t="s">
        <v>285</v>
      </c>
      <c r="R102" s="6717" t="s">
        <v>2338</v>
      </c>
      <c r="S102" s="6715" t="s">
        <v>3523</v>
      </c>
      <c r="T102" s="6893" t="s">
        <v>2338</v>
      </c>
      <c r="U102" s="6719">
        <v>7</v>
      </c>
      <c r="V102" s="6715" t="s">
        <v>3523</v>
      </c>
      <c r="W102" s="6892">
        <v>7</v>
      </c>
      <c r="X102" s="6719">
        <v>33</v>
      </c>
      <c r="Y102" s="6715" t="s">
        <v>3523</v>
      </c>
      <c r="Z102" s="6894">
        <v>33</v>
      </c>
      <c r="AA102" s="509"/>
      <c r="AB102" s="509"/>
      <c r="AC102" s="509"/>
    </row>
    <row r="103" spans="1:29" s="1998" customFormat="1" ht="44.25">
      <c r="A103" s="509"/>
      <c r="B103" s="6714" t="s">
        <v>1686</v>
      </c>
      <c r="C103" s="6715" t="s">
        <v>3523</v>
      </c>
      <c r="D103" s="6889" t="s">
        <v>1686</v>
      </c>
      <c r="E103" s="6717" t="s">
        <v>3582</v>
      </c>
      <c r="F103" s="6715" t="s">
        <v>3523</v>
      </c>
      <c r="G103" s="6890" t="s">
        <v>3582</v>
      </c>
      <c r="H103" s="6719">
        <v>8</v>
      </c>
      <c r="I103" s="6715" t="s">
        <v>3523</v>
      </c>
      <c r="J103" s="6889">
        <v>8</v>
      </c>
      <c r="K103" s="6719">
        <v>34</v>
      </c>
      <c r="L103" s="6715" t="s">
        <v>3523</v>
      </c>
      <c r="M103" s="6891">
        <v>34</v>
      </c>
      <c r="N103" s="509"/>
      <c r="O103" s="6714" t="s">
        <v>1686</v>
      </c>
      <c r="P103" s="6715" t="s">
        <v>3523</v>
      </c>
      <c r="Q103" s="6892" t="s">
        <v>1686</v>
      </c>
      <c r="R103" s="6717" t="s">
        <v>3582</v>
      </c>
      <c r="S103" s="6715" t="s">
        <v>3523</v>
      </c>
      <c r="T103" s="6893" t="s">
        <v>3582</v>
      </c>
      <c r="U103" s="6719">
        <v>8</v>
      </c>
      <c r="V103" s="6715" t="s">
        <v>3523</v>
      </c>
      <c r="W103" s="6892">
        <v>8</v>
      </c>
      <c r="X103" s="6719">
        <v>34</v>
      </c>
      <c r="Y103" s="6715" t="s">
        <v>3523</v>
      </c>
      <c r="Z103" s="6894">
        <v>34</v>
      </c>
      <c r="AA103" s="509"/>
      <c r="AB103" s="509"/>
      <c r="AC103" s="509"/>
    </row>
    <row r="104" spans="1:29" s="1998" customFormat="1" ht="44.25">
      <c r="A104" s="509"/>
      <c r="B104" s="6714" t="s">
        <v>734</v>
      </c>
      <c r="C104" s="6715" t="s">
        <v>3523</v>
      </c>
      <c r="D104" s="6889" t="s">
        <v>734</v>
      </c>
      <c r="E104" s="6717" t="s">
        <v>3583</v>
      </c>
      <c r="F104" s="6715" t="s">
        <v>3523</v>
      </c>
      <c r="G104" s="6890" t="s">
        <v>3583</v>
      </c>
      <c r="H104" s="6719">
        <v>9</v>
      </c>
      <c r="I104" s="6715" t="s">
        <v>3523</v>
      </c>
      <c r="J104" s="6889">
        <v>9</v>
      </c>
      <c r="K104" s="6719">
        <v>35</v>
      </c>
      <c r="L104" s="6715" t="s">
        <v>3523</v>
      </c>
      <c r="M104" s="6891">
        <v>35</v>
      </c>
      <c r="N104" s="509"/>
      <c r="O104" s="6714" t="s">
        <v>734</v>
      </c>
      <c r="P104" s="6715" t="s">
        <v>3523</v>
      </c>
      <c r="Q104" s="6892" t="s">
        <v>734</v>
      </c>
      <c r="R104" s="6717" t="s">
        <v>3583</v>
      </c>
      <c r="S104" s="6715" t="s">
        <v>3523</v>
      </c>
      <c r="T104" s="6893" t="s">
        <v>3583</v>
      </c>
      <c r="U104" s="6719">
        <v>9</v>
      </c>
      <c r="V104" s="6715" t="s">
        <v>3523</v>
      </c>
      <c r="W104" s="6892">
        <v>9</v>
      </c>
      <c r="X104" s="6719">
        <v>35</v>
      </c>
      <c r="Y104" s="6715" t="s">
        <v>3523</v>
      </c>
      <c r="Z104" s="6894">
        <v>35</v>
      </c>
      <c r="AA104" s="509"/>
      <c r="AB104" s="509"/>
      <c r="AC104" s="509"/>
    </row>
    <row r="105" spans="1:29" s="1998" customFormat="1" ht="44.25">
      <c r="A105" s="509"/>
      <c r="B105" s="6714" t="s">
        <v>737</v>
      </c>
      <c r="C105" s="6715" t="s">
        <v>3523</v>
      </c>
      <c r="D105" s="6889" t="s">
        <v>737</v>
      </c>
      <c r="E105" s="6717" t="s">
        <v>3585</v>
      </c>
      <c r="F105" s="6715" t="s">
        <v>3523</v>
      </c>
      <c r="G105" s="6890" t="s">
        <v>3585</v>
      </c>
      <c r="H105" s="6719">
        <v>10</v>
      </c>
      <c r="I105" s="6715" t="s">
        <v>3523</v>
      </c>
      <c r="J105" s="6889">
        <v>10</v>
      </c>
      <c r="K105" s="6719">
        <v>36</v>
      </c>
      <c r="L105" s="6715" t="s">
        <v>3523</v>
      </c>
      <c r="M105" s="6891">
        <v>36</v>
      </c>
      <c r="N105" s="509"/>
      <c r="O105" s="6714" t="s">
        <v>737</v>
      </c>
      <c r="P105" s="6715" t="s">
        <v>3523</v>
      </c>
      <c r="Q105" s="6892" t="s">
        <v>737</v>
      </c>
      <c r="R105" s="6717" t="s">
        <v>3585</v>
      </c>
      <c r="S105" s="6715" t="s">
        <v>3523</v>
      </c>
      <c r="T105" s="6893" t="s">
        <v>3585</v>
      </c>
      <c r="U105" s="6719">
        <v>10</v>
      </c>
      <c r="V105" s="6715" t="s">
        <v>3523</v>
      </c>
      <c r="W105" s="6892">
        <v>10</v>
      </c>
      <c r="X105" s="6719">
        <v>36</v>
      </c>
      <c r="Y105" s="6715" t="s">
        <v>3523</v>
      </c>
      <c r="Z105" s="6894">
        <v>36</v>
      </c>
      <c r="AA105" s="509"/>
      <c r="AB105" s="509"/>
      <c r="AC105" s="509"/>
    </row>
    <row r="106" spans="1:29" s="1998" customFormat="1" ht="44.25">
      <c r="A106" s="509"/>
      <c r="B106" s="6714" t="s">
        <v>389</v>
      </c>
      <c r="C106" s="6715" t="s">
        <v>3523</v>
      </c>
      <c r="D106" s="6889" t="s">
        <v>389</v>
      </c>
      <c r="E106" s="6717" t="s">
        <v>3587</v>
      </c>
      <c r="F106" s="6715" t="s">
        <v>3523</v>
      </c>
      <c r="G106" s="6890" t="s">
        <v>3587</v>
      </c>
      <c r="H106" s="6719">
        <v>11</v>
      </c>
      <c r="I106" s="6715" t="s">
        <v>3523</v>
      </c>
      <c r="J106" s="6889">
        <v>11</v>
      </c>
      <c r="K106" s="6719">
        <v>37</v>
      </c>
      <c r="L106" s="6715" t="s">
        <v>3523</v>
      </c>
      <c r="M106" s="6891">
        <v>37</v>
      </c>
      <c r="N106" s="509"/>
      <c r="O106" s="6714" t="s">
        <v>389</v>
      </c>
      <c r="P106" s="6715" t="s">
        <v>3523</v>
      </c>
      <c r="Q106" s="6892" t="s">
        <v>389</v>
      </c>
      <c r="R106" s="6717" t="s">
        <v>3587</v>
      </c>
      <c r="S106" s="6715" t="s">
        <v>3523</v>
      </c>
      <c r="T106" s="6893" t="s">
        <v>3587</v>
      </c>
      <c r="U106" s="6719">
        <v>11</v>
      </c>
      <c r="V106" s="6715" t="s">
        <v>3523</v>
      </c>
      <c r="W106" s="6892">
        <v>11</v>
      </c>
      <c r="X106" s="6719">
        <v>37</v>
      </c>
      <c r="Y106" s="6715" t="s">
        <v>3523</v>
      </c>
      <c r="Z106" s="6894">
        <v>37</v>
      </c>
      <c r="AA106" s="509"/>
      <c r="AB106" s="509"/>
      <c r="AC106" s="509"/>
    </row>
    <row r="107" spans="1:29" s="1998" customFormat="1" ht="44.25">
      <c r="A107" s="509"/>
      <c r="B107" s="6714" t="s">
        <v>96</v>
      </c>
      <c r="C107" s="6715" t="s">
        <v>3523</v>
      </c>
      <c r="D107" s="6889" t="s">
        <v>96</v>
      </c>
      <c r="E107" s="6717" t="s">
        <v>3589</v>
      </c>
      <c r="F107" s="6715" t="s">
        <v>3523</v>
      </c>
      <c r="G107" s="6890" t="s">
        <v>3589</v>
      </c>
      <c r="H107" s="6719">
        <v>12</v>
      </c>
      <c r="I107" s="6715" t="s">
        <v>3523</v>
      </c>
      <c r="J107" s="6889">
        <v>12</v>
      </c>
      <c r="K107" s="6719">
        <v>38</v>
      </c>
      <c r="L107" s="6715" t="s">
        <v>3523</v>
      </c>
      <c r="M107" s="6891">
        <v>38</v>
      </c>
      <c r="N107" s="509"/>
      <c r="O107" s="6714" t="s">
        <v>96</v>
      </c>
      <c r="P107" s="6715" t="s">
        <v>3523</v>
      </c>
      <c r="Q107" s="6892" t="s">
        <v>96</v>
      </c>
      <c r="R107" s="6717" t="s">
        <v>3589</v>
      </c>
      <c r="S107" s="6715" t="s">
        <v>3523</v>
      </c>
      <c r="T107" s="6893" t="s">
        <v>3589</v>
      </c>
      <c r="U107" s="6719">
        <v>12</v>
      </c>
      <c r="V107" s="6715" t="s">
        <v>3523</v>
      </c>
      <c r="W107" s="6892">
        <v>12</v>
      </c>
      <c r="X107" s="6719">
        <v>38</v>
      </c>
      <c r="Y107" s="6715" t="s">
        <v>3523</v>
      </c>
      <c r="Z107" s="6894">
        <v>38</v>
      </c>
      <c r="AA107" s="509"/>
      <c r="AB107" s="509"/>
      <c r="AC107" s="509"/>
    </row>
    <row r="108" spans="1:29" s="1998" customFormat="1" ht="44.25">
      <c r="A108" s="509"/>
      <c r="B108" s="6714" t="s">
        <v>1956</v>
      </c>
      <c r="C108" s="6715" t="s">
        <v>3523</v>
      </c>
      <c r="D108" s="6889" t="s">
        <v>1956</v>
      </c>
      <c r="E108" s="6717" t="s">
        <v>3590</v>
      </c>
      <c r="F108" s="6715" t="s">
        <v>3523</v>
      </c>
      <c r="G108" s="6890" t="s">
        <v>3590</v>
      </c>
      <c r="H108" s="6719">
        <v>13</v>
      </c>
      <c r="I108" s="6715" t="s">
        <v>3523</v>
      </c>
      <c r="J108" s="6889">
        <v>13</v>
      </c>
      <c r="K108" s="6719">
        <v>39</v>
      </c>
      <c r="L108" s="6715" t="s">
        <v>3523</v>
      </c>
      <c r="M108" s="6891">
        <v>39</v>
      </c>
      <c r="N108" s="509"/>
      <c r="O108" s="6714" t="s">
        <v>1956</v>
      </c>
      <c r="P108" s="6715" t="s">
        <v>3523</v>
      </c>
      <c r="Q108" s="6892" t="s">
        <v>1956</v>
      </c>
      <c r="R108" s="6717" t="s">
        <v>3590</v>
      </c>
      <c r="S108" s="6715" t="s">
        <v>3523</v>
      </c>
      <c r="T108" s="6893" t="s">
        <v>3590</v>
      </c>
      <c r="U108" s="6719">
        <v>13</v>
      </c>
      <c r="V108" s="6715" t="s">
        <v>3523</v>
      </c>
      <c r="W108" s="6892">
        <v>13</v>
      </c>
      <c r="X108" s="6719">
        <v>39</v>
      </c>
      <c r="Y108" s="6715" t="s">
        <v>3523</v>
      </c>
      <c r="Z108" s="6894">
        <v>39</v>
      </c>
      <c r="AA108" s="509"/>
      <c r="AB108" s="509"/>
      <c r="AC108" s="509"/>
    </row>
    <row r="109" spans="1:29" s="1998" customFormat="1" ht="44.25">
      <c r="A109" s="509"/>
      <c r="B109" s="6714" t="s">
        <v>1304</v>
      </c>
      <c r="C109" s="6715" t="s">
        <v>3523</v>
      </c>
      <c r="D109" s="6889" t="s">
        <v>1304</v>
      </c>
      <c r="E109" s="6717" t="s">
        <v>3592</v>
      </c>
      <c r="F109" s="6715" t="s">
        <v>3523</v>
      </c>
      <c r="G109" s="6890" t="s">
        <v>3592</v>
      </c>
      <c r="H109" s="6719">
        <v>14</v>
      </c>
      <c r="I109" s="6715" t="s">
        <v>3523</v>
      </c>
      <c r="J109" s="6889">
        <v>14</v>
      </c>
      <c r="K109" s="6719">
        <v>40</v>
      </c>
      <c r="L109" s="6715" t="s">
        <v>3523</v>
      </c>
      <c r="M109" s="6891">
        <v>40</v>
      </c>
      <c r="N109" s="509"/>
      <c r="O109" s="6714" t="s">
        <v>1304</v>
      </c>
      <c r="P109" s="6715" t="s">
        <v>3523</v>
      </c>
      <c r="Q109" s="6892" t="s">
        <v>1304</v>
      </c>
      <c r="R109" s="6717" t="s">
        <v>3592</v>
      </c>
      <c r="S109" s="6715" t="s">
        <v>3523</v>
      </c>
      <c r="T109" s="6893" t="s">
        <v>3592</v>
      </c>
      <c r="U109" s="6719">
        <v>14</v>
      </c>
      <c r="V109" s="6715" t="s">
        <v>3523</v>
      </c>
      <c r="W109" s="6892">
        <v>14</v>
      </c>
      <c r="X109" s="6719">
        <v>40</v>
      </c>
      <c r="Y109" s="6715" t="s">
        <v>3523</v>
      </c>
      <c r="Z109" s="6894">
        <v>40</v>
      </c>
      <c r="AA109" s="509"/>
      <c r="AB109" s="509"/>
      <c r="AC109" s="509"/>
    </row>
    <row r="110" spans="1:29" s="1998" customFormat="1" ht="44.25">
      <c r="A110" s="509"/>
      <c r="B110" s="6714" t="s">
        <v>3605</v>
      </c>
      <c r="C110" s="6715" t="s">
        <v>3523</v>
      </c>
      <c r="D110" s="6889" t="s">
        <v>3605</v>
      </c>
      <c r="E110" s="6717" t="s">
        <v>3606</v>
      </c>
      <c r="F110" s="6715" t="s">
        <v>3523</v>
      </c>
      <c r="G110" s="6890" t="s">
        <v>3606</v>
      </c>
      <c r="H110" s="6719">
        <v>15</v>
      </c>
      <c r="I110" s="6715" t="s">
        <v>3523</v>
      </c>
      <c r="J110" s="6889">
        <v>15</v>
      </c>
      <c r="K110" s="6719">
        <v>41</v>
      </c>
      <c r="L110" s="6715" t="s">
        <v>3523</v>
      </c>
      <c r="M110" s="6891">
        <v>41</v>
      </c>
      <c r="N110" s="509"/>
      <c r="O110" s="6714" t="s">
        <v>3605</v>
      </c>
      <c r="P110" s="6715" t="s">
        <v>3523</v>
      </c>
      <c r="Q110" s="6892" t="s">
        <v>3605</v>
      </c>
      <c r="R110" s="6717" t="s">
        <v>3606</v>
      </c>
      <c r="S110" s="6715" t="s">
        <v>3523</v>
      </c>
      <c r="T110" s="6893" t="s">
        <v>3606</v>
      </c>
      <c r="U110" s="6719">
        <v>15</v>
      </c>
      <c r="V110" s="6715" t="s">
        <v>3523</v>
      </c>
      <c r="W110" s="6892">
        <v>15</v>
      </c>
      <c r="X110" s="6719">
        <v>41</v>
      </c>
      <c r="Y110" s="6715" t="s">
        <v>3523</v>
      </c>
      <c r="Z110" s="6894">
        <v>41</v>
      </c>
      <c r="AA110" s="509"/>
      <c r="AB110" s="509"/>
      <c r="AC110" s="509"/>
    </row>
    <row r="111" spans="1:29" s="1998" customFormat="1" ht="44.25">
      <c r="A111" s="509"/>
      <c r="B111" s="6714" t="s">
        <v>1954</v>
      </c>
      <c r="C111" s="6715" t="s">
        <v>3523</v>
      </c>
      <c r="D111" s="6889" t="s">
        <v>1954</v>
      </c>
      <c r="E111" s="6717" t="s">
        <v>870</v>
      </c>
      <c r="F111" s="6715" t="s">
        <v>3523</v>
      </c>
      <c r="G111" s="6890" t="s">
        <v>870</v>
      </c>
      <c r="H111" s="6719">
        <v>16</v>
      </c>
      <c r="I111" s="6715" t="s">
        <v>3523</v>
      </c>
      <c r="J111" s="6889">
        <v>16</v>
      </c>
      <c r="K111" s="6719">
        <v>42</v>
      </c>
      <c r="L111" s="6715" t="s">
        <v>3523</v>
      </c>
      <c r="M111" s="6891">
        <v>42</v>
      </c>
      <c r="N111" s="509"/>
      <c r="O111" s="6714" t="s">
        <v>1954</v>
      </c>
      <c r="P111" s="6715" t="s">
        <v>3523</v>
      </c>
      <c r="Q111" s="6892" t="s">
        <v>1954</v>
      </c>
      <c r="R111" s="6717" t="s">
        <v>870</v>
      </c>
      <c r="S111" s="6715" t="s">
        <v>3523</v>
      </c>
      <c r="T111" s="6893" t="s">
        <v>870</v>
      </c>
      <c r="U111" s="6719">
        <v>16</v>
      </c>
      <c r="V111" s="6715" t="s">
        <v>3523</v>
      </c>
      <c r="W111" s="6892">
        <v>16</v>
      </c>
      <c r="X111" s="6719">
        <v>42</v>
      </c>
      <c r="Y111" s="6715" t="s">
        <v>3523</v>
      </c>
      <c r="Z111" s="6894">
        <v>42</v>
      </c>
      <c r="AA111" s="509"/>
      <c r="AB111" s="509"/>
      <c r="AC111" s="509"/>
    </row>
    <row r="112" spans="1:29" s="1998" customFormat="1" ht="44.25">
      <c r="A112" s="509"/>
      <c r="B112" s="6714" t="s">
        <v>2221</v>
      </c>
      <c r="C112" s="6715" t="s">
        <v>3523</v>
      </c>
      <c r="D112" s="6889" t="s">
        <v>2221</v>
      </c>
      <c r="E112" s="6717" t="s">
        <v>316</v>
      </c>
      <c r="F112" s="6715" t="s">
        <v>3523</v>
      </c>
      <c r="G112" s="6890" t="s">
        <v>316</v>
      </c>
      <c r="H112" s="6719">
        <v>17</v>
      </c>
      <c r="I112" s="6715" t="s">
        <v>3523</v>
      </c>
      <c r="J112" s="6889">
        <v>17</v>
      </c>
      <c r="K112" s="6719">
        <v>43</v>
      </c>
      <c r="L112" s="6715" t="s">
        <v>3523</v>
      </c>
      <c r="M112" s="6891">
        <v>43</v>
      </c>
      <c r="N112" s="509"/>
      <c r="O112" s="6714" t="s">
        <v>2221</v>
      </c>
      <c r="P112" s="6715" t="s">
        <v>3523</v>
      </c>
      <c r="Q112" s="6892" t="s">
        <v>2221</v>
      </c>
      <c r="R112" s="6717" t="s">
        <v>316</v>
      </c>
      <c r="S112" s="6715" t="s">
        <v>3523</v>
      </c>
      <c r="T112" s="6893" t="s">
        <v>316</v>
      </c>
      <c r="U112" s="6719">
        <v>17</v>
      </c>
      <c r="V112" s="6715" t="s">
        <v>3523</v>
      </c>
      <c r="W112" s="6892">
        <v>17</v>
      </c>
      <c r="X112" s="6719">
        <v>43</v>
      </c>
      <c r="Y112" s="6715" t="s">
        <v>3523</v>
      </c>
      <c r="Z112" s="6894">
        <v>43</v>
      </c>
      <c r="AA112" s="509"/>
      <c r="AB112" s="509"/>
      <c r="AC112" s="509"/>
    </row>
    <row r="113" spans="1:29" s="1998" customFormat="1" ht="44.25">
      <c r="A113" s="509"/>
      <c r="B113" s="6714" t="s">
        <v>1955</v>
      </c>
      <c r="C113" s="6715" t="s">
        <v>3523</v>
      </c>
      <c r="D113" s="6889" t="s">
        <v>1955</v>
      </c>
      <c r="E113" s="6717" t="s">
        <v>3622</v>
      </c>
      <c r="F113" s="6715" t="s">
        <v>3523</v>
      </c>
      <c r="G113" s="6890" t="s">
        <v>3622</v>
      </c>
      <c r="H113" s="6719">
        <v>18</v>
      </c>
      <c r="I113" s="6715" t="s">
        <v>3523</v>
      </c>
      <c r="J113" s="6889">
        <v>18</v>
      </c>
      <c r="K113" s="6719">
        <v>44</v>
      </c>
      <c r="L113" s="6715" t="s">
        <v>3523</v>
      </c>
      <c r="M113" s="6891">
        <v>44</v>
      </c>
      <c r="N113" s="509"/>
      <c r="O113" s="6714" t="s">
        <v>1955</v>
      </c>
      <c r="P113" s="6715" t="s">
        <v>3523</v>
      </c>
      <c r="Q113" s="6892" t="s">
        <v>1955</v>
      </c>
      <c r="R113" s="6717" t="s">
        <v>3622</v>
      </c>
      <c r="S113" s="6715" t="s">
        <v>3523</v>
      </c>
      <c r="T113" s="6893" t="s">
        <v>3622</v>
      </c>
      <c r="U113" s="6719">
        <v>18</v>
      </c>
      <c r="V113" s="6715" t="s">
        <v>3523</v>
      </c>
      <c r="W113" s="6892">
        <v>18</v>
      </c>
      <c r="X113" s="6719">
        <v>44</v>
      </c>
      <c r="Y113" s="6715" t="s">
        <v>3523</v>
      </c>
      <c r="Z113" s="6894">
        <v>44</v>
      </c>
      <c r="AA113" s="509"/>
      <c r="AB113" s="509"/>
      <c r="AC113" s="509"/>
    </row>
    <row r="114" spans="1:29" s="1998" customFormat="1" ht="44.25">
      <c r="A114" s="509"/>
      <c r="B114" s="6714" t="s">
        <v>740</v>
      </c>
      <c r="C114" s="6715" t="s">
        <v>3523</v>
      </c>
      <c r="D114" s="6889" t="s">
        <v>740</v>
      </c>
      <c r="E114" s="6717" t="s">
        <v>3626</v>
      </c>
      <c r="F114" s="6715" t="s">
        <v>3523</v>
      </c>
      <c r="G114" s="6890" t="s">
        <v>3626</v>
      </c>
      <c r="H114" s="6719">
        <v>19</v>
      </c>
      <c r="I114" s="6715" t="s">
        <v>3523</v>
      </c>
      <c r="J114" s="6889">
        <v>19</v>
      </c>
      <c r="K114" s="6719">
        <v>45</v>
      </c>
      <c r="L114" s="6715" t="s">
        <v>3523</v>
      </c>
      <c r="M114" s="6891">
        <v>45</v>
      </c>
      <c r="N114" s="509"/>
      <c r="O114" s="6714" t="s">
        <v>740</v>
      </c>
      <c r="P114" s="6715" t="s">
        <v>3523</v>
      </c>
      <c r="Q114" s="6892" t="s">
        <v>740</v>
      </c>
      <c r="R114" s="6717" t="s">
        <v>3626</v>
      </c>
      <c r="S114" s="6715" t="s">
        <v>3523</v>
      </c>
      <c r="T114" s="6893" t="s">
        <v>3626</v>
      </c>
      <c r="U114" s="6719">
        <v>19</v>
      </c>
      <c r="V114" s="6715" t="s">
        <v>3523</v>
      </c>
      <c r="W114" s="6892">
        <v>19</v>
      </c>
      <c r="X114" s="6719">
        <v>45</v>
      </c>
      <c r="Y114" s="6715" t="s">
        <v>3523</v>
      </c>
      <c r="Z114" s="6894">
        <v>45</v>
      </c>
      <c r="AA114" s="509"/>
      <c r="AB114" s="509"/>
      <c r="AC114" s="509"/>
    </row>
    <row r="115" spans="1:29" s="1998" customFormat="1" ht="44.25">
      <c r="A115" s="509"/>
      <c r="B115" s="6714" t="s">
        <v>1957</v>
      </c>
      <c r="C115" s="6715" t="s">
        <v>3523</v>
      </c>
      <c r="D115" s="6889" t="s">
        <v>1957</v>
      </c>
      <c r="E115" s="6717" t="s">
        <v>647</v>
      </c>
      <c r="F115" s="6715" t="s">
        <v>3523</v>
      </c>
      <c r="G115" s="6890" t="s">
        <v>647</v>
      </c>
      <c r="H115" s="6719">
        <v>20</v>
      </c>
      <c r="I115" s="6715" t="s">
        <v>3523</v>
      </c>
      <c r="J115" s="6889">
        <v>20</v>
      </c>
      <c r="K115" s="6719">
        <v>46</v>
      </c>
      <c r="L115" s="6715" t="s">
        <v>3523</v>
      </c>
      <c r="M115" s="6891">
        <v>46</v>
      </c>
      <c r="N115" s="509"/>
      <c r="O115" s="6714" t="s">
        <v>1957</v>
      </c>
      <c r="P115" s="6715" t="s">
        <v>3523</v>
      </c>
      <c r="Q115" s="6892" t="s">
        <v>1957</v>
      </c>
      <c r="R115" s="6717" t="s">
        <v>647</v>
      </c>
      <c r="S115" s="6715" t="s">
        <v>3523</v>
      </c>
      <c r="T115" s="6893" t="s">
        <v>647</v>
      </c>
      <c r="U115" s="6719">
        <v>20</v>
      </c>
      <c r="V115" s="6715" t="s">
        <v>3523</v>
      </c>
      <c r="W115" s="6892">
        <v>20</v>
      </c>
      <c r="X115" s="6719">
        <v>46</v>
      </c>
      <c r="Y115" s="6715" t="s">
        <v>3523</v>
      </c>
      <c r="Z115" s="6894">
        <v>46</v>
      </c>
      <c r="AA115" s="509"/>
      <c r="AB115" s="509"/>
      <c r="AC115" s="509"/>
    </row>
    <row r="116" spans="1:29" s="1998" customFormat="1" ht="44.25">
      <c r="A116" s="509"/>
      <c r="B116" s="6714" t="s">
        <v>2074</v>
      </c>
      <c r="C116" s="6715" t="s">
        <v>3523</v>
      </c>
      <c r="D116" s="6889" t="s">
        <v>2074</v>
      </c>
      <c r="E116" s="6717" t="s">
        <v>626</v>
      </c>
      <c r="F116" s="6715" t="s">
        <v>3523</v>
      </c>
      <c r="G116" s="6890" t="s">
        <v>626</v>
      </c>
      <c r="H116" s="6719">
        <v>21</v>
      </c>
      <c r="I116" s="6715" t="s">
        <v>3523</v>
      </c>
      <c r="J116" s="6889">
        <v>21</v>
      </c>
      <c r="K116" s="6719">
        <v>47</v>
      </c>
      <c r="L116" s="6715" t="s">
        <v>3523</v>
      </c>
      <c r="M116" s="6891">
        <v>47</v>
      </c>
      <c r="N116" s="509"/>
      <c r="O116" s="6714" t="s">
        <v>2074</v>
      </c>
      <c r="P116" s="6715" t="s">
        <v>3523</v>
      </c>
      <c r="Q116" s="6892" t="s">
        <v>2074</v>
      </c>
      <c r="R116" s="6717" t="s">
        <v>626</v>
      </c>
      <c r="S116" s="6715" t="s">
        <v>3523</v>
      </c>
      <c r="T116" s="6893" t="s">
        <v>626</v>
      </c>
      <c r="U116" s="6719">
        <v>21</v>
      </c>
      <c r="V116" s="6715" t="s">
        <v>3523</v>
      </c>
      <c r="W116" s="6892">
        <v>21</v>
      </c>
      <c r="X116" s="6719">
        <v>47</v>
      </c>
      <c r="Y116" s="6715" t="s">
        <v>3523</v>
      </c>
      <c r="Z116" s="6894">
        <v>47</v>
      </c>
      <c r="AA116" s="509"/>
      <c r="AB116" s="509"/>
      <c r="AC116" s="509"/>
    </row>
    <row r="117" spans="1:29" s="1998" customFormat="1" ht="44.25">
      <c r="A117" s="509"/>
      <c r="B117" s="6714" t="s">
        <v>2093</v>
      </c>
      <c r="C117" s="6715" t="s">
        <v>3523</v>
      </c>
      <c r="D117" s="6889" t="s">
        <v>2093</v>
      </c>
      <c r="E117" s="6717" t="s">
        <v>3627</v>
      </c>
      <c r="F117" s="6715" t="s">
        <v>3523</v>
      </c>
      <c r="G117" s="6890" t="s">
        <v>3627</v>
      </c>
      <c r="H117" s="6719">
        <v>22</v>
      </c>
      <c r="I117" s="6715" t="s">
        <v>3523</v>
      </c>
      <c r="J117" s="6889">
        <v>22</v>
      </c>
      <c r="K117" s="6719">
        <v>48</v>
      </c>
      <c r="L117" s="6715" t="s">
        <v>3523</v>
      </c>
      <c r="M117" s="6891">
        <v>48</v>
      </c>
      <c r="N117" s="509"/>
      <c r="O117" s="6714" t="s">
        <v>2093</v>
      </c>
      <c r="P117" s="6715" t="s">
        <v>3523</v>
      </c>
      <c r="Q117" s="6892" t="s">
        <v>2093</v>
      </c>
      <c r="R117" s="6717" t="s">
        <v>3627</v>
      </c>
      <c r="S117" s="6715" t="s">
        <v>3523</v>
      </c>
      <c r="T117" s="6893" t="s">
        <v>3627</v>
      </c>
      <c r="U117" s="6719">
        <v>22</v>
      </c>
      <c r="V117" s="6715" t="s">
        <v>3523</v>
      </c>
      <c r="W117" s="6892">
        <v>22</v>
      </c>
      <c r="X117" s="6719">
        <v>48</v>
      </c>
      <c r="Y117" s="6715" t="s">
        <v>3523</v>
      </c>
      <c r="Z117" s="6894">
        <v>48</v>
      </c>
      <c r="AA117" s="509"/>
      <c r="AB117" s="509"/>
      <c r="AC117" s="509"/>
    </row>
    <row r="118" spans="1:29" s="1998" customFormat="1" ht="44.25">
      <c r="A118" s="509"/>
      <c r="B118" s="6714" t="s">
        <v>3628</v>
      </c>
      <c r="C118" s="6715" t="s">
        <v>3523</v>
      </c>
      <c r="D118" s="6889" t="s">
        <v>3628</v>
      </c>
      <c r="E118" s="6717" t="s">
        <v>3629</v>
      </c>
      <c r="F118" s="6715" t="s">
        <v>3523</v>
      </c>
      <c r="G118" s="6890" t="s">
        <v>3629</v>
      </c>
      <c r="H118" s="6719">
        <v>23</v>
      </c>
      <c r="I118" s="6715" t="s">
        <v>3523</v>
      </c>
      <c r="J118" s="6889">
        <v>23</v>
      </c>
      <c r="K118" s="6719">
        <v>49</v>
      </c>
      <c r="L118" s="6715" t="s">
        <v>3523</v>
      </c>
      <c r="M118" s="6891">
        <v>49</v>
      </c>
      <c r="N118" s="509"/>
      <c r="O118" s="6714" t="s">
        <v>3628</v>
      </c>
      <c r="P118" s="6715" t="s">
        <v>3523</v>
      </c>
      <c r="Q118" s="6892" t="s">
        <v>3628</v>
      </c>
      <c r="R118" s="6717" t="s">
        <v>3629</v>
      </c>
      <c r="S118" s="6715" t="s">
        <v>3523</v>
      </c>
      <c r="T118" s="6893" t="s">
        <v>3629</v>
      </c>
      <c r="U118" s="6719">
        <v>23</v>
      </c>
      <c r="V118" s="6715" t="s">
        <v>3523</v>
      </c>
      <c r="W118" s="6892">
        <v>23</v>
      </c>
      <c r="X118" s="6719">
        <v>49</v>
      </c>
      <c r="Y118" s="6715" t="s">
        <v>3523</v>
      </c>
      <c r="Z118" s="6894">
        <v>49</v>
      </c>
      <c r="AA118" s="509"/>
      <c r="AB118" s="509"/>
      <c r="AC118" s="509"/>
    </row>
    <row r="119" spans="1:29" s="1998" customFormat="1" ht="44.25">
      <c r="A119" s="509"/>
      <c r="B119" s="6714" t="s">
        <v>64</v>
      </c>
      <c r="C119" s="6715" t="s">
        <v>3523</v>
      </c>
      <c r="D119" s="6889" t="s">
        <v>64</v>
      </c>
      <c r="E119" s="6717" t="s">
        <v>3630</v>
      </c>
      <c r="F119" s="6715" t="s">
        <v>3523</v>
      </c>
      <c r="G119" s="6890" t="s">
        <v>3630</v>
      </c>
      <c r="H119" s="6719">
        <v>24</v>
      </c>
      <c r="I119" s="6715" t="s">
        <v>3523</v>
      </c>
      <c r="J119" s="6889">
        <v>24</v>
      </c>
      <c r="K119" s="6719">
        <v>50</v>
      </c>
      <c r="L119" s="6715" t="s">
        <v>3523</v>
      </c>
      <c r="M119" s="6891">
        <v>50</v>
      </c>
      <c r="N119" s="509"/>
      <c r="O119" s="6714" t="s">
        <v>64</v>
      </c>
      <c r="P119" s="6715" t="s">
        <v>3523</v>
      </c>
      <c r="Q119" s="6892" t="s">
        <v>64</v>
      </c>
      <c r="R119" s="6717" t="s">
        <v>3630</v>
      </c>
      <c r="S119" s="6715" t="s">
        <v>3523</v>
      </c>
      <c r="T119" s="6893" t="s">
        <v>3630</v>
      </c>
      <c r="U119" s="6719">
        <v>24</v>
      </c>
      <c r="V119" s="6715" t="s">
        <v>3523</v>
      </c>
      <c r="W119" s="6892">
        <v>24</v>
      </c>
      <c r="X119" s="6719">
        <v>50</v>
      </c>
      <c r="Y119" s="6715" t="s">
        <v>3523</v>
      </c>
      <c r="Z119" s="6894">
        <v>50</v>
      </c>
      <c r="AA119" s="509"/>
      <c r="AB119" s="509"/>
      <c r="AC119" s="509"/>
    </row>
    <row r="120" spans="1:29" s="1998" customFormat="1" ht="44.25">
      <c r="A120" s="509"/>
      <c r="B120" s="6714" t="s">
        <v>3619</v>
      </c>
      <c r="C120" s="6715" t="s">
        <v>3523</v>
      </c>
      <c r="D120" s="6889" t="s">
        <v>3619</v>
      </c>
      <c r="E120" s="6717" t="s">
        <v>3624</v>
      </c>
      <c r="F120" s="6715" t="s">
        <v>3523</v>
      </c>
      <c r="G120" s="6890" t="s">
        <v>3624</v>
      </c>
      <c r="H120" s="6719">
        <v>25</v>
      </c>
      <c r="I120" s="6715" t="s">
        <v>3523</v>
      </c>
      <c r="J120" s="6889">
        <v>25</v>
      </c>
      <c r="K120" s="6719">
        <v>51</v>
      </c>
      <c r="L120" s="6715" t="s">
        <v>3523</v>
      </c>
      <c r="M120" s="6891">
        <v>51</v>
      </c>
      <c r="N120" s="509"/>
      <c r="O120" s="6714" t="s">
        <v>3619</v>
      </c>
      <c r="P120" s="6715" t="s">
        <v>3523</v>
      </c>
      <c r="Q120" s="6892" t="s">
        <v>3619</v>
      </c>
      <c r="R120" s="6717" t="s">
        <v>3624</v>
      </c>
      <c r="S120" s="6715" t="s">
        <v>3523</v>
      </c>
      <c r="T120" s="6893" t="s">
        <v>3624</v>
      </c>
      <c r="U120" s="6719">
        <v>25</v>
      </c>
      <c r="V120" s="6715" t="s">
        <v>3523</v>
      </c>
      <c r="W120" s="6892">
        <v>25</v>
      </c>
      <c r="X120" s="6719">
        <v>51</v>
      </c>
      <c r="Y120" s="6715" t="s">
        <v>3523</v>
      </c>
      <c r="Z120" s="6894">
        <v>51</v>
      </c>
      <c r="AA120" s="509"/>
      <c r="AB120" s="509"/>
      <c r="AC120" s="509"/>
    </row>
    <row r="121" spans="1:29" s="1998" customFormat="1" ht="44.25">
      <c r="A121" s="509"/>
      <c r="B121" s="6714" t="s">
        <v>867</v>
      </c>
      <c r="C121" s="6715" t="s">
        <v>3523</v>
      </c>
      <c r="D121" s="6889" t="s">
        <v>867</v>
      </c>
      <c r="E121" s="6717" t="s">
        <v>3623</v>
      </c>
      <c r="F121" s="6715" t="s">
        <v>3523</v>
      </c>
      <c r="G121" s="6890" t="s">
        <v>3623</v>
      </c>
      <c r="H121" s="6719">
        <v>26</v>
      </c>
      <c r="I121" s="6715" t="s">
        <v>3523</v>
      </c>
      <c r="J121" s="6889">
        <v>26</v>
      </c>
      <c r="K121" s="6719">
        <v>52</v>
      </c>
      <c r="L121" s="6715" t="s">
        <v>3523</v>
      </c>
      <c r="M121" s="6891">
        <v>52</v>
      </c>
      <c r="N121" s="509"/>
      <c r="O121" s="6714" t="s">
        <v>867</v>
      </c>
      <c r="P121" s="6715" t="s">
        <v>3523</v>
      </c>
      <c r="Q121" s="6892" t="s">
        <v>867</v>
      </c>
      <c r="R121" s="6717" t="s">
        <v>3623</v>
      </c>
      <c r="S121" s="6715" t="s">
        <v>3523</v>
      </c>
      <c r="T121" s="6893" t="s">
        <v>3623</v>
      </c>
      <c r="U121" s="6719">
        <v>26</v>
      </c>
      <c r="V121" s="6715" t="s">
        <v>3523</v>
      </c>
      <c r="W121" s="6892">
        <v>26</v>
      </c>
      <c r="X121" s="6719">
        <v>52</v>
      </c>
      <c r="Y121" s="6715" t="s">
        <v>3523</v>
      </c>
      <c r="Z121" s="6894">
        <v>52</v>
      </c>
      <c r="AA121" s="509"/>
      <c r="AB121" s="509"/>
      <c r="AC121" s="509"/>
    </row>
    <row r="122" spans="1:29" s="1998" customFormat="1" ht="44.25">
      <c r="A122" s="509"/>
      <c r="B122" s="6714" t="s">
        <v>2280</v>
      </c>
      <c r="C122" s="6715" t="s">
        <v>3523</v>
      </c>
      <c r="D122" s="6889" t="s">
        <v>2280</v>
      </c>
      <c r="E122" s="6717" t="s">
        <v>308</v>
      </c>
      <c r="F122" s="6715" t="s">
        <v>3523</v>
      </c>
      <c r="G122" s="6890" t="s">
        <v>308</v>
      </c>
      <c r="H122" s="6719" t="s">
        <v>3621</v>
      </c>
      <c r="I122" s="6715" t="s">
        <v>3523</v>
      </c>
      <c r="J122" s="6889" t="s">
        <v>3621</v>
      </c>
      <c r="K122" s="6719" t="s">
        <v>3631</v>
      </c>
      <c r="L122" s="6715" t="s">
        <v>3523</v>
      </c>
      <c r="M122" s="6891" t="s">
        <v>3631</v>
      </c>
      <c r="N122" s="509"/>
      <c r="O122" s="6714" t="s">
        <v>2280</v>
      </c>
      <c r="P122" s="6715" t="s">
        <v>3523</v>
      </c>
      <c r="Q122" s="6892" t="s">
        <v>2280</v>
      </c>
      <c r="R122" s="6717" t="s">
        <v>308</v>
      </c>
      <c r="S122" s="6715" t="s">
        <v>3523</v>
      </c>
      <c r="T122" s="6893" t="s">
        <v>308</v>
      </c>
      <c r="U122" s="6719" t="s">
        <v>3621</v>
      </c>
      <c r="V122" s="6715" t="s">
        <v>3523</v>
      </c>
      <c r="W122" s="6892" t="s">
        <v>3621</v>
      </c>
      <c r="X122" s="6719" t="s">
        <v>3631</v>
      </c>
      <c r="Y122" s="6715" t="s">
        <v>3523</v>
      </c>
      <c r="Z122" s="6894" t="s">
        <v>3631</v>
      </c>
      <c r="AA122" s="509"/>
      <c r="AB122" s="509"/>
      <c r="AC122" s="509"/>
    </row>
    <row r="123" spans="1:29" s="1998" customFormat="1" ht="44.25">
      <c r="A123" s="509"/>
      <c r="B123" s="6714" t="s">
        <v>3550</v>
      </c>
      <c r="C123" s="6715" t="s">
        <v>3523</v>
      </c>
      <c r="D123" s="6889" t="s">
        <v>3550</v>
      </c>
      <c r="E123" s="6717" t="s">
        <v>2278</v>
      </c>
      <c r="F123" s="6715" t="s">
        <v>3523</v>
      </c>
      <c r="G123" s="6890" t="s">
        <v>2278</v>
      </c>
      <c r="H123" s="6719" t="s">
        <v>166</v>
      </c>
      <c r="I123" s="6715" t="s">
        <v>3523</v>
      </c>
      <c r="J123" s="6889" t="s">
        <v>166</v>
      </c>
      <c r="K123" s="6719" t="s">
        <v>3644</v>
      </c>
      <c r="L123" s="6715" t="s">
        <v>3523</v>
      </c>
      <c r="M123" s="6891" t="s">
        <v>3644</v>
      </c>
      <c r="N123" s="509"/>
      <c r="O123" s="6714" t="s">
        <v>3550</v>
      </c>
      <c r="P123" s="6715" t="s">
        <v>3523</v>
      </c>
      <c r="Q123" s="6892" t="s">
        <v>3550</v>
      </c>
      <c r="R123" s="6717" t="s">
        <v>2278</v>
      </c>
      <c r="S123" s="6715" t="s">
        <v>3523</v>
      </c>
      <c r="T123" s="6893" t="s">
        <v>2278</v>
      </c>
      <c r="U123" s="6719" t="s">
        <v>166</v>
      </c>
      <c r="V123" s="6715" t="s">
        <v>3523</v>
      </c>
      <c r="W123" s="6892" t="s">
        <v>166</v>
      </c>
      <c r="X123" s="6719" t="s">
        <v>3644</v>
      </c>
      <c r="Y123" s="6715" t="s">
        <v>3523</v>
      </c>
      <c r="Z123" s="6894" t="s">
        <v>3644</v>
      </c>
      <c r="AA123" s="509"/>
      <c r="AB123" s="509"/>
      <c r="AC123" s="509"/>
    </row>
    <row r="124" spans="1:29" s="1998" customFormat="1" ht="44.25">
      <c r="A124" s="509"/>
      <c r="B124" s="6714" t="s">
        <v>3558</v>
      </c>
      <c r="C124" s="6715" t="s">
        <v>3523</v>
      </c>
      <c r="D124" s="6889" t="s">
        <v>3558</v>
      </c>
      <c r="E124" s="6717" t="s">
        <v>3554</v>
      </c>
      <c r="F124" s="6715" t="s">
        <v>3523</v>
      </c>
      <c r="G124" s="6890" t="s">
        <v>3554</v>
      </c>
      <c r="H124" s="6719" t="s">
        <v>2249</v>
      </c>
      <c r="I124" s="6715" t="s">
        <v>3523</v>
      </c>
      <c r="J124" s="6889" t="s">
        <v>2249</v>
      </c>
      <c r="K124" s="6719" t="s">
        <v>3556</v>
      </c>
      <c r="L124" s="6715" t="s">
        <v>3523</v>
      </c>
      <c r="M124" s="6891" t="s">
        <v>3556</v>
      </c>
      <c r="N124" s="509"/>
      <c r="O124" s="6714" t="s">
        <v>3558</v>
      </c>
      <c r="P124" s="6715" t="s">
        <v>3523</v>
      </c>
      <c r="Q124" s="6892" t="s">
        <v>3558</v>
      </c>
      <c r="R124" s="6717" t="s">
        <v>3554</v>
      </c>
      <c r="S124" s="6715" t="s">
        <v>3523</v>
      </c>
      <c r="T124" s="6893" t="s">
        <v>3554</v>
      </c>
      <c r="U124" s="6719" t="s">
        <v>2249</v>
      </c>
      <c r="V124" s="6715" t="s">
        <v>3523</v>
      </c>
      <c r="W124" s="6892" t="s">
        <v>2249</v>
      </c>
      <c r="X124" s="6719" t="s">
        <v>3556</v>
      </c>
      <c r="Y124" s="6715" t="s">
        <v>3523</v>
      </c>
      <c r="Z124" s="6894" t="s">
        <v>3556</v>
      </c>
      <c r="AA124" s="509"/>
      <c r="AB124" s="509"/>
      <c r="AC124" s="509"/>
    </row>
    <row r="125" spans="1:29" s="1998" customFormat="1" ht="44.25">
      <c r="A125" s="509"/>
      <c r="B125" s="6714" t="s">
        <v>3657</v>
      </c>
      <c r="C125" s="6715" t="s">
        <v>3523</v>
      </c>
      <c r="D125" s="6889" t="s">
        <v>3657</v>
      </c>
      <c r="E125" s="6717" t="s">
        <v>3565</v>
      </c>
      <c r="F125" s="6715" t="s">
        <v>3523</v>
      </c>
      <c r="G125" s="6890" t="s">
        <v>3565</v>
      </c>
      <c r="H125" s="6719" t="s">
        <v>1690</v>
      </c>
      <c r="I125" s="6715" t="s">
        <v>3523</v>
      </c>
      <c r="J125" s="6889" t="s">
        <v>1690</v>
      </c>
      <c r="K125" s="6719" t="s">
        <v>257</v>
      </c>
      <c r="L125" s="6715" t="s">
        <v>3523</v>
      </c>
      <c r="M125" s="6891" t="s">
        <v>257</v>
      </c>
      <c r="N125" s="509"/>
      <c r="O125" s="6714" t="s">
        <v>3657</v>
      </c>
      <c r="P125" s="6715" t="s">
        <v>3523</v>
      </c>
      <c r="Q125" s="6892" t="s">
        <v>3657</v>
      </c>
      <c r="R125" s="6717" t="s">
        <v>3565</v>
      </c>
      <c r="S125" s="6715" t="s">
        <v>3523</v>
      </c>
      <c r="T125" s="6893" t="s">
        <v>3565</v>
      </c>
      <c r="U125" s="6719" t="s">
        <v>1690</v>
      </c>
      <c r="V125" s="6715" t="s">
        <v>3523</v>
      </c>
      <c r="W125" s="6892" t="s">
        <v>1690</v>
      </c>
      <c r="X125" s="6719" t="s">
        <v>257</v>
      </c>
      <c r="Y125" s="6715" t="s">
        <v>3523</v>
      </c>
      <c r="Z125" s="6894" t="s">
        <v>257</v>
      </c>
      <c r="AA125" s="509"/>
      <c r="AB125" s="509"/>
      <c r="AC125" s="509"/>
    </row>
    <row r="126" spans="1:29" s="1998" customFormat="1" ht="44.25">
      <c r="A126" s="509"/>
      <c r="B126" s="6714" t="s">
        <v>3562</v>
      </c>
      <c r="C126" s="6715" t="s">
        <v>3523</v>
      </c>
      <c r="D126" s="6889" t="s">
        <v>3562</v>
      </c>
      <c r="E126" s="6717" t="s">
        <v>3555</v>
      </c>
      <c r="F126" s="6715" t="s">
        <v>3523</v>
      </c>
      <c r="G126" s="6890" t="s">
        <v>3555</v>
      </c>
      <c r="H126" s="6719" t="s">
        <v>3658</v>
      </c>
      <c r="I126" s="6715" t="s">
        <v>3523</v>
      </c>
      <c r="J126" s="6889" t="s">
        <v>3658</v>
      </c>
      <c r="K126" s="6719" t="s">
        <v>3551</v>
      </c>
      <c r="L126" s="6715" t="s">
        <v>3523</v>
      </c>
      <c r="M126" s="6891" t="s">
        <v>3551</v>
      </c>
      <c r="N126" s="509"/>
      <c r="O126" s="6714" t="s">
        <v>3562</v>
      </c>
      <c r="P126" s="6715" t="s">
        <v>3523</v>
      </c>
      <c r="Q126" s="6892" t="s">
        <v>3562</v>
      </c>
      <c r="R126" s="6717" t="s">
        <v>3555</v>
      </c>
      <c r="S126" s="6715" t="s">
        <v>3523</v>
      </c>
      <c r="T126" s="6893" t="s">
        <v>3555</v>
      </c>
      <c r="U126" s="6719" t="s">
        <v>3658</v>
      </c>
      <c r="V126" s="6715" t="s">
        <v>3523</v>
      </c>
      <c r="W126" s="6892" t="s">
        <v>3658</v>
      </c>
      <c r="X126" s="6719" t="s">
        <v>3551</v>
      </c>
      <c r="Y126" s="6715" t="s">
        <v>3523</v>
      </c>
      <c r="Z126" s="6894" t="s">
        <v>3551</v>
      </c>
      <c r="AA126" s="509"/>
      <c r="AB126" s="509"/>
      <c r="AC126" s="509"/>
    </row>
    <row r="127" spans="1:29" s="1998" customFormat="1" ht="44.25">
      <c r="A127" s="509"/>
      <c r="B127" s="6714" t="s">
        <v>3564</v>
      </c>
      <c r="C127" s="6715" t="s">
        <v>3523</v>
      </c>
      <c r="D127" s="6889" t="s">
        <v>3564</v>
      </c>
      <c r="E127" s="6717" t="s">
        <v>3566</v>
      </c>
      <c r="F127" s="6715" t="s">
        <v>3523</v>
      </c>
      <c r="G127" s="6890" t="s">
        <v>3566</v>
      </c>
      <c r="H127" s="6719" t="s">
        <v>3659</v>
      </c>
      <c r="I127" s="6715" t="s">
        <v>3523</v>
      </c>
      <c r="J127" s="6889" t="s">
        <v>3659</v>
      </c>
      <c r="K127" s="6719" t="s">
        <v>2277</v>
      </c>
      <c r="L127" s="6715" t="s">
        <v>3523</v>
      </c>
      <c r="M127" s="6891" t="s">
        <v>2277</v>
      </c>
      <c r="N127" s="509"/>
      <c r="O127" s="6714" t="s">
        <v>3564</v>
      </c>
      <c r="P127" s="6715" t="s">
        <v>3523</v>
      </c>
      <c r="Q127" s="6892" t="s">
        <v>3564</v>
      </c>
      <c r="R127" s="6717" t="s">
        <v>3566</v>
      </c>
      <c r="S127" s="6715" t="s">
        <v>3523</v>
      </c>
      <c r="T127" s="6893" t="s">
        <v>3566</v>
      </c>
      <c r="U127" s="6719" t="s">
        <v>3659</v>
      </c>
      <c r="V127" s="6715" t="s">
        <v>3523</v>
      </c>
      <c r="W127" s="6892" t="s">
        <v>3659</v>
      </c>
      <c r="X127" s="6719" t="s">
        <v>2277</v>
      </c>
      <c r="Y127" s="6715" t="s">
        <v>3523</v>
      </c>
      <c r="Z127" s="6894" t="s">
        <v>2277</v>
      </c>
      <c r="AA127" s="509"/>
      <c r="AB127" s="509"/>
      <c r="AC127" s="509"/>
    </row>
    <row r="128" spans="1:29" s="1998" customFormat="1" ht="44.25">
      <c r="A128" s="509"/>
      <c r="B128" s="6714" t="s">
        <v>3661</v>
      </c>
      <c r="C128" s="6715" t="s">
        <v>3523</v>
      </c>
      <c r="D128" s="6889" t="s">
        <v>3661</v>
      </c>
      <c r="E128" s="6717" t="s">
        <v>3553</v>
      </c>
      <c r="F128" s="6715" t="s">
        <v>3523</v>
      </c>
      <c r="G128" s="6890" t="s">
        <v>3553</v>
      </c>
      <c r="H128" s="6719" t="s">
        <v>3561</v>
      </c>
      <c r="I128" s="6715" t="s">
        <v>3523</v>
      </c>
      <c r="J128" s="6889" t="s">
        <v>3561</v>
      </c>
      <c r="K128" s="6719" t="s">
        <v>2483</v>
      </c>
      <c r="L128" s="6715" t="s">
        <v>3523</v>
      </c>
      <c r="M128" s="6891" t="s">
        <v>2483</v>
      </c>
      <c r="N128" s="509"/>
      <c r="O128" s="6714" t="s">
        <v>3661</v>
      </c>
      <c r="P128" s="6715" t="s">
        <v>3523</v>
      </c>
      <c r="Q128" s="6892" t="s">
        <v>3661</v>
      </c>
      <c r="R128" s="6717" t="s">
        <v>3553</v>
      </c>
      <c r="S128" s="6715" t="s">
        <v>3523</v>
      </c>
      <c r="T128" s="6893" t="s">
        <v>3553</v>
      </c>
      <c r="U128" s="6719" t="s">
        <v>3561</v>
      </c>
      <c r="V128" s="6715" t="s">
        <v>3523</v>
      </c>
      <c r="W128" s="6892" t="s">
        <v>3561</v>
      </c>
      <c r="X128" s="6719" t="s">
        <v>2483</v>
      </c>
      <c r="Y128" s="6715" t="s">
        <v>3523</v>
      </c>
      <c r="Z128" s="6894" t="s">
        <v>2483</v>
      </c>
      <c r="AA128" s="509"/>
      <c r="AB128" s="509"/>
      <c r="AC128" s="509"/>
    </row>
    <row r="129" spans="1:29" s="1998" customFormat="1" ht="44.25">
      <c r="A129" s="509"/>
      <c r="B129" s="6714" t="s">
        <v>3662</v>
      </c>
      <c r="C129" s="6715" t="s">
        <v>3523</v>
      </c>
      <c r="D129" s="6889" t="s">
        <v>3662</v>
      </c>
      <c r="E129" s="6717" t="s">
        <v>3567</v>
      </c>
      <c r="F129" s="6715" t="s">
        <v>3523</v>
      </c>
      <c r="G129" s="6890" t="s">
        <v>3567</v>
      </c>
      <c r="H129" s="6719" t="s">
        <v>2418</v>
      </c>
      <c r="I129" s="6715" t="s">
        <v>3523</v>
      </c>
      <c r="J129" s="6889" t="s">
        <v>2418</v>
      </c>
      <c r="K129" s="6719" t="s">
        <v>121</v>
      </c>
      <c r="L129" s="6715" t="s">
        <v>3523</v>
      </c>
      <c r="M129" s="6891" t="s">
        <v>121</v>
      </c>
      <c r="N129" s="509"/>
      <c r="O129" s="6714" t="s">
        <v>3662</v>
      </c>
      <c r="P129" s="6715" t="s">
        <v>3523</v>
      </c>
      <c r="Q129" s="6892" t="s">
        <v>3662</v>
      </c>
      <c r="R129" s="6717" t="s">
        <v>3567</v>
      </c>
      <c r="S129" s="6715" t="s">
        <v>3523</v>
      </c>
      <c r="T129" s="6893" t="s">
        <v>3567</v>
      </c>
      <c r="U129" s="6719" t="s">
        <v>2418</v>
      </c>
      <c r="V129" s="6715" t="s">
        <v>3523</v>
      </c>
      <c r="W129" s="6892" t="s">
        <v>2418</v>
      </c>
      <c r="X129" s="6719" t="s">
        <v>121</v>
      </c>
      <c r="Y129" s="6715" t="s">
        <v>3523</v>
      </c>
      <c r="Z129" s="6894" t="s">
        <v>121</v>
      </c>
      <c r="AA129" s="509"/>
      <c r="AB129" s="509"/>
      <c r="AC129" s="509"/>
    </row>
    <row r="130" spans="1:29" s="1998" customFormat="1" ht="44.25">
      <c r="A130" s="509"/>
      <c r="B130" s="6714"/>
      <c r="C130" s="6715" t="s">
        <v>3523</v>
      </c>
      <c r="D130" s="6889"/>
      <c r="E130" s="6717" t="s">
        <v>3557</v>
      </c>
      <c r="F130" s="6715" t="s">
        <v>3523</v>
      </c>
      <c r="G130" s="6890" t="s">
        <v>3557</v>
      </c>
      <c r="H130" s="6719" t="s">
        <v>3560</v>
      </c>
      <c r="I130" s="6715" t="s">
        <v>3523</v>
      </c>
      <c r="J130" s="6889" t="s">
        <v>3560</v>
      </c>
      <c r="K130" s="6719"/>
      <c r="L130" s="6715" t="s">
        <v>3523</v>
      </c>
      <c r="M130" s="6891"/>
      <c r="N130" s="509"/>
      <c r="O130" s="6714"/>
      <c r="P130" s="6715" t="s">
        <v>3523</v>
      </c>
      <c r="Q130" s="6892"/>
      <c r="R130" s="6717" t="s">
        <v>3557</v>
      </c>
      <c r="S130" s="6715" t="s">
        <v>3523</v>
      </c>
      <c r="T130" s="6893" t="s">
        <v>3557</v>
      </c>
      <c r="U130" s="6719" t="s">
        <v>3560</v>
      </c>
      <c r="V130" s="6715" t="s">
        <v>3523</v>
      </c>
      <c r="W130" s="6892" t="s">
        <v>3560</v>
      </c>
      <c r="X130" s="6719"/>
      <c r="Y130" s="6715" t="s">
        <v>3523</v>
      </c>
      <c r="Z130" s="6894"/>
      <c r="AA130" s="509"/>
      <c r="AB130" s="509"/>
      <c r="AC130" s="509"/>
    </row>
    <row r="131" spans="1:29" s="1998" customFormat="1" ht="15">
      <c r="A131" s="994"/>
      <c r="B131" s="6895"/>
      <c r="C131" s="6896"/>
      <c r="D131" s="6896"/>
      <c r="E131" s="6896"/>
      <c r="F131" s="6896"/>
      <c r="G131" s="6896"/>
      <c r="H131" s="6896"/>
      <c r="I131" s="6896"/>
      <c r="J131" s="6896"/>
      <c r="K131" s="6896"/>
      <c r="L131" s="6896"/>
      <c r="M131" s="6897"/>
      <c r="N131" s="6898"/>
      <c r="O131" s="6895"/>
      <c r="P131" s="6896"/>
      <c r="Q131" s="6896"/>
      <c r="R131" s="6896"/>
      <c r="S131" s="6896"/>
      <c r="T131" s="6896"/>
      <c r="U131" s="6896"/>
      <c r="V131" s="6896"/>
      <c r="W131" s="6896"/>
      <c r="X131" s="6896"/>
      <c r="Y131" s="6896"/>
      <c r="Z131" s="6899"/>
      <c r="AA131" s="6873"/>
      <c r="AB131" s="994"/>
      <c r="AC131" s="994"/>
    </row>
    <row r="134" spans="1:29" s="1998" customFormat="1" ht="30">
      <c r="A134" s="994"/>
      <c r="B134" s="6684" t="s">
        <v>3519</v>
      </c>
      <c r="C134" s="6685"/>
      <c r="D134" s="6686" t="s">
        <v>3520</v>
      </c>
      <c r="E134" s="6690" t="s">
        <v>3699</v>
      </c>
      <c r="F134" s="6691"/>
      <c r="G134" s="6691"/>
      <c r="H134" s="6691"/>
      <c r="I134" s="6691"/>
      <c r="J134" s="6691"/>
      <c r="K134" s="6691"/>
      <c r="L134" s="6691"/>
      <c r="M134" s="6692"/>
      <c r="N134" s="994"/>
      <c r="O134" s="6684" t="s">
        <v>3519</v>
      </c>
      <c r="P134" s="6685"/>
      <c r="Q134" s="6686" t="s">
        <v>3520</v>
      </c>
      <c r="R134" s="6900" t="s">
        <v>3700</v>
      </c>
      <c r="S134" s="6901"/>
      <c r="T134" s="6901"/>
      <c r="U134" s="6901"/>
      <c r="V134" s="6901"/>
      <c r="W134" s="6901"/>
      <c r="X134" s="6901"/>
      <c r="Y134" s="6901"/>
      <c r="Z134" s="6902"/>
      <c r="AA134" s="994"/>
      <c r="AB134" s="994"/>
      <c r="AC134" s="994"/>
    </row>
    <row r="135" spans="1:29" s="1998" customFormat="1" ht="30">
      <c r="A135" s="994"/>
      <c r="B135" s="6693" t="s">
        <v>3525</v>
      </c>
      <c r="C135" s="6694" t="s">
        <v>3523</v>
      </c>
      <c r="D135" s="6903" t="str">
        <f>B135</f>
        <v>Aa</v>
      </c>
      <c r="E135" s="6800" t="s">
        <v>3524</v>
      </c>
      <c r="F135" s="6800"/>
      <c r="G135" s="6801"/>
      <c r="H135" s="6801"/>
      <c r="I135" s="6801"/>
      <c r="J135" s="6801"/>
      <c r="K135" s="6801"/>
      <c r="L135" s="6801"/>
      <c r="M135" s="6802"/>
      <c r="N135" s="994"/>
      <c r="O135" s="6693" t="s">
        <v>3525</v>
      </c>
      <c r="P135" s="6694" t="s">
        <v>3523</v>
      </c>
      <c r="Q135" s="6904" t="str">
        <f>O135</f>
        <v>Aa</v>
      </c>
      <c r="R135" s="6800" t="s">
        <v>3524</v>
      </c>
      <c r="S135" s="6800"/>
      <c r="T135" s="6801"/>
      <c r="U135" s="6801"/>
      <c r="V135" s="6801"/>
      <c r="W135" s="6801"/>
      <c r="X135" s="6801"/>
      <c r="Y135" s="6801"/>
      <c r="Z135" s="6802"/>
      <c r="AA135" s="994"/>
      <c r="AB135" s="994"/>
      <c r="AC135" s="994"/>
    </row>
    <row r="136" spans="1:29" s="1998" customFormat="1">
      <c r="A136" s="994"/>
      <c r="B136" s="6702"/>
      <c r="C136" s="994"/>
      <c r="D136" s="994"/>
      <c r="E136" s="994"/>
      <c r="F136" s="994"/>
      <c r="G136" s="994"/>
      <c r="H136" s="994"/>
      <c r="I136" s="994"/>
      <c r="J136" s="994"/>
      <c r="K136" s="994"/>
      <c r="L136" s="994"/>
      <c r="M136" s="6703"/>
      <c r="N136" s="994"/>
      <c r="O136" s="6702"/>
      <c r="P136" s="994"/>
      <c r="Q136" s="994"/>
      <c r="R136" s="994"/>
      <c r="S136" s="994"/>
      <c r="T136" s="994"/>
      <c r="U136" s="994"/>
      <c r="V136" s="994"/>
      <c r="W136" s="994"/>
      <c r="X136" s="994"/>
      <c r="Y136" s="994"/>
      <c r="Z136" s="6703"/>
      <c r="AA136" s="994"/>
      <c r="AB136" s="994"/>
      <c r="AC136" s="994"/>
    </row>
    <row r="137" spans="1:29" s="1998" customFormat="1">
      <c r="A137" s="994"/>
      <c r="B137" s="6706" t="s">
        <v>3527</v>
      </c>
      <c r="C137" s="6711" t="s">
        <v>3528</v>
      </c>
      <c r="D137" s="6712"/>
      <c r="E137" s="6709" t="s">
        <v>3529</v>
      </c>
      <c r="F137" s="6711" t="s">
        <v>3528</v>
      </c>
      <c r="G137" s="6712"/>
      <c r="H137" s="6709" t="s">
        <v>3530</v>
      </c>
      <c r="I137" s="6711" t="s">
        <v>3528</v>
      </c>
      <c r="J137" s="6712"/>
      <c r="K137" s="6709" t="s">
        <v>3531</v>
      </c>
      <c r="L137" s="6711" t="s">
        <v>3528</v>
      </c>
      <c r="M137" s="6713"/>
      <c r="N137" s="994"/>
      <c r="O137" s="6706" t="s">
        <v>3527</v>
      </c>
      <c r="P137" s="6905" t="s">
        <v>3528</v>
      </c>
      <c r="Q137" s="6906"/>
      <c r="R137" s="6709" t="s">
        <v>3529</v>
      </c>
      <c r="S137" s="6905" t="s">
        <v>3528</v>
      </c>
      <c r="T137" s="6906"/>
      <c r="U137" s="6709" t="s">
        <v>3530</v>
      </c>
      <c r="V137" s="6905" t="s">
        <v>3528</v>
      </c>
      <c r="W137" s="6906"/>
      <c r="X137" s="6709" t="s">
        <v>3531</v>
      </c>
      <c r="Y137" s="6905" t="s">
        <v>3528</v>
      </c>
      <c r="Z137" s="6907"/>
      <c r="AA137" s="994"/>
      <c r="AB137" s="994"/>
      <c r="AC137" s="994"/>
    </row>
    <row r="138" spans="1:29" s="1998" customFormat="1" ht="45">
      <c r="A138" s="509"/>
      <c r="B138" s="6714" t="s">
        <v>342</v>
      </c>
      <c r="C138" s="6715" t="s">
        <v>3523</v>
      </c>
      <c r="D138" s="6908" t="s">
        <v>342</v>
      </c>
      <c r="E138" s="6717" t="s">
        <v>3532</v>
      </c>
      <c r="F138" s="6715" t="s">
        <v>3523</v>
      </c>
      <c r="G138" s="6909" t="s">
        <v>3532</v>
      </c>
      <c r="H138" s="6719">
        <v>1</v>
      </c>
      <c r="I138" s="6715" t="s">
        <v>3523</v>
      </c>
      <c r="J138" s="6910">
        <v>1</v>
      </c>
      <c r="K138" s="6719">
        <v>27</v>
      </c>
      <c r="L138" s="6715" t="s">
        <v>3523</v>
      </c>
      <c r="M138" s="6911">
        <v>27</v>
      </c>
      <c r="N138" s="509"/>
      <c r="O138" s="6714" t="s">
        <v>342</v>
      </c>
      <c r="P138" s="6715" t="s">
        <v>3523</v>
      </c>
      <c r="Q138" s="6912" t="s">
        <v>342</v>
      </c>
      <c r="R138" s="6717" t="s">
        <v>3532</v>
      </c>
      <c r="S138" s="6715" t="s">
        <v>3523</v>
      </c>
      <c r="T138" s="6913" t="s">
        <v>3532</v>
      </c>
      <c r="U138" s="6719">
        <v>1</v>
      </c>
      <c r="V138" s="6715" t="s">
        <v>3523</v>
      </c>
      <c r="W138" s="6912">
        <v>1</v>
      </c>
      <c r="X138" s="6719">
        <v>27</v>
      </c>
      <c r="Y138" s="6715" t="s">
        <v>3523</v>
      </c>
      <c r="Z138" s="6914">
        <v>27</v>
      </c>
      <c r="AA138" s="509"/>
      <c r="AB138" s="509"/>
      <c r="AC138" s="509"/>
    </row>
    <row r="139" spans="1:29" s="1998" customFormat="1" ht="45">
      <c r="A139" s="509"/>
      <c r="B139" s="6714" t="s">
        <v>343</v>
      </c>
      <c r="C139" s="6715" t="s">
        <v>3523</v>
      </c>
      <c r="D139" s="6908" t="s">
        <v>343</v>
      </c>
      <c r="E139" s="6717" t="s">
        <v>3549</v>
      </c>
      <c r="F139" s="6715" t="s">
        <v>3523</v>
      </c>
      <c r="G139" s="6909" t="s">
        <v>3549</v>
      </c>
      <c r="H139" s="6719">
        <v>2</v>
      </c>
      <c r="I139" s="6715" t="s">
        <v>3523</v>
      </c>
      <c r="J139" s="6910">
        <v>2</v>
      </c>
      <c r="K139" s="6719">
        <v>28</v>
      </c>
      <c r="L139" s="6715" t="s">
        <v>3523</v>
      </c>
      <c r="M139" s="6911">
        <v>28</v>
      </c>
      <c r="N139" s="509"/>
      <c r="O139" s="6714" t="s">
        <v>343</v>
      </c>
      <c r="P139" s="6715" t="s">
        <v>3523</v>
      </c>
      <c r="Q139" s="6912" t="s">
        <v>343</v>
      </c>
      <c r="R139" s="6717" t="s">
        <v>3549</v>
      </c>
      <c r="S139" s="6715" t="s">
        <v>3523</v>
      </c>
      <c r="T139" s="6913" t="s">
        <v>3549</v>
      </c>
      <c r="U139" s="6719">
        <v>2</v>
      </c>
      <c r="V139" s="6715" t="s">
        <v>3523</v>
      </c>
      <c r="W139" s="6912">
        <v>2</v>
      </c>
      <c r="X139" s="6719">
        <v>28</v>
      </c>
      <c r="Y139" s="6715" t="s">
        <v>3523</v>
      </c>
      <c r="Z139" s="6914">
        <v>28</v>
      </c>
      <c r="AA139" s="509"/>
      <c r="AB139" s="509"/>
      <c r="AC139" s="509"/>
    </row>
    <row r="140" spans="1:29" s="1998" customFormat="1" ht="45">
      <c r="A140" s="509"/>
      <c r="B140" s="6714" t="s">
        <v>334</v>
      </c>
      <c r="C140" s="6715" t="s">
        <v>3523</v>
      </c>
      <c r="D140" s="6908" t="s">
        <v>334</v>
      </c>
      <c r="E140" s="6717" t="s">
        <v>3568</v>
      </c>
      <c r="F140" s="6715" t="s">
        <v>3523</v>
      </c>
      <c r="G140" s="6909" t="s">
        <v>3568</v>
      </c>
      <c r="H140" s="6719">
        <v>3</v>
      </c>
      <c r="I140" s="6715" t="s">
        <v>3523</v>
      </c>
      <c r="J140" s="6910">
        <v>3</v>
      </c>
      <c r="K140" s="6719">
        <v>29</v>
      </c>
      <c r="L140" s="6715" t="s">
        <v>3523</v>
      </c>
      <c r="M140" s="6911">
        <v>29</v>
      </c>
      <c r="N140" s="509"/>
      <c r="O140" s="6714" t="s">
        <v>334</v>
      </c>
      <c r="P140" s="6715" t="s">
        <v>3523</v>
      </c>
      <c r="Q140" s="6912" t="s">
        <v>334</v>
      </c>
      <c r="R140" s="6717" t="s">
        <v>3568</v>
      </c>
      <c r="S140" s="6715" t="s">
        <v>3523</v>
      </c>
      <c r="T140" s="6913" t="s">
        <v>3568</v>
      </c>
      <c r="U140" s="6719">
        <v>3</v>
      </c>
      <c r="V140" s="6715" t="s">
        <v>3523</v>
      </c>
      <c r="W140" s="6912">
        <v>3</v>
      </c>
      <c r="X140" s="6719">
        <v>29</v>
      </c>
      <c r="Y140" s="6715" t="s">
        <v>3523</v>
      </c>
      <c r="Z140" s="6914">
        <v>29</v>
      </c>
      <c r="AA140" s="509"/>
      <c r="AB140" s="509"/>
      <c r="AC140" s="509"/>
    </row>
    <row r="141" spans="1:29" s="1998" customFormat="1" ht="45">
      <c r="A141" s="509"/>
      <c r="B141" s="6714" t="s">
        <v>346</v>
      </c>
      <c r="C141" s="6715" t="s">
        <v>3523</v>
      </c>
      <c r="D141" s="6908" t="s">
        <v>346</v>
      </c>
      <c r="E141" s="6717" t="s">
        <v>3576</v>
      </c>
      <c r="F141" s="6715" t="s">
        <v>3523</v>
      </c>
      <c r="G141" s="6909" t="s">
        <v>3576</v>
      </c>
      <c r="H141" s="6719">
        <v>4</v>
      </c>
      <c r="I141" s="6715" t="s">
        <v>3523</v>
      </c>
      <c r="J141" s="6910">
        <v>4</v>
      </c>
      <c r="K141" s="6719">
        <v>30</v>
      </c>
      <c r="L141" s="6715" t="s">
        <v>3523</v>
      </c>
      <c r="M141" s="6911">
        <v>30</v>
      </c>
      <c r="N141" s="509"/>
      <c r="O141" s="6714" t="s">
        <v>346</v>
      </c>
      <c r="P141" s="6715" t="s">
        <v>3523</v>
      </c>
      <c r="Q141" s="6912" t="s">
        <v>346</v>
      </c>
      <c r="R141" s="6717" t="s">
        <v>3576</v>
      </c>
      <c r="S141" s="6715" t="s">
        <v>3523</v>
      </c>
      <c r="T141" s="6913" t="s">
        <v>3576</v>
      </c>
      <c r="U141" s="6719">
        <v>4</v>
      </c>
      <c r="V141" s="6715" t="s">
        <v>3523</v>
      </c>
      <c r="W141" s="6912">
        <v>4</v>
      </c>
      <c r="X141" s="6719">
        <v>30</v>
      </c>
      <c r="Y141" s="6715" t="s">
        <v>3523</v>
      </c>
      <c r="Z141" s="6914">
        <v>30</v>
      </c>
      <c r="AA141" s="509"/>
      <c r="AB141" s="509"/>
      <c r="AC141" s="509"/>
    </row>
    <row r="142" spans="1:29" s="1998" customFormat="1" ht="45">
      <c r="A142" s="509"/>
      <c r="B142" s="6714" t="s">
        <v>367</v>
      </c>
      <c r="C142" s="6715" t="s">
        <v>3523</v>
      </c>
      <c r="D142" s="6908" t="s">
        <v>367</v>
      </c>
      <c r="E142" s="6717" t="s">
        <v>3578</v>
      </c>
      <c r="F142" s="6715" t="s">
        <v>3523</v>
      </c>
      <c r="G142" s="6909" t="s">
        <v>3578</v>
      </c>
      <c r="H142" s="6719">
        <v>5</v>
      </c>
      <c r="I142" s="6715" t="s">
        <v>3523</v>
      </c>
      <c r="J142" s="6910">
        <v>5</v>
      </c>
      <c r="K142" s="6719">
        <v>31</v>
      </c>
      <c r="L142" s="6715" t="s">
        <v>3523</v>
      </c>
      <c r="M142" s="6911">
        <v>31</v>
      </c>
      <c r="N142" s="509"/>
      <c r="O142" s="6714" t="s">
        <v>367</v>
      </c>
      <c r="P142" s="6715" t="s">
        <v>3523</v>
      </c>
      <c r="Q142" s="6912" t="s">
        <v>367</v>
      </c>
      <c r="R142" s="6717" t="s">
        <v>3578</v>
      </c>
      <c r="S142" s="6715" t="s">
        <v>3523</v>
      </c>
      <c r="T142" s="6913" t="s">
        <v>3578</v>
      </c>
      <c r="U142" s="6719">
        <v>5</v>
      </c>
      <c r="V142" s="6715" t="s">
        <v>3523</v>
      </c>
      <c r="W142" s="6912">
        <v>5</v>
      </c>
      <c r="X142" s="6719">
        <v>31</v>
      </c>
      <c r="Y142" s="6715" t="s">
        <v>3523</v>
      </c>
      <c r="Z142" s="6914">
        <v>31</v>
      </c>
      <c r="AA142" s="509"/>
      <c r="AB142" s="509"/>
      <c r="AC142" s="509"/>
    </row>
    <row r="143" spans="1:29" s="1998" customFormat="1" ht="45">
      <c r="A143" s="509"/>
      <c r="B143" s="6714" t="s">
        <v>731</v>
      </c>
      <c r="C143" s="6715" t="s">
        <v>3523</v>
      </c>
      <c r="D143" s="6908" t="s">
        <v>731</v>
      </c>
      <c r="E143" s="6717" t="s">
        <v>3579</v>
      </c>
      <c r="F143" s="6715" t="s">
        <v>3523</v>
      </c>
      <c r="G143" s="6909" t="s">
        <v>3579</v>
      </c>
      <c r="H143" s="6719">
        <v>6</v>
      </c>
      <c r="I143" s="6715" t="s">
        <v>3523</v>
      </c>
      <c r="J143" s="6910">
        <v>6</v>
      </c>
      <c r="K143" s="6719">
        <v>32</v>
      </c>
      <c r="L143" s="6715" t="s">
        <v>3523</v>
      </c>
      <c r="M143" s="6911">
        <v>32</v>
      </c>
      <c r="N143" s="509"/>
      <c r="O143" s="6714" t="s">
        <v>731</v>
      </c>
      <c r="P143" s="6715" t="s">
        <v>3523</v>
      </c>
      <c r="Q143" s="6912" t="s">
        <v>731</v>
      </c>
      <c r="R143" s="6717" t="s">
        <v>3579</v>
      </c>
      <c r="S143" s="6715" t="s">
        <v>3523</v>
      </c>
      <c r="T143" s="6913" t="s">
        <v>3579</v>
      </c>
      <c r="U143" s="6719">
        <v>6</v>
      </c>
      <c r="V143" s="6715" t="s">
        <v>3523</v>
      </c>
      <c r="W143" s="6912">
        <v>6</v>
      </c>
      <c r="X143" s="6719">
        <v>32</v>
      </c>
      <c r="Y143" s="6715" t="s">
        <v>3523</v>
      </c>
      <c r="Z143" s="6914">
        <v>32</v>
      </c>
      <c r="AA143" s="509"/>
      <c r="AB143" s="509"/>
      <c r="AC143" s="509"/>
    </row>
    <row r="144" spans="1:29" s="1998" customFormat="1" ht="45">
      <c r="A144" s="509"/>
      <c r="B144" s="6714" t="s">
        <v>285</v>
      </c>
      <c r="C144" s="6715" t="s">
        <v>3523</v>
      </c>
      <c r="D144" s="6908" t="s">
        <v>285</v>
      </c>
      <c r="E144" s="6717" t="s">
        <v>2338</v>
      </c>
      <c r="F144" s="6715" t="s">
        <v>3523</v>
      </c>
      <c r="G144" s="6909" t="s">
        <v>2338</v>
      </c>
      <c r="H144" s="6719">
        <v>7</v>
      </c>
      <c r="I144" s="6715" t="s">
        <v>3523</v>
      </c>
      <c r="J144" s="6910">
        <v>7</v>
      </c>
      <c r="K144" s="6719">
        <v>33</v>
      </c>
      <c r="L144" s="6715" t="s">
        <v>3523</v>
      </c>
      <c r="M144" s="6911">
        <v>33</v>
      </c>
      <c r="N144" s="509"/>
      <c r="O144" s="6714" t="s">
        <v>285</v>
      </c>
      <c r="P144" s="6715" t="s">
        <v>3523</v>
      </c>
      <c r="Q144" s="6912" t="s">
        <v>285</v>
      </c>
      <c r="R144" s="6717" t="s">
        <v>2338</v>
      </c>
      <c r="S144" s="6715" t="s">
        <v>3523</v>
      </c>
      <c r="T144" s="6913" t="s">
        <v>2338</v>
      </c>
      <c r="U144" s="6719">
        <v>7</v>
      </c>
      <c r="V144" s="6715" t="s">
        <v>3523</v>
      </c>
      <c r="W144" s="6912">
        <v>7</v>
      </c>
      <c r="X144" s="6719">
        <v>33</v>
      </c>
      <c r="Y144" s="6715" t="s">
        <v>3523</v>
      </c>
      <c r="Z144" s="6914">
        <v>33</v>
      </c>
      <c r="AA144" s="509"/>
      <c r="AB144" s="509"/>
      <c r="AC144" s="509"/>
    </row>
    <row r="145" spans="1:29" s="1998" customFormat="1" ht="45">
      <c r="A145" s="509"/>
      <c r="B145" s="6714" t="s">
        <v>1686</v>
      </c>
      <c r="C145" s="6715" t="s">
        <v>3523</v>
      </c>
      <c r="D145" s="6908" t="s">
        <v>1686</v>
      </c>
      <c r="E145" s="6717" t="s">
        <v>3582</v>
      </c>
      <c r="F145" s="6715" t="s">
        <v>3523</v>
      </c>
      <c r="G145" s="6909" t="s">
        <v>3582</v>
      </c>
      <c r="H145" s="6719">
        <v>8</v>
      </c>
      <c r="I145" s="6715" t="s">
        <v>3523</v>
      </c>
      <c r="J145" s="6910">
        <v>8</v>
      </c>
      <c r="K145" s="6719">
        <v>34</v>
      </c>
      <c r="L145" s="6715" t="s">
        <v>3523</v>
      </c>
      <c r="M145" s="6911">
        <v>34</v>
      </c>
      <c r="N145" s="509"/>
      <c r="O145" s="6714" t="s">
        <v>1686</v>
      </c>
      <c r="P145" s="6715" t="s">
        <v>3523</v>
      </c>
      <c r="Q145" s="6912" t="s">
        <v>1686</v>
      </c>
      <c r="R145" s="6717" t="s">
        <v>3582</v>
      </c>
      <c r="S145" s="6715" t="s">
        <v>3523</v>
      </c>
      <c r="T145" s="6913" t="s">
        <v>3582</v>
      </c>
      <c r="U145" s="6719">
        <v>8</v>
      </c>
      <c r="V145" s="6715" t="s">
        <v>3523</v>
      </c>
      <c r="W145" s="6912">
        <v>8</v>
      </c>
      <c r="X145" s="6719">
        <v>34</v>
      </c>
      <c r="Y145" s="6715" t="s">
        <v>3523</v>
      </c>
      <c r="Z145" s="6914">
        <v>34</v>
      </c>
      <c r="AA145" s="509"/>
      <c r="AB145" s="509"/>
      <c r="AC145" s="509"/>
    </row>
    <row r="146" spans="1:29" s="1998" customFormat="1" ht="45">
      <c r="A146" s="509"/>
      <c r="B146" s="6714" t="s">
        <v>734</v>
      </c>
      <c r="C146" s="6715" t="s">
        <v>3523</v>
      </c>
      <c r="D146" s="6908" t="s">
        <v>734</v>
      </c>
      <c r="E146" s="6717" t="s">
        <v>3583</v>
      </c>
      <c r="F146" s="6715" t="s">
        <v>3523</v>
      </c>
      <c r="G146" s="6909" t="s">
        <v>3583</v>
      </c>
      <c r="H146" s="6719">
        <v>9</v>
      </c>
      <c r="I146" s="6715" t="s">
        <v>3523</v>
      </c>
      <c r="J146" s="6910">
        <v>9</v>
      </c>
      <c r="K146" s="6719">
        <v>35</v>
      </c>
      <c r="L146" s="6715" t="s">
        <v>3523</v>
      </c>
      <c r="M146" s="6911">
        <v>35</v>
      </c>
      <c r="N146" s="509"/>
      <c r="O146" s="6714" t="s">
        <v>734</v>
      </c>
      <c r="P146" s="6715" t="s">
        <v>3523</v>
      </c>
      <c r="Q146" s="6912" t="s">
        <v>734</v>
      </c>
      <c r="R146" s="6717" t="s">
        <v>3583</v>
      </c>
      <c r="S146" s="6715" t="s">
        <v>3523</v>
      </c>
      <c r="T146" s="6913" t="s">
        <v>3583</v>
      </c>
      <c r="U146" s="6719">
        <v>9</v>
      </c>
      <c r="V146" s="6715" t="s">
        <v>3523</v>
      </c>
      <c r="W146" s="6912">
        <v>9</v>
      </c>
      <c r="X146" s="6719">
        <v>35</v>
      </c>
      <c r="Y146" s="6715" t="s">
        <v>3523</v>
      </c>
      <c r="Z146" s="6914">
        <v>35</v>
      </c>
      <c r="AA146" s="509"/>
      <c r="AB146" s="509"/>
      <c r="AC146" s="509"/>
    </row>
    <row r="147" spans="1:29" s="1998" customFormat="1" ht="45">
      <c r="A147" s="509"/>
      <c r="B147" s="6714" t="s">
        <v>737</v>
      </c>
      <c r="C147" s="6715" t="s">
        <v>3523</v>
      </c>
      <c r="D147" s="6908" t="s">
        <v>737</v>
      </c>
      <c r="E147" s="6717" t="s">
        <v>3585</v>
      </c>
      <c r="F147" s="6715" t="s">
        <v>3523</v>
      </c>
      <c r="G147" s="6909" t="s">
        <v>3585</v>
      </c>
      <c r="H147" s="6719">
        <v>10</v>
      </c>
      <c r="I147" s="6715" t="s">
        <v>3523</v>
      </c>
      <c r="J147" s="6910">
        <v>10</v>
      </c>
      <c r="K147" s="6719">
        <v>36</v>
      </c>
      <c r="L147" s="6715" t="s">
        <v>3523</v>
      </c>
      <c r="M147" s="6911">
        <v>36</v>
      </c>
      <c r="N147" s="509"/>
      <c r="O147" s="6714" t="s">
        <v>737</v>
      </c>
      <c r="P147" s="6715" t="s">
        <v>3523</v>
      </c>
      <c r="Q147" s="6912" t="s">
        <v>737</v>
      </c>
      <c r="R147" s="6717" t="s">
        <v>3585</v>
      </c>
      <c r="S147" s="6715" t="s">
        <v>3523</v>
      </c>
      <c r="T147" s="6913" t="s">
        <v>3585</v>
      </c>
      <c r="U147" s="6719">
        <v>10</v>
      </c>
      <c r="V147" s="6715" t="s">
        <v>3523</v>
      </c>
      <c r="W147" s="6912">
        <v>10</v>
      </c>
      <c r="X147" s="6719">
        <v>36</v>
      </c>
      <c r="Y147" s="6715" t="s">
        <v>3523</v>
      </c>
      <c r="Z147" s="6914">
        <v>36</v>
      </c>
      <c r="AA147" s="509"/>
      <c r="AB147" s="509"/>
      <c r="AC147" s="509"/>
    </row>
    <row r="148" spans="1:29" s="1998" customFormat="1" ht="45">
      <c r="A148" s="509"/>
      <c r="B148" s="6714" t="s">
        <v>389</v>
      </c>
      <c r="C148" s="6715" t="s">
        <v>3523</v>
      </c>
      <c r="D148" s="6908" t="s">
        <v>389</v>
      </c>
      <c r="E148" s="6717" t="s">
        <v>3587</v>
      </c>
      <c r="F148" s="6715" t="s">
        <v>3523</v>
      </c>
      <c r="G148" s="6909" t="s">
        <v>3587</v>
      </c>
      <c r="H148" s="6719">
        <v>11</v>
      </c>
      <c r="I148" s="6715" t="s">
        <v>3523</v>
      </c>
      <c r="J148" s="6910">
        <v>11</v>
      </c>
      <c r="K148" s="6719">
        <v>37</v>
      </c>
      <c r="L148" s="6715" t="s">
        <v>3523</v>
      </c>
      <c r="M148" s="6911">
        <v>37</v>
      </c>
      <c r="N148" s="509"/>
      <c r="O148" s="6714" t="s">
        <v>389</v>
      </c>
      <c r="P148" s="6715" t="s">
        <v>3523</v>
      </c>
      <c r="Q148" s="6912" t="s">
        <v>389</v>
      </c>
      <c r="R148" s="6717" t="s">
        <v>3587</v>
      </c>
      <c r="S148" s="6715" t="s">
        <v>3523</v>
      </c>
      <c r="T148" s="6913" t="s">
        <v>3587</v>
      </c>
      <c r="U148" s="6719">
        <v>11</v>
      </c>
      <c r="V148" s="6715" t="s">
        <v>3523</v>
      </c>
      <c r="W148" s="6912">
        <v>11</v>
      </c>
      <c r="X148" s="6719">
        <v>37</v>
      </c>
      <c r="Y148" s="6715" t="s">
        <v>3523</v>
      </c>
      <c r="Z148" s="6914">
        <v>37</v>
      </c>
      <c r="AA148" s="509"/>
      <c r="AB148" s="509"/>
      <c r="AC148" s="509"/>
    </row>
    <row r="149" spans="1:29" s="1998" customFormat="1" ht="45">
      <c r="A149" s="509"/>
      <c r="B149" s="6714" t="s">
        <v>96</v>
      </c>
      <c r="C149" s="6715" t="s">
        <v>3523</v>
      </c>
      <c r="D149" s="6908" t="s">
        <v>96</v>
      </c>
      <c r="E149" s="6717" t="s">
        <v>3589</v>
      </c>
      <c r="F149" s="6715" t="s">
        <v>3523</v>
      </c>
      <c r="G149" s="6909" t="s">
        <v>3589</v>
      </c>
      <c r="H149" s="6719">
        <v>12</v>
      </c>
      <c r="I149" s="6715" t="s">
        <v>3523</v>
      </c>
      <c r="J149" s="6910">
        <v>12</v>
      </c>
      <c r="K149" s="6719">
        <v>38</v>
      </c>
      <c r="L149" s="6715" t="s">
        <v>3523</v>
      </c>
      <c r="M149" s="6911">
        <v>38</v>
      </c>
      <c r="N149" s="509"/>
      <c r="O149" s="6714" t="s">
        <v>96</v>
      </c>
      <c r="P149" s="6715" t="s">
        <v>3523</v>
      </c>
      <c r="Q149" s="6912" t="s">
        <v>96</v>
      </c>
      <c r="R149" s="6717" t="s">
        <v>3589</v>
      </c>
      <c r="S149" s="6715" t="s">
        <v>3523</v>
      </c>
      <c r="T149" s="6913" t="s">
        <v>3589</v>
      </c>
      <c r="U149" s="6719">
        <v>12</v>
      </c>
      <c r="V149" s="6715" t="s">
        <v>3523</v>
      </c>
      <c r="W149" s="6912">
        <v>12</v>
      </c>
      <c r="X149" s="6719">
        <v>38</v>
      </c>
      <c r="Y149" s="6715" t="s">
        <v>3523</v>
      </c>
      <c r="Z149" s="6914">
        <v>38</v>
      </c>
      <c r="AA149" s="509"/>
      <c r="AB149" s="509"/>
      <c r="AC149" s="509"/>
    </row>
    <row r="150" spans="1:29" s="1998" customFormat="1" ht="45">
      <c r="A150" s="509"/>
      <c r="B150" s="6714" t="s">
        <v>1956</v>
      </c>
      <c r="C150" s="6715" t="s">
        <v>3523</v>
      </c>
      <c r="D150" s="6908" t="s">
        <v>1956</v>
      </c>
      <c r="E150" s="6717" t="s">
        <v>3590</v>
      </c>
      <c r="F150" s="6715" t="s">
        <v>3523</v>
      </c>
      <c r="G150" s="6909" t="s">
        <v>3590</v>
      </c>
      <c r="H150" s="6719">
        <v>13</v>
      </c>
      <c r="I150" s="6715" t="s">
        <v>3523</v>
      </c>
      <c r="J150" s="6910">
        <v>13</v>
      </c>
      <c r="K150" s="6719">
        <v>39</v>
      </c>
      <c r="L150" s="6715" t="s">
        <v>3523</v>
      </c>
      <c r="M150" s="6911">
        <v>39</v>
      </c>
      <c r="N150" s="509"/>
      <c r="O150" s="6714" t="s">
        <v>1956</v>
      </c>
      <c r="P150" s="6715" t="s">
        <v>3523</v>
      </c>
      <c r="Q150" s="6912" t="s">
        <v>1956</v>
      </c>
      <c r="R150" s="6717" t="s">
        <v>3590</v>
      </c>
      <c r="S150" s="6715" t="s">
        <v>3523</v>
      </c>
      <c r="T150" s="6913" t="s">
        <v>3590</v>
      </c>
      <c r="U150" s="6719">
        <v>13</v>
      </c>
      <c r="V150" s="6715" t="s">
        <v>3523</v>
      </c>
      <c r="W150" s="6912">
        <v>13</v>
      </c>
      <c r="X150" s="6719">
        <v>39</v>
      </c>
      <c r="Y150" s="6715" t="s">
        <v>3523</v>
      </c>
      <c r="Z150" s="6914">
        <v>39</v>
      </c>
      <c r="AA150" s="509"/>
      <c r="AB150" s="509"/>
      <c r="AC150" s="509"/>
    </row>
    <row r="151" spans="1:29" s="1998" customFormat="1" ht="45">
      <c r="A151" s="509"/>
      <c r="B151" s="6714" t="s">
        <v>1304</v>
      </c>
      <c r="C151" s="6715" t="s">
        <v>3523</v>
      </c>
      <c r="D151" s="6908" t="s">
        <v>1304</v>
      </c>
      <c r="E151" s="6717" t="s">
        <v>3592</v>
      </c>
      <c r="F151" s="6715" t="s">
        <v>3523</v>
      </c>
      <c r="G151" s="6909" t="s">
        <v>3592</v>
      </c>
      <c r="H151" s="6719">
        <v>14</v>
      </c>
      <c r="I151" s="6715" t="s">
        <v>3523</v>
      </c>
      <c r="J151" s="6910">
        <v>14</v>
      </c>
      <c r="K151" s="6719">
        <v>40</v>
      </c>
      <c r="L151" s="6715" t="s">
        <v>3523</v>
      </c>
      <c r="M151" s="6911">
        <v>40</v>
      </c>
      <c r="N151" s="509"/>
      <c r="O151" s="6714" t="s">
        <v>1304</v>
      </c>
      <c r="P151" s="6715" t="s">
        <v>3523</v>
      </c>
      <c r="Q151" s="6912" t="s">
        <v>1304</v>
      </c>
      <c r="R151" s="6717" t="s">
        <v>3592</v>
      </c>
      <c r="S151" s="6715" t="s">
        <v>3523</v>
      </c>
      <c r="T151" s="6913" t="s">
        <v>3592</v>
      </c>
      <c r="U151" s="6719">
        <v>14</v>
      </c>
      <c r="V151" s="6715" t="s">
        <v>3523</v>
      </c>
      <c r="W151" s="6912">
        <v>14</v>
      </c>
      <c r="X151" s="6719">
        <v>40</v>
      </c>
      <c r="Y151" s="6715" t="s">
        <v>3523</v>
      </c>
      <c r="Z151" s="6914">
        <v>40</v>
      </c>
      <c r="AA151" s="509"/>
      <c r="AB151" s="509"/>
      <c r="AC151" s="509"/>
    </row>
    <row r="152" spans="1:29" s="1998" customFormat="1" ht="45">
      <c r="A152" s="509"/>
      <c r="B152" s="6714" t="s">
        <v>3605</v>
      </c>
      <c r="C152" s="6715" t="s">
        <v>3523</v>
      </c>
      <c r="D152" s="6908" t="s">
        <v>3605</v>
      </c>
      <c r="E152" s="6717" t="s">
        <v>3606</v>
      </c>
      <c r="F152" s="6715" t="s">
        <v>3523</v>
      </c>
      <c r="G152" s="6909" t="s">
        <v>3606</v>
      </c>
      <c r="H152" s="6719">
        <v>15</v>
      </c>
      <c r="I152" s="6715" t="s">
        <v>3523</v>
      </c>
      <c r="J152" s="6910">
        <v>15</v>
      </c>
      <c r="K152" s="6719">
        <v>41</v>
      </c>
      <c r="L152" s="6715" t="s">
        <v>3523</v>
      </c>
      <c r="M152" s="6911">
        <v>41</v>
      </c>
      <c r="N152" s="509"/>
      <c r="O152" s="6714" t="s">
        <v>3605</v>
      </c>
      <c r="P152" s="6715" t="s">
        <v>3523</v>
      </c>
      <c r="Q152" s="6912" t="s">
        <v>3605</v>
      </c>
      <c r="R152" s="6717" t="s">
        <v>3606</v>
      </c>
      <c r="S152" s="6715" t="s">
        <v>3523</v>
      </c>
      <c r="T152" s="6913" t="s">
        <v>3606</v>
      </c>
      <c r="U152" s="6719">
        <v>15</v>
      </c>
      <c r="V152" s="6715" t="s">
        <v>3523</v>
      </c>
      <c r="W152" s="6912">
        <v>15</v>
      </c>
      <c r="X152" s="6719">
        <v>41</v>
      </c>
      <c r="Y152" s="6715" t="s">
        <v>3523</v>
      </c>
      <c r="Z152" s="6914">
        <v>41</v>
      </c>
      <c r="AA152" s="509"/>
      <c r="AB152" s="509"/>
      <c r="AC152" s="509"/>
    </row>
    <row r="153" spans="1:29" s="1998" customFormat="1" ht="45">
      <c r="A153" s="509"/>
      <c r="B153" s="6714" t="s">
        <v>1954</v>
      </c>
      <c r="C153" s="6715" t="s">
        <v>3523</v>
      </c>
      <c r="D153" s="6908" t="s">
        <v>1954</v>
      </c>
      <c r="E153" s="6717" t="s">
        <v>870</v>
      </c>
      <c r="F153" s="6715" t="s">
        <v>3523</v>
      </c>
      <c r="G153" s="6909" t="s">
        <v>870</v>
      </c>
      <c r="H153" s="6719">
        <v>16</v>
      </c>
      <c r="I153" s="6715" t="s">
        <v>3523</v>
      </c>
      <c r="J153" s="6910">
        <v>16</v>
      </c>
      <c r="K153" s="6719">
        <v>42</v>
      </c>
      <c r="L153" s="6715" t="s">
        <v>3523</v>
      </c>
      <c r="M153" s="6911">
        <v>42</v>
      </c>
      <c r="N153" s="509"/>
      <c r="O153" s="6714" t="s">
        <v>1954</v>
      </c>
      <c r="P153" s="6715" t="s">
        <v>3523</v>
      </c>
      <c r="Q153" s="6912" t="s">
        <v>1954</v>
      </c>
      <c r="R153" s="6717" t="s">
        <v>870</v>
      </c>
      <c r="S153" s="6715" t="s">
        <v>3523</v>
      </c>
      <c r="T153" s="6913" t="s">
        <v>870</v>
      </c>
      <c r="U153" s="6719">
        <v>16</v>
      </c>
      <c r="V153" s="6715" t="s">
        <v>3523</v>
      </c>
      <c r="W153" s="6912">
        <v>16</v>
      </c>
      <c r="X153" s="6719">
        <v>42</v>
      </c>
      <c r="Y153" s="6715" t="s">
        <v>3523</v>
      </c>
      <c r="Z153" s="6914">
        <v>42</v>
      </c>
      <c r="AA153" s="509"/>
      <c r="AB153" s="509"/>
      <c r="AC153" s="509"/>
    </row>
    <row r="154" spans="1:29" s="1998" customFormat="1" ht="45">
      <c r="A154" s="509"/>
      <c r="B154" s="6714" t="s">
        <v>2221</v>
      </c>
      <c r="C154" s="6715" t="s">
        <v>3523</v>
      </c>
      <c r="D154" s="6908" t="s">
        <v>2221</v>
      </c>
      <c r="E154" s="6717" t="s">
        <v>316</v>
      </c>
      <c r="F154" s="6715" t="s">
        <v>3523</v>
      </c>
      <c r="G154" s="6909" t="s">
        <v>316</v>
      </c>
      <c r="H154" s="6719">
        <v>17</v>
      </c>
      <c r="I154" s="6715" t="s">
        <v>3523</v>
      </c>
      <c r="J154" s="6910">
        <v>17</v>
      </c>
      <c r="K154" s="6719">
        <v>43</v>
      </c>
      <c r="L154" s="6715" t="s">
        <v>3523</v>
      </c>
      <c r="M154" s="6911">
        <v>43</v>
      </c>
      <c r="N154" s="509"/>
      <c r="O154" s="6714" t="s">
        <v>2221</v>
      </c>
      <c r="P154" s="6715" t="s">
        <v>3523</v>
      </c>
      <c r="Q154" s="6912" t="s">
        <v>2221</v>
      </c>
      <c r="R154" s="6717" t="s">
        <v>316</v>
      </c>
      <c r="S154" s="6715" t="s">
        <v>3523</v>
      </c>
      <c r="T154" s="6913" t="s">
        <v>316</v>
      </c>
      <c r="U154" s="6719">
        <v>17</v>
      </c>
      <c r="V154" s="6715" t="s">
        <v>3523</v>
      </c>
      <c r="W154" s="6912">
        <v>17</v>
      </c>
      <c r="X154" s="6719">
        <v>43</v>
      </c>
      <c r="Y154" s="6715" t="s">
        <v>3523</v>
      </c>
      <c r="Z154" s="6914">
        <v>43</v>
      </c>
      <c r="AA154" s="509"/>
      <c r="AB154" s="509"/>
      <c r="AC154" s="509"/>
    </row>
    <row r="155" spans="1:29" s="1998" customFormat="1" ht="45">
      <c r="A155" s="509"/>
      <c r="B155" s="6714" t="s">
        <v>1955</v>
      </c>
      <c r="C155" s="6715" t="s">
        <v>3523</v>
      </c>
      <c r="D155" s="6908" t="s">
        <v>1955</v>
      </c>
      <c r="E155" s="6717" t="s">
        <v>3622</v>
      </c>
      <c r="F155" s="6715" t="s">
        <v>3523</v>
      </c>
      <c r="G155" s="6909" t="s">
        <v>3622</v>
      </c>
      <c r="H155" s="6719">
        <v>18</v>
      </c>
      <c r="I155" s="6715" t="s">
        <v>3523</v>
      </c>
      <c r="J155" s="6910">
        <v>18</v>
      </c>
      <c r="K155" s="6719">
        <v>44</v>
      </c>
      <c r="L155" s="6715" t="s">
        <v>3523</v>
      </c>
      <c r="M155" s="6911">
        <v>44</v>
      </c>
      <c r="N155" s="509"/>
      <c r="O155" s="6714" t="s">
        <v>1955</v>
      </c>
      <c r="P155" s="6715" t="s">
        <v>3523</v>
      </c>
      <c r="Q155" s="6912" t="s">
        <v>1955</v>
      </c>
      <c r="R155" s="6717" t="s">
        <v>3622</v>
      </c>
      <c r="S155" s="6715" t="s">
        <v>3523</v>
      </c>
      <c r="T155" s="6913" t="s">
        <v>3622</v>
      </c>
      <c r="U155" s="6719">
        <v>18</v>
      </c>
      <c r="V155" s="6715" t="s">
        <v>3523</v>
      </c>
      <c r="W155" s="6912">
        <v>18</v>
      </c>
      <c r="X155" s="6719">
        <v>44</v>
      </c>
      <c r="Y155" s="6715" t="s">
        <v>3523</v>
      </c>
      <c r="Z155" s="6914">
        <v>44</v>
      </c>
      <c r="AA155" s="509"/>
      <c r="AB155" s="509"/>
      <c r="AC155" s="509"/>
    </row>
    <row r="156" spans="1:29" s="1998" customFormat="1" ht="45">
      <c r="A156" s="509"/>
      <c r="B156" s="6714" t="s">
        <v>740</v>
      </c>
      <c r="C156" s="6715" t="s">
        <v>3523</v>
      </c>
      <c r="D156" s="6908" t="s">
        <v>740</v>
      </c>
      <c r="E156" s="6717" t="s">
        <v>3626</v>
      </c>
      <c r="F156" s="6715" t="s">
        <v>3523</v>
      </c>
      <c r="G156" s="6909" t="s">
        <v>3626</v>
      </c>
      <c r="H156" s="6719">
        <v>19</v>
      </c>
      <c r="I156" s="6715" t="s">
        <v>3523</v>
      </c>
      <c r="J156" s="6910">
        <v>19</v>
      </c>
      <c r="K156" s="6719">
        <v>45</v>
      </c>
      <c r="L156" s="6715" t="s">
        <v>3523</v>
      </c>
      <c r="M156" s="6911">
        <v>45</v>
      </c>
      <c r="N156" s="509"/>
      <c r="O156" s="6714" t="s">
        <v>740</v>
      </c>
      <c r="P156" s="6715" t="s">
        <v>3523</v>
      </c>
      <c r="Q156" s="6912" t="s">
        <v>740</v>
      </c>
      <c r="R156" s="6717" t="s">
        <v>3626</v>
      </c>
      <c r="S156" s="6715" t="s">
        <v>3523</v>
      </c>
      <c r="T156" s="6913" t="s">
        <v>3626</v>
      </c>
      <c r="U156" s="6719">
        <v>19</v>
      </c>
      <c r="V156" s="6715" t="s">
        <v>3523</v>
      </c>
      <c r="W156" s="6912">
        <v>19</v>
      </c>
      <c r="X156" s="6719">
        <v>45</v>
      </c>
      <c r="Y156" s="6715" t="s">
        <v>3523</v>
      </c>
      <c r="Z156" s="6914">
        <v>45</v>
      </c>
      <c r="AA156" s="509"/>
      <c r="AB156" s="509"/>
      <c r="AC156" s="509"/>
    </row>
    <row r="157" spans="1:29" s="1998" customFormat="1" ht="45">
      <c r="A157" s="509"/>
      <c r="B157" s="6714" t="s">
        <v>1957</v>
      </c>
      <c r="C157" s="6715" t="s">
        <v>3523</v>
      </c>
      <c r="D157" s="6908" t="s">
        <v>1957</v>
      </c>
      <c r="E157" s="6717" t="s">
        <v>647</v>
      </c>
      <c r="F157" s="6715" t="s">
        <v>3523</v>
      </c>
      <c r="G157" s="6909" t="s">
        <v>647</v>
      </c>
      <c r="H157" s="6719">
        <v>20</v>
      </c>
      <c r="I157" s="6715" t="s">
        <v>3523</v>
      </c>
      <c r="J157" s="6910">
        <v>20</v>
      </c>
      <c r="K157" s="6719">
        <v>46</v>
      </c>
      <c r="L157" s="6715" t="s">
        <v>3523</v>
      </c>
      <c r="M157" s="6911">
        <v>46</v>
      </c>
      <c r="N157" s="509"/>
      <c r="O157" s="6714" t="s">
        <v>1957</v>
      </c>
      <c r="P157" s="6715" t="s">
        <v>3523</v>
      </c>
      <c r="Q157" s="6912" t="s">
        <v>1957</v>
      </c>
      <c r="R157" s="6717" t="s">
        <v>647</v>
      </c>
      <c r="S157" s="6715" t="s">
        <v>3523</v>
      </c>
      <c r="T157" s="6913" t="s">
        <v>647</v>
      </c>
      <c r="U157" s="6719">
        <v>20</v>
      </c>
      <c r="V157" s="6715" t="s">
        <v>3523</v>
      </c>
      <c r="W157" s="6912">
        <v>20</v>
      </c>
      <c r="X157" s="6719">
        <v>46</v>
      </c>
      <c r="Y157" s="6715" t="s">
        <v>3523</v>
      </c>
      <c r="Z157" s="6914">
        <v>46</v>
      </c>
      <c r="AA157" s="509"/>
      <c r="AB157" s="509"/>
      <c r="AC157" s="509"/>
    </row>
    <row r="158" spans="1:29" s="1998" customFormat="1" ht="45">
      <c r="A158" s="509"/>
      <c r="B158" s="6714" t="s">
        <v>2074</v>
      </c>
      <c r="C158" s="6715" t="s">
        <v>3523</v>
      </c>
      <c r="D158" s="6908" t="s">
        <v>2074</v>
      </c>
      <c r="E158" s="6717" t="s">
        <v>626</v>
      </c>
      <c r="F158" s="6715" t="s">
        <v>3523</v>
      </c>
      <c r="G158" s="6909" t="s">
        <v>626</v>
      </c>
      <c r="H158" s="6719">
        <v>21</v>
      </c>
      <c r="I158" s="6715" t="s">
        <v>3523</v>
      </c>
      <c r="J158" s="6910">
        <v>21</v>
      </c>
      <c r="K158" s="6719">
        <v>47</v>
      </c>
      <c r="L158" s="6715" t="s">
        <v>3523</v>
      </c>
      <c r="M158" s="6911">
        <v>47</v>
      </c>
      <c r="N158" s="509"/>
      <c r="O158" s="6714" t="s">
        <v>2074</v>
      </c>
      <c r="P158" s="6715" t="s">
        <v>3523</v>
      </c>
      <c r="Q158" s="6912" t="s">
        <v>2074</v>
      </c>
      <c r="R158" s="6717" t="s">
        <v>626</v>
      </c>
      <c r="S158" s="6715" t="s">
        <v>3523</v>
      </c>
      <c r="T158" s="6913" t="s">
        <v>626</v>
      </c>
      <c r="U158" s="6719">
        <v>21</v>
      </c>
      <c r="V158" s="6715" t="s">
        <v>3523</v>
      </c>
      <c r="W158" s="6912">
        <v>21</v>
      </c>
      <c r="X158" s="6719">
        <v>47</v>
      </c>
      <c r="Y158" s="6715" t="s">
        <v>3523</v>
      </c>
      <c r="Z158" s="6914">
        <v>47</v>
      </c>
      <c r="AA158" s="509"/>
      <c r="AB158" s="509"/>
      <c r="AC158" s="509"/>
    </row>
    <row r="159" spans="1:29" s="1998" customFormat="1" ht="45">
      <c r="A159" s="509"/>
      <c r="B159" s="6714" t="s">
        <v>2093</v>
      </c>
      <c r="C159" s="6715" t="s">
        <v>3523</v>
      </c>
      <c r="D159" s="6908" t="s">
        <v>2093</v>
      </c>
      <c r="E159" s="6717" t="s">
        <v>3627</v>
      </c>
      <c r="F159" s="6715" t="s">
        <v>3523</v>
      </c>
      <c r="G159" s="6909" t="s">
        <v>3627</v>
      </c>
      <c r="H159" s="6719">
        <v>22</v>
      </c>
      <c r="I159" s="6715" t="s">
        <v>3523</v>
      </c>
      <c r="J159" s="6910">
        <v>22</v>
      </c>
      <c r="K159" s="6719">
        <v>48</v>
      </c>
      <c r="L159" s="6715" t="s">
        <v>3523</v>
      </c>
      <c r="M159" s="6911">
        <v>48</v>
      </c>
      <c r="N159" s="509"/>
      <c r="O159" s="6714" t="s">
        <v>2093</v>
      </c>
      <c r="P159" s="6715" t="s">
        <v>3523</v>
      </c>
      <c r="Q159" s="6912" t="s">
        <v>2093</v>
      </c>
      <c r="R159" s="6717" t="s">
        <v>3627</v>
      </c>
      <c r="S159" s="6715" t="s">
        <v>3523</v>
      </c>
      <c r="T159" s="6913" t="s">
        <v>3627</v>
      </c>
      <c r="U159" s="6719">
        <v>22</v>
      </c>
      <c r="V159" s="6715" t="s">
        <v>3523</v>
      </c>
      <c r="W159" s="6912">
        <v>22</v>
      </c>
      <c r="X159" s="6719">
        <v>48</v>
      </c>
      <c r="Y159" s="6715" t="s">
        <v>3523</v>
      </c>
      <c r="Z159" s="6914">
        <v>48</v>
      </c>
      <c r="AA159" s="509"/>
      <c r="AB159" s="509"/>
      <c r="AC159" s="509"/>
    </row>
    <row r="160" spans="1:29" s="1998" customFormat="1" ht="45">
      <c r="A160" s="509"/>
      <c r="B160" s="6714" t="s">
        <v>3628</v>
      </c>
      <c r="C160" s="6715" t="s">
        <v>3523</v>
      </c>
      <c r="D160" s="6908" t="s">
        <v>3628</v>
      </c>
      <c r="E160" s="6717" t="s">
        <v>3629</v>
      </c>
      <c r="F160" s="6715" t="s">
        <v>3523</v>
      </c>
      <c r="G160" s="6909" t="s">
        <v>3629</v>
      </c>
      <c r="H160" s="6719">
        <v>23</v>
      </c>
      <c r="I160" s="6715" t="s">
        <v>3523</v>
      </c>
      <c r="J160" s="6910">
        <v>23</v>
      </c>
      <c r="K160" s="6719">
        <v>49</v>
      </c>
      <c r="L160" s="6715" t="s">
        <v>3523</v>
      </c>
      <c r="M160" s="6911">
        <v>49</v>
      </c>
      <c r="N160" s="509"/>
      <c r="O160" s="6714" t="s">
        <v>3628</v>
      </c>
      <c r="P160" s="6715" t="s">
        <v>3523</v>
      </c>
      <c r="Q160" s="6912" t="s">
        <v>3628</v>
      </c>
      <c r="R160" s="6717" t="s">
        <v>3629</v>
      </c>
      <c r="S160" s="6715" t="s">
        <v>3523</v>
      </c>
      <c r="T160" s="6913" t="s">
        <v>3629</v>
      </c>
      <c r="U160" s="6719">
        <v>23</v>
      </c>
      <c r="V160" s="6715" t="s">
        <v>3523</v>
      </c>
      <c r="W160" s="6912">
        <v>23</v>
      </c>
      <c r="X160" s="6719">
        <v>49</v>
      </c>
      <c r="Y160" s="6715" t="s">
        <v>3523</v>
      </c>
      <c r="Z160" s="6914">
        <v>49</v>
      </c>
      <c r="AA160" s="509"/>
      <c r="AB160" s="509"/>
      <c r="AC160" s="509"/>
    </row>
    <row r="161" spans="1:29" s="1998" customFormat="1" ht="45">
      <c r="A161" s="509"/>
      <c r="B161" s="6714" t="s">
        <v>64</v>
      </c>
      <c r="C161" s="6715" t="s">
        <v>3523</v>
      </c>
      <c r="D161" s="6908" t="s">
        <v>64</v>
      </c>
      <c r="E161" s="6717" t="s">
        <v>3630</v>
      </c>
      <c r="F161" s="6715" t="s">
        <v>3523</v>
      </c>
      <c r="G161" s="6909" t="s">
        <v>3630</v>
      </c>
      <c r="H161" s="6719">
        <v>24</v>
      </c>
      <c r="I161" s="6715" t="s">
        <v>3523</v>
      </c>
      <c r="J161" s="6910">
        <v>24</v>
      </c>
      <c r="K161" s="6719">
        <v>50</v>
      </c>
      <c r="L161" s="6715" t="s">
        <v>3523</v>
      </c>
      <c r="M161" s="6911">
        <v>50</v>
      </c>
      <c r="N161" s="509"/>
      <c r="O161" s="6714" t="s">
        <v>64</v>
      </c>
      <c r="P161" s="6715" t="s">
        <v>3523</v>
      </c>
      <c r="Q161" s="6912" t="s">
        <v>64</v>
      </c>
      <c r="R161" s="6717" t="s">
        <v>3630</v>
      </c>
      <c r="S161" s="6715" t="s">
        <v>3523</v>
      </c>
      <c r="T161" s="6913" t="s">
        <v>3630</v>
      </c>
      <c r="U161" s="6719">
        <v>24</v>
      </c>
      <c r="V161" s="6715" t="s">
        <v>3523</v>
      </c>
      <c r="W161" s="6912">
        <v>24</v>
      </c>
      <c r="X161" s="6719">
        <v>50</v>
      </c>
      <c r="Y161" s="6715" t="s">
        <v>3523</v>
      </c>
      <c r="Z161" s="6914">
        <v>50</v>
      </c>
      <c r="AA161" s="509"/>
      <c r="AB161" s="509"/>
      <c r="AC161" s="509"/>
    </row>
    <row r="162" spans="1:29" s="1998" customFormat="1" ht="45">
      <c r="A162" s="509"/>
      <c r="B162" s="6714" t="s">
        <v>3619</v>
      </c>
      <c r="C162" s="6715" t="s">
        <v>3523</v>
      </c>
      <c r="D162" s="6908" t="s">
        <v>3619</v>
      </c>
      <c r="E162" s="6717" t="s">
        <v>3624</v>
      </c>
      <c r="F162" s="6715" t="s">
        <v>3523</v>
      </c>
      <c r="G162" s="6909" t="s">
        <v>3624</v>
      </c>
      <c r="H162" s="6719">
        <v>25</v>
      </c>
      <c r="I162" s="6715" t="s">
        <v>3523</v>
      </c>
      <c r="J162" s="6910">
        <v>25</v>
      </c>
      <c r="K162" s="6719">
        <v>51</v>
      </c>
      <c r="L162" s="6715" t="s">
        <v>3523</v>
      </c>
      <c r="M162" s="6911">
        <v>51</v>
      </c>
      <c r="N162" s="509"/>
      <c r="O162" s="6714" t="s">
        <v>3619</v>
      </c>
      <c r="P162" s="6715" t="s">
        <v>3523</v>
      </c>
      <c r="Q162" s="6912" t="s">
        <v>3619</v>
      </c>
      <c r="R162" s="6717" t="s">
        <v>3624</v>
      </c>
      <c r="S162" s="6715" t="s">
        <v>3523</v>
      </c>
      <c r="T162" s="6913" t="s">
        <v>3624</v>
      </c>
      <c r="U162" s="6719">
        <v>25</v>
      </c>
      <c r="V162" s="6715" t="s">
        <v>3523</v>
      </c>
      <c r="W162" s="6912">
        <v>25</v>
      </c>
      <c r="X162" s="6719">
        <v>51</v>
      </c>
      <c r="Y162" s="6715" t="s">
        <v>3523</v>
      </c>
      <c r="Z162" s="6914">
        <v>51</v>
      </c>
      <c r="AA162" s="509"/>
      <c r="AB162" s="509"/>
      <c r="AC162" s="509"/>
    </row>
    <row r="163" spans="1:29" s="1998" customFormat="1" ht="45">
      <c r="A163" s="509"/>
      <c r="B163" s="6714" t="s">
        <v>867</v>
      </c>
      <c r="C163" s="6715" t="s">
        <v>3523</v>
      </c>
      <c r="D163" s="6908" t="s">
        <v>867</v>
      </c>
      <c r="E163" s="6717" t="s">
        <v>3623</v>
      </c>
      <c r="F163" s="6715" t="s">
        <v>3523</v>
      </c>
      <c r="G163" s="6909" t="s">
        <v>3623</v>
      </c>
      <c r="H163" s="6719">
        <v>26</v>
      </c>
      <c r="I163" s="6715" t="s">
        <v>3523</v>
      </c>
      <c r="J163" s="6910">
        <v>26</v>
      </c>
      <c r="K163" s="6719">
        <v>52</v>
      </c>
      <c r="L163" s="6715" t="s">
        <v>3523</v>
      </c>
      <c r="M163" s="6911">
        <v>52</v>
      </c>
      <c r="N163" s="509"/>
      <c r="O163" s="6714" t="s">
        <v>867</v>
      </c>
      <c r="P163" s="6715" t="s">
        <v>3523</v>
      </c>
      <c r="Q163" s="6912" t="s">
        <v>867</v>
      </c>
      <c r="R163" s="6717" t="s">
        <v>3623</v>
      </c>
      <c r="S163" s="6715" t="s">
        <v>3523</v>
      </c>
      <c r="T163" s="6913" t="s">
        <v>3623</v>
      </c>
      <c r="U163" s="6719">
        <v>26</v>
      </c>
      <c r="V163" s="6715" t="s">
        <v>3523</v>
      </c>
      <c r="W163" s="6912">
        <v>26</v>
      </c>
      <c r="X163" s="6719">
        <v>52</v>
      </c>
      <c r="Y163" s="6715" t="s">
        <v>3523</v>
      </c>
      <c r="Z163" s="6914">
        <v>52</v>
      </c>
      <c r="AA163" s="509"/>
      <c r="AB163" s="509"/>
      <c r="AC163" s="509"/>
    </row>
    <row r="164" spans="1:29" s="1998" customFormat="1" ht="45">
      <c r="A164" s="509"/>
      <c r="B164" s="6714" t="s">
        <v>2280</v>
      </c>
      <c r="C164" s="6715" t="s">
        <v>3523</v>
      </c>
      <c r="D164" s="6908" t="s">
        <v>2280</v>
      </c>
      <c r="E164" s="6717" t="s">
        <v>308</v>
      </c>
      <c r="F164" s="6715" t="s">
        <v>3523</v>
      </c>
      <c r="G164" s="6909" t="s">
        <v>308</v>
      </c>
      <c r="H164" s="6719" t="s">
        <v>3621</v>
      </c>
      <c r="I164" s="6715" t="s">
        <v>3523</v>
      </c>
      <c r="J164" s="6910" t="s">
        <v>3621</v>
      </c>
      <c r="K164" s="6719" t="s">
        <v>3631</v>
      </c>
      <c r="L164" s="6715" t="s">
        <v>3523</v>
      </c>
      <c r="M164" s="6911" t="s">
        <v>3631</v>
      </c>
      <c r="N164" s="509"/>
      <c r="O164" s="6714" t="s">
        <v>2280</v>
      </c>
      <c r="P164" s="6715" t="s">
        <v>3523</v>
      </c>
      <c r="Q164" s="6912" t="s">
        <v>2280</v>
      </c>
      <c r="R164" s="6717" t="s">
        <v>308</v>
      </c>
      <c r="S164" s="6715" t="s">
        <v>3523</v>
      </c>
      <c r="T164" s="6913" t="s">
        <v>308</v>
      </c>
      <c r="U164" s="6719" t="s">
        <v>3621</v>
      </c>
      <c r="V164" s="6715" t="s">
        <v>3523</v>
      </c>
      <c r="W164" s="6912" t="s">
        <v>3621</v>
      </c>
      <c r="X164" s="6719" t="s">
        <v>3631</v>
      </c>
      <c r="Y164" s="6715" t="s">
        <v>3523</v>
      </c>
      <c r="Z164" s="6914" t="s">
        <v>3631</v>
      </c>
      <c r="AA164" s="509"/>
      <c r="AB164" s="509"/>
      <c r="AC164" s="509"/>
    </row>
    <row r="165" spans="1:29" s="1998" customFormat="1" ht="45">
      <c r="A165" s="509"/>
      <c r="B165" s="6714" t="s">
        <v>3550</v>
      </c>
      <c r="C165" s="6715" t="s">
        <v>3523</v>
      </c>
      <c r="D165" s="6908" t="s">
        <v>3550</v>
      </c>
      <c r="E165" s="6717" t="s">
        <v>2278</v>
      </c>
      <c r="F165" s="6715" t="s">
        <v>3523</v>
      </c>
      <c r="G165" s="6909" t="s">
        <v>2278</v>
      </c>
      <c r="H165" s="6719" t="s">
        <v>166</v>
      </c>
      <c r="I165" s="6715" t="s">
        <v>3523</v>
      </c>
      <c r="J165" s="6910" t="s">
        <v>166</v>
      </c>
      <c r="K165" s="6719" t="s">
        <v>3644</v>
      </c>
      <c r="L165" s="6715" t="s">
        <v>3523</v>
      </c>
      <c r="M165" s="6911" t="s">
        <v>3644</v>
      </c>
      <c r="N165" s="509"/>
      <c r="O165" s="6714" t="s">
        <v>3550</v>
      </c>
      <c r="P165" s="6715" t="s">
        <v>3523</v>
      </c>
      <c r="Q165" s="6912" t="s">
        <v>3550</v>
      </c>
      <c r="R165" s="6717" t="s">
        <v>2278</v>
      </c>
      <c r="S165" s="6715" t="s">
        <v>3523</v>
      </c>
      <c r="T165" s="6913" t="s">
        <v>2278</v>
      </c>
      <c r="U165" s="6719" t="s">
        <v>166</v>
      </c>
      <c r="V165" s="6715" t="s">
        <v>3523</v>
      </c>
      <c r="W165" s="6912" t="s">
        <v>166</v>
      </c>
      <c r="X165" s="6719" t="s">
        <v>3644</v>
      </c>
      <c r="Y165" s="6715" t="s">
        <v>3523</v>
      </c>
      <c r="Z165" s="6914" t="s">
        <v>3644</v>
      </c>
      <c r="AA165" s="509"/>
      <c r="AB165" s="509"/>
      <c r="AC165" s="509"/>
    </row>
    <row r="166" spans="1:29" s="1998" customFormat="1" ht="45">
      <c r="A166" s="509"/>
      <c r="B166" s="6714" t="s">
        <v>3558</v>
      </c>
      <c r="C166" s="6715" t="s">
        <v>3523</v>
      </c>
      <c r="D166" s="6908" t="s">
        <v>3558</v>
      </c>
      <c r="E166" s="6717" t="s">
        <v>3554</v>
      </c>
      <c r="F166" s="6715" t="s">
        <v>3523</v>
      </c>
      <c r="G166" s="6909" t="s">
        <v>3554</v>
      </c>
      <c r="H166" s="6719" t="s">
        <v>2249</v>
      </c>
      <c r="I166" s="6715" t="s">
        <v>3523</v>
      </c>
      <c r="J166" s="6910" t="s">
        <v>2249</v>
      </c>
      <c r="K166" s="6719" t="s">
        <v>3556</v>
      </c>
      <c r="L166" s="6715" t="s">
        <v>3523</v>
      </c>
      <c r="M166" s="6911" t="s">
        <v>3556</v>
      </c>
      <c r="N166" s="509"/>
      <c r="O166" s="6714" t="s">
        <v>3558</v>
      </c>
      <c r="P166" s="6715" t="s">
        <v>3523</v>
      </c>
      <c r="Q166" s="6912" t="s">
        <v>3558</v>
      </c>
      <c r="R166" s="6717" t="s">
        <v>3554</v>
      </c>
      <c r="S166" s="6715" t="s">
        <v>3523</v>
      </c>
      <c r="T166" s="6913" t="s">
        <v>3554</v>
      </c>
      <c r="U166" s="6719" t="s">
        <v>2249</v>
      </c>
      <c r="V166" s="6715" t="s">
        <v>3523</v>
      </c>
      <c r="W166" s="6912" t="s">
        <v>2249</v>
      </c>
      <c r="X166" s="6719" t="s">
        <v>3556</v>
      </c>
      <c r="Y166" s="6715" t="s">
        <v>3523</v>
      </c>
      <c r="Z166" s="6914" t="s">
        <v>3556</v>
      </c>
      <c r="AA166" s="509"/>
      <c r="AB166" s="509"/>
      <c r="AC166" s="509"/>
    </row>
    <row r="167" spans="1:29" s="1998" customFormat="1" ht="45">
      <c r="A167" s="509"/>
      <c r="B167" s="6714" t="s">
        <v>3657</v>
      </c>
      <c r="C167" s="6715" t="s">
        <v>3523</v>
      </c>
      <c r="D167" s="6908" t="s">
        <v>3657</v>
      </c>
      <c r="E167" s="6717" t="s">
        <v>3565</v>
      </c>
      <c r="F167" s="6715" t="s">
        <v>3523</v>
      </c>
      <c r="G167" s="6909" t="s">
        <v>3565</v>
      </c>
      <c r="H167" s="6719" t="s">
        <v>1690</v>
      </c>
      <c r="I167" s="6715" t="s">
        <v>3523</v>
      </c>
      <c r="J167" s="6910" t="s">
        <v>1690</v>
      </c>
      <c r="K167" s="6719" t="s">
        <v>257</v>
      </c>
      <c r="L167" s="6715" t="s">
        <v>3523</v>
      </c>
      <c r="M167" s="6911" t="s">
        <v>257</v>
      </c>
      <c r="N167" s="509"/>
      <c r="O167" s="6714" t="s">
        <v>3657</v>
      </c>
      <c r="P167" s="6715" t="s">
        <v>3523</v>
      </c>
      <c r="Q167" s="6912" t="s">
        <v>3657</v>
      </c>
      <c r="R167" s="6717" t="s">
        <v>3565</v>
      </c>
      <c r="S167" s="6715" t="s">
        <v>3523</v>
      </c>
      <c r="T167" s="6913" t="s">
        <v>3565</v>
      </c>
      <c r="U167" s="6719" t="s">
        <v>1690</v>
      </c>
      <c r="V167" s="6715" t="s">
        <v>3523</v>
      </c>
      <c r="W167" s="6912" t="s">
        <v>1690</v>
      </c>
      <c r="X167" s="6719" t="s">
        <v>257</v>
      </c>
      <c r="Y167" s="6715" t="s">
        <v>3523</v>
      </c>
      <c r="Z167" s="6914" t="s">
        <v>257</v>
      </c>
      <c r="AA167" s="509"/>
      <c r="AB167" s="509"/>
      <c r="AC167" s="509"/>
    </row>
    <row r="168" spans="1:29" s="1998" customFormat="1" ht="45">
      <c r="A168" s="509"/>
      <c r="B168" s="6714" t="s">
        <v>3562</v>
      </c>
      <c r="C168" s="6715" t="s">
        <v>3523</v>
      </c>
      <c r="D168" s="6908" t="s">
        <v>3562</v>
      </c>
      <c r="E168" s="6717" t="s">
        <v>3555</v>
      </c>
      <c r="F168" s="6715" t="s">
        <v>3523</v>
      </c>
      <c r="G168" s="6909" t="s">
        <v>3555</v>
      </c>
      <c r="H168" s="6719" t="s">
        <v>3658</v>
      </c>
      <c r="I168" s="6715" t="s">
        <v>3523</v>
      </c>
      <c r="J168" s="6910" t="s">
        <v>3658</v>
      </c>
      <c r="K168" s="6719" t="s">
        <v>3551</v>
      </c>
      <c r="L168" s="6715" t="s">
        <v>3523</v>
      </c>
      <c r="M168" s="6911" t="s">
        <v>3551</v>
      </c>
      <c r="N168" s="509"/>
      <c r="O168" s="6714" t="s">
        <v>3562</v>
      </c>
      <c r="P168" s="6715" t="s">
        <v>3523</v>
      </c>
      <c r="Q168" s="6912" t="s">
        <v>3562</v>
      </c>
      <c r="R168" s="6717" t="s">
        <v>3555</v>
      </c>
      <c r="S168" s="6715" t="s">
        <v>3523</v>
      </c>
      <c r="T168" s="6913" t="s">
        <v>3555</v>
      </c>
      <c r="U168" s="6719" t="s">
        <v>3658</v>
      </c>
      <c r="V168" s="6715" t="s">
        <v>3523</v>
      </c>
      <c r="W168" s="6912" t="s">
        <v>3658</v>
      </c>
      <c r="X168" s="6719" t="s">
        <v>3551</v>
      </c>
      <c r="Y168" s="6715" t="s">
        <v>3523</v>
      </c>
      <c r="Z168" s="6914" t="s">
        <v>3551</v>
      </c>
      <c r="AA168" s="509"/>
      <c r="AB168" s="509"/>
      <c r="AC168" s="509"/>
    </row>
    <row r="169" spans="1:29" s="1998" customFormat="1" ht="45">
      <c r="A169" s="509"/>
      <c r="B169" s="6714" t="s">
        <v>3564</v>
      </c>
      <c r="C169" s="6715" t="s">
        <v>3523</v>
      </c>
      <c r="D169" s="6908" t="s">
        <v>3564</v>
      </c>
      <c r="E169" s="6717" t="s">
        <v>3566</v>
      </c>
      <c r="F169" s="6715" t="s">
        <v>3523</v>
      </c>
      <c r="G169" s="6909" t="s">
        <v>3566</v>
      </c>
      <c r="H169" s="6719" t="s">
        <v>3659</v>
      </c>
      <c r="I169" s="6715" t="s">
        <v>3523</v>
      </c>
      <c r="J169" s="6910" t="s">
        <v>3659</v>
      </c>
      <c r="K169" s="6719" t="s">
        <v>2277</v>
      </c>
      <c r="L169" s="6715" t="s">
        <v>3523</v>
      </c>
      <c r="M169" s="6911" t="s">
        <v>2277</v>
      </c>
      <c r="N169" s="509"/>
      <c r="O169" s="6714" t="s">
        <v>3564</v>
      </c>
      <c r="P169" s="6715" t="s">
        <v>3523</v>
      </c>
      <c r="Q169" s="6912" t="s">
        <v>3564</v>
      </c>
      <c r="R169" s="6717" t="s">
        <v>3566</v>
      </c>
      <c r="S169" s="6715" t="s">
        <v>3523</v>
      </c>
      <c r="T169" s="6913" t="s">
        <v>3566</v>
      </c>
      <c r="U169" s="6719" t="s">
        <v>3659</v>
      </c>
      <c r="V169" s="6715" t="s">
        <v>3523</v>
      </c>
      <c r="W169" s="6912" t="s">
        <v>3659</v>
      </c>
      <c r="X169" s="6719" t="s">
        <v>2277</v>
      </c>
      <c r="Y169" s="6715" t="s">
        <v>3523</v>
      </c>
      <c r="Z169" s="6914" t="s">
        <v>2277</v>
      </c>
      <c r="AA169" s="509"/>
      <c r="AB169" s="509"/>
      <c r="AC169" s="509"/>
    </row>
    <row r="170" spans="1:29" s="1998" customFormat="1" ht="45">
      <c r="A170" s="509"/>
      <c r="B170" s="6714" t="s">
        <v>3661</v>
      </c>
      <c r="C170" s="6715" t="s">
        <v>3523</v>
      </c>
      <c r="D170" s="6908" t="s">
        <v>3661</v>
      </c>
      <c r="E170" s="6717" t="s">
        <v>3553</v>
      </c>
      <c r="F170" s="6715" t="s">
        <v>3523</v>
      </c>
      <c r="G170" s="6909" t="s">
        <v>3553</v>
      </c>
      <c r="H170" s="6719" t="s">
        <v>3561</v>
      </c>
      <c r="I170" s="6715" t="s">
        <v>3523</v>
      </c>
      <c r="J170" s="6910" t="s">
        <v>3561</v>
      </c>
      <c r="K170" s="6719" t="s">
        <v>2483</v>
      </c>
      <c r="L170" s="6715" t="s">
        <v>3523</v>
      </c>
      <c r="M170" s="6911" t="s">
        <v>2483</v>
      </c>
      <c r="N170" s="509"/>
      <c r="O170" s="6714" t="s">
        <v>3661</v>
      </c>
      <c r="P170" s="6715" t="s">
        <v>3523</v>
      </c>
      <c r="Q170" s="6912" t="s">
        <v>3661</v>
      </c>
      <c r="R170" s="6717" t="s">
        <v>3553</v>
      </c>
      <c r="S170" s="6715" t="s">
        <v>3523</v>
      </c>
      <c r="T170" s="6913" t="s">
        <v>3553</v>
      </c>
      <c r="U170" s="6719" t="s">
        <v>3561</v>
      </c>
      <c r="V170" s="6715" t="s">
        <v>3523</v>
      </c>
      <c r="W170" s="6912" t="s">
        <v>3561</v>
      </c>
      <c r="X170" s="6719" t="s">
        <v>2483</v>
      </c>
      <c r="Y170" s="6715" t="s">
        <v>3523</v>
      </c>
      <c r="Z170" s="6914" t="s">
        <v>2483</v>
      </c>
      <c r="AA170" s="509"/>
      <c r="AB170" s="509"/>
      <c r="AC170" s="509"/>
    </row>
    <row r="171" spans="1:29" s="1998" customFormat="1" ht="45">
      <c r="A171" s="509"/>
      <c r="B171" s="6714" t="s">
        <v>3662</v>
      </c>
      <c r="C171" s="6715" t="s">
        <v>3523</v>
      </c>
      <c r="D171" s="6908" t="s">
        <v>3662</v>
      </c>
      <c r="E171" s="6717" t="s">
        <v>3567</v>
      </c>
      <c r="F171" s="6715" t="s">
        <v>3523</v>
      </c>
      <c r="G171" s="6909" t="s">
        <v>3567</v>
      </c>
      <c r="H171" s="6719" t="s">
        <v>2418</v>
      </c>
      <c r="I171" s="6715" t="s">
        <v>3523</v>
      </c>
      <c r="J171" s="6910" t="s">
        <v>2418</v>
      </c>
      <c r="K171" s="6719" t="s">
        <v>121</v>
      </c>
      <c r="L171" s="6715" t="s">
        <v>3523</v>
      </c>
      <c r="M171" s="6911" t="s">
        <v>121</v>
      </c>
      <c r="N171" s="509"/>
      <c r="O171" s="6714" t="s">
        <v>3662</v>
      </c>
      <c r="P171" s="6715" t="s">
        <v>3523</v>
      </c>
      <c r="Q171" s="6912" t="s">
        <v>3662</v>
      </c>
      <c r="R171" s="6717" t="s">
        <v>3567</v>
      </c>
      <c r="S171" s="6715" t="s">
        <v>3523</v>
      </c>
      <c r="T171" s="6913" t="s">
        <v>3567</v>
      </c>
      <c r="U171" s="6719" t="s">
        <v>2418</v>
      </c>
      <c r="V171" s="6715" t="s">
        <v>3523</v>
      </c>
      <c r="W171" s="6912" t="s">
        <v>2418</v>
      </c>
      <c r="X171" s="6719" t="s">
        <v>121</v>
      </c>
      <c r="Y171" s="6715" t="s">
        <v>3523</v>
      </c>
      <c r="Z171" s="6914" t="s">
        <v>121</v>
      </c>
      <c r="AA171" s="509"/>
      <c r="AB171" s="509"/>
      <c r="AC171" s="509"/>
    </row>
    <row r="172" spans="1:29" s="1998" customFormat="1" ht="45">
      <c r="A172" s="509"/>
      <c r="B172" s="6714"/>
      <c r="C172" s="6715" t="s">
        <v>3523</v>
      </c>
      <c r="D172" s="6908"/>
      <c r="E172" s="6717" t="s">
        <v>3557</v>
      </c>
      <c r="F172" s="6715" t="s">
        <v>3523</v>
      </c>
      <c r="G172" s="6909" t="s">
        <v>3557</v>
      </c>
      <c r="H172" s="6719" t="s">
        <v>3560</v>
      </c>
      <c r="I172" s="6715" t="s">
        <v>3523</v>
      </c>
      <c r="J172" s="6910" t="s">
        <v>3560</v>
      </c>
      <c r="K172" s="6719"/>
      <c r="L172" s="6715" t="s">
        <v>3523</v>
      </c>
      <c r="M172" s="6911"/>
      <c r="N172" s="509"/>
      <c r="O172" s="6714"/>
      <c r="P172" s="6715" t="s">
        <v>3523</v>
      </c>
      <c r="Q172" s="6912"/>
      <c r="R172" s="6717" t="s">
        <v>3557</v>
      </c>
      <c r="S172" s="6715" t="s">
        <v>3523</v>
      </c>
      <c r="T172" s="6913" t="s">
        <v>3557</v>
      </c>
      <c r="U172" s="6719" t="s">
        <v>3560</v>
      </c>
      <c r="V172" s="6715" t="s">
        <v>3523</v>
      </c>
      <c r="W172" s="6912" t="s">
        <v>3560</v>
      </c>
      <c r="X172" s="6719"/>
      <c r="Y172" s="6715" t="s">
        <v>3523</v>
      </c>
      <c r="Z172" s="6914"/>
      <c r="AA172" s="509"/>
      <c r="AB172" s="509"/>
      <c r="AC172" s="509"/>
    </row>
    <row r="173" spans="1:29" s="1998" customFormat="1" ht="15">
      <c r="A173" s="6869"/>
      <c r="B173" s="6870"/>
      <c r="C173" s="6871"/>
      <c r="D173" s="6871"/>
      <c r="E173" s="6871"/>
      <c r="F173" s="6871"/>
      <c r="G173" s="6871"/>
      <c r="H173" s="6871"/>
      <c r="I173" s="6871"/>
      <c r="J173" s="6871"/>
      <c r="K173" s="6871"/>
      <c r="L173" s="6871"/>
      <c r="M173" s="6872"/>
      <c r="N173" s="6869"/>
      <c r="O173" s="6895"/>
      <c r="P173" s="6896"/>
      <c r="Q173" s="6896"/>
      <c r="R173" s="6896"/>
      <c r="S173" s="6896"/>
      <c r="T173" s="6896"/>
      <c r="U173" s="6896"/>
      <c r="V173" s="6896"/>
      <c r="W173" s="6896"/>
      <c r="X173" s="6896"/>
      <c r="Y173" s="6896"/>
      <c r="Z173" s="6899"/>
      <c r="AA173" s="6869"/>
      <c r="AB173" s="6869"/>
      <c r="AC173" s="6869"/>
    </row>
    <row r="174" spans="1:29" s="1998" customFormat="1" ht="15">
      <c r="A174" s="994"/>
      <c r="B174" s="994"/>
      <c r="C174" s="994"/>
      <c r="D174" s="994"/>
      <c r="E174" s="994"/>
      <c r="F174" s="994"/>
      <c r="G174" s="994"/>
      <c r="H174" s="994"/>
      <c r="I174" s="994"/>
      <c r="J174" s="994"/>
      <c r="K174" s="994"/>
      <c r="L174" s="994"/>
      <c r="M174" s="994"/>
      <c r="N174" s="6869"/>
      <c r="O174" s="994"/>
      <c r="P174" s="994"/>
      <c r="Q174" s="994"/>
      <c r="R174" s="994"/>
      <c r="S174" s="994"/>
      <c r="T174" s="994"/>
      <c r="U174" s="994"/>
      <c r="V174" s="994"/>
      <c r="W174" s="994"/>
      <c r="X174" s="994"/>
      <c r="Y174" s="994"/>
      <c r="Z174" s="994"/>
      <c r="AA174" s="6898"/>
      <c r="AB174" s="994"/>
      <c r="AC174" s="994"/>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769E8-709A-4476-8C9D-2BDA7D0653CA}">
  <dimension ref="A1:AX131"/>
  <sheetViews>
    <sheetView showZeros="0" showWhiteSpace="0" zoomScaleNormal="100" zoomScalePageLayoutView="58" workbookViewId="0">
      <selection activeCell="AN8" sqref="AN8"/>
    </sheetView>
  </sheetViews>
  <sheetFormatPr baseColWidth="10" defaultRowHeight="15"/>
  <cols>
    <col min="1" max="1" width="3.7109375" style="2043" customWidth="1"/>
    <col min="2" max="2" width="5.42578125" style="2051" customWidth="1"/>
    <col min="3" max="3" width="29.85546875" style="2051" customWidth="1"/>
    <col min="4" max="4" width="5.42578125" style="2051" customWidth="1"/>
    <col min="5" max="5" width="35.5703125" style="2051" customWidth="1"/>
    <col min="6" max="6" width="5.42578125" style="2051" customWidth="1"/>
    <col min="7" max="7" width="33.28515625" style="2051" customWidth="1"/>
    <col min="8" max="8" width="5.42578125" style="2051" customWidth="1"/>
    <col min="9" max="9" width="32.28515625" style="2051" customWidth="1"/>
    <col min="10" max="10" width="3.42578125" style="2051" customWidth="1"/>
    <col min="11" max="11" width="4.140625" style="2051" customWidth="1"/>
    <col min="12" max="12" width="5.42578125" style="2051" customWidth="1"/>
    <col min="13" max="13" width="20.28515625" style="2051" customWidth="1"/>
    <col min="14" max="14" width="5.42578125" style="2051" customWidth="1"/>
    <col min="15" max="15" width="18.7109375" style="2051" customWidth="1"/>
    <col min="16" max="16" width="5.42578125" style="2051" customWidth="1"/>
    <col min="17" max="17" width="18.85546875" style="2051" customWidth="1"/>
    <col min="18" max="18" width="5.42578125" style="2051" customWidth="1"/>
    <col min="19" max="19" width="16.28515625" style="2051" customWidth="1"/>
    <col min="20" max="20" width="2.85546875" style="2051" customWidth="1"/>
    <col min="21" max="21" width="5.42578125" style="2043" customWidth="1"/>
    <col min="22" max="22" width="4.7109375" style="2043" customWidth="1"/>
    <col min="23" max="23" width="34.140625" style="2043" customWidth="1"/>
    <col min="24" max="24" width="5.7109375" style="2043" customWidth="1"/>
    <col min="25" max="25" width="25.7109375" style="2043" customWidth="1"/>
    <col min="26" max="26" width="5.5703125" style="2043" bestFit="1" customWidth="1"/>
    <col min="27" max="27" width="27.42578125" style="2043" customWidth="1"/>
    <col min="28" max="28" width="5.5703125" style="2043" bestFit="1" customWidth="1"/>
    <col min="29" max="29" width="36.7109375" style="2043" customWidth="1"/>
    <col min="30" max="30" width="5.5703125" style="2043" bestFit="1" customWidth="1"/>
    <col min="31" max="31" width="34" style="2043" customWidth="1"/>
    <col min="32" max="32" width="5.5703125" style="2043" bestFit="1" customWidth="1"/>
    <col min="33" max="33" width="25.7109375" style="2043" customWidth="1"/>
    <col min="34" max="40" width="11.42578125" style="2043"/>
    <col min="42" max="42" width="168.42578125" customWidth="1"/>
    <col min="43" max="43" width="11.42578125" style="2043"/>
    <col min="44" max="44" width="4.7109375" style="6625" customWidth="1"/>
    <col min="45" max="45" width="40.7109375" style="6625" customWidth="1"/>
    <col min="46" max="46" width="12.7109375" style="6625" customWidth="1"/>
    <col min="47" max="47" width="4.85546875" style="6625" customWidth="1"/>
    <col min="48" max="48" width="4.7109375" style="6625" customWidth="1"/>
    <col min="49" max="49" width="40.7109375" style="6625" customWidth="1"/>
    <col min="50" max="50" width="12.7109375" style="6625" customWidth="1"/>
    <col min="51" max="254" width="11.42578125" style="2043"/>
    <col min="255" max="255" width="5.42578125" style="2043" customWidth="1"/>
    <col min="256" max="256" width="43.5703125" style="2043" customWidth="1"/>
    <col min="257" max="257" width="5.42578125" style="2043" customWidth="1"/>
    <col min="258" max="258" width="43.5703125" style="2043" customWidth="1"/>
    <col min="259" max="259" width="5.42578125" style="2043" customWidth="1"/>
    <col min="260" max="260" width="43.5703125" style="2043" customWidth="1"/>
    <col min="261" max="261" width="5.42578125" style="2043" customWidth="1"/>
    <col min="262" max="262" width="43.5703125" style="2043" customWidth="1"/>
    <col min="263" max="263" width="3.42578125" style="2043" customWidth="1"/>
    <col min="264" max="264" width="13.7109375" style="2043" customWidth="1"/>
    <col min="265" max="265" width="5.42578125" style="2043" customWidth="1"/>
    <col min="266" max="266" width="43.5703125" style="2043" customWidth="1"/>
    <col min="267" max="267" width="5.42578125" style="2043" customWidth="1"/>
    <col min="268" max="268" width="43.5703125" style="2043" customWidth="1"/>
    <col min="269" max="269" width="5.42578125" style="2043" customWidth="1"/>
    <col min="270" max="270" width="43.5703125" style="2043" customWidth="1"/>
    <col min="271" max="271" width="5.42578125" style="2043" customWidth="1"/>
    <col min="272" max="272" width="43.5703125" style="2043" customWidth="1"/>
    <col min="273" max="273" width="2.85546875" style="2043" customWidth="1"/>
    <col min="274" max="510" width="11.42578125" style="2043"/>
    <col min="511" max="511" width="5.42578125" style="2043" customWidth="1"/>
    <col min="512" max="512" width="43.5703125" style="2043" customWidth="1"/>
    <col min="513" max="513" width="5.42578125" style="2043" customWidth="1"/>
    <col min="514" max="514" width="43.5703125" style="2043" customWidth="1"/>
    <col min="515" max="515" width="5.42578125" style="2043" customWidth="1"/>
    <col min="516" max="516" width="43.5703125" style="2043" customWidth="1"/>
    <col min="517" max="517" width="5.42578125" style="2043" customWidth="1"/>
    <col min="518" max="518" width="43.5703125" style="2043" customWidth="1"/>
    <col min="519" max="519" width="3.42578125" style="2043" customWidth="1"/>
    <col min="520" max="520" width="13.7109375" style="2043" customWidth="1"/>
    <col min="521" max="521" width="5.42578125" style="2043" customWidth="1"/>
    <col min="522" max="522" width="43.5703125" style="2043" customWidth="1"/>
    <col min="523" max="523" width="5.42578125" style="2043" customWidth="1"/>
    <col min="524" max="524" width="43.5703125" style="2043" customWidth="1"/>
    <col min="525" max="525" width="5.42578125" style="2043" customWidth="1"/>
    <col min="526" max="526" width="43.5703125" style="2043" customWidth="1"/>
    <col min="527" max="527" width="5.42578125" style="2043" customWidth="1"/>
    <col min="528" max="528" width="43.5703125" style="2043" customWidth="1"/>
    <col min="529" max="529" width="2.85546875" style="2043" customWidth="1"/>
    <col min="530" max="766" width="11.42578125" style="2043"/>
    <col min="767" max="767" width="5.42578125" style="2043" customWidth="1"/>
    <col min="768" max="768" width="43.5703125" style="2043" customWidth="1"/>
    <col min="769" max="769" width="5.42578125" style="2043" customWidth="1"/>
    <col min="770" max="770" width="43.5703125" style="2043" customWidth="1"/>
    <col min="771" max="771" width="5.42578125" style="2043" customWidth="1"/>
    <col min="772" max="772" width="43.5703125" style="2043" customWidth="1"/>
    <col min="773" max="773" width="5.42578125" style="2043" customWidth="1"/>
    <col min="774" max="774" width="43.5703125" style="2043" customWidth="1"/>
    <col min="775" max="775" width="3.42578125" style="2043" customWidth="1"/>
    <col min="776" max="776" width="13.7109375" style="2043" customWidth="1"/>
    <col min="777" max="777" width="5.42578125" style="2043" customWidth="1"/>
    <col min="778" max="778" width="43.5703125" style="2043" customWidth="1"/>
    <col min="779" max="779" width="5.42578125" style="2043" customWidth="1"/>
    <col min="780" max="780" width="43.5703125" style="2043" customWidth="1"/>
    <col min="781" max="781" width="5.42578125" style="2043" customWidth="1"/>
    <col min="782" max="782" width="43.5703125" style="2043" customWidth="1"/>
    <col min="783" max="783" width="5.42578125" style="2043" customWidth="1"/>
    <col min="784" max="784" width="43.5703125" style="2043" customWidth="1"/>
    <col min="785" max="785" width="2.85546875" style="2043" customWidth="1"/>
    <col min="786" max="1022" width="11.42578125" style="2043"/>
    <col min="1023" max="1023" width="5.42578125" style="2043" customWidth="1"/>
    <col min="1024" max="1024" width="43.5703125" style="2043" customWidth="1"/>
    <col min="1025" max="1025" width="5.42578125" style="2043" customWidth="1"/>
    <col min="1026" max="1026" width="43.5703125" style="2043" customWidth="1"/>
    <col min="1027" max="1027" width="5.42578125" style="2043" customWidth="1"/>
    <col min="1028" max="1028" width="43.5703125" style="2043" customWidth="1"/>
    <col min="1029" max="1029" width="5.42578125" style="2043" customWidth="1"/>
    <col min="1030" max="1030" width="43.5703125" style="2043" customWidth="1"/>
    <col min="1031" max="1031" width="3.42578125" style="2043" customWidth="1"/>
    <col min="1032" max="1032" width="13.7109375" style="2043" customWidth="1"/>
    <col min="1033" max="1033" width="5.42578125" style="2043" customWidth="1"/>
    <col min="1034" max="1034" width="43.5703125" style="2043" customWidth="1"/>
    <col min="1035" max="1035" width="5.42578125" style="2043" customWidth="1"/>
    <col min="1036" max="1036" width="43.5703125" style="2043" customWidth="1"/>
    <col min="1037" max="1037" width="5.42578125" style="2043" customWidth="1"/>
    <col min="1038" max="1038" width="43.5703125" style="2043" customWidth="1"/>
    <col min="1039" max="1039" width="5.42578125" style="2043" customWidth="1"/>
    <col min="1040" max="1040" width="43.5703125" style="2043" customWidth="1"/>
    <col min="1041" max="1041" width="2.85546875" style="2043" customWidth="1"/>
    <col min="1042" max="1278" width="11.42578125" style="2043"/>
    <col min="1279" max="1279" width="5.42578125" style="2043" customWidth="1"/>
    <col min="1280" max="1280" width="43.5703125" style="2043" customWidth="1"/>
    <col min="1281" max="1281" width="5.42578125" style="2043" customWidth="1"/>
    <col min="1282" max="1282" width="43.5703125" style="2043" customWidth="1"/>
    <col min="1283" max="1283" width="5.42578125" style="2043" customWidth="1"/>
    <col min="1284" max="1284" width="43.5703125" style="2043" customWidth="1"/>
    <col min="1285" max="1285" width="5.42578125" style="2043" customWidth="1"/>
    <col min="1286" max="1286" width="43.5703125" style="2043" customWidth="1"/>
    <col min="1287" max="1287" width="3.42578125" style="2043" customWidth="1"/>
    <col min="1288" max="1288" width="13.7109375" style="2043" customWidth="1"/>
    <col min="1289" max="1289" width="5.42578125" style="2043" customWidth="1"/>
    <col min="1290" max="1290" width="43.5703125" style="2043" customWidth="1"/>
    <col min="1291" max="1291" width="5.42578125" style="2043" customWidth="1"/>
    <col min="1292" max="1292" width="43.5703125" style="2043" customWidth="1"/>
    <col min="1293" max="1293" width="5.42578125" style="2043" customWidth="1"/>
    <col min="1294" max="1294" width="43.5703125" style="2043" customWidth="1"/>
    <col min="1295" max="1295" width="5.42578125" style="2043" customWidth="1"/>
    <col min="1296" max="1296" width="43.5703125" style="2043" customWidth="1"/>
    <col min="1297" max="1297" width="2.85546875" style="2043" customWidth="1"/>
    <col min="1298" max="1534" width="11.42578125" style="2043"/>
    <col min="1535" max="1535" width="5.42578125" style="2043" customWidth="1"/>
    <col min="1536" max="1536" width="43.5703125" style="2043" customWidth="1"/>
    <col min="1537" max="1537" width="5.42578125" style="2043" customWidth="1"/>
    <col min="1538" max="1538" width="43.5703125" style="2043" customWidth="1"/>
    <col min="1539" max="1539" width="5.42578125" style="2043" customWidth="1"/>
    <col min="1540" max="1540" width="43.5703125" style="2043" customWidth="1"/>
    <col min="1541" max="1541" width="5.42578125" style="2043" customWidth="1"/>
    <col min="1542" max="1542" width="43.5703125" style="2043" customWidth="1"/>
    <col min="1543" max="1543" width="3.42578125" style="2043" customWidth="1"/>
    <col min="1544" max="1544" width="13.7109375" style="2043" customWidth="1"/>
    <col min="1545" max="1545" width="5.42578125" style="2043" customWidth="1"/>
    <col min="1546" max="1546" width="43.5703125" style="2043" customWidth="1"/>
    <col min="1547" max="1547" width="5.42578125" style="2043" customWidth="1"/>
    <col min="1548" max="1548" width="43.5703125" style="2043" customWidth="1"/>
    <col min="1549" max="1549" width="5.42578125" style="2043" customWidth="1"/>
    <col min="1550" max="1550" width="43.5703125" style="2043" customWidth="1"/>
    <col min="1551" max="1551" width="5.42578125" style="2043" customWidth="1"/>
    <col min="1552" max="1552" width="43.5703125" style="2043" customWidth="1"/>
    <col min="1553" max="1553" width="2.85546875" style="2043" customWidth="1"/>
    <col min="1554" max="1790" width="11.42578125" style="2043"/>
    <col min="1791" max="1791" width="5.42578125" style="2043" customWidth="1"/>
    <col min="1792" max="1792" width="43.5703125" style="2043" customWidth="1"/>
    <col min="1793" max="1793" width="5.42578125" style="2043" customWidth="1"/>
    <col min="1794" max="1794" width="43.5703125" style="2043" customWidth="1"/>
    <col min="1795" max="1795" width="5.42578125" style="2043" customWidth="1"/>
    <col min="1796" max="1796" width="43.5703125" style="2043" customWidth="1"/>
    <col min="1797" max="1797" width="5.42578125" style="2043" customWidth="1"/>
    <col min="1798" max="1798" width="43.5703125" style="2043" customWidth="1"/>
    <col min="1799" max="1799" width="3.42578125" style="2043" customWidth="1"/>
    <col min="1800" max="1800" width="13.7109375" style="2043" customWidth="1"/>
    <col min="1801" max="1801" width="5.42578125" style="2043" customWidth="1"/>
    <col min="1802" max="1802" width="43.5703125" style="2043" customWidth="1"/>
    <col min="1803" max="1803" width="5.42578125" style="2043" customWidth="1"/>
    <col min="1804" max="1804" width="43.5703125" style="2043" customWidth="1"/>
    <col min="1805" max="1805" width="5.42578125" style="2043" customWidth="1"/>
    <col min="1806" max="1806" width="43.5703125" style="2043" customWidth="1"/>
    <col min="1807" max="1807" width="5.42578125" style="2043" customWidth="1"/>
    <col min="1808" max="1808" width="43.5703125" style="2043" customWidth="1"/>
    <col min="1809" max="1809" width="2.85546875" style="2043" customWidth="1"/>
    <col min="1810" max="2046" width="11.42578125" style="2043"/>
    <col min="2047" max="2047" width="5.42578125" style="2043" customWidth="1"/>
    <col min="2048" max="2048" width="43.5703125" style="2043" customWidth="1"/>
    <col min="2049" max="2049" width="5.42578125" style="2043" customWidth="1"/>
    <col min="2050" max="2050" width="43.5703125" style="2043" customWidth="1"/>
    <col min="2051" max="2051" width="5.42578125" style="2043" customWidth="1"/>
    <col min="2052" max="2052" width="43.5703125" style="2043" customWidth="1"/>
    <col min="2053" max="2053" width="5.42578125" style="2043" customWidth="1"/>
    <col min="2054" max="2054" width="43.5703125" style="2043" customWidth="1"/>
    <col min="2055" max="2055" width="3.42578125" style="2043" customWidth="1"/>
    <col min="2056" max="2056" width="13.7109375" style="2043" customWidth="1"/>
    <col min="2057" max="2057" width="5.42578125" style="2043" customWidth="1"/>
    <col min="2058" max="2058" width="43.5703125" style="2043" customWidth="1"/>
    <col min="2059" max="2059" width="5.42578125" style="2043" customWidth="1"/>
    <col min="2060" max="2060" width="43.5703125" style="2043" customWidth="1"/>
    <col min="2061" max="2061" width="5.42578125" style="2043" customWidth="1"/>
    <col min="2062" max="2062" width="43.5703125" style="2043" customWidth="1"/>
    <col min="2063" max="2063" width="5.42578125" style="2043" customWidth="1"/>
    <col min="2064" max="2064" width="43.5703125" style="2043" customWidth="1"/>
    <col min="2065" max="2065" width="2.85546875" style="2043" customWidth="1"/>
    <col min="2066" max="2302" width="11.42578125" style="2043"/>
    <col min="2303" max="2303" width="5.42578125" style="2043" customWidth="1"/>
    <col min="2304" max="2304" width="43.5703125" style="2043" customWidth="1"/>
    <col min="2305" max="2305" width="5.42578125" style="2043" customWidth="1"/>
    <col min="2306" max="2306" width="43.5703125" style="2043" customWidth="1"/>
    <col min="2307" max="2307" width="5.42578125" style="2043" customWidth="1"/>
    <col min="2308" max="2308" width="43.5703125" style="2043" customWidth="1"/>
    <col min="2309" max="2309" width="5.42578125" style="2043" customWidth="1"/>
    <col min="2310" max="2310" width="43.5703125" style="2043" customWidth="1"/>
    <col min="2311" max="2311" width="3.42578125" style="2043" customWidth="1"/>
    <col min="2312" max="2312" width="13.7109375" style="2043" customWidth="1"/>
    <col min="2313" max="2313" width="5.42578125" style="2043" customWidth="1"/>
    <col min="2314" max="2314" width="43.5703125" style="2043" customWidth="1"/>
    <col min="2315" max="2315" width="5.42578125" style="2043" customWidth="1"/>
    <col min="2316" max="2316" width="43.5703125" style="2043" customWidth="1"/>
    <col min="2317" max="2317" width="5.42578125" style="2043" customWidth="1"/>
    <col min="2318" max="2318" width="43.5703125" style="2043" customWidth="1"/>
    <col min="2319" max="2319" width="5.42578125" style="2043" customWidth="1"/>
    <col min="2320" max="2320" width="43.5703125" style="2043" customWidth="1"/>
    <col min="2321" max="2321" width="2.85546875" style="2043" customWidth="1"/>
    <col min="2322" max="2558" width="11.42578125" style="2043"/>
    <col min="2559" max="2559" width="5.42578125" style="2043" customWidth="1"/>
    <col min="2560" max="2560" width="43.5703125" style="2043" customWidth="1"/>
    <col min="2561" max="2561" width="5.42578125" style="2043" customWidth="1"/>
    <col min="2562" max="2562" width="43.5703125" style="2043" customWidth="1"/>
    <col min="2563" max="2563" width="5.42578125" style="2043" customWidth="1"/>
    <col min="2564" max="2564" width="43.5703125" style="2043" customWidth="1"/>
    <col min="2565" max="2565" width="5.42578125" style="2043" customWidth="1"/>
    <col min="2566" max="2566" width="43.5703125" style="2043" customWidth="1"/>
    <col min="2567" max="2567" width="3.42578125" style="2043" customWidth="1"/>
    <col min="2568" max="2568" width="13.7109375" style="2043" customWidth="1"/>
    <col min="2569" max="2569" width="5.42578125" style="2043" customWidth="1"/>
    <col min="2570" max="2570" width="43.5703125" style="2043" customWidth="1"/>
    <col min="2571" max="2571" width="5.42578125" style="2043" customWidth="1"/>
    <col min="2572" max="2572" width="43.5703125" style="2043" customWidth="1"/>
    <col min="2573" max="2573" width="5.42578125" style="2043" customWidth="1"/>
    <col min="2574" max="2574" width="43.5703125" style="2043" customWidth="1"/>
    <col min="2575" max="2575" width="5.42578125" style="2043" customWidth="1"/>
    <col min="2576" max="2576" width="43.5703125" style="2043" customWidth="1"/>
    <col min="2577" max="2577" width="2.85546875" style="2043" customWidth="1"/>
    <col min="2578" max="2814" width="11.42578125" style="2043"/>
    <col min="2815" max="2815" width="5.42578125" style="2043" customWidth="1"/>
    <col min="2816" max="2816" width="43.5703125" style="2043" customWidth="1"/>
    <col min="2817" max="2817" width="5.42578125" style="2043" customWidth="1"/>
    <col min="2818" max="2818" width="43.5703125" style="2043" customWidth="1"/>
    <col min="2819" max="2819" width="5.42578125" style="2043" customWidth="1"/>
    <col min="2820" max="2820" width="43.5703125" style="2043" customWidth="1"/>
    <col min="2821" max="2821" width="5.42578125" style="2043" customWidth="1"/>
    <col min="2822" max="2822" width="43.5703125" style="2043" customWidth="1"/>
    <col min="2823" max="2823" width="3.42578125" style="2043" customWidth="1"/>
    <col min="2824" max="2824" width="13.7109375" style="2043" customWidth="1"/>
    <col min="2825" max="2825" width="5.42578125" style="2043" customWidth="1"/>
    <col min="2826" max="2826" width="43.5703125" style="2043" customWidth="1"/>
    <col min="2827" max="2827" width="5.42578125" style="2043" customWidth="1"/>
    <col min="2828" max="2828" width="43.5703125" style="2043" customWidth="1"/>
    <col min="2829" max="2829" width="5.42578125" style="2043" customWidth="1"/>
    <col min="2830" max="2830" width="43.5703125" style="2043" customWidth="1"/>
    <col min="2831" max="2831" width="5.42578125" style="2043" customWidth="1"/>
    <col min="2832" max="2832" width="43.5703125" style="2043" customWidth="1"/>
    <col min="2833" max="2833" width="2.85546875" style="2043" customWidth="1"/>
    <col min="2834" max="3070" width="11.42578125" style="2043"/>
    <col min="3071" max="3071" width="5.42578125" style="2043" customWidth="1"/>
    <col min="3072" max="3072" width="43.5703125" style="2043" customWidth="1"/>
    <col min="3073" max="3073" width="5.42578125" style="2043" customWidth="1"/>
    <col min="3074" max="3074" width="43.5703125" style="2043" customWidth="1"/>
    <col min="3075" max="3075" width="5.42578125" style="2043" customWidth="1"/>
    <col min="3076" max="3076" width="43.5703125" style="2043" customWidth="1"/>
    <col min="3077" max="3077" width="5.42578125" style="2043" customWidth="1"/>
    <col min="3078" max="3078" width="43.5703125" style="2043" customWidth="1"/>
    <col min="3079" max="3079" width="3.42578125" style="2043" customWidth="1"/>
    <col min="3080" max="3080" width="13.7109375" style="2043" customWidth="1"/>
    <col min="3081" max="3081" width="5.42578125" style="2043" customWidth="1"/>
    <col min="3082" max="3082" width="43.5703125" style="2043" customWidth="1"/>
    <col min="3083" max="3083" width="5.42578125" style="2043" customWidth="1"/>
    <col min="3084" max="3084" width="43.5703125" style="2043" customWidth="1"/>
    <col min="3085" max="3085" width="5.42578125" style="2043" customWidth="1"/>
    <col min="3086" max="3086" width="43.5703125" style="2043" customWidth="1"/>
    <col min="3087" max="3087" width="5.42578125" style="2043" customWidth="1"/>
    <col min="3088" max="3088" width="43.5703125" style="2043" customWidth="1"/>
    <col min="3089" max="3089" width="2.85546875" style="2043" customWidth="1"/>
    <col min="3090" max="3326" width="11.42578125" style="2043"/>
    <col min="3327" max="3327" width="5.42578125" style="2043" customWidth="1"/>
    <col min="3328" max="3328" width="43.5703125" style="2043" customWidth="1"/>
    <col min="3329" max="3329" width="5.42578125" style="2043" customWidth="1"/>
    <col min="3330" max="3330" width="43.5703125" style="2043" customWidth="1"/>
    <col min="3331" max="3331" width="5.42578125" style="2043" customWidth="1"/>
    <col min="3332" max="3332" width="43.5703125" style="2043" customWidth="1"/>
    <col min="3333" max="3333" width="5.42578125" style="2043" customWidth="1"/>
    <col min="3334" max="3334" width="43.5703125" style="2043" customWidth="1"/>
    <col min="3335" max="3335" width="3.42578125" style="2043" customWidth="1"/>
    <col min="3336" max="3336" width="13.7109375" style="2043" customWidth="1"/>
    <col min="3337" max="3337" width="5.42578125" style="2043" customWidth="1"/>
    <col min="3338" max="3338" width="43.5703125" style="2043" customWidth="1"/>
    <col min="3339" max="3339" width="5.42578125" style="2043" customWidth="1"/>
    <col min="3340" max="3340" width="43.5703125" style="2043" customWidth="1"/>
    <col min="3341" max="3341" width="5.42578125" style="2043" customWidth="1"/>
    <col min="3342" max="3342" width="43.5703125" style="2043" customWidth="1"/>
    <col min="3343" max="3343" width="5.42578125" style="2043" customWidth="1"/>
    <col min="3344" max="3344" width="43.5703125" style="2043" customWidth="1"/>
    <col min="3345" max="3345" width="2.85546875" style="2043" customWidth="1"/>
    <col min="3346" max="3582" width="11.42578125" style="2043"/>
    <col min="3583" max="3583" width="5.42578125" style="2043" customWidth="1"/>
    <col min="3584" max="3584" width="43.5703125" style="2043" customWidth="1"/>
    <col min="3585" max="3585" width="5.42578125" style="2043" customWidth="1"/>
    <col min="3586" max="3586" width="43.5703125" style="2043" customWidth="1"/>
    <col min="3587" max="3587" width="5.42578125" style="2043" customWidth="1"/>
    <col min="3588" max="3588" width="43.5703125" style="2043" customWidth="1"/>
    <col min="3589" max="3589" width="5.42578125" style="2043" customWidth="1"/>
    <col min="3590" max="3590" width="43.5703125" style="2043" customWidth="1"/>
    <col min="3591" max="3591" width="3.42578125" style="2043" customWidth="1"/>
    <col min="3592" max="3592" width="13.7109375" style="2043" customWidth="1"/>
    <col min="3593" max="3593" width="5.42578125" style="2043" customWidth="1"/>
    <col min="3594" max="3594" width="43.5703125" style="2043" customWidth="1"/>
    <col min="3595" max="3595" width="5.42578125" style="2043" customWidth="1"/>
    <col min="3596" max="3596" width="43.5703125" style="2043" customWidth="1"/>
    <col min="3597" max="3597" width="5.42578125" style="2043" customWidth="1"/>
    <col min="3598" max="3598" width="43.5703125" style="2043" customWidth="1"/>
    <col min="3599" max="3599" width="5.42578125" style="2043" customWidth="1"/>
    <col min="3600" max="3600" width="43.5703125" style="2043" customWidth="1"/>
    <col min="3601" max="3601" width="2.85546875" style="2043" customWidth="1"/>
    <col min="3602" max="3838" width="11.42578125" style="2043"/>
    <col min="3839" max="3839" width="5.42578125" style="2043" customWidth="1"/>
    <col min="3840" max="3840" width="43.5703125" style="2043" customWidth="1"/>
    <col min="3841" max="3841" width="5.42578125" style="2043" customWidth="1"/>
    <col min="3842" max="3842" width="43.5703125" style="2043" customWidth="1"/>
    <col min="3843" max="3843" width="5.42578125" style="2043" customWidth="1"/>
    <col min="3844" max="3844" width="43.5703125" style="2043" customWidth="1"/>
    <col min="3845" max="3845" width="5.42578125" style="2043" customWidth="1"/>
    <col min="3846" max="3846" width="43.5703125" style="2043" customWidth="1"/>
    <col min="3847" max="3847" width="3.42578125" style="2043" customWidth="1"/>
    <col min="3848" max="3848" width="13.7109375" style="2043" customWidth="1"/>
    <col min="3849" max="3849" width="5.42578125" style="2043" customWidth="1"/>
    <col min="3850" max="3850" width="43.5703125" style="2043" customWidth="1"/>
    <col min="3851" max="3851" width="5.42578125" style="2043" customWidth="1"/>
    <col min="3852" max="3852" width="43.5703125" style="2043" customWidth="1"/>
    <col min="3853" max="3853" width="5.42578125" style="2043" customWidth="1"/>
    <col min="3854" max="3854" width="43.5703125" style="2043" customWidth="1"/>
    <col min="3855" max="3855" width="5.42578125" style="2043" customWidth="1"/>
    <col min="3856" max="3856" width="43.5703125" style="2043" customWidth="1"/>
    <col min="3857" max="3857" width="2.85546875" style="2043" customWidth="1"/>
    <col min="3858" max="4094" width="11.42578125" style="2043"/>
    <col min="4095" max="4095" width="5.42578125" style="2043" customWidth="1"/>
    <col min="4096" max="4096" width="43.5703125" style="2043" customWidth="1"/>
    <col min="4097" max="4097" width="5.42578125" style="2043" customWidth="1"/>
    <col min="4098" max="4098" width="43.5703125" style="2043" customWidth="1"/>
    <col min="4099" max="4099" width="5.42578125" style="2043" customWidth="1"/>
    <col min="4100" max="4100" width="43.5703125" style="2043" customWidth="1"/>
    <col min="4101" max="4101" width="5.42578125" style="2043" customWidth="1"/>
    <col min="4102" max="4102" width="43.5703125" style="2043" customWidth="1"/>
    <col min="4103" max="4103" width="3.42578125" style="2043" customWidth="1"/>
    <col min="4104" max="4104" width="13.7109375" style="2043" customWidth="1"/>
    <col min="4105" max="4105" width="5.42578125" style="2043" customWidth="1"/>
    <col min="4106" max="4106" width="43.5703125" style="2043" customWidth="1"/>
    <col min="4107" max="4107" width="5.42578125" style="2043" customWidth="1"/>
    <col min="4108" max="4108" width="43.5703125" style="2043" customWidth="1"/>
    <col min="4109" max="4109" width="5.42578125" style="2043" customWidth="1"/>
    <col min="4110" max="4110" width="43.5703125" style="2043" customWidth="1"/>
    <col min="4111" max="4111" width="5.42578125" style="2043" customWidth="1"/>
    <col min="4112" max="4112" width="43.5703125" style="2043" customWidth="1"/>
    <col min="4113" max="4113" width="2.85546875" style="2043" customWidth="1"/>
    <col min="4114" max="4350" width="11.42578125" style="2043"/>
    <col min="4351" max="4351" width="5.42578125" style="2043" customWidth="1"/>
    <col min="4352" max="4352" width="43.5703125" style="2043" customWidth="1"/>
    <col min="4353" max="4353" width="5.42578125" style="2043" customWidth="1"/>
    <col min="4354" max="4354" width="43.5703125" style="2043" customWidth="1"/>
    <col min="4355" max="4355" width="5.42578125" style="2043" customWidth="1"/>
    <col min="4356" max="4356" width="43.5703125" style="2043" customWidth="1"/>
    <col min="4357" max="4357" width="5.42578125" style="2043" customWidth="1"/>
    <col min="4358" max="4358" width="43.5703125" style="2043" customWidth="1"/>
    <col min="4359" max="4359" width="3.42578125" style="2043" customWidth="1"/>
    <col min="4360" max="4360" width="13.7109375" style="2043" customWidth="1"/>
    <col min="4361" max="4361" width="5.42578125" style="2043" customWidth="1"/>
    <col min="4362" max="4362" width="43.5703125" style="2043" customWidth="1"/>
    <col min="4363" max="4363" width="5.42578125" style="2043" customWidth="1"/>
    <col min="4364" max="4364" width="43.5703125" style="2043" customWidth="1"/>
    <col min="4365" max="4365" width="5.42578125" style="2043" customWidth="1"/>
    <col min="4366" max="4366" width="43.5703125" style="2043" customWidth="1"/>
    <col min="4367" max="4367" width="5.42578125" style="2043" customWidth="1"/>
    <col min="4368" max="4368" width="43.5703125" style="2043" customWidth="1"/>
    <col min="4369" max="4369" width="2.85546875" style="2043" customWidth="1"/>
    <col min="4370" max="4606" width="11.42578125" style="2043"/>
    <col min="4607" max="4607" width="5.42578125" style="2043" customWidth="1"/>
    <col min="4608" max="4608" width="43.5703125" style="2043" customWidth="1"/>
    <col min="4609" max="4609" width="5.42578125" style="2043" customWidth="1"/>
    <col min="4610" max="4610" width="43.5703125" style="2043" customWidth="1"/>
    <col min="4611" max="4611" width="5.42578125" style="2043" customWidth="1"/>
    <col min="4612" max="4612" width="43.5703125" style="2043" customWidth="1"/>
    <col min="4613" max="4613" width="5.42578125" style="2043" customWidth="1"/>
    <col min="4614" max="4614" width="43.5703125" style="2043" customWidth="1"/>
    <col min="4615" max="4615" width="3.42578125" style="2043" customWidth="1"/>
    <col min="4616" max="4616" width="13.7109375" style="2043" customWidth="1"/>
    <col min="4617" max="4617" width="5.42578125" style="2043" customWidth="1"/>
    <col min="4618" max="4618" width="43.5703125" style="2043" customWidth="1"/>
    <col min="4619" max="4619" width="5.42578125" style="2043" customWidth="1"/>
    <col min="4620" max="4620" width="43.5703125" style="2043" customWidth="1"/>
    <col min="4621" max="4621" width="5.42578125" style="2043" customWidth="1"/>
    <col min="4622" max="4622" width="43.5703125" style="2043" customWidth="1"/>
    <col min="4623" max="4623" width="5.42578125" style="2043" customWidth="1"/>
    <col min="4624" max="4624" width="43.5703125" style="2043" customWidth="1"/>
    <col min="4625" max="4625" width="2.85546875" style="2043" customWidth="1"/>
    <col min="4626" max="4862" width="11.42578125" style="2043"/>
    <col min="4863" max="4863" width="5.42578125" style="2043" customWidth="1"/>
    <col min="4864" max="4864" width="43.5703125" style="2043" customWidth="1"/>
    <col min="4865" max="4865" width="5.42578125" style="2043" customWidth="1"/>
    <col min="4866" max="4866" width="43.5703125" style="2043" customWidth="1"/>
    <col min="4867" max="4867" width="5.42578125" style="2043" customWidth="1"/>
    <col min="4868" max="4868" width="43.5703125" style="2043" customWidth="1"/>
    <col min="4869" max="4869" width="5.42578125" style="2043" customWidth="1"/>
    <col min="4870" max="4870" width="43.5703125" style="2043" customWidth="1"/>
    <col min="4871" max="4871" width="3.42578125" style="2043" customWidth="1"/>
    <col min="4872" max="4872" width="13.7109375" style="2043" customWidth="1"/>
    <col min="4873" max="4873" width="5.42578125" style="2043" customWidth="1"/>
    <col min="4874" max="4874" width="43.5703125" style="2043" customWidth="1"/>
    <col min="4875" max="4875" width="5.42578125" style="2043" customWidth="1"/>
    <col min="4876" max="4876" width="43.5703125" style="2043" customWidth="1"/>
    <col min="4877" max="4877" width="5.42578125" style="2043" customWidth="1"/>
    <col min="4878" max="4878" width="43.5703125" style="2043" customWidth="1"/>
    <col min="4879" max="4879" width="5.42578125" style="2043" customWidth="1"/>
    <col min="4880" max="4880" width="43.5703125" style="2043" customWidth="1"/>
    <col min="4881" max="4881" width="2.85546875" style="2043" customWidth="1"/>
    <col min="4882" max="5118" width="11.42578125" style="2043"/>
    <col min="5119" max="5119" width="5.42578125" style="2043" customWidth="1"/>
    <col min="5120" max="5120" width="43.5703125" style="2043" customWidth="1"/>
    <col min="5121" max="5121" width="5.42578125" style="2043" customWidth="1"/>
    <col min="5122" max="5122" width="43.5703125" style="2043" customWidth="1"/>
    <col min="5123" max="5123" width="5.42578125" style="2043" customWidth="1"/>
    <col min="5124" max="5124" width="43.5703125" style="2043" customWidth="1"/>
    <col min="5125" max="5125" width="5.42578125" style="2043" customWidth="1"/>
    <col min="5126" max="5126" width="43.5703125" style="2043" customWidth="1"/>
    <col min="5127" max="5127" width="3.42578125" style="2043" customWidth="1"/>
    <col min="5128" max="5128" width="13.7109375" style="2043" customWidth="1"/>
    <col min="5129" max="5129" width="5.42578125" style="2043" customWidth="1"/>
    <col min="5130" max="5130" width="43.5703125" style="2043" customWidth="1"/>
    <col min="5131" max="5131" width="5.42578125" style="2043" customWidth="1"/>
    <col min="5132" max="5132" width="43.5703125" style="2043" customWidth="1"/>
    <col min="5133" max="5133" width="5.42578125" style="2043" customWidth="1"/>
    <col min="5134" max="5134" width="43.5703125" style="2043" customWidth="1"/>
    <col min="5135" max="5135" width="5.42578125" style="2043" customWidth="1"/>
    <col min="5136" max="5136" width="43.5703125" style="2043" customWidth="1"/>
    <col min="5137" max="5137" width="2.85546875" style="2043" customWidth="1"/>
    <col min="5138" max="5374" width="11.42578125" style="2043"/>
    <col min="5375" max="5375" width="5.42578125" style="2043" customWidth="1"/>
    <col min="5376" max="5376" width="43.5703125" style="2043" customWidth="1"/>
    <col min="5377" max="5377" width="5.42578125" style="2043" customWidth="1"/>
    <col min="5378" max="5378" width="43.5703125" style="2043" customWidth="1"/>
    <col min="5379" max="5379" width="5.42578125" style="2043" customWidth="1"/>
    <col min="5380" max="5380" width="43.5703125" style="2043" customWidth="1"/>
    <col min="5381" max="5381" width="5.42578125" style="2043" customWidth="1"/>
    <col min="5382" max="5382" width="43.5703125" style="2043" customWidth="1"/>
    <col min="5383" max="5383" width="3.42578125" style="2043" customWidth="1"/>
    <col min="5384" max="5384" width="13.7109375" style="2043" customWidth="1"/>
    <col min="5385" max="5385" width="5.42578125" style="2043" customWidth="1"/>
    <col min="5386" max="5386" width="43.5703125" style="2043" customWidth="1"/>
    <col min="5387" max="5387" width="5.42578125" style="2043" customWidth="1"/>
    <col min="5388" max="5388" width="43.5703125" style="2043" customWidth="1"/>
    <col min="5389" max="5389" width="5.42578125" style="2043" customWidth="1"/>
    <col min="5390" max="5390" width="43.5703125" style="2043" customWidth="1"/>
    <col min="5391" max="5391" width="5.42578125" style="2043" customWidth="1"/>
    <col min="5392" max="5392" width="43.5703125" style="2043" customWidth="1"/>
    <col min="5393" max="5393" width="2.85546875" style="2043" customWidth="1"/>
    <col min="5394" max="5630" width="11.42578125" style="2043"/>
    <col min="5631" max="5631" width="5.42578125" style="2043" customWidth="1"/>
    <col min="5632" max="5632" width="43.5703125" style="2043" customWidth="1"/>
    <col min="5633" max="5633" width="5.42578125" style="2043" customWidth="1"/>
    <col min="5634" max="5634" width="43.5703125" style="2043" customWidth="1"/>
    <col min="5635" max="5635" width="5.42578125" style="2043" customWidth="1"/>
    <col min="5636" max="5636" width="43.5703125" style="2043" customWidth="1"/>
    <col min="5637" max="5637" width="5.42578125" style="2043" customWidth="1"/>
    <col min="5638" max="5638" width="43.5703125" style="2043" customWidth="1"/>
    <col min="5639" max="5639" width="3.42578125" style="2043" customWidth="1"/>
    <col min="5640" max="5640" width="13.7109375" style="2043" customWidth="1"/>
    <col min="5641" max="5641" width="5.42578125" style="2043" customWidth="1"/>
    <col min="5642" max="5642" width="43.5703125" style="2043" customWidth="1"/>
    <col min="5643" max="5643" width="5.42578125" style="2043" customWidth="1"/>
    <col min="5644" max="5644" width="43.5703125" style="2043" customWidth="1"/>
    <col min="5645" max="5645" width="5.42578125" style="2043" customWidth="1"/>
    <col min="5646" max="5646" width="43.5703125" style="2043" customWidth="1"/>
    <col min="5647" max="5647" width="5.42578125" style="2043" customWidth="1"/>
    <col min="5648" max="5648" width="43.5703125" style="2043" customWidth="1"/>
    <col min="5649" max="5649" width="2.85546875" style="2043" customWidth="1"/>
    <col min="5650" max="5886" width="11.42578125" style="2043"/>
    <col min="5887" max="5887" width="5.42578125" style="2043" customWidth="1"/>
    <col min="5888" max="5888" width="43.5703125" style="2043" customWidth="1"/>
    <col min="5889" max="5889" width="5.42578125" style="2043" customWidth="1"/>
    <col min="5890" max="5890" width="43.5703125" style="2043" customWidth="1"/>
    <col min="5891" max="5891" width="5.42578125" style="2043" customWidth="1"/>
    <col min="5892" max="5892" width="43.5703125" style="2043" customWidth="1"/>
    <col min="5893" max="5893" width="5.42578125" style="2043" customWidth="1"/>
    <col min="5894" max="5894" width="43.5703125" style="2043" customWidth="1"/>
    <col min="5895" max="5895" width="3.42578125" style="2043" customWidth="1"/>
    <col min="5896" max="5896" width="13.7109375" style="2043" customWidth="1"/>
    <col min="5897" max="5897" width="5.42578125" style="2043" customWidth="1"/>
    <col min="5898" max="5898" width="43.5703125" style="2043" customWidth="1"/>
    <col min="5899" max="5899" width="5.42578125" style="2043" customWidth="1"/>
    <col min="5900" max="5900" width="43.5703125" style="2043" customWidth="1"/>
    <col min="5901" max="5901" width="5.42578125" style="2043" customWidth="1"/>
    <col min="5902" max="5902" width="43.5703125" style="2043" customWidth="1"/>
    <col min="5903" max="5903" width="5.42578125" style="2043" customWidth="1"/>
    <col min="5904" max="5904" width="43.5703125" style="2043" customWidth="1"/>
    <col min="5905" max="5905" width="2.85546875" style="2043" customWidth="1"/>
    <col min="5906" max="6142" width="11.42578125" style="2043"/>
    <col min="6143" max="6143" width="5.42578125" style="2043" customWidth="1"/>
    <col min="6144" max="6144" width="43.5703125" style="2043" customWidth="1"/>
    <col min="6145" max="6145" width="5.42578125" style="2043" customWidth="1"/>
    <col min="6146" max="6146" width="43.5703125" style="2043" customWidth="1"/>
    <col min="6147" max="6147" width="5.42578125" style="2043" customWidth="1"/>
    <col min="6148" max="6148" width="43.5703125" style="2043" customWidth="1"/>
    <col min="6149" max="6149" width="5.42578125" style="2043" customWidth="1"/>
    <col min="6150" max="6150" width="43.5703125" style="2043" customWidth="1"/>
    <col min="6151" max="6151" width="3.42578125" style="2043" customWidth="1"/>
    <col min="6152" max="6152" width="13.7109375" style="2043" customWidth="1"/>
    <col min="6153" max="6153" width="5.42578125" style="2043" customWidth="1"/>
    <col min="6154" max="6154" width="43.5703125" style="2043" customWidth="1"/>
    <col min="6155" max="6155" width="5.42578125" style="2043" customWidth="1"/>
    <col min="6156" max="6156" width="43.5703125" style="2043" customWidth="1"/>
    <col min="6157" max="6157" width="5.42578125" style="2043" customWidth="1"/>
    <col min="6158" max="6158" width="43.5703125" style="2043" customWidth="1"/>
    <col min="6159" max="6159" width="5.42578125" style="2043" customWidth="1"/>
    <col min="6160" max="6160" width="43.5703125" style="2043" customWidth="1"/>
    <col min="6161" max="6161" width="2.85546875" style="2043" customWidth="1"/>
    <col min="6162" max="6398" width="11.42578125" style="2043"/>
    <col min="6399" max="6399" width="5.42578125" style="2043" customWidth="1"/>
    <col min="6400" max="6400" width="43.5703125" style="2043" customWidth="1"/>
    <col min="6401" max="6401" width="5.42578125" style="2043" customWidth="1"/>
    <col min="6402" max="6402" width="43.5703125" style="2043" customWidth="1"/>
    <col min="6403" max="6403" width="5.42578125" style="2043" customWidth="1"/>
    <col min="6404" max="6404" width="43.5703125" style="2043" customWidth="1"/>
    <col min="6405" max="6405" width="5.42578125" style="2043" customWidth="1"/>
    <col min="6406" max="6406" width="43.5703125" style="2043" customWidth="1"/>
    <col min="6407" max="6407" width="3.42578125" style="2043" customWidth="1"/>
    <col min="6408" max="6408" width="13.7109375" style="2043" customWidth="1"/>
    <col min="6409" max="6409" width="5.42578125" style="2043" customWidth="1"/>
    <col min="6410" max="6410" width="43.5703125" style="2043" customWidth="1"/>
    <col min="6411" max="6411" width="5.42578125" style="2043" customWidth="1"/>
    <col min="6412" max="6412" width="43.5703125" style="2043" customWidth="1"/>
    <col min="6413" max="6413" width="5.42578125" style="2043" customWidth="1"/>
    <col min="6414" max="6414" width="43.5703125" style="2043" customWidth="1"/>
    <col min="6415" max="6415" width="5.42578125" style="2043" customWidth="1"/>
    <col min="6416" max="6416" width="43.5703125" style="2043" customWidth="1"/>
    <col min="6417" max="6417" width="2.85546875" style="2043" customWidth="1"/>
    <col min="6418" max="6654" width="11.42578125" style="2043"/>
    <col min="6655" max="6655" width="5.42578125" style="2043" customWidth="1"/>
    <col min="6656" max="6656" width="43.5703125" style="2043" customWidth="1"/>
    <col min="6657" max="6657" width="5.42578125" style="2043" customWidth="1"/>
    <col min="6658" max="6658" width="43.5703125" style="2043" customWidth="1"/>
    <col min="6659" max="6659" width="5.42578125" style="2043" customWidth="1"/>
    <col min="6660" max="6660" width="43.5703125" style="2043" customWidth="1"/>
    <col min="6661" max="6661" width="5.42578125" style="2043" customWidth="1"/>
    <col min="6662" max="6662" width="43.5703125" style="2043" customWidth="1"/>
    <col min="6663" max="6663" width="3.42578125" style="2043" customWidth="1"/>
    <col min="6664" max="6664" width="13.7109375" style="2043" customWidth="1"/>
    <col min="6665" max="6665" width="5.42578125" style="2043" customWidth="1"/>
    <col min="6666" max="6666" width="43.5703125" style="2043" customWidth="1"/>
    <col min="6667" max="6667" width="5.42578125" style="2043" customWidth="1"/>
    <col min="6668" max="6668" width="43.5703125" style="2043" customWidth="1"/>
    <col min="6669" max="6669" width="5.42578125" style="2043" customWidth="1"/>
    <col min="6670" max="6670" width="43.5703125" style="2043" customWidth="1"/>
    <col min="6671" max="6671" width="5.42578125" style="2043" customWidth="1"/>
    <col min="6672" max="6672" width="43.5703125" style="2043" customWidth="1"/>
    <col min="6673" max="6673" width="2.85546875" style="2043" customWidth="1"/>
    <col min="6674" max="6910" width="11.42578125" style="2043"/>
    <col min="6911" max="6911" width="5.42578125" style="2043" customWidth="1"/>
    <col min="6912" max="6912" width="43.5703125" style="2043" customWidth="1"/>
    <col min="6913" max="6913" width="5.42578125" style="2043" customWidth="1"/>
    <col min="6914" max="6914" width="43.5703125" style="2043" customWidth="1"/>
    <col min="6915" max="6915" width="5.42578125" style="2043" customWidth="1"/>
    <col min="6916" max="6916" width="43.5703125" style="2043" customWidth="1"/>
    <col min="6917" max="6917" width="5.42578125" style="2043" customWidth="1"/>
    <col min="6918" max="6918" width="43.5703125" style="2043" customWidth="1"/>
    <col min="6919" max="6919" width="3.42578125" style="2043" customWidth="1"/>
    <col min="6920" max="6920" width="13.7109375" style="2043" customWidth="1"/>
    <col min="6921" max="6921" width="5.42578125" style="2043" customWidth="1"/>
    <col min="6922" max="6922" width="43.5703125" style="2043" customWidth="1"/>
    <col min="6923" max="6923" width="5.42578125" style="2043" customWidth="1"/>
    <col min="6924" max="6924" width="43.5703125" style="2043" customWidth="1"/>
    <col min="6925" max="6925" width="5.42578125" style="2043" customWidth="1"/>
    <col min="6926" max="6926" width="43.5703125" style="2043" customWidth="1"/>
    <col min="6927" max="6927" width="5.42578125" style="2043" customWidth="1"/>
    <col min="6928" max="6928" width="43.5703125" style="2043" customWidth="1"/>
    <col min="6929" max="6929" width="2.85546875" style="2043" customWidth="1"/>
    <col min="6930" max="7166" width="11.42578125" style="2043"/>
    <col min="7167" max="7167" width="5.42578125" style="2043" customWidth="1"/>
    <col min="7168" max="7168" width="43.5703125" style="2043" customWidth="1"/>
    <col min="7169" max="7169" width="5.42578125" style="2043" customWidth="1"/>
    <col min="7170" max="7170" width="43.5703125" style="2043" customWidth="1"/>
    <col min="7171" max="7171" width="5.42578125" style="2043" customWidth="1"/>
    <col min="7172" max="7172" width="43.5703125" style="2043" customWidth="1"/>
    <col min="7173" max="7173" width="5.42578125" style="2043" customWidth="1"/>
    <col min="7174" max="7174" width="43.5703125" style="2043" customWidth="1"/>
    <col min="7175" max="7175" width="3.42578125" style="2043" customWidth="1"/>
    <col min="7176" max="7176" width="13.7109375" style="2043" customWidth="1"/>
    <col min="7177" max="7177" width="5.42578125" style="2043" customWidth="1"/>
    <col min="7178" max="7178" width="43.5703125" style="2043" customWidth="1"/>
    <col min="7179" max="7179" width="5.42578125" style="2043" customWidth="1"/>
    <col min="7180" max="7180" width="43.5703125" style="2043" customWidth="1"/>
    <col min="7181" max="7181" width="5.42578125" style="2043" customWidth="1"/>
    <col min="7182" max="7182" width="43.5703125" style="2043" customWidth="1"/>
    <col min="7183" max="7183" width="5.42578125" style="2043" customWidth="1"/>
    <col min="7184" max="7184" width="43.5703125" style="2043" customWidth="1"/>
    <col min="7185" max="7185" width="2.85546875" style="2043" customWidth="1"/>
    <col min="7186" max="7422" width="11.42578125" style="2043"/>
    <col min="7423" max="7423" width="5.42578125" style="2043" customWidth="1"/>
    <col min="7424" max="7424" width="43.5703125" style="2043" customWidth="1"/>
    <col min="7425" max="7425" width="5.42578125" style="2043" customWidth="1"/>
    <col min="7426" max="7426" width="43.5703125" style="2043" customWidth="1"/>
    <col min="7427" max="7427" width="5.42578125" style="2043" customWidth="1"/>
    <col min="7428" max="7428" width="43.5703125" style="2043" customWidth="1"/>
    <col min="7429" max="7429" width="5.42578125" style="2043" customWidth="1"/>
    <col min="7430" max="7430" width="43.5703125" style="2043" customWidth="1"/>
    <col min="7431" max="7431" width="3.42578125" style="2043" customWidth="1"/>
    <col min="7432" max="7432" width="13.7109375" style="2043" customWidth="1"/>
    <col min="7433" max="7433" width="5.42578125" style="2043" customWidth="1"/>
    <col min="7434" max="7434" width="43.5703125" style="2043" customWidth="1"/>
    <col min="7435" max="7435" width="5.42578125" style="2043" customWidth="1"/>
    <col min="7436" max="7436" width="43.5703125" style="2043" customWidth="1"/>
    <col min="7437" max="7437" width="5.42578125" style="2043" customWidth="1"/>
    <col min="7438" max="7438" width="43.5703125" style="2043" customWidth="1"/>
    <col min="7439" max="7439" width="5.42578125" style="2043" customWidth="1"/>
    <col min="7440" max="7440" width="43.5703125" style="2043" customWidth="1"/>
    <col min="7441" max="7441" width="2.85546875" style="2043" customWidth="1"/>
    <col min="7442" max="7678" width="11.42578125" style="2043"/>
    <col min="7679" max="7679" width="5.42578125" style="2043" customWidth="1"/>
    <col min="7680" max="7680" width="43.5703125" style="2043" customWidth="1"/>
    <col min="7681" max="7681" width="5.42578125" style="2043" customWidth="1"/>
    <col min="7682" max="7682" width="43.5703125" style="2043" customWidth="1"/>
    <col min="7683" max="7683" width="5.42578125" style="2043" customWidth="1"/>
    <col min="7684" max="7684" width="43.5703125" style="2043" customWidth="1"/>
    <col min="7685" max="7685" width="5.42578125" style="2043" customWidth="1"/>
    <col min="7686" max="7686" width="43.5703125" style="2043" customWidth="1"/>
    <col min="7687" max="7687" width="3.42578125" style="2043" customWidth="1"/>
    <col min="7688" max="7688" width="13.7109375" style="2043" customWidth="1"/>
    <col min="7689" max="7689" width="5.42578125" style="2043" customWidth="1"/>
    <col min="7690" max="7690" width="43.5703125" style="2043" customWidth="1"/>
    <col min="7691" max="7691" width="5.42578125" style="2043" customWidth="1"/>
    <col min="7692" max="7692" width="43.5703125" style="2043" customWidth="1"/>
    <col min="7693" max="7693" width="5.42578125" style="2043" customWidth="1"/>
    <col min="7694" max="7694" width="43.5703125" style="2043" customWidth="1"/>
    <col min="7695" max="7695" width="5.42578125" style="2043" customWidth="1"/>
    <col min="7696" max="7696" width="43.5703125" style="2043" customWidth="1"/>
    <col min="7697" max="7697" width="2.85546875" style="2043" customWidth="1"/>
    <col min="7698" max="7934" width="11.42578125" style="2043"/>
    <col min="7935" max="7935" width="5.42578125" style="2043" customWidth="1"/>
    <col min="7936" max="7936" width="43.5703125" style="2043" customWidth="1"/>
    <col min="7937" max="7937" width="5.42578125" style="2043" customWidth="1"/>
    <col min="7938" max="7938" width="43.5703125" style="2043" customWidth="1"/>
    <col min="7939" max="7939" width="5.42578125" style="2043" customWidth="1"/>
    <col min="7940" max="7940" width="43.5703125" style="2043" customWidth="1"/>
    <col min="7941" max="7941" width="5.42578125" style="2043" customWidth="1"/>
    <col min="7942" max="7942" width="43.5703125" style="2043" customWidth="1"/>
    <col min="7943" max="7943" width="3.42578125" style="2043" customWidth="1"/>
    <col min="7944" max="7944" width="13.7109375" style="2043" customWidth="1"/>
    <col min="7945" max="7945" width="5.42578125" style="2043" customWidth="1"/>
    <col min="7946" max="7946" width="43.5703125" style="2043" customWidth="1"/>
    <col min="7947" max="7947" width="5.42578125" style="2043" customWidth="1"/>
    <col min="7948" max="7948" width="43.5703125" style="2043" customWidth="1"/>
    <col min="7949" max="7949" width="5.42578125" style="2043" customWidth="1"/>
    <col min="7950" max="7950" width="43.5703125" style="2043" customWidth="1"/>
    <col min="7951" max="7951" width="5.42578125" style="2043" customWidth="1"/>
    <col min="7952" max="7952" width="43.5703125" style="2043" customWidth="1"/>
    <col min="7953" max="7953" width="2.85546875" style="2043" customWidth="1"/>
    <col min="7954" max="8190" width="11.42578125" style="2043"/>
    <col min="8191" max="8191" width="5.42578125" style="2043" customWidth="1"/>
    <col min="8192" max="8192" width="43.5703125" style="2043" customWidth="1"/>
    <col min="8193" max="8193" width="5.42578125" style="2043" customWidth="1"/>
    <col min="8194" max="8194" width="43.5703125" style="2043" customWidth="1"/>
    <col min="8195" max="8195" width="5.42578125" style="2043" customWidth="1"/>
    <col min="8196" max="8196" width="43.5703125" style="2043" customWidth="1"/>
    <col min="8197" max="8197" width="5.42578125" style="2043" customWidth="1"/>
    <col min="8198" max="8198" width="43.5703125" style="2043" customWidth="1"/>
    <col min="8199" max="8199" width="3.42578125" style="2043" customWidth="1"/>
    <col min="8200" max="8200" width="13.7109375" style="2043" customWidth="1"/>
    <col min="8201" max="8201" width="5.42578125" style="2043" customWidth="1"/>
    <col min="8202" max="8202" width="43.5703125" style="2043" customWidth="1"/>
    <col min="8203" max="8203" width="5.42578125" style="2043" customWidth="1"/>
    <col min="8204" max="8204" width="43.5703125" style="2043" customWidth="1"/>
    <col min="8205" max="8205" width="5.42578125" style="2043" customWidth="1"/>
    <col min="8206" max="8206" width="43.5703125" style="2043" customWidth="1"/>
    <col min="8207" max="8207" width="5.42578125" style="2043" customWidth="1"/>
    <col min="8208" max="8208" width="43.5703125" style="2043" customWidth="1"/>
    <col min="8209" max="8209" width="2.85546875" style="2043" customWidth="1"/>
    <col min="8210" max="8446" width="11.42578125" style="2043"/>
    <col min="8447" max="8447" width="5.42578125" style="2043" customWidth="1"/>
    <col min="8448" max="8448" width="43.5703125" style="2043" customWidth="1"/>
    <col min="8449" max="8449" width="5.42578125" style="2043" customWidth="1"/>
    <col min="8450" max="8450" width="43.5703125" style="2043" customWidth="1"/>
    <col min="8451" max="8451" width="5.42578125" style="2043" customWidth="1"/>
    <col min="8452" max="8452" width="43.5703125" style="2043" customWidth="1"/>
    <col min="8453" max="8453" width="5.42578125" style="2043" customWidth="1"/>
    <col min="8454" max="8454" width="43.5703125" style="2043" customWidth="1"/>
    <col min="8455" max="8455" width="3.42578125" style="2043" customWidth="1"/>
    <col min="8456" max="8456" width="13.7109375" style="2043" customWidth="1"/>
    <col min="8457" max="8457" width="5.42578125" style="2043" customWidth="1"/>
    <col min="8458" max="8458" width="43.5703125" style="2043" customWidth="1"/>
    <col min="8459" max="8459" width="5.42578125" style="2043" customWidth="1"/>
    <col min="8460" max="8460" width="43.5703125" style="2043" customWidth="1"/>
    <col min="8461" max="8461" width="5.42578125" style="2043" customWidth="1"/>
    <col min="8462" max="8462" width="43.5703125" style="2043" customWidth="1"/>
    <col min="8463" max="8463" width="5.42578125" style="2043" customWidth="1"/>
    <col min="8464" max="8464" width="43.5703125" style="2043" customWidth="1"/>
    <col min="8465" max="8465" width="2.85546875" style="2043" customWidth="1"/>
    <col min="8466" max="8702" width="11.42578125" style="2043"/>
    <col min="8703" max="8703" width="5.42578125" style="2043" customWidth="1"/>
    <col min="8704" max="8704" width="43.5703125" style="2043" customWidth="1"/>
    <col min="8705" max="8705" width="5.42578125" style="2043" customWidth="1"/>
    <col min="8706" max="8706" width="43.5703125" style="2043" customWidth="1"/>
    <col min="8707" max="8707" width="5.42578125" style="2043" customWidth="1"/>
    <col min="8708" max="8708" width="43.5703125" style="2043" customWidth="1"/>
    <col min="8709" max="8709" width="5.42578125" style="2043" customWidth="1"/>
    <col min="8710" max="8710" width="43.5703125" style="2043" customWidth="1"/>
    <col min="8711" max="8711" width="3.42578125" style="2043" customWidth="1"/>
    <col min="8712" max="8712" width="13.7109375" style="2043" customWidth="1"/>
    <col min="8713" max="8713" width="5.42578125" style="2043" customWidth="1"/>
    <col min="8714" max="8714" width="43.5703125" style="2043" customWidth="1"/>
    <col min="8715" max="8715" width="5.42578125" style="2043" customWidth="1"/>
    <col min="8716" max="8716" width="43.5703125" style="2043" customWidth="1"/>
    <col min="8717" max="8717" width="5.42578125" style="2043" customWidth="1"/>
    <col min="8718" max="8718" width="43.5703125" style="2043" customWidth="1"/>
    <col min="8719" max="8719" width="5.42578125" style="2043" customWidth="1"/>
    <col min="8720" max="8720" width="43.5703125" style="2043" customWidth="1"/>
    <col min="8721" max="8721" width="2.85546875" style="2043" customWidth="1"/>
    <col min="8722" max="8958" width="11.42578125" style="2043"/>
    <col min="8959" max="8959" width="5.42578125" style="2043" customWidth="1"/>
    <col min="8960" max="8960" width="43.5703125" style="2043" customWidth="1"/>
    <col min="8961" max="8961" width="5.42578125" style="2043" customWidth="1"/>
    <col min="8962" max="8962" width="43.5703125" style="2043" customWidth="1"/>
    <col min="8963" max="8963" width="5.42578125" style="2043" customWidth="1"/>
    <col min="8964" max="8964" width="43.5703125" style="2043" customWidth="1"/>
    <col min="8965" max="8965" width="5.42578125" style="2043" customWidth="1"/>
    <col min="8966" max="8966" width="43.5703125" style="2043" customWidth="1"/>
    <col min="8967" max="8967" width="3.42578125" style="2043" customWidth="1"/>
    <col min="8968" max="8968" width="13.7109375" style="2043" customWidth="1"/>
    <col min="8969" max="8969" width="5.42578125" style="2043" customWidth="1"/>
    <col min="8970" max="8970" width="43.5703125" style="2043" customWidth="1"/>
    <col min="8971" max="8971" width="5.42578125" style="2043" customWidth="1"/>
    <col min="8972" max="8972" width="43.5703125" style="2043" customWidth="1"/>
    <col min="8973" max="8973" width="5.42578125" style="2043" customWidth="1"/>
    <col min="8974" max="8974" width="43.5703125" style="2043" customWidth="1"/>
    <col min="8975" max="8975" width="5.42578125" style="2043" customWidth="1"/>
    <col min="8976" max="8976" width="43.5703125" style="2043" customWidth="1"/>
    <col min="8977" max="8977" width="2.85546875" style="2043" customWidth="1"/>
    <col min="8978" max="9214" width="11.42578125" style="2043"/>
    <col min="9215" max="9215" width="5.42578125" style="2043" customWidth="1"/>
    <col min="9216" max="9216" width="43.5703125" style="2043" customWidth="1"/>
    <col min="9217" max="9217" width="5.42578125" style="2043" customWidth="1"/>
    <col min="9218" max="9218" width="43.5703125" style="2043" customWidth="1"/>
    <col min="9219" max="9219" width="5.42578125" style="2043" customWidth="1"/>
    <col min="9220" max="9220" width="43.5703125" style="2043" customWidth="1"/>
    <col min="9221" max="9221" width="5.42578125" style="2043" customWidth="1"/>
    <col min="9222" max="9222" width="43.5703125" style="2043" customWidth="1"/>
    <col min="9223" max="9223" width="3.42578125" style="2043" customWidth="1"/>
    <col min="9224" max="9224" width="13.7109375" style="2043" customWidth="1"/>
    <col min="9225" max="9225" width="5.42578125" style="2043" customWidth="1"/>
    <col min="9226" max="9226" width="43.5703125" style="2043" customWidth="1"/>
    <col min="9227" max="9227" width="5.42578125" style="2043" customWidth="1"/>
    <col min="9228" max="9228" width="43.5703125" style="2043" customWidth="1"/>
    <col min="9229" max="9229" width="5.42578125" style="2043" customWidth="1"/>
    <col min="9230" max="9230" width="43.5703125" style="2043" customWidth="1"/>
    <col min="9231" max="9231" width="5.42578125" style="2043" customWidth="1"/>
    <col min="9232" max="9232" width="43.5703125" style="2043" customWidth="1"/>
    <col min="9233" max="9233" width="2.85546875" style="2043" customWidth="1"/>
    <col min="9234" max="9470" width="11.42578125" style="2043"/>
    <col min="9471" max="9471" width="5.42578125" style="2043" customWidth="1"/>
    <col min="9472" max="9472" width="43.5703125" style="2043" customWidth="1"/>
    <col min="9473" max="9473" width="5.42578125" style="2043" customWidth="1"/>
    <col min="9474" max="9474" width="43.5703125" style="2043" customWidth="1"/>
    <col min="9475" max="9475" width="5.42578125" style="2043" customWidth="1"/>
    <col min="9476" max="9476" width="43.5703125" style="2043" customWidth="1"/>
    <col min="9477" max="9477" width="5.42578125" style="2043" customWidth="1"/>
    <col min="9478" max="9478" width="43.5703125" style="2043" customWidth="1"/>
    <col min="9479" max="9479" width="3.42578125" style="2043" customWidth="1"/>
    <col min="9480" max="9480" width="13.7109375" style="2043" customWidth="1"/>
    <col min="9481" max="9481" width="5.42578125" style="2043" customWidth="1"/>
    <col min="9482" max="9482" width="43.5703125" style="2043" customWidth="1"/>
    <col min="9483" max="9483" width="5.42578125" style="2043" customWidth="1"/>
    <col min="9484" max="9484" width="43.5703125" style="2043" customWidth="1"/>
    <col min="9485" max="9485" width="5.42578125" style="2043" customWidth="1"/>
    <col min="9486" max="9486" width="43.5703125" style="2043" customWidth="1"/>
    <col min="9487" max="9487" width="5.42578125" style="2043" customWidth="1"/>
    <col min="9488" max="9488" width="43.5703125" style="2043" customWidth="1"/>
    <col min="9489" max="9489" width="2.85546875" style="2043" customWidth="1"/>
    <col min="9490" max="9726" width="11.42578125" style="2043"/>
    <col min="9727" max="9727" width="5.42578125" style="2043" customWidth="1"/>
    <col min="9728" max="9728" width="43.5703125" style="2043" customWidth="1"/>
    <col min="9729" max="9729" width="5.42578125" style="2043" customWidth="1"/>
    <col min="9730" max="9730" width="43.5703125" style="2043" customWidth="1"/>
    <col min="9731" max="9731" width="5.42578125" style="2043" customWidth="1"/>
    <col min="9732" max="9732" width="43.5703125" style="2043" customWidth="1"/>
    <col min="9733" max="9733" width="5.42578125" style="2043" customWidth="1"/>
    <col min="9734" max="9734" width="43.5703125" style="2043" customWidth="1"/>
    <col min="9735" max="9735" width="3.42578125" style="2043" customWidth="1"/>
    <col min="9736" max="9736" width="13.7109375" style="2043" customWidth="1"/>
    <col min="9737" max="9737" width="5.42578125" style="2043" customWidth="1"/>
    <col min="9738" max="9738" width="43.5703125" style="2043" customWidth="1"/>
    <col min="9739" max="9739" width="5.42578125" style="2043" customWidth="1"/>
    <col min="9740" max="9740" width="43.5703125" style="2043" customWidth="1"/>
    <col min="9741" max="9741" width="5.42578125" style="2043" customWidth="1"/>
    <col min="9742" max="9742" width="43.5703125" style="2043" customWidth="1"/>
    <col min="9743" max="9743" width="5.42578125" style="2043" customWidth="1"/>
    <col min="9744" max="9744" width="43.5703125" style="2043" customWidth="1"/>
    <col min="9745" max="9745" width="2.85546875" style="2043" customWidth="1"/>
    <col min="9746" max="9982" width="11.42578125" style="2043"/>
    <col min="9983" max="9983" width="5.42578125" style="2043" customWidth="1"/>
    <col min="9984" max="9984" width="43.5703125" style="2043" customWidth="1"/>
    <col min="9985" max="9985" width="5.42578125" style="2043" customWidth="1"/>
    <col min="9986" max="9986" width="43.5703125" style="2043" customWidth="1"/>
    <col min="9987" max="9987" width="5.42578125" style="2043" customWidth="1"/>
    <col min="9988" max="9988" width="43.5703125" style="2043" customWidth="1"/>
    <col min="9989" max="9989" width="5.42578125" style="2043" customWidth="1"/>
    <col min="9990" max="9990" width="43.5703125" style="2043" customWidth="1"/>
    <col min="9991" max="9991" width="3.42578125" style="2043" customWidth="1"/>
    <col min="9992" max="9992" width="13.7109375" style="2043" customWidth="1"/>
    <col min="9993" max="9993" width="5.42578125" style="2043" customWidth="1"/>
    <col min="9994" max="9994" width="43.5703125" style="2043" customWidth="1"/>
    <col min="9995" max="9995" width="5.42578125" style="2043" customWidth="1"/>
    <col min="9996" max="9996" width="43.5703125" style="2043" customWidth="1"/>
    <col min="9997" max="9997" width="5.42578125" style="2043" customWidth="1"/>
    <col min="9998" max="9998" width="43.5703125" style="2043" customWidth="1"/>
    <col min="9999" max="9999" width="5.42578125" style="2043" customWidth="1"/>
    <col min="10000" max="10000" width="43.5703125" style="2043" customWidth="1"/>
    <col min="10001" max="10001" width="2.85546875" style="2043" customWidth="1"/>
    <col min="10002" max="10238" width="11.42578125" style="2043"/>
    <col min="10239" max="10239" width="5.42578125" style="2043" customWidth="1"/>
    <col min="10240" max="10240" width="43.5703125" style="2043" customWidth="1"/>
    <col min="10241" max="10241" width="5.42578125" style="2043" customWidth="1"/>
    <col min="10242" max="10242" width="43.5703125" style="2043" customWidth="1"/>
    <col min="10243" max="10243" width="5.42578125" style="2043" customWidth="1"/>
    <col min="10244" max="10244" width="43.5703125" style="2043" customWidth="1"/>
    <col min="10245" max="10245" width="5.42578125" style="2043" customWidth="1"/>
    <col min="10246" max="10246" width="43.5703125" style="2043" customWidth="1"/>
    <col min="10247" max="10247" width="3.42578125" style="2043" customWidth="1"/>
    <col min="10248" max="10248" width="13.7109375" style="2043" customWidth="1"/>
    <col min="10249" max="10249" width="5.42578125" style="2043" customWidth="1"/>
    <col min="10250" max="10250" width="43.5703125" style="2043" customWidth="1"/>
    <col min="10251" max="10251" width="5.42578125" style="2043" customWidth="1"/>
    <col min="10252" max="10252" width="43.5703125" style="2043" customWidth="1"/>
    <col min="10253" max="10253" width="5.42578125" style="2043" customWidth="1"/>
    <col min="10254" max="10254" width="43.5703125" style="2043" customWidth="1"/>
    <col min="10255" max="10255" width="5.42578125" style="2043" customWidth="1"/>
    <col min="10256" max="10256" width="43.5703125" style="2043" customWidth="1"/>
    <col min="10257" max="10257" width="2.85546875" style="2043" customWidth="1"/>
    <col min="10258" max="10494" width="11.42578125" style="2043"/>
    <col min="10495" max="10495" width="5.42578125" style="2043" customWidth="1"/>
    <col min="10496" max="10496" width="43.5703125" style="2043" customWidth="1"/>
    <col min="10497" max="10497" width="5.42578125" style="2043" customWidth="1"/>
    <col min="10498" max="10498" width="43.5703125" style="2043" customWidth="1"/>
    <col min="10499" max="10499" width="5.42578125" style="2043" customWidth="1"/>
    <col min="10500" max="10500" width="43.5703125" style="2043" customWidth="1"/>
    <col min="10501" max="10501" width="5.42578125" style="2043" customWidth="1"/>
    <col min="10502" max="10502" width="43.5703125" style="2043" customWidth="1"/>
    <col min="10503" max="10503" width="3.42578125" style="2043" customWidth="1"/>
    <col min="10504" max="10504" width="13.7109375" style="2043" customWidth="1"/>
    <col min="10505" max="10505" width="5.42578125" style="2043" customWidth="1"/>
    <col min="10506" max="10506" width="43.5703125" style="2043" customWidth="1"/>
    <col min="10507" max="10507" width="5.42578125" style="2043" customWidth="1"/>
    <col min="10508" max="10508" width="43.5703125" style="2043" customWidth="1"/>
    <col min="10509" max="10509" width="5.42578125" style="2043" customWidth="1"/>
    <col min="10510" max="10510" width="43.5703125" style="2043" customWidth="1"/>
    <col min="10511" max="10511" width="5.42578125" style="2043" customWidth="1"/>
    <col min="10512" max="10512" width="43.5703125" style="2043" customWidth="1"/>
    <col min="10513" max="10513" width="2.85546875" style="2043" customWidth="1"/>
    <col min="10514" max="10750" width="11.42578125" style="2043"/>
    <col min="10751" max="10751" width="5.42578125" style="2043" customWidth="1"/>
    <col min="10752" max="10752" width="43.5703125" style="2043" customWidth="1"/>
    <col min="10753" max="10753" width="5.42578125" style="2043" customWidth="1"/>
    <col min="10754" max="10754" width="43.5703125" style="2043" customWidth="1"/>
    <col min="10755" max="10755" width="5.42578125" style="2043" customWidth="1"/>
    <col min="10756" max="10756" width="43.5703125" style="2043" customWidth="1"/>
    <col min="10757" max="10757" width="5.42578125" style="2043" customWidth="1"/>
    <col min="10758" max="10758" width="43.5703125" style="2043" customWidth="1"/>
    <col min="10759" max="10759" width="3.42578125" style="2043" customWidth="1"/>
    <col min="10760" max="10760" width="13.7109375" style="2043" customWidth="1"/>
    <col min="10761" max="10761" width="5.42578125" style="2043" customWidth="1"/>
    <col min="10762" max="10762" width="43.5703125" style="2043" customWidth="1"/>
    <col min="10763" max="10763" width="5.42578125" style="2043" customWidth="1"/>
    <col min="10764" max="10764" width="43.5703125" style="2043" customWidth="1"/>
    <col min="10765" max="10765" width="5.42578125" style="2043" customWidth="1"/>
    <col min="10766" max="10766" width="43.5703125" style="2043" customWidth="1"/>
    <col min="10767" max="10767" width="5.42578125" style="2043" customWidth="1"/>
    <col min="10768" max="10768" width="43.5703125" style="2043" customWidth="1"/>
    <col min="10769" max="10769" width="2.85546875" style="2043" customWidth="1"/>
    <col min="10770" max="11006" width="11.42578125" style="2043"/>
    <col min="11007" max="11007" width="5.42578125" style="2043" customWidth="1"/>
    <col min="11008" max="11008" width="43.5703125" style="2043" customWidth="1"/>
    <col min="11009" max="11009" width="5.42578125" style="2043" customWidth="1"/>
    <col min="11010" max="11010" width="43.5703125" style="2043" customWidth="1"/>
    <col min="11011" max="11011" width="5.42578125" style="2043" customWidth="1"/>
    <col min="11012" max="11012" width="43.5703125" style="2043" customWidth="1"/>
    <col min="11013" max="11013" width="5.42578125" style="2043" customWidth="1"/>
    <col min="11014" max="11014" width="43.5703125" style="2043" customWidth="1"/>
    <col min="11015" max="11015" width="3.42578125" style="2043" customWidth="1"/>
    <col min="11016" max="11016" width="13.7109375" style="2043" customWidth="1"/>
    <col min="11017" max="11017" width="5.42578125" style="2043" customWidth="1"/>
    <col min="11018" max="11018" width="43.5703125" style="2043" customWidth="1"/>
    <col min="11019" max="11019" width="5.42578125" style="2043" customWidth="1"/>
    <col min="11020" max="11020" width="43.5703125" style="2043" customWidth="1"/>
    <col min="11021" max="11021" width="5.42578125" style="2043" customWidth="1"/>
    <col min="11022" max="11022" width="43.5703125" style="2043" customWidth="1"/>
    <col min="11023" max="11023" width="5.42578125" style="2043" customWidth="1"/>
    <col min="11024" max="11024" width="43.5703125" style="2043" customWidth="1"/>
    <col min="11025" max="11025" width="2.85546875" style="2043" customWidth="1"/>
    <col min="11026" max="11262" width="11.42578125" style="2043"/>
    <col min="11263" max="11263" width="5.42578125" style="2043" customWidth="1"/>
    <col min="11264" max="11264" width="43.5703125" style="2043" customWidth="1"/>
    <col min="11265" max="11265" width="5.42578125" style="2043" customWidth="1"/>
    <col min="11266" max="11266" width="43.5703125" style="2043" customWidth="1"/>
    <col min="11267" max="11267" width="5.42578125" style="2043" customWidth="1"/>
    <col min="11268" max="11268" width="43.5703125" style="2043" customWidth="1"/>
    <col min="11269" max="11269" width="5.42578125" style="2043" customWidth="1"/>
    <col min="11270" max="11270" width="43.5703125" style="2043" customWidth="1"/>
    <col min="11271" max="11271" width="3.42578125" style="2043" customWidth="1"/>
    <col min="11272" max="11272" width="13.7109375" style="2043" customWidth="1"/>
    <col min="11273" max="11273" width="5.42578125" style="2043" customWidth="1"/>
    <col min="11274" max="11274" width="43.5703125" style="2043" customWidth="1"/>
    <col min="11275" max="11275" width="5.42578125" style="2043" customWidth="1"/>
    <col min="11276" max="11276" width="43.5703125" style="2043" customWidth="1"/>
    <col min="11277" max="11277" width="5.42578125" style="2043" customWidth="1"/>
    <col min="11278" max="11278" width="43.5703125" style="2043" customWidth="1"/>
    <col min="11279" max="11279" width="5.42578125" style="2043" customWidth="1"/>
    <col min="11280" max="11280" width="43.5703125" style="2043" customWidth="1"/>
    <col min="11281" max="11281" width="2.85546875" style="2043" customWidth="1"/>
    <col min="11282" max="11518" width="11.42578125" style="2043"/>
    <col min="11519" max="11519" width="5.42578125" style="2043" customWidth="1"/>
    <col min="11520" max="11520" width="43.5703125" style="2043" customWidth="1"/>
    <col min="11521" max="11521" width="5.42578125" style="2043" customWidth="1"/>
    <col min="11522" max="11522" width="43.5703125" style="2043" customWidth="1"/>
    <col min="11523" max="11523" width="5.42578125" style="2043" customWidth="1"/>
    <col min="11524" max="11524" width="43.5703125" style="2043" customWidth="1"/>
    <col min="11525" max="11525" width="5.42578125" style="2043" customWidth="1"/>
    <col min="11526" max="11526" width="43.5703125" style="2043" customWidth="1"/>
    <col min="11527" max="11527" width="3.42578125" style="2043" customWidth="1"/>
    <col min="11528" max="11528" width="13.7109375" style="2043" customWidth="1"/>
    <col min="11529" max="11529" width="5.42578125" style="2043" customWidth="1"/>
    <col min="11530" max="11530" width="43.5703125" style="2043" customWidth="1"/>
    <col min="11531" max="11531" width="5.42578125" style="2043" customWidth="1"/>
    <col min="11532" max="11532" width="43.5703125" style="2043" customWidth="1"/>
    <col min="11533" max="11533" width="5.42578125" style="2043" customWidth="1"/>
    <col min="11534" max="11534" width="43.5703125" style="2043" customWidth="1"/>
    <col min="11535" max="11535" width="5.42578125" style="2043" customWidth="1"/>
    <col min="11536" max="11536" width="43.5703125" style="2043" customWidth="1"/>
    <col min="11537" max="11537" width="2.85546875" style="2043" customWidth="1"/>
    <col min="11538" max="11774" width="11.42578125" style="2043"/>
    <col min="11775" max="11775" width="5.42578125" style="2043" customWidth="1"/>
    <col min="11776" max="11776" width="43.5703125" style="2043" customWidth="1"/>
    <col min="11777" max="11777" width="5.42578125" style="2043" customWidth="1"/>
    <col min="11778" max="11778" width="43.5703125" style="2043" customWidth="1"/>
    <col min="11779" max="11779" width="5.42578125" style="2043" customWidth="1"/>
    <col min="11780" max="11780" width="43.5703125" style="2043" customWidth="1"/>
    <col min="11781" max="11781" width="5.42578125" style="2043" customWidth="1"/>
    <col min="11782" max="11782" width="43.5703125" style="2043" customWidth="1"/>
    <col min="11783" max="11783" width="3.42578125" style="2043" customWidth="1"/>
    <col min="11784" max="11784" width="13.7109375" style="2043" customWidth="1"/>
    <col min="11785" max="11785" width="5.42578125" style="2043" customWidth="1"/>
    <col min="11786" max="11786" width="43.5703125" style="2043" customWidth="1"/>
    <col min="11787" max="11787" width="5.42578125" style="2043" customWidth="1"/>
    <col min="11788" max="11788" width="43.5703125" style="2043" customWidth="1"/>
    <col min="11789" max="11789" width="5.42578125" style="2043" customWidth="1"/>
    <col min="11790" max="11790" width="43.5703125" style="2043" customWidth="1"/>
    <col min="11791" max="11791" width="5.42578125" style="2043" customWidth="1"/>
    <col min="11792" max="11792" width="43.5703125" style="2043" customWidth="1"/>
    <col min="11793" max="11793" width="2.85546875" style="2043" customWidth="1"/>
    <col min="11794" max="12030" width="11.42578125" style="2043"/>
    <col min="12031" max="12031" width="5.42578125" style="2043" customWidth="1"/>
    <col min="12032" max="12032" width="43.5703125" style="2043" customWidth="1"/>
    <col min="12033" max="12033" width="5.42578125" style="2043" customWidth="1"/>
    <col min="12034" max="12034" width="43.5703125" style="2043" customWidth="1"/>
    <col min="12035" max="12035" width="5.42578125" style="2043" customWidth="1"/>
    <col min="12036" max="12036" width="43.5703125" style="2043" customWidth="1"/>
    <col min="12037" max="12037" width="5.42578125" style="2043" customWidth="1"/>
    <col min="12038" max="12038" width="43.5703125" style="2043" customWidth="1"/>
    <col min="12039" max="12039" width="3.42578125" style="2043" customWidth="1"/>
    <col min="12040" max="12040" width="13.7109375" style="2043" customWidth="1"/>
    <col min="12041" max="12041" width="5.42578125" style="2043" customWidth="1"/>
    <col min="12042" max="12042" width="43.5703125" style="2043" customWidth="1"/>
    <col min="12043" max="12043" width="5.42578125" style="2043" customWidth="1"/>
    <col min="12044" max="12044" width="43.5703125" style="2043" customWidth="1"/>
    <col min="12045" max="12045" width="5.42578125" style="2043" customWidth="1"/>
    <col min="12046" max="12046" width="43.5703125" style="2043" customWidth="1"/>
    <col min="12047" max="12047" width="5.42578125" style="2043" customWidth="1"/>
    <col min="12048" max="12048" width="43.5703125" style="2043" customWidth="1"/>
    <col min="12049" max="12049" width="2.85546875" style="2043" customWidth="1"/>
    <col min="12050" max="12286" width="11.42578125" style="2043"/>
    <col min="12287" max="12287" width="5.42578125" style="2043" customWidth="1"/>
    <col min="12288" max="12288" width="43.5703125" style="2043" customWidth="1"/>
    <col min="12289" max="12289" width="5.42578125" style="2043" customWidth="1"/>
    <col min="12290" max="12290" width="43.5703125" style="2043" customWidth="1"/>
    <col min="12291" max="12291" width="5.42578125" style="2043" customWidth="1"/>
    <col min="12292" max="12292" width="43.5703125" style="2043" customWidth="1"/>
    <col min="12293" max="12293" width="5.42578125" style="2043" customWidth="1"/>
    <col min="12294" max="12294" width="43.5703125" style="2043" customWidth="1"/>
    <col min="12295" max="12295" width="3.42578125" style="2043" customWidth="1"/>
    <col min="12296" max="12296" width="13.7109375" style="2043" customWidth="1"/>
    <col min="12297" max="12297" width="5.42578125" style="2043" customWidth="1"/>
    <col min="12298" max="12298" width="43.5703125" style="2043" customWidth="1"/>
    <col min="12299" max="12299" width="5.42578125" style="2043" customWidth="1"/>
    <col min="12300" max="12300" width="43.5703125" style="2043" customWidth="1"/>
    <col min="12301" max="12301" width="5.42578125" style="2043" customWidth="1"/>
    <col min="12302" max="12302" width="43.5703125" style="2043" customWidth="1"/>
    <col min="12303" max="12303" width="5.42578125" style="2043" customWidth="1"/>
    <col min="12304" max="12304" width="43.5703125" style="2043" customWidth="1"/>
    <col min="12305" max="12305" width="2.85546875" style="2043" customWidth="1"/>
    <col min="12306" max="12542" width="11.42578125" style="2043"/>
    <col min="12543" max="12543" width="5.42578125" style="2043" customWidth="1"/>
    <col min="12544" max="12544" width="43.5703125" style="2043" customWidth="1"/>
    <col min="12545" max="12545" width="5.42578125" style="2043" customWidth="1"/>
    <col min="12546" max="12546" width="43.5703125" style="2043" customWidth="1"/>
    <col min="12547" max="12547" width="5.42578125" style="2043" customWidth="1"/>
    <col min="12548" max="12548" width="43.5703125" style="2043" customWidth="1"/>
    <col min="12549" max="12549" width="5.42578125" style="2043" customWidth="1"/>
    <col min="12550" max="12550" width="43.5703125" style="2043" customWidth="1"/>
    <col min="12551" max="12551" width="3.42578125" style="2043" customWidth="1"/>
    <col min="12552" max="12552" width="13.7109375" style="2043" customWidth="1"/>
    <col min="12553" max="12553" width="5.42578125" style="2043" customWidth="1"/>
    <col min="12554" max="12554" width="43.5703125" style="2043" customWidth="1"/>
    <col min="12555" max="12555" width="5.42578125" style="2043" customWidth="1"/>
    <col min="12556" max="12556" width="43.5703125" style="2043" customWidth="1"/>
    <col min="12557" max="12557" width="5.42578125" style="2043" customWidth="1"/>
    <col min="12558" max="12558" width="43.5703125" style="2043" customWidth="1"/>
    <col min="12559" max="12559" width="5.42578125" style="2043" customWidth="1"/>
    <col min="12560" max="12560" width="43.5703125" style="2043" customWidth="1"/>
    <col min="12561" max="12561" width="2.85546875" style="2043" customWidth="1"/>
    <col min="12562" max="12798" width="11.42578125" style="2043"/>
    <col min="12799" max="12799" width="5.42578125" style="2043" customWidth="1"/>
    <col min="12800" max="12800" width="43.5703125" style="2043" customWidth="1"/>
    <col min="12801" max="12801" width="5.42578125" style="2043" customWidth="1"/>
    <col min="12802" max="12802" width="43.5703125" style="2043" customWidth="1"/>
    <col min="12803" max="12803" width="5.42578125" style="2043" customWidth="1"/>
    <col min="12804" max="12804" width="43.5703125" style="2043" customWidth="1"/>
    <col min="12805" max="12805" width="5.42578125" style="2043" customWidth="1"/>
    <col min="12806" max="12806" width="43.5703125" style="2043" customWidth="1"/>
    <col min="12807" max="12807" width="3.42578125" style="2043" customWidth="1"/>
    <col min="12808" max="12808" width="13.7109375" style="2043" customWidth="1"/>
    <col min="12809" max="12809" width="5.42578125" style="2043" customWidth="1"/>
    <col min="12810" max="12810" width="43.5703125" style="2043" customWidth="1"/>
    <col min="12811" max="12811" width="5.42578125" style="2043" customWidth="1"/>
    <col min="12812" max="12812" width="43.5703125" style="2043" customWidth="1"/>
    <col min="12813" max="12813" width="5.42578125" style="2043" customWidth="1"/>
    <col min="12814" max="12814" width="43.5703125" style="2043" customWidth="1"/>
    <col min="12815" max="12815" width="5.42578125" style="2043" customWidth="1"/>
    <col min="12816" max="12816" width="43.5703125" style="2043" customWidth="1"/>
    <col min="12817" max="12817" width="2.85546875" style="2043" customWidth="1"/>
    <col min="12818" max="13054" width="11.42578125" style="2043"/>
    <col min="13055" max="13055" width="5.42578125" style="2043" customWidth="1"/>
    <col min="13056" max="13056" width="43.5703125" style="2043" customWidth="1"/>
    <col min="13057" max="13057" width="5.42578125" style="2043" customWidth="1"/>
    <col min="13058" max="13058" width="43.5703125" style="2043" customWidth="1"/>
    <col min="13059" max="13059" width="5.42578125" style="2043" customWidth="1"/>
    <col min="13060" max="13060" width="43.5703125" style="2043" customWidth="1"/>
    <col min="13061" max="13061" width="5.42578125" style="2043" customWidth="1"/>
    <col min="13062" max="13062" width="43.5703125" style="2043" customWidth="1"/>
    <col min="13063" max="13063" width="3.42578125" style="2043" customWidth="1"/>
    <col min="13064" max="13064" width="13.7109375" style="2043" customWidth="1"/>
    <col min="13065" max="13065" width="5.42578125" style="2043" customWidth="1"/>
    <col min="13066" max="13066" width="43.5703125" style="2043" customWidth="1"/>
    <col min="13067" max="13067" width="5.42578125" style="2043" customWidth="1"/>
    <col min="13068" max="13068" width="43.5703125" style="2043" customWidth="1"/>
    <col min="13069" max="13069" width="5.42578125" style="2043" customWidth="1"/>
    <col min="13070" max="13070" width="43.5703125" style="2043" customWidth="1"/>
    <col min="13071" max="13071" width="5.42578125" style="2043" customWidth="1"/>
    <col min="13072" max="13072" width="43.5703125" style="2043" customWidth="1"/>
    <col min="13073" max="13073" width="2.85546875" style="2043" customWidth="1"/>
    <col min="13074" max="13310" width="11.42578125" style="2043"/>
    <col min="13311" max="13311" width="5.42578125" style="2043" customWidth="1"/>
    <col min="13312" max="13312" width="43.5703125" style="2043" customWidth="1"/>
    <col min="13313" max="13313" width="5.42578125" style="2043" customWidth="1"/>
    <col min="13314" max="13314" width="43.5703125" style="2043" customWidth="1"/>
    <col min="13315" max="13315" width="5.42578125" style="2043" customWidth="1"/>
    <col min="13316" max="13316" width="43.5703125" style="2043" customWidth="1"/>
    <col min="13317" max="13317" width="5.42578125" style="2043" customWidth="1"/>
    <col min="13318" max="13318" width="43.5703125" style="2043" customWidth="1"/>
    <col min="13319" max="13319" width="3.42578125" style="2043" customWidth="1"/>
    <col min="13320" max="13320" width="13.7109375" style="2043" customWidth="1"/>
    <col min="13321" max="13321" width="5.42578125" style="2043" customWidth="1"/>
    <col min="13322" max="13322" width="43.5703125" style="2043" customWidth="1"/>
    <col min="13323" max="13323" width="5.42578125" style="2043" customWidth="1"/>
    <col min="13324" max="13324" width="43.5703125" style="2043" customWidth="1"/>
    <col min="13325" max="13325" width="5.42578125" style="2043" customWidth="1"/>
    <col min="13326" max="13326" width="43.5703125" style="2043" customWidth="1"/>
    <col min="13327" max="13327" width="5.42578125" style="2043" customWidth="1"/>
    <col min="13328" max="13328" width="43.5703125" style="2043" customWidth="1"/>
    <col min="13329" max="13329" width="2.85546875" style="2043" customWidth="1"/>
    <col min="13330" max="13566" width="11.42578125" style="2043"/>
    <col min="13567" max="13567" width="5.42578125" style="2043" customWidth="1"/>
    <col min="13568" max="13568" width="43.5703125" style="2043" customWidth="1"/>
    <col min="13569" max="13569" width="5.42578125" style="2043" customWidth="1"/>
    <col min="13570" max="13570" width="43.5703125" style="2043" customWidth="1"/>
    <col min="13571" max="13571" width="5.42578125" style="2043" customWidth="1"/>
    <col min="13572" max="13572" width="43.5703125" style="2043" customWidth="1"/>
    <col min="13573" max="13573" width="5.42578125" style="2043" customWidth="1"/>
    <col min="13574" max="13574" width="43.5703125" style="2043" customWidth="1"/>
    <col min="13575" max="13575" width="3.42578125" style="2043" customWidth="1"/>
    <col min="13576" max="13576" width="13.7109375" style="2043" customWidth="1"/>
    <col min="13577" max="13577" width="5.42578125" style="2043" customWidth="1"/>
    <col min="13578" max="13578" width="43.5703125" style="2043" customWidth="1"/>
    <col min="13579" max="13579" width="5.42578125" style="2043" customWidth="1"/>
    <col min="13580" max="13580" width="43.5703125" style="2043" customWidth="1"/>
    <col min="13581" max="13581" width="5.42578125" style="2043" customWidth="1"/>
    <col min="13582" max="13582" width="43.5703125" style="2043" customWidth="1"/>
    <col min="13583" max="13583" width="5.42578125" style="2043" customWidth="1"/>
    <col min="13584" max="13584" width="43.5703125" style="2043" customWidth="1"/>
    <col min="13585" max="13585" width="2.85546875" style="2043" customWidth="1"/>
    <col min="13586" max="13822" width="11.42578125" style="2043"/>
    <col min="13823" max="13823" width="5.42578125" style="2043" customWidth="1"/>
    <col min="13824" max="13824" width="43.5703125" style="2043" customWidth="1"/>
    <col min="13825" max="13825" width="5.42578125" style="2043" customWidth="1"/>
    <col min="13826" max="13826" width="43.5703125" style="2043" customWidth="1"/>
    <col min="13827" max="13827" width="5.42578125" style="2043" customWidth="1"/>
    <col min="13828" max="13828" width="43.5703125" style="2043" customWidth="1"/>
    <col min="13829" max="13829" width="5.42578125" style="2043" customWidth="1"/>
    <col min="13830" max="13830" width="43.5703125" style="2043" customWidth="1"/>
    <col min="13831" max="13831" width="3.42578125" style="2043" customWidth="1"/>
    <col min="13832" max="13832" width="13.7109375" style="2043" customWidth="1"/>
    <col min="13833" max="13833" width="5.42578125" style="2043" customWidth="1"/>
    <col min="13834" max="13834" width="43.5703125" style="2043" customWidth="1"/>
    <col min="13835" max="13835" width="5.42578125" style="2043" customWidth="1"/>
    <col min="13836" max="13836" width="43.5703125" style="2043" customWidth="1"/>
    <col min="13837" max="13837" width="5.42578125" style="2043" customWidth="1"/>
    <col min="13838" max="13838" width="43.5703125" style="2043" customWidth="1"/>
    <col min="13839" max="13839" width="5.42578125" style="2043" customWidth="1"/>
    <col min="13840" max="13840" width="43.5703125" style="2043" customWidth="1"/>
    <col min="13841" max="13841" width="2.85546875" style="2043" customWidth="1"/>
    <col min="13842" max="14078" width="11.42578125" style="2043"/>
    <col min="14079" max="14079" width="5.42578125" style="2043" customWidth="1"/>
    <col min="14080" max="14080" width="43.5703125" style="2043" customWidth="1"/>
    <col min="14081" max="14081" width="5.42578125" style="2043" customWidth="1"/>
    <col min="14082" max="14082" width="43.5703125" style="2043" customWidth="1"/>
    <col min="14083" max="14083" width="5.42578125" style="2043" customWidth="1"/>
    <col min="14084" max="14084" width="43.5703125" style="2043" customWidth="1"/>
    <col min="14085" max="14085" width="5.42578125" style="2043" customWidth="1"/>
    <col min="14086" max="14086" width="43.5703125" style="2043" customWidth="1"/>
    <col min="14087" max="14087" width="3.42578125" style="2043" customWidth="1"/>
    <col min="14088" max="14088" width="13.7109375" style="2043" customWidth="1"/>
    <col min="14089" max="14089" width="5.42578125" style="2043" customWidth="1"/>
    <col min="14090" max="14090" width="43.5703125" style="2043" customWidth="1"/>
    <col min="14091" max="14091" width="5.42578125" style="2043" customWidth="1"/>
    <col min="14092" max="14092" width="43.5703125" style="2043" customWidth="1"/>
    <col min="14093" max="14093" width="5.42578125" style="2043" customWidth="1"/>
    <col min="14094" max="14094" width="43.5703125" style="2043" customWidth="1"/>
    <col min="14095" max="14095" width="5.42578125" style="2043" customWidth="1"/>
    <col min="14096" max="14096" width="43.5703125" style="2043" customWidth="1"/>
    <col min="14097" max="14097" width="2.85546875" style="2043" customWidth="1"/>
    <col min="14098" max="14334" width="11.42578125" style="2043"/>
    <col min="14335" max="14335" width="5.42578125" style="2043" customWidth="1"/>
    <col min="14336" max="14336" width="43.5703125" style="2043" customWidth="1"/>
    <col min="14337" max="14337" width="5.42578125" style="2043" customWidth="1"/>
    <col min="14338" max="14338" width="43.5703125" style="2043" customWidth="1"/>
    <col min="14339" max="14339" width="5.42578125" style="2043" customWidth="1"/>
    <col min="14340" max="14340" width="43.5703125" style="2043" customWidth="1"/>
    <col min="14341" max="14341" width="5.42578125" style="2043" customWidth="1"/>
    <col min="14342" max="14342" width="43.5703125" style="2043" customWidth="1"/>
    <col min="14343" max="14343" width="3.42578125" style="2043" customWidth="1"/>
    <col min="14344" max="14344" width="13.7109375" style="2043" customWidth="1"/>
    <col min="14345" max="14345" width="5.42578125" style="2043" customWidth="1"/>
    <col min="14346" max="14346" width="43.5703125" style="2043" customWidth="1"/>
    <col min="14347" max="14347" width="5.42578125" style="2043" customWidth="1"/>
    <col min="14348" max="14348" width="43.5703125" style="2043" customWidth="1"/>
    <col min="14349" max="14349" width="5.42578125" style="2043" customWidth="1"/>
    <col min="14350" max="14350" width="43.5703125" style="2043" customWidth="1"/>
    <col min="14351" max="14351" width="5.42578125" style="2043" customWidth="1"/>
    <col min="14352" max="14352" width="43.5703125" style="2043" customWidth="1"/>
    <col min="14353" max="14353" width="2.85546875" style="2043" customWidth="1"/>
    <col min="14354" max="14590" width="11.42578125" style="2043"/>
    <col min="14591" max="14591" width="5.42578125" style="2043" customWidth="1"/>
    <col min="14592" max="14592" width="43.5703125" style="2043" customWidth="1"/>
    <col min="14593" max="14593" width="5.42578125" style="2043" customWidth="1"/>
    <col min="14594" max="14594" width="43.5703125" style="2043" customWidth="1"/>
    <col min="14595" max="14595" width="5.42578125" style="2043" customWidth="1"/>
    <col min="14596" max="14596" width="43.5703125" style="2043" customWidth="1"/>
    <col min="14597" max="14597" width="5.42578125" style="2043" customWidth="1"/>
    <col min="14598" max="14598" width="43.5703125" style="2043" customWidth="1"/>
    <col min="14599" max="14599" width="3.42578125" style="2043" customWidth="1"/>
    <col min="14600" max="14600" width="13.7109375" style="2043" customWidth="1"/>
    <col min="14601" max="14601" width="5.42578125" style="2043" customWidth="1"/>
    <col min="14602" max="14602" width="43.5703125" style="2043" customWidth="1"/>
    <col min="14603" max="14603" width="5.42578125" style="2043" customWidth="1"/>
    <col min="14604" max="14604" width="43.5703125" style="2043" customWidth="1"/>
    <col min="14605" max="14605" width="5.42578125" style="2043" customWidth="1"/>
    <col min="14606" max="14606" width="43.5703125" style="2043" customWidth="1"/>
    <col min="14607" max="14607" width="5.42578125" style="2043" customWidth="1"/>
    <col min="14608" max="14608" width="43.5703125" style="2043" customWidth="1"/>
    <col min="14609" max="14609" width="2.85546875" style="2043" customWidth="1"/>
    <col min="14610" max="14846" width="11.42578125" style="2043"/>
    <col min="14847" max="14847" width="5.42578125" style="2043" customWidth="1"/>
    <col min="14848" max="14848" width="43.5703125" style="2043" customWidth="1"/>
    <col min="14849" max="14849" width="5.42578125" style="2043" customWidth="1"/>
    <col min="14850" max="14850" width="43.5703125" style="2043" customWidth="1"/>
    <col min="14851" max="14851" width="5.42578125" style="2043" customWidth="1"/>
    <col min="14852" max="14852" width="43.5703125" style="2043" customWidth="1"/>
    <col min="14853" max="14853" width="5.42578125" style="2043" customWidth="1"/>
    <col min="14854" max="14854" width="43.5703125" style="2043" customWidth="1"/>
    <col min="14855" max="14855" width="3.42578125" style="2043" customWidth="1"/>
    <col min="14856" max="14856" width="13.7109375" style="2043" customWidth="1"/>
    <col min="14857" max="14857" width="5.42578125" style="2043" customWidth="1"/>
    <col min="14858" max="14858" width="43.5703125" style="2043" customWidth="1"/>
    <col min="14859" max="14859" width="5.42578125" style="2043" customWidth="1"/>
    <col min="14860" max="14860" width="43.5703125" style="2043" customWidth="1"/>
    <col min="14861" max="14861" width="5.42578125" style="2043" customWidth="1"/>
    <col min="14862" max="14862" width="43.5703125" style="2043" customWidth="1"/>
    <col min="14863" max="14863" width="5.42578125" style="2043" customWidth="1"/>
    <col min="14864" max="14864" width="43.5703125" style="2043" customWidth="1"/>
    <col min="14865" max="14865" width="2.85546875" style="2043" customWidth="1"/>
    <col min="14866" max="15102" width="11.42578125" style="2043"/>
    <col min="15103" max="15103" width="5.42578125" style="2043" customWidth="1"/>
    <col min="15104" max="15104" width="43.5703125" style="2043" customWidth="1"/>
    <col min="15105" max="15105" width="5.42578125" style="2043" customWidth="1"/>
    <col min="15106" max="15106" width="43.5703125" style="2043" customWidth="1"/>
    <col min="15107" max="15107" width="5.42578125" style="2043" customWidth="1"/>
    <col min="15108" max="15108" width="43.5703125" style="2043" customWidth="1"/>
    <col min="15109" max="15109" width="5.42578125" style="2043" customWidth="1"/>
    <col min="15110" max="15110" width="43.5703125" style="2043" customWidth="1"/>
    <col min="15111" max="15111" width="3.42578125" style="2043" customWidth="1"/>
    <col min="15112" max="15112" width="13.7109375" style="2043" customWidth="1"/>
    <col min="15113" max="15113" width="5.42578125" style="2043" customWidth="1"/>
    <col min="15114" max="15114" width="43.5703125" style="2043" customWidth="1"/>
    <col min="15115" max="15115" width="5.42578125" style="2043" customWidth="1"/>
    <col min="15116" max="15116" width="43.5703125" style="2043" customWidth="1"/>
    <col min="15117" max="15117" width="5.42578125" style="2043" customWidth="1"/>
    <col min="15118" max="15118" width="43.5703125" style="2043" customWidth="1"/>
    <col min="15119" max="15119" width="5.42578125" style="2043" customWidth="1"/>
    <col min="15120" max="15120" width="43.5703125" style="2043" customWidth="1"/>
    <col min="15121" max="15121" width="2.85546875" style="2043" customWidth="1"/>
    <col min="15122" max="15358" width="11.42578125" style="2043"/>
    <col min="15359" max="15359" width="5.42578125" style="2043" customWidth="1"/>
    <col min="15360" max="15360" width="43.5703125" style="2043" customWidth="1"/>
    <col min="15361" max="15361" width="5.42578125" style="2043" customWidth="1"/>
    <col min="15362" max="15362" width="43.5703125" style="2043" customWidth="1"/>
    <col min="15363" max="15363" width="5.42578125" style="2043" customWidth="1"/>
    <col min="15364" max="15364" width="43.5703125" style="2043" customWidth="1"/>
    <col min="15365" max="15365" width="5.42578125" style="2043" customWidth="1"/>
    <col min="15366" max="15366" width="43.5703125" style="2043" customWidth="1"/>
    <col min="15367" max="15367" width="3.42578125" style="2043" customWidth="1"/>
    <col min="15368" max="15368" width="13.7109375" style="2043" customWidth="1"/>
    <col min="15369" max="15369" width="5.42578125" style="2043" customWidth="1"/>
    <col min="15370" max="15370" width="43.5703125" style="2043" customWidth="1"/>
    <col min="15371" max="15371" width="5.42578125" style="2043" customWidth="1"/>
    <col min="15372" max="15372" width="43.5703125" style="2043" customWidth="1"/>
    <col min="15373" max="15373" width="5.42578125" style="2043" customWidth="1"/>
    <col min="15374" max="15374" width="43.5703125" style="2043" customWidth="1"/>
    <col min="15375" max="15375" width="5.42578125" style="2043" customWidth="1"/>
    <col min="15376" max="15376" width="43.5703125" style="2043" customWidth="1"/>
    <col min="15377" max="15377" width="2.85546875" style="2043" customWidth="1"/>
    <col min="15378" max="15614" width="11.42578125" style="2043"/>
    <col min="15615" max="15615" width="5.42578125" style="2043" customWidth="1"/>
    <col min="15616" max="15616" width="43.5703125" style="2043" customWidth="1"/>
    <col min="15617" max="15617" width="5.42578125" style="2043" customWidth="1"/>
    <col min="15618" max="15618" width="43.5703125" style="2043" customWidth="1"/>
    <col min="15619" max="15619" width="5.42578125" style="2043" customWidth="1"/>
    <col min="15620" max="15620" width="43.5703125" style="2043" customWidth="1"/>
    <col min="15621" max="15621" width="5.42578125" style="2043" customWidth="1"/>
    <col min="15622" max="15622" width="43.5703125" style="2043" customWidth="1"/>
    <col min="15623" max="15623" width="3.42578125" style="2043" customWidth="1"/>
    <col min="15624" max="15624" width="13.7109375" style="2043" customWidth="1"/>
    <col min="15625" max="15625" width="5.42578125" style="2043" customWidth="1"/>
    <col min="15626" max="15626" width="43.5703125" style="2043" customWidth="1"/>
    <col min="15627" max="15627" width="5.42578125" style="2043" customWidth="1"/>
    <col min="15628" max="15628" width="43.5703125" style="2043" customWidth="1"/>
    <col min="15629" max="15629" width="5.42578125" style="2043" customWidth="1"/>
    <col min="15630" max="15630" width="43.5703125" style="2043" customWidth="1"/>
    <col min="15631" max="15631" width="5.42578125" style="2043" customWidth="1"/>
    <col min="15632" max="15632" width="43.5703125" style="2043" customWidth="1"/>
    <col min="15633" max="15633" width="2.85546875" style="2043" customWidth="1"/>
    <col min="15634" max="15870" width="11.42578125" style="2043"/>
    <col min="15871" max="15871" width="5.42578125" style="2043" customWidth="1"/>
    <col min="15872" max="15872" width="43.5703125" style="2043" customWidth="1"/>
    <col min="15873" max="15873" width="5.42578125" style="2043" customWidth="1"/>
    <col min="15874" max="15874" width="43.5703125" style="2043" customWidth="1"/>
    <col min="15875" max="15875" width="5.42578125" style="2043" customWidth="1"/>
    <col min="15876" max="15876" width="43.5703125" style="2043" customWidth="1"/>
    <col min="15877" max="15877" width="5.42578125" style="2043" customWidth="1"/>
    <col min="15878" max="15878" width="43.5703125" style="2043" customWidth="1"/>
    <col min="15879" max="15879" width="3.42578125" style="2043" customWidth="1"/>
    <col min="15880" max="15880" width="13.7109375" style="2043" customWidth="1"/>
    <col min="15881" max="15881" width="5.42578125" style="2043" customWidth="1"/>
    <col min="15882" max="15882" width="43.5703125" style="2043" customWidth="1"/>
    <col min="15883" max="15883" width="5.42578125" style="2043" customWidth="1"/>
    <col min="15884" max="15884" width="43.5703125" style="2043" customWidth="1"/>
    <col min="15885" max="15885" width="5.42578125" style="2043" customWidth="1"/>
    <col min="15886" max="15886" width="43.5703125" style="2043" customWidth="1"/>
    <col min="15887" max="15887" width="5.42578125" style="2043" customWidth="1"/>
    <col min="15888" max="15888" width="43.5703125" style="2043" customWidth="1"/>
    <col min="15889" max="15889" width="2.85546875" style="2043" customWidth="1"/>
    <col min="15890" max="16126" width="11.42578125" style="2043"/>
    <col min="16127" max="16127" width="5.42578125" style="2043" customWidth="1"/>
    <col min="16128" max="16128" width="43.5703125" style="2043" customWidth="1"/>
    <col min="16129" max="16129" width="5.42578125" style="2043" customWidth="1"/>
    <col min="16130" max="16130" width="43.5703125" style="2043" customWidth="1"/>
    <col min="16131" max="16131" width="5.42578125" style="2043" customWidth="1"/>
    <col min="16132" max="16132" width="43.5703125" style="2043" customWidth="1"/>
    <col min="16133" max="16133" width="5.42578125" style="2043" customWidth="1"/>
    <col min="16134" max="16134" width="43.5703125" style="2043" customWidth="1"/>
    <col min="16135" max="16135" width="3.42578125" style="2043" customWidth="1"/>
    <col min="16136" max="16136" width="13.7109375" style="2043" customWidth="1"/>
    <col min="16137" max="16137" width="5.42578125" style="2043" customWidth="1"/>
    <col min="16138" max="16138" width="43.5703125" style="2043" customWidth="1"/>
    <col min="16139" max="16139" width="5.42578125" style="2043" customWidth="1"/>
    <col min="16140" max="16140" width="43.5703125" style="2043" customWidth="1"/>
    <col min="16141" max="16141" width="5.42578125" style="2043" customWidth="1"/>
    <col min="16142" max="16142" width="43.5703125" style="2043" customWidth="1"/>
    <col min="16143" max="16143" width="5.42578125" style="2043" customWidth="1"/>
    <col min="16144" max="16144" width="43.5703125" style="2043" customWidth="1"/>
    <col min="16145" max="16145" width="2.85546875" style="2043" customWidth="1"/>
    <col min="16146" max="16384" width="11.42578125" style="2043"/>
  </cols>
  <sheetData>
    <row r="1" spans="1:50" ht="26.25">
      <c r="B1" s="3831" t="s">
        <v>3111</v>
      </c>
      <c r="C1" s="3831"/>
      <c r="D1" s="3831"/>
      <c r="E1" s="3831"/>
      <c r="F1" s="3831"/>
      <c r="G1" s="3831"/>
      <c r="H1" s="3831"/>
      <c r="I1" s="3835" t="str">
        <f ca="1">"Page "&amp;_xlfn.SHEET()&amp;" sur "&amp;_xlfn.SHEETS()</f>
        <v>Page 16 sur 20</v>
      </c>
      <c r="J1" s="3831"/>
      <c r="K1" s="3831"/>
      <c r="L1" s="3831"/>
      <c r="M1" s="3831"/>
      <c r="N1" s="3831"/>
      <c r="O1" s="3831"/>
      <c r="P1" s="3831"/>
      <c r="Q1" s="3831"/>
      <c r="R1" s="3831"/>
      <c r="S1" s="3831"/>
      <c r="T1" s="3831"/>
      <c r="U1" s="3831"/>
      <c r="V1" s="3831"/>
      <c r="W1" s="3831"/>
      <c r="X1" s="3831"/>
      <c r="Y1" s="3831"/>
      <c r="Z1" s="3831"/>
      <c r="AA1" s="3831"/>
      <c r="AB1" s="3831"/>
      <c r="AC1" s="3831"/>
      <c r="AD1" s="3831"/>
      <c r="AE1" s="3831"/>
      <c r="AF1" s="3831"/>
      <c r="AG1" s="3831"/>
      <c r="AH1" s="3831"/>
      <c r="AI1" s="3831"/>
      <c r="AJ1" s="3831"/>
      <c r="AK1" s="3831"/>
      <c r="AL1" s="3831"/>
      <c r="AM1" s="3831"/>
      <c r="AN1" s="3831"/>
      <c r="AO1" s="3831"/>
      <c r="AP1" s="3831"/>
      <c r="AQ1" s="3831"/>
      <c r="AR1" s="3831"/>
      <c r="AS1" s="3831"/>
      <c r="AT1" s="3831"/>
      <c r="AU1" s="3831"/>
      <c r="AV1" s="3831"/>
      <c r="AW1" s="3831"/>
      <c r="AX1" s="3831"/>
    </row>
    <row r="2" spans="1:50" ht="19.5" customHeight="1" thickBot="1">
      <c r="B2" s="2043"/>
      <c r="C2" s="2043"/>
      <c r="D2" s="2043"/>
      <c r="E2" s="2043"/>
      <c r="F2" s="2043"/>
      <c r="G2" s="2043"/>
      <c r="H2" s="2043"/>
      <c r="I2" s="2043"/>
      <c r="J2" s="2043"/>
      <c r="K2" s="2043"/>
      <c r="L2" s="2043"/>
      <c r="M2" s="2043"/>
      <c r="N2" s="2043"/>
      <c r="O2" s="2043"/>
      <c r="P2" s="2043"/>
      <c r="Q2" s="2043"/>
      <c r="R2" s="2043"/>
      <c r="S2" s="2043"/>
      <c r="T2" s="2043"/>
      <c r="W2" s="6614" t="s">
        <v>1951</v>
      </c>
      <c r="X2" s="6614"/>
      <c r="Y2" s="6614"/>
      <c r="Z2" s="6614"/>
      <c r="AA2" s="6614"/>
      <c r="AB2" s="6614"/>
      <c r="AC2" s="6614"/>
      <c r="AD2" s="6614"/>
      <c r="AE2" s="6614"/>
      <c r="AF2" s="6614"/>
      <c r="AG2" s="6614"/>
      <c r="AH2" s="6614"/>
      <c r="AI2" s="6614"/>
      <c r="AJ2" s="6614"/>
      <c r="AK2" s="6614"/>
      <c r="AL2" s="6614"/>
      <c r="AM2" s="6614"/>
      <c r="AN2" s="2044"/>
      <c r="AO2" s="133"/>
      <c r="AP2" s="6615" t="s">
        <v>3128</v>
      </c>
      <c r="AR2" s="6616"/>
      <c r="AS2" s="6616"/>
      <c r="AT2" s="6616"/>
      <c r="AU2" s="6616"/>
      <c r="AV2" s="6616"/>
      <c r="AW2" s="6616"/>
      <c r="AX2" s="6616"/>
    </row>
    <row r="3" spans="1:50" ht="33.75" customHeight="1">
      <c r="B3" s="6617" t="s">
        <v>1952</v>
      </c>
      <c r="C3" s="6617"/>
      <c r="D3" s="6617"/>
      <c r="E3" s="6617"/>
      <c r="F3" s="6617"/>
      <c r="G3" s="6617"/>
      <c r="H3" s="6617"/>
      <c r="I3" s="6617"/>
      <c r="J3" s="6617"/>
      <c r="K3" s="2043"/>
      <c r="L3" s="6618" t="s">
        <v>1953</v>
      </c>
      <c r="M3" s="6618"/>
      <c r="N3" s="6618"/>
      <c r="O3" s="6618"/>
      <c r="P3" s="6618"/>
      <c r="Q3" s="6618"/>
      <c r="R3" s="6618"/>
      <c r="S3" s="6618"/>
      <c r="T3" s="6618"/>
      <c r="V3" s="2044"/>
      <c r="W3" s="6619" t="s">
        <v>3129</v>
      </c>
      <c r="Y3" s="2044"/>
      <c r="Z3" s="2044"/>
      <c r="AA3" s="2044"/>
      <c r="AB3" s="2044"/>
      <c r="AC3" s="2044"/>
      <c r="AD3" s="2044"/>
      <c r="AE3" s="2044"/>
      <c r="AF3" s="2044"/>
      <c r="AG3" s="2044"/>
      <c r="AH3" s="6620" t="s">
        <v>3130</v>
      </c>
      <c r="AI3" s="6621"/>
      <c r="AJ3" s="6621"/>
      <c r="AK3" s="6621"/>
      <c r="AL3" s="6621"/>
      <c r="AM3" s="6621"/>
      <c r="AN3" s="2044"/>
      <c r="AO3" s="133"/>
      <c r="AP3" s="133"/>
      <c r="AR3" s="6622" t="s">
        <v>3131</v>
      </c>
      <c r="AS3" s="6623"/>
      <c r="AT3" s="6624"/>
      <c r="AV3" s="6622" t="s">
        <v>3132</v>
      </c>
      <c r="AW3" s="6623"/>
      <c r="AX3" s="6624"/>
    </row>
    <row r="4" spans="1:50" ht="40.5" customHeight="1">
      <c r="B4" s="6626"/>
      <c r="C4" s="6627" t="s">
        <v>342</v>
      </c>
      <c r="D4" s="6626"/>
      <c r="E4" s="6627" t="s">
        <v>367</v>
      </c>
      <c r="F4" s="6626"/>
      <c r="G4" s="6627" t="s">
        <v>1954</v>
      </c>
      <c r="H4" s="6626"/>
      <c r="I4" s="6628" t="s">
        <v>1955</v>
      </c>
      <c r="J4" s="2045"/>
      <c r="K4" s="2043"/>
      <c r="L4" s="6626"/>
      <c r="M4" s="6629" t="s">
        <v>342</v>
      </c>
      <c r="N4" s="6626"/>
      <c r="O4" s="6629" t="s">
        <v>346</v>
      </c>
      <c r="P4" s="6626"/>
      <c r="Q4" s="6629" t="s">
        <v>1686</v>
      </c>
      <c r="R4" s="6626"/>
      <c r="S4" s="6630" t="s">
        <v>1955</v>
      </c>
      <c r="T4" s="2045"/>
      <c r="V4" s="6631"/>
      <c r="W4" s="2046" t="s">
        <v>342</v>
      </c>
      <c r="X4" s="6631"/>
      <c r="Y4" s="2047" t="s">
        <v>346</v>
      </c>
      <c r="Z4" s="6631"/>
      <c r="AA4" s="2047" t="s">
        <v>731</v>
      </c>
      <c r="AB4" s="6631"/>
      <c r="AC4" s="2047" t="s">
        <v>1956</v>
      </c>
      <c r="AD4" s="6631"/>
      <c r="AE4" s="2046" t="s">
        <v>1955</v>
      </c>
      <c r="AF4" s="6631"/>
      <c r="AG4" s="2046" t="s">
        <v>1957</v>
      </c>
      <c r="AH4" s="6632">
        <v>1</v>
      </c>
      <c r="AI4" s="6633" t="s">
        <v>3133</v>
      </c>
      <c r="AJ4" s="6634"/>
      <c r="AK4" s="6632">
        <f>AH59+1</f>
        <v>57</v>
      </c>
      <c r="AL4" s="6633" t="s">
        <v>3134</v>
      </c>
      <c r="AM4" s="2044"/>
      <c r="AN4" s="2044"/>
      <c r="AO4" s="3974" t="s">
        <v>2380</v>
      </c>
      <c r="AP4" s="617" t="s">
        <v>3135</v>
      </c>
      <c r="AR4" s="6635" t="s">
        <v>263</v>
      </c>
      <c r="AS4" s="6635"/>
      <c r="AT4" s="6635"/>
      <c r="AV4" s="6635" t="s">
        <v>263</v>
      </c>
      <c r="AW4" s="6635"/>
      <c r="AX4" s="6635"/>
    </row>
    <row r="5" spans="1:50" ht="33.75" customHeight="1">
      <c r="A5" s="2048"/>
      <c r="B5" s="6636">
        <v>1</v>
      </c>
      <c r="C5" s="6637" t="s">
        <v>1958</v>
      </c>
      <c r="D5" s="6636">
        <f>B22+1</f>
        <v>16</v>
      </c>
      <c r="E5" s="6637" t="s">
        <v>1959</v>
      </c>
      <c r="F5" s="6636">
        <f>D26+1</f>
        <v>32</v>
      </c>
      <c r="G5" s="6637" t="s">
        <v>1960</v>
      </c>
      <c r="H5" s="6636">
        <f>F24+1</f>
        <v>51</v>
      </c>
      <c r="I5" s="6637" t="s">
        <v>1961</v>
      </c>
      <c r="J5" s="2045"/>
      <c r="K5" s="2043"/>
      <c r="L5" s="6636">
        <v>1</v>
      </c>
      <c r="M5" s="6637" t="s">
        <v>1962</v>
      </c>
      <c r="N5" s="6636">
        <f>L52+1</f>
        <v>46</v>
      </c>
      <c r="O5" s="6637" t="s">
        <v>1963</v>
      </c>
      <c r="P5" s="6636">
        <f>N52+1</f>
        <v>91</v>
      </c>
      <c r="Q5" s="6637" t="s">
        <v>1964</v>
      </c>
      <c r="R5" s="6636">
        <f>P52+1</f>
        <v>130</v>
      </c>
      <c r="S5" s="6637" t="s">
        <v>1965</v>
      </c>
      <c r="T5" s="2045"/>
      <c r="V5" s="6636">
        <v>1</v>
      </c>
      <c r="W5" s="6637" t="s">
        <v>1962</v>
      </c>
      <c r="X5" s="6636">
        <f>V62+1</f>
        <v>56</v>
      </c>
      <c r="Y5" s="6637" t="s">
        <v>1966</v>
      </c>
      <c r="Z5" s="6636">
        <f>X63+1</f>
        <v>113</v>
      </c>
      <c r="AA5" s="6637" t="s">
        <v>1967</v>
      </c>
      <c r="AB5" s="6636">
        <f>Z62+1</f>
        <v>163</v>
      </c>
      <c r="AC5" s="6637" t="s">
        <v>1968</v>
      </c>
      <c r="AD5" s="6636">
        <f>AB62+1</f>
        <v>217</v>
      </c>
      <c r="AE5" s="6637" t="s">
        <v>1969</v>
      </c>
      <c r="AF5" s="6636">
        <f>AD57+1</f>
        <v>268</v>
      </c>
      <c r="AG5" s="6637" t="s">
        <v>1970</v>
      </c>
      <c r="AH5" s="6632">
        <f>LARGE(AH4:AH4,1)+1</f>
        <v>2</v>
      </c>
      <c r="AI5" s="6633" t="s">
        <v>3136</v>
      </c>
      <c r="AJ5" s="6634"/>
      <c r="AK5" s="6632">
        <f>LARGE(AK4:AK4,1)+1</f>
        <v>58</v>
      </c>
      <c r="AL5" s="6633" t="s">
        <v>3137</v>
      </c>
      <c r="AM5" s="2044"/>
      <c r="AN5" s="2044"/>
      <c r="AO5" s="133"/>
      <c r="AP5" s="6638" t="s">
        <v>342</v>
      </c>
      <c r="AR5" s="6639"/>
      <c r="AS5" s="6640" t="s">
        <v>3138</v>
      </c>
      <c r="AT5" s="6640"/>
      <c r="AV5" s="6639"/>
      <c r="AW5" s="6641" t="s">
        <v>3139</v>
      </c>
      <c r="AX5" s="6641"/>
    </row>
    <row r="6" spans="1:50" ht="30" customHeight="1">
      <c r="A6" s="2050"/>
      <c r="B6" s="6636">
        <f>LARGE(B5:B5,1)+1</f>
        <v>2</v>
      </c>
      <c r="C6" s="6637" t="s">
        <v>1971</v>
      </c>
      <c r="D6" s="6636">
        <f>LARGE(D5:D5,1)+1</f>
        <v>17</v>
      </c>
      <c r="E6" s="6637" t="s">
        <v>1972</v>
      </c>
      <c r="F6" s="6636">
        <f>LARGE(F5:F5,1)+1</f>
        <v>33</v>
      </c>
      <c r="G6" s="6637" t="s">
        <v>1973</v>
      </c>
      <c r="H6" s="6636">
        <f>LARGE(H5:H5,1)+1</f>
        <v>52</v>
      </c>
      <c r="I6" s="6637" t="s">
        <v>1974</v>
      </c>
      <c r="J6" s="2045"/>
      <c r="K6" s="2043"/>
      <c r="L6" s="6636">
        <f>LARGE(L5:L5,1)+1</f>
        <v>2</v>
      </c>
      <c r="M6" s="6637" t="s">
        <v>1975</v>
      </c>
      <c r="N6" s="6636">
        <f>LARGE(N5:N5,1)+1</f>
        <v>47</v>
      </c>
      <c r="O6" s="6637" t="s">
        <v>1976</v>
      </c>
      <c r="P6" s="6636">
        <f>LARGE(P5:P5,1)+1</f>
        <v>92</v>
      </c>
      <c r="Q6" s="6637" t="s">
        <v>1977</v>
      </c>
      <c r="R6" s="6636">
        <f>LARGE(R5:R5,1)+1</f>
        <v>131</v>
      </c>
      <c r="S6" s="6637" t="s">
        <v>1978</v>
      </c>
      <c r="T6" s="2045"/>
      <c r="V6" s="6636">
        <f>LARGE(V5:V5,1)+1</f>
        <v>2</v>
      </c>
      <c r="W6" s="6637" t="s">
        <v>1958</v>
      </c>
      <c r="X6" s="6636">
        <f>LARGE(X5:X5,1)+1</f>
        <v>57</v>
      </c>
      <c r="Y6" s="6637" t="s">
        <v>1979</v>
      </c>
      <c r="Z6" s="6636">
        <f>LARGE(Z5:Z5,1)+1</f>
        <v>114</v>
      </c>
      <c r="AA6" s="6637" t="s">
        <v>1980</v>
      </c>
      <c r="AB6" s="6636">
        <f>LARGE(AB5:AB5,1)+1</f>
        <v>164</v>
      </c>
      <c r="AC6" s="6637" t="s">
        <v>1981</v>
      </c>
      <c r="AD6" s="6636">
        <f>LARGE(AD5:AD5,1)+1</f>
        <v>218</v>
      </c>
      <c r="AE6" s="6637" t="s">
        <v>1982</v>
      </c>
      <c r="AF6" s="6636">
        <f>LARGE(AF5:AF5,1)+1</f>
        <v>269</v>
      </c>
      <c r="AG6" s="6637" t="s">
        <v>1983</v>
      </c>
      <c r="AH6" s="6632">
        <f>LARGE(AH4:AH5,1)+1</f>
        <v>3</v>
      </c>
      <c r="AI6" s="6633" t="s">
        <v>3140</v>
      </c>
      <c r="AJ6" s="6634"/>
      <c r="AK6" s="6632">
        <f>LARGE(AK4:AK5,1)+1</f>
        <v>59</v>
      </c>
      <c r="AL6" s="6633" t="s">
        <v>3141</v>
      </c>
      <c r="AM6" s="2044"/>
      <c r="AN6" s="2044"/>
      <c r="AO6" s="133"/>
      <c r="AP6" s="6642" t="s">
        <v>3142</v>
      </c>
      <c r="AR6" s="6639">
        <v>1</v>
      </c>
      <c r="AS6" s="6643" t="s">
        <v>3143</v>
      </c>
      <c r="AT6" s="6643"/>
      <c r="AV6" s="6639"/>
      <c r="AW6" s="6641"/>
      <c r="AX6" s="6641"/>
    </row>
    <row r="7" spans="1:50" ht="18.75">
      <c r="B7" s="6636">
        <f>LARGE(B5:B6,1)+1</f>
        <v>3</v>
      </c>
      <c r="C7" s="6637" t="s">
        <v>1984</v>
      </c>
      <c r="D7" s="6636">
        <f>LARGE(D5:D6,1)+1</f>
        <v>18</v>
      </c>
      <c r="E7" s="6637" t="s">
        <v>1985</v>
      </c>
      <c r="F7" s="6636">
        <f>LARGE(F5:F6,1)+1</f>
        <v>34</v>
      </c>
      <c r="G7" s="6637" t="s">
        <v>1986</v>
      </c>
      <c r="H7" s="6636">
        <f>LARGE(H5:H6,1)+1</f>
        <v>53</v>
      </c>
      <c r="I7" s="6637" t="s">
        <v>1987</v>
      </c>
      <c r="J7" s="2045"/>
      <c r="K7" s="2043"/>
      <c r="L7" s="6636">
        <f>LARGE(L5:L6,1)+1</f>
        <v>3</v>
      </c>
      <c r="M7" s="6637" t="s">
        <v>1988</v>
      </c>
      <c r="N7" s="6636">
        <f>LARGE(N5:N6,1)+1</f>
        <v>48</v>
      </c>
      <c r="O7" s="6637" t="s">
        <v>1989</v>
      </c>
      <c r="P7" s="6636">
        <f>LARGE(P5:P6,1)+1</f>
        <v>93</v>
      </c>
      <c r="Q7" s="6637" t="s">
        <v>1990</v>
      </c>
      <c r="R7" s="6636">
        <f>LARGE(R5:R6,1)+1</f>
        <v>132</v>
      </c>
      <c r="S7" s="6637" t="s">
        <v>1991</v>
      </c>
      <c r="T7" s="2045"/>
      <c r="V7" s="6636">
        <f>LARGE(V5:V6,1)+1</f>
        <v>3</v>
      </c>
      <c r="W7" s="6637" t="s">
        <v>1975</v>
      </c>
      <c r="X7" s="6636">
        <f>LARGE(X5:X6,1)+1</f>
        <v>58</v>
      </c>
      <c r="Y7" s="6637" t="s">
        <v>1992</v>
      </c>
      <c r="Z7" s="6636">
        <f>LARGE(Z5:Z6,1)+1</f>
        <v>115</v>
      </c>
      <c r="AA7" s="6637" t="s">
        <v>1993</v>
      </c>
      <c r="AB7" s="6636">
        <f>LARGE(AB5:AB6,1)+1</f>
        <v>165</v>
      </c>
      <c r="AC7" s="6637" t="s">
        <v>1994</v>
      </c>
      <c r="AD7" s="6636">
        <f>LARGE(AD5:AD6,1)+1</f>
        <v>219</v>
      </c>
      <c r="AE7" s="6637" t="s">
        <v>1995</v>
      </c>
      <c r="AF7" s="6636">
        <f>LARGE(AF5:AF6,1)+1</f>
        <v>270</v>
      </c>
      <c r="AG7" s="6637" t="s">
        <v>1996</v>
      </c>
      <c r="AH7" s="6632">
        <f>LARGE(AH4:AH6,1)+1</f>
        <v>4</v>
      </c>
      <c r="AI7" s="6633" t="s">
        <v>3144</v>
      </c>
      <c r="AJ7" s="6634"/>
      <c r="AK7" s="6632">
        <f>LARGE(AK4:AK6,1)+1</f>
        <v>60</v>
      </c>
      <c r="AL7" s="6633" t="s">
        <v>3145</v>
      </c>
      <c r="AM7" s="2044"/>
      <c r="AN7" s="2044"/>
      <c r="AO7" s="133"/>
      <c r="AP7" s="6642" t="s">
        <v>3146</v>
      </c>
      <c r="AR7" s="6639">
        <v>2</v>
      </c>
      <c r="AS7" s="6643" t="s">
        <v>3147</v>
      </c>
      <c r="AT7" s="6643"/>
      <c r="AV7" s="6644" t="s">
        <v>24</v>
      </c>
      <c r="AW7" s="6645" t="s">
        <v>3148</v>
      </c>
      <c r="AX7" s="6643"/>
    </row>
    <row r="8" spans="1:50" ht="46.5" customHeight="1">
      <c r="B8" s="6636">
        <f>LARGE(B5:B7,1)+1</f>
        <v>4</v>
      </c>
      <c r="C8" s="6637" t="s">
        <v>1997</v>
      </c>
      <c r="D8" s="6636">
        <f>LARGE(D5:D7,1)+1</f>
        <v>19</v>
      </c>
      <c r="E8" s="6637" t="s">
        <v>1985</v>
      </c>
      <c r="F8" s="6636">
        <f>LARGE(F5:F7,1)+1</f>
        <v>35</v>
      </c>
      <c r="G8" s="6637" t="s">
        <v>1998</v>
      </c>
      <c r="H8" s="6636">
        <f>LARGE(H5:H7,1)+1</f>
        <v>54</v>
      </c>
      <c r="I8" s="6637" t="s">
        <v>1999</v>
      </c>
      <c r="J8" s="2045"/>
      <c r="K8" s="2043"/>
      <c r="L8" s="6636">
        <f>LARGE(L5:L7,1)+1</f>
        <v>4</v>
      </c>
      <c r="M8" s="6637" t="s">
        <v>2000</v>
      </c>
      <c r="N8" s="6636">
        <f>LARGE(N5:N7,1)+1</f>
        <v>49</v>
      </c>
      <c r="O8" s="6637" t="s">
        <v>2001</v>
      </c>
      <c r="P8" s="6636"/>
      <c r="Q8" s="6629" t="s">
        <v>734</v>
      </c>
      <c r="R8" s="6636">
        <f>LARGE(R5:R7,1)+1</f>
        <v>133</v>
      </c>
      <c r="S8" s="6637" t="s">
        <v>2002</v>
      </c>
      <c r="T8" s="2045"/>
      <c r="V8" s="6636">
        <f>LARGE(V5:V7,1)+1</f>
        <v>4</v>
      </c>
      <c r="W8" s="6637" t="s">
        <v>3149</v>
      </c>
      <c r="X8" s="6636">
        <f>LARGE(X5:X7,1)+1</f>
        <v>59</v>
      </c>
      <c r="Y8" s="6637" t="s">
        <v>2003</v>
      </c>
      <c r="Z8" s="6636">
        <f>LARGE(Z5:Z7,1)+1</f>
        <v>116</v>
      </c>
      <c r="AA8" s="6637" t="s">
        <v>2004</v>
      </c>
      <c r="AB8" s="6636">
        <f>LARGE(AB5:AB7,1)+1</f>
        <v>166</v>
      </c>
      <c r="AC8" s="6637" t="s">
        <v>2005</v>
      </c>
      <c r="AD8" s="6636">
        <f>LARGE(AD5:AD7,1)+1</f>
        <v>220</v>
      </c>
      <c r="AE8" s="6637" t="s">
        <v>2006</v>
      </c>
      <c r="AF8" s="6636">
        <f>LARGE(AF5:AF7,1)+1</f>
        <v>271</v>
      </c>
      <c r="AG8" s="6637" t="s">
        <v>2007</v>
      </c>
      <c r="AH8" s="6632">
        <f>LARGE(AH4:AH7,1)+1</f>
        <v>5</v>
      </c>
      <c r="AI8" s="6633" t="s">
        <v>3150</v>
      </c>
      <c r="AJ8" s="6634"/>
      <c r="AK8" s="6632">
        <f>LARGE(AK4:AK7,1)+1</f>
        <v>61</v>
      </c>
      <c r="AL8" s="6633" t="s">
        <v>3151</v>
      </c>
      <c r="AM8" s="2044"/>
      <c r="AN8" s="2044"/>
      <c r="AO8" s="133"/>
      <c r="AP8" s="6642" t="s">
        <v>3152</v>
      </c>
      <c r="AR8" s="6639">
        <v>3</v>
      </c>
      <c r="AS8" s="6643" t="s">
        <v>3153</v>
      </c>
      <c r="AT8" s="6643"/>
      <c r="AV8" s="6639">
        <v>1</v>
      </c>
      <c r="AW8" s="6643" t="s">
        <v>3154</v>
      </c>
      <c r="AX8" s="6643"/>
    </row>
    <row r="9" spans="1:50" ht="27" customHeight="1">
      <c r="B9" s="6636">
        <f>LARGE(B5:B8,1)+1</f>
        <v>5</v>
      </c>
      <c r="C9" s="6637" t="s">
        <v>2008</v>
      </c>
      <c r="D9" s="6636">
        <f>LARGE(D5:D8,1)+1</f>
        <v>20</v>
      </c>
      <c r="E9" s="6637" t="s">
        <v>2009</v>
      </c>
      <c r="F9" s="6636">
        <f>LARGE(F5:F8,1)+1</f>
        <v>36</v>
      </c>
      <c r="G9" s="6637" t="s">
        <v>2010</v>
      </c>
      <c r="H9" s="6636"/>
      <c r="I9" s="6628" t="s">
        <v>740</v>
      </c>
      <c r="J9" s="2045"/>
      <c r="K9" s="2043"/>
      <c r="L9" s="6636"/>
      <c r="M9" s="6629" t="s">
        <v>343</v>
      </c>
      <c r="N9" s="6636">
        <f>LARGE(N5:N8,1)+1</f>
        <v>50</v>
      </c>
      <c r="O9" s="6637" t="s">
        <v>2011</v>
      </c>
      <c r="P9" s="6636">
        <f>LARGE(P5:P8,1)+1</f>
        <v>94</v>
      </c>
      <c r="Q9" s="6637" t="s">
        <v>2012</v>
      </c>
      <c r="R9" s="6636">
        <f>LARGE(R5:R8,1)+1</f>
        <v>134</v>
      </c>
      <c r="S9" s="6637" t="s">
        <v>2013</v>
      </c>
      <c r="T9" s="2045"/>
      <c r="V9" s="6636">
        <f>LARGE(V5:V8,1)+1</f>
        <v>5</v>
      </c>
      <c r="W9" s="6637" t="s">
        <v>1971</v>
      </c>
      <c r="X9" s="6636">
        <f>LARGE(X5:X8,1)+1</f>
        <v>60</v>
      </c>
      <c r="Y9" s="6637" t="s">
        <v>2014</v>
      </c>
      <c r="Z9" s="6636">
        <f>LARGE(Z5:Z8,1)+1</f>
        <v>117</v>
      </c>
      <c r="AA9" s="6637" t="s">
        <v>2015</v>
      </c>
      <c r="AB9" s="6636">
        <f>LARGE(AB5:AB8,1)+1</f>
        <v>167</v>
      </c>
      <c r="AC9" s="6637" t="s">
        <v>2016</v>
      </c>
      <c r="AD9" s="6636">
        <f>LARGE(AD5:AD8,1)+1</f>
        <v>221</v>
      </c>
      <c r="AE9" s="6637" t="s">
        <v>2017</v>
      </c>
      <c r="AF9" s="6636">
        <f>LARGE(AF5:AF8,1)+1</f>
        <v>272</v>
      </c>
      <c r="AG9" s="6637" t="s">
        <v>2018</v>
      </c>
      <c r="AH9" s="6632">
        <f>LARGE(AH4:AH8,1)+1</f>
        <v>6</v>
      </c>
      <c r="AI9" s="6633" t="s">
        <v>3155</v>
      </c>
      <c r="AJ9" s="6634"/>
      <c r="AK9" s="6632">
        <f>LARGE(AK4:AK8,1)+1</f>
        <v>62</v>
      </c>
      <c r="AL9" s="6633" t="s">
        <v>3156</v>
      </c>
      <c r="AM9" s="2044"/>
      <c r="AN9" s="2044"/>
      <c r="AO9" s="133"/>
      <c r="AP9" s="6642" t="s">
        <v>3157</v>
      </c>
      <c r="AR9" s="6639">
        <v>4</v>
      </c>
      <c r="AS9" s="6643" t="s">
        <v>3158</v>
      </c>
      <c r="AT9" s="6643"/>
      <c r="AV9" s="6639">
        <v>2</v>
      </c>
      <c r="AW9" s="6643" t="s">
        <v>3159</v>
      </c>
      <c r="AX9" s="6643"/>
    </row>
    <row r="10" spans="1:50" ht="27" customHeight="1">
      <c r="B10" s="6636">
        <f>LARGE(B5:B9,1)+1</f>
        <v>6</v>
      </c>
      <c r="C10" s="6637" t="s">
        <v>2019</v>
      </c>
      <c r="D10" s="6646"/>
      <c r="E10" s="6627" t="s">
        <v>731</v>
      </c>
      <c r="F10" s="6636">
        <f>LARGE(F5:F9,1)+1</f>
        <v>37</v>
      </c>
      <c r="G10" s="6637" t="s">
        <v>2020</v>
      </c>
      <c r="H10" s="6636">
        <f>LARGE(H5:H9,1)+1</f>
        <v>55</v>
      </c>
      <c r="I10" s="6637" t="s">
        <v>2021</v>
      </c>
      <c r="J10" s="2045"/>
      <c r="K10" s="2043"/>
      <c r="L10" s="6636">
        <f>LARGE(L5:L9,1)+1</f>
        <v>5</v>
      </c>
      <c r="M10" s="6637" t="s">
        <v>2022</v>
      </c>
      <c r="N10" s="6636">
        <f>LARGE(N5:N9,1)+1</f>
        <v>51</v>
      </c>
      <c r="O10" s="6637" t="s">
        <v>2023</v>
      </c>
      <c r="P10" s="6636"/>
      <c r="Q10" s="6629" t="s">
        <v>96</v>
      </c>
      <c r="R10" s="6636">
        <f>LARGE(R5:R9,1)+1</f>
        <v>135</v>
      </c>
      <c r="S10" s="6637" t="s">
        <v>2024</v>
      </c>
      <c r="T10" s="2045"/>
      <c r="V10" s="6636">
        <f>LARGE(V5:V9,1)+1</f>
        <v>6</v>
      </c>
      <c r="W10" s="6637" t="s">
        <v>1984</v>
      </c>
      <c r="X10" s="6636">
        <f>LARGE(X5:X9,1)+1</f>
        <v>61</v>
      </c>
      <c r="Y10" s="6637" t="s">
        <v>2025</v>
      </c>
      <c r="Z10" s="6636">
        <f>LARGE(Z5:Z9,1)+1</f>
        <v>118</v>
      </c>
      <c r="AA10" s="6637" t="s">
        <v>2026</v>
      </c>
      <c r="AB10" s="6636">
        <f>LARGE(AB5:AB9,1)+1</f>
        <v>168</v>
      </c>
      <c r="AC10" s="6637" t="s">
        <v>2027</v>
      </c>
      <c r="AD10" s="6636">
        <f>LARGE(AD5:AD9,1)+1</f>
        <v>222</v>
      </c>
      <c r="AE10" s="6637" t="s">
        <v>2028</v>
      </c>
      <c r="AF10" s="6636">
        <f>LARGE(AF5:AF9,1)+1</f>
        <v>273</v>
      </c>
      <c r="AG10" s="6637" t="s">
        <v>2029</v>
      </c>
      <c r="AH10" s="6632">
        <f>LARGE(AH4:AH9,1)+1</f>
        <v>7</v>
      </c>
      <c r="AI10" s="6633" t="s">
        <v>3160</v>
      </c>
      <c r="AJ10" s="6634"/>
      <c r="AK10" s="6632">
        <f>LARGE(AK4:AK9,1)+1</f>
        <v>63</v>
      </c>
      <c r="AL10" s="6633" t="s">
        <v>3161</v>
      </c>
      <c r="AM10" s="2044"/>
      <c r="AN10" s="2044"/>
      <c r="AO10" s="133"/>
      <c r="AP10" s="6642" t="s">
        <v>3162</v>
      </c>
      <c r="AR10" s="6639">
        <v>5</v>
      </c>
      <c r="AS10" s="6643" t="s">
        <v>3163</v>
      </c>
      <c r="AT10" s="6643"/>
      <c r="AV10" s="6639">
        <v>3</v>
      </c>
      <c r="AW10" s="6643" t="s">
        <v>3164</v>
      </c>
      <c r="AX10" s="6643"/>
    </row>
    <row r="11" spans="1:50" ht="23.25" customHeight="1">
      <c r="B11" s="6636">
        <f>LARGE(B5:B10,1)+1</f>
        <v>7</v>
      </c>
      <c r="C11" s="6637" t="s">
        <v>2030</v>
      </c>
      <c r="D11" s="6636">
        <f>LARGE(D5:D10,1)+1</f>
        <v>21</v>
      </c>
      <c r="E11" s="6637" t="s">
        <v>1980</v>
      </c>
      <c r="F11" s="6636">
        <f>LARGE(F5:F10,1)+1</f>
        <v>38</v>
      </c>
      <c r="G11" s="6637" t="s">
        <v>2031</v>
      </c>
      <c r="H11" s="6636">
        <f>LARGE(H5:H10,1)+1</f>
        <v>56</v>
      </c>
      <c r="I11" s="6637" t="s">
        <v>2032</v>
      </c>
      <c r="J11" s="2045"/>
      <c r="K11" s="2043"/>
      <c r="L11" s="6636">
        <f>LARGE(L5:L10,1)+1</f>
        <v>6</v>
      </c>
      <c r="M11" s="6637" t="s">
        <v>2033</v>
      </c>
      <c r="N11" s="6636">
        <f>LARGE(N5:N10,1)+1</f>
        <v>52</v>
      </c>
      <c r="O11" s="6637" t="s">
        <v>2034</v>
      </c>
      <c r="P11" s="6636">
        <f>LARGE(P5:P10,1)+1</f>
        <v>95</v>
      </c>
      <c r="Q11" s="6637" t="s">
        <v>2035</v>
      </c>
      <c r="R11" s="6636">
        <f>LARGE(R5:R10,1)+1</f>
        <v>136</v>
      </c>
      <c r="S11" s="6637" t="s">
        <v>2036</v>
      </c>
      <c r="T11" s="2045"/>
      <c r="V11" s="6636">
        <f>LARGE(V5:V10,1)+1</f>
        <v>7</v>
      </c>
      <c r="W11" s="6637" t="s">
        <v>1997</v>
      </c>
      <c r="X11" s="6636">
        <f>LARGE(X5:X10,1)+1</f>
        <v>62</v>
      </c>
      <c r="Y11" s="6637" t="s">
        <v>2037</v>
      </c>
      <c r="Z11" s="6636">
        <f>LARGE(Z5:Z10,1)+1</f>
        <v>119</v>
      </c>
      <c r="AA11" s="6637" t="s">
        <v>2038</v>
      </c>
      <c r="AB11" s="6636">
        <f>LARGE(AB5:AB10,1)+1</f>
        <v>169</v>
      </c>
      <c r="AC11" s="6637" t="s">
        <v>2039</v>
      </c>
      <c r="AD11" s="6636">
        <f>LARGE(AD5:AD10,1)+1</f>
        <v>223</v>
      </c>
      <c r="AE11" s="6637" t="s">
        <v>2040</v>
      </c>
      <c r="AF11" s="6636">
        <f>LARGE(AF5:AF10,1)+1</f>
        <v>274</v>
      </c>
      <c r="AG11" s="6637" t="s">
        <v>2041</v>
      </c>
      <c r="AH11" s="6632">
        <f>LARGE(AH4:AH10,1)+1</f>
        <v>8</v>
      </c>
      <c r="AI11" s="6633" t="s">
        <v>3165</v>
      </c>
      <c r="AJ11" s="6634"/>
      <c r="AK11" s="6632">
        <f>LARGE(AK4:AK10,1)+1</f>
        <v>64</v>
      </c>
      <c r="AL11" s="6633" t="s">
        <v>3166</v>
      </c>
      <c r="AM11" s="2044"/>
      <c r="AN11" s="2044"/>
      <c r="AO11" s="133"/>
      <c r="AP11" s="6642" t="s">
        <v>3167</v>
      </c>
      <c r="AR11" s="6639">
        <v>6</v>
      </c>
      <c r="AS11" s="6643" t="s">
        <v>3168</v>
      </c>
      <c r="AT11" s="6643"/>
      <c r="AV11" s="6639">
        <v>4</v>
      </c>
      <c r="AW11" s="6647" t="s">
        <v>3169</v>
      </c>
      <c r="AX11" s="6647"/>
    </row>
    <row r="12" spans="1:50" ht="23.25" customHeight="1">
      <c r="B12" s="6646"/>
      <c r="C12" s="6627" t="s">
        <v>343</v>
      </c>
      <c r="D12" s="6636"/>
      <c r="E12" s="6627" t="s">
        <v>285</v>
      </c>
      <c r="F12" s="6636">
        <f>LARGE(F5:F11,1)+1</f>
        <v>39</v>
      </c>
      <c r="G12" s="6637" t="s">
        <v>2042</v>
      </c>
      <c r="H12" s="6636">
        <f>LARGE(H5:H11,1)+1</f>
        <v>57</v>
      </c>
      <c r="I12" s="6637" t="s">
        <v>2043</v>
      </c>
      <c r="J12" s="2045"/>
      <c r="K12" s="2043"/>
      <c r="L12" s="6636">
        <f>LARGE(L5:L11,1)+1</f>
        <v>7</v>
      </c>
      <c r="M12" s="6637" t="s">
        <v>2044</v>
      </c>
      <c r="N12" s="6636"/>
      <c r="O12" s="6629" t="s">
        <v>367</v>
      </c>
      <c r="P12" s="6636">
        <f>LARGE(P5:P11,1)+1</f>
        <v>96</v>
      </c>
      <c r="Q12" s="6637" t="s">
        <v>2045</v>
      </c>
      <c r="R12" s="6636"/>
      <c r="S12" s="6630" t="s">
        <v>740</v>
      </c>
      <c r="T12" s="2045"/>
      <c r="V12" s="6636">
        <f>LARGE(V5:V11,1)+1</f>
        <v>8</v>
      </c>
      <c r="W12" s="6637" t="s">
        <v>2008</v>
      </c>
      <c r="X12" s="6636">
        <f>LARGE(X5:X11,1)+1</f>
        <v>63</v>
      </c>
      <c r="Y12" s="6637" t="s">
        <v>2046</v>
      </c>
      <c r="Z12" s="6636">
        <f>LARGE(Z5:Z11,1)+1</f>
        <v>120</v>
      </c>
      <c r="AA12" s="6637" t="s">
        <v>2047</v>
      </c>
      <c r="AB12" s="6636">
        <f>LARGE(AB5:AB11,1)+1</f>
        <v>170</v>
      </c>
      <c r="AC12" s="6637" t="s">
        <v>2048</v>
      </c>
      <c r="AD12" s="6636">
        <f>LARGE(AD5:AD11,1)+1</f>
        <v>224</v>
      </c>
      <c r="AE12" s="6637" t="s">
        <v>2049</v>
      </c>
      <c r="AF12" s="6636">
        <f>LARGE(AF5:AF11,1)+1</f>
        <v>275</v>
      </c>
      <c r="AG12" s="6637" t="s">
        <v>2050</v>
      </c>
      <c r="AH12" s="6632">
        <f>LARGE(AH4:AH11,1)+1</f>
        <v>9</v>
      </c>
      <c r="AI12" s="6633" t="s">
        <v>3170</v>
      </c>
      <c r="AJ12" s="6634"/>
      <c r="AK12" s="6632">
        <f>LARGE(AK4:AK11,1)+1</f>
        <v>65</v>
      </c>
      <c r="AL12" s="6633" t="s">
        <v>3171</v>
      </c>
      <c r="AM12" s="2044"/>
      <c r="AN12" s="2044"/>
      <c r="AO12" s="133"/>
      <c r="AP12" s="6642" t="s">
        <v>3172</v>
      </c>
      <c r="AR12" s="6639">
        <v>7</v>
      </c>
      <c r="AS12" s="6643" t="s">
        <v>3173</v>
      </c>
      <c r="AT12" s="6643"/>
      <c r="AV12" s="6639"/>
      <c r="AW12" s="6647"/>
      <c r="AX12" s="6647"/>
    </row>
    <row r="13" spans="1:50" ht="26.25" customHeight="1">
      <c r="B13" s="6636">
        <f>LARGE(B5:B12,1)+1</f>
        <v>8</v>
      </c>
      <c r="C13" s="6637" t="s">
        <v>2051</v>
      </c>
      <c r="D13" s="6636">
        <f>LARGE(D5:D12,1)+1</f>
        <v>22</v>
      </c>
      <c r="E13" s="6637" t="s">
        <v>2052</v>
      </c>
      <c r="F13" s="6636"/>
      <c r="G13" s="6627" t="s">
        <v>1955</v>
      </c>
      <c r="H13" s="6636"/>
      <c r="I13" s="6628" t="s">
        <v>1957</v>
      </c>
      <c r="J13" s="2045"/>
      <c r="K13" s="2043"/>
      <c r="L13" s="6636">
        <f>LARGE(L5:L12,1)+1</f>
        <v>8</v>
      </c>
      <c r="M13" s="6637" t="s">
        <v>2053</v>
      </c>
      <c r="N13" s="6636">
        <f>LARGE(N5:N12,1)+1</f>
        <v>53</v>
      </c>
      <c r="O13" s="6637" t="s">
        <v>2054</v>
      </c>
      <c r="P13" s="6636">
        <f>LARGE(P5:P12,1)+1</f>
        <v>97</v>
      </c>
      <c r="Q13" s="6637" t="s">
        <v>2055</v>
      </c>
      <c r="R13" s="6636">
        <f>LARGE(R5:R12,1)+1</f>
        <v>137</v>
      </c>
      <c r="S13" s="6637" t="s">
        <v>2056</v>
      </c>
      <c r="T13" s="2045"/>
      <c r="V13" s="6636">
        <f>LARGE(V5:V12,1)+1</f>
        <v>9</v>
      </c>
      <c r="W13" s="6637" t="s">
        <v>2019</v>
      </c>
      <c r="X13" s="6636">
        <f>LARGE(X5:X12,1)+1</f>
        <v>64</v>
      </c>
      <c r="Y13" s="6637" t="s">
        <v>2057</v>
      </c>
      <c r="Z13" s="6636">
        <f>LARGE(Z5:Z12,1)+1</f>
        <v>121</v>
      </c>
      <c r="AA13" s="6637" t="s">
        <v>2058</v>
      </c>
      <c r="AB13" s="6636">
        <f>LARGE(AB5:AB12,1)+1</f>
        <v>171</v>
      </c>
      <c r="AC13" s="6637" t="s">
        <v>2059</v>
      </c>
      <c r="AD13" s="6636">
        <f>LARGE(AD5:AD12,1)+1</f>
        <v>225</v>
      </c>
      <c r="AE13" s="6637" t="s">
        <v>2060</v>
      </c>
      <c r="AF13" s="6636">
        <f>LARGE(AF5:AF12,1)+1</f>
        <v>276</v>
      </c>
      <c r="AG13" s="6637" t="s">
        <v>2061</v>
      </c>
      <c r="AH13" s="6632">
        <f>LARGE(AH4:AH12,1)+1</f>
        <v>10</v>
      </c>
      <c r="AI13" s="6633" t="s">
        <v>3174</v>
      </c>
      <c r="AJ13" s="6634"/>
      <c r="AK13" s="6632">
        <f>LARGE(AK4:AK12,1)+1</f>
        <v>66</v>
      </c>
      <c r="AL13" s="6633" t="s">
        <v>3175</v>
      </c>
      <c r="AM13" s="2044"/>
      <c r="AN13" s="2044"/>
      <c r="AO13" s="133"/>
      <c r="AP13" s="6638" t="s">
        <v>343</v>
      </c>
      <c r="AR13" s="6639">
        <v>8</v>
      </c>
      <c r="AS13" s="6643" t="s">
        <v>3176</v>
      </c>
      <c r="AT13" s="6643"/>
      <c r="AV13" s="6639"/>
      <c r="AW13" s="6648"/>
      <c r="AX13" s="6648"/>
    </row>
    <row r="14" spans="1:50" ht="22.5" customHeight="1">
      <c r="B14" s="6646"/>
      <c r="C14" s="6627" t="s">
        <v>334</v>
      </c>
      <c r="D14" s="6636"/>
      <c r="E14" s="6627" t="s">
        <v>734</v>
      </c>
      <c r="F14" s="6636">
        <f>LARGE(F5:F13,1)+1</f>
        <v>40</v>
      </c>
      <c r="G14" s="6637" t="s">
        <v>2040</v>
      </c>
      <c r="H14" s="6636">
        <f>LARGE(H5:H13,1)+1</f>
        <v>58</v>
      </c>
      <c r="I14" s="6637" t="s">
        <v>2029</v>
      </c>
      <c r="J14" s="2045"/>
      <c r="K14" s="2043"/>
      <c r="L14" s="6636">
        <f>LARGE(L5:L13,1)+1</f>
        <v>9</v>
      </c>
      <c r="M14" s="6637" t="s">
        <v>2062</v>
      </c>
      <c r="N14" s="6636">
        <f>LARGE(N5:N13,1)+1</f>
        <v>54</v>
      </c>
      <c r="O14" s="6637" t="s">
        <v>2063</v>
      </c>
      <c r="P14" s="6636">
        <f>LARGE(P5:P13,1)+1</f>
        <v>98</v>
      </c>
      <c r="Q14" s="6637" t="s">
        <v>2064</v>
      </c>
      <c r="R14" s="6636">
        <f>LARGE(R5:R13,1)+1</f>
        <v>138</v>
      </c>
      <c r="S14" s="6637" t="s">
        <v>2065</v>
      </c>
      <c r="T14" s="2045"/>
      <c r="V14" s="6636">
        <f>LARGE(V5:V13,1)+1</f>
        <v>10</v>
      </c>
      <c r="W14" s="6637" t="s">
        <v>2030</v>
      </c>
      <c r="X14" s="6636">
        <f>LARGE(X5:X13,1)+1</f>
        <v>65</v>
      </c>
      <c r="Y14" s="6637" t="s">
        <v>2067</v>
      </c>
      <c r="Z14" s="6636">
        <f>LARGE(Z5:Z13,1)+1</f>
        <v>122</v>
      </c>
      <c r="AA14" s="6637" t="s">
        <v>2068</v>
      </c>
      <c r="AB14" s="6636">
        <f>LARGE(AB5:AB13,1)+1</f>
        <v>172</v>
      </c>
      <c r="AC14" s="6637" t="s">
        <v>2069</v>
      </c>
      <c r="AD14" s="6636">
        <f>LARGE(AD5:AD13,1)+1</f>
        <v>226</v>
      </c>
      <c r="AE14" s="6637" t="s">
        <v>2070</v>
      </c>
      <c r="AF14" s="6636">
        <f>LARGE(AF5:AF13,1)+1</f>
        <v>277</v>
      </c>
      <c r="AG14" s="6637" t="s">
        <v>2071</v>
      </c>
      <c r="AH14" s="6632">
        <f>LARGE(AH4:AH13,1)+1</f>
        <v>11</v>
      </c>
      <c r="AI14" s="6633" t="s">
        <v>3177</v>
      </c>
      <c r="AJ14" s="6634"/>
      <c r="AK14" s="6632">
        <f>LARGE(AK4:AK13,1)+1</f>
        <v>67</v>
      </c>
      <c r="AL14" s="6633" t="s">
        <v>3178</v>
      </c>
      <c r="AM14" s="2044"/>
      <c r="AN14" s="2044"/>
      <c r="AO14" s="133"/>
      <c r="AP14" s="6642" t="s">
        <v>3179</v>
      </c>
      <c r="AR14" s="6639"/>
      <c r="AS14" s="6649" t="s">
        <v>3180</v>
      </c>
      <c r="AT14" s="6643"/>
      <c r="AV14" s="6644" t="s">
        <v>27</v>
      </c>
      <c r="AW14" s="6645" t="s">
        <v>3181</v>
      </c>
      <c r="AX14" s="6643"/>
    </row>
    <row r="15" spans="1:50" s="2051" customFormat="1" ht="26.25" customHeight="1">
      <c r="B15" s="6636">
        <f>LARGE(B5:B14,1)+1</f>
        <v>9</v>
      </c>
      <c r="C15" s="6637" t="s">
        <v>2072</v>
      </c>
      <c r="D15" s="6636">
        <f>LARGE(D5:D14,1)+1</f>
        <v>23</v>
      </c>
      <c r="E15" s="6637" t="s">
        <v>2073</v>
      </c>
      <c r="F15" s="6636">
        <f>LARGE(F5:F14,1)+1</f>
        <v>41</v>
      </c>
      <c r="G15" s="6637" t="s">
        <v>2049</v>
      </c>
      <c r="H15" s="6636"/>
      <c r="I15" s="6628" t="s">
        <v>2074</v>
      </c>
      <c r="J15" s="2045"/>
      <c r="K15" s="2043"/>
      <c r="L15" s="6636">
        <f>LARGE(L5:L14,1)+1</f>
        <v>10</v>
      </c>
      <c r="M15" s="6637" t="s">
        <v>2075</v>
      </c>
      <c r="N15" s="6636">
        <f>LARGE(N5:N14,1)+1</f>
        <v>55</v>
      </c>
      <c r="O15" s="6637" t="s">
        <v>2076</v>
      </c>
      <c r="P15" s="6636"/>
      <c r="Q15" s="6629" t="s">
        <v>1956</v>
      </c>
      <c r="R15" s="6636">
        <f>LARGE(R5:R14,1)+1</f>
        <v>139</v>
      </c>
      <c r="S15" s="6637" t="s">
        <v>2077</v>
      </c>
      <c r="T15" s="2045"/>
      <c r="V15" s="6636">
        <f>LARGE(V5:V14,1)+1</f>
        <v>11</v>
      </c>
      <c r="W15" s="6637" t="s">
        <v>2066</v>
      </c>
      <c r="X15" s="6636">
        <f>LARGE(X5:X14,1)+1</f>
        <v>66</v>
      </c>
      <c r="Y15" s="6637" t="s">
        <v>2078</v>
      </c>
      <c r="Z15" s="6636">
        <f>LARGE(Z5:Z14,1)+1</f>
        <v>123</v>
      </c>
      <c r="AA15" s="6637" t="s">
        <v>2079</v>
      </c>
      <c r="AB15" s="6636">
        <f>LARGE(AB5:AB14,1)+1</f>
        <v>173</v>
      </c>
      <c r="AC15" s="6637" t="s">
        <v>667</v>
      </c>
      <c r="AD15" s="6636">
        <f>LARGE(AD5:AD14,1)+1</f>
        <v>227</v>
      </c>
      <c r="AE15" s="6637" t="s">
        <v>1965</v>
      </c>
      <c r="AF15" s="6636">
        <f>LARGE(AF5:AF14,1)+1</f>
        <v>278</v>
      </c>
      <c r="AG15" s="6637" t="s">
        <v>2080</v>
      </c>
      <c r="AH15" s="6632">
        <f>LARGE(AH4:AH14,1)+1</f>
        <v>12</v>
      </c>
      <c r="AI15" s="6633" t="s">
        <v>3182</v>
      </c>
      <c r="AJ15" s="6650"/>
      <c r="AK15" s="6632">
        <f>LARGE(AK4:AK14,1)+1</f>
        <v>68</v>
      </c>
      <c r="AL15" s="6633" t="s">
        <v>3183</v>
      </c>
      <c r="AM15" s="6651"/>
      <c r="AN15" s="6651"/>
      <c r="AO15" s="133"/>
      <c r="AP15" s="6652" t="s">
        <v>3184</v>
      </c>
      <c r="AR15" s="6639">
        <v>9</v>
      </c>
      <c r="AS15" s="6643" t="s">
        <v>3185</v>
      </c>
      <c r="AT15" s="6643"/>
      <c r="AU15" s="6625"/>
      <c r="AV15" s="6639">
        <v>1</v>
      </c>
      <c r="AW15" s="6647" t="s">
        <v>3186</v>
      </c>
      <c r="AX15" s="6647"/>
    </row>
    <row r="16" spans="1:50" s="2051" customFormat="1" ht="23.25" customHeight="1">
      <c r="B16" s="6636">
        <f>LARGE(B5:B15,1)+1</f>
        <v>10</v>
      </c>
      <c r="C16" s="6637" t="s">
        <v>2081</v>
      </c>
      <c r="D16" s="6636">
        <f>LARGE(D5:D15,1)+1</f>
        <v>24</v>
      </c>
      <c r="E16" s="6637" t="s">
        <v>2082</v>
      </c>
      <c r="F16" s="6636">
        <f>LARGE(F5:F15,1)+1</f>
        <v>42</v>
      </c>
      <c r="G16" s="6637" t="s">
        <v>2060</v>
      </c>
      <c r="H16" s="6636">
        <f>LARGE(H5:H15,1)+1</f>
        <v>59</v>
      </c>
      <c r="I16" s="6637" t="s">
        <v>2083</v>
      </c>
      <c r="J16" s="2045"/>
      <c r="K16" s="2043"/>
      <c r="L16" s="6636">
        <f>LARGE(L5:L15,1)+1</f>
        <v>11</v>
      </c>
      <c r="M16" s="6637" t="s">
        <v>2084</v>
      </c>
      <c r="N16" s="6636">
        <f>LARGE(N5:N15,1)+1</f>
        <v>56</v>
      </c>
      <c r="O16" s="6637" t="s">
        <v>2085</v>
      </c>
      <c r="P16" s="6636">
        <f>LARGE(P5:P15,1)+1</f>
        <v>99</v>
      </c>
      <c r="Q16" s="6637" t="s">
        <v>1968</v>
      </c>
      <c r="R16" s="6636">
        <f>LARGE(R5:R15,1)+1</f>
        <v>140</v>
      </c>
      <c r="S16" s="6637" t="s">
        <v>2086</v>
      </c>
      <c r="T16" s="2045"/>
      <c r="V16" s="6636">
        <f>LARGE(V5:V15,1)+1</f>
        <v>12</v>
      </c>
      <c r="W16" s="6637" t="s">
        <v>1988</v>
      </c>
      <c r="X16" s="6636">
        <f>LARGE(X5:X15,1)+1</f>
        <v>67</v>
      </c>
      <c r="Y16" s="6637" t="s">
        <v>2087</v>
      </c>
      <c r="Z16" s="6636">
        <f>LARGE(Z5:Z15,1)+1</f>
        <v>124</v>
      </c>
      <c r="AA16" s="6637" t="s">
        <v>2088</v>
      </c>
      <c r="AB16" s="6636">
        <f>LARGE(AB5:AB15,1)+1</f>
        <v>174</v>
      </c>
      <c r="AC16" s="6637" t="s">
        <v>2089</v>
      </c>
      <c r="AD16" s="6636">
        <f>LARGE(AD5:AD15,1)+1</f>
        <v>228</v>
      </c>
      <c r="AE16" s="6637" t="s">
        <v>2090</v>
      </c>
      <c r="AF16" s="6636">
        <f>LARGE(AF5:AF15,1)+1</f>
        <v>279</v>
      </c>
      <c r="AG16" s="6637" t="s">
        <v>2091</v>
      </c>
      <c r="AH16" s="6632">
        <f>LARGE(AH4:AH15,1)+1</f>
        <v>13</v>
      </c>
      <c r="AI16" s="6633" t="s">
        <v>3187</v>
      </c>
      <c r="AJ16" s="6650"/>
      <c r="AK16" s="6632">
        <f>LARGE(AK4:AK15,1)+1</f>
        <v>69</v>
      </c>
      <c r="AL16" s="6633" t="s">
        <v>3188</v>
      </c>
      <c r="AM16" s="6651"/>
      <c r="AN16" s="6651"/>
      <c r="AO16" s="133"/>
      <c r="AP16" s="6652" t="s">
        <v>3189</v>
      </c>
      <c r="AR16" s="6639">
        <v>10</v>
      </c>
      <c r="AS16" s="6643" t="s">
        <v>3190</v>
      </c>
      <c r="AT16" s="6643"/>
      <c r="AU16" s="6625"/>
      <c r="AV16" s="6639"/>
      <c r="AW16" s="6647"/>
      <c r="AX16" s="6647"/>
    </row>
    <row r="17" spans="2:50" s="2051" customFormat="1" ht="23.25">
      <c r="B17" s="6636">
        <f>LARGE(B5:B16,1)+1</f>
        <v>11</v>
      </c>
      <c r="C17" s="6637" t="s">
        <v>2092</v>
      </c>
      <c r="D17" s="6636"/>
      <c r="E17" s="6627" t="s">
        <v>737</v>
      </c>
      <c r="F17" s="6636">
        <f>LARGE(F5:F16,1)+1</f>
        <v>43</v>
      </c>
      <c r="G17" s="6637" t="s">
        <v>2070</v>
      </c>
      <c r="H17" s="6636"/>
      <c r="I17" s="6628" t="s">
        <v>2093</v>
      </c>
      <c r="J17" s="2045"/>
      <c r="K17" s="2043"/>
      <c r="L17" s="6636"/>
      <c r="M17" s="6629" t="s">
        <v>334</v>
      </c>
      <c r="N17" s="6636">
        <f>LARGE(N5:N16,1)+1</f>
        <v>57</v>
      </c>
      <c r="O17" s="6637" t="s">
        <v>2094</v>
      </c>
      <c r="P17" s="6636">
        <f>LARGE(P5:P16,1)+1</f>
        <v>100</v>
      </c>
      <c r="Q17" s="6637" t="s">
        <v>1994</v>
      </c>
      <c r="R17" s="6636">
        <f>LARGE(R5:R16,1)+1</f>
        <v>141</v>
      </c>
      <c r="S17" s="6637" t="s">
        <v>2095</v>
      </c>
      <c r="T17" s="2045"/>
      <c r="V17" s="6636">
        <f>LARGE(V5:V16,1)+1</f>
        <v>13</v>
      </c>
      <c r="W17" s="6637" t="s">
        <v>2000</v>
      </c>
      <c r="X17" s="6636">
        <f>LARGE(X5:X16,1)+1</f>
        <v>68</v>
      </c>
      <c r="Y17" s="6637" t="s">
        <v>2096</v>
      </c>
      <c r="Z17" s="6636">
        <f>LARGE(Z5:Z16,1)+1</f>
        <v>125</v>
      </c>
      <c r="AA17" s="6637" t="s">
        <v>2097</v>
      </c>
      <c r="AB17" s="6636">
        <f>LARGE(AB5:AB16,1)+1</f>
        <v>175</v>
      </c>
      <c r="AC17" s="6637" t="s">
        <v>2098</v>
      </c>
      <c r="AD17" s="6636">
        <f>LARGE(AD5:AD16,1)+1</f>
        <v>229</v>
      </c>
      <c r="AE17" s="6637" t="s">
        <v>2099</v>
      </c>
      <c r="AF17" s="6636">
        <f>LARGE(AF5:AF16,1)+1</f>
        <v>280</v>
      </c>
      <c r="AG17" s="6637" t="s">
        <v>2100</v>
      </c>
      <c r="AH17" s="6632">
        <f>LARGE(AH4:AH16,1)+1</f>
        <v>14</v>
      </c>
      <c r="AI17" s="6633" t="s">
        <v>3191</v>
      </c>
      <c r="AJ17" s="6650"/>
      <c r="AK17" s="6632">
        <f>LARGE(AK4:AK16,1)+1</f>
        <v>70</v>
      </c>
      <c r="AL17" s="6633" t="s">
        <v>3192</v>
      </c>
      <c r="AM17" s="6651"/>
      <c r="AN17" s="6651"/>
      <c r="AO17" s="133"/>
      <c r="AP17" s="6652" t="s">
        <v>3193</v>
      </c>
      <c r="AR17" s="6639">
        <v>11</v>
      </c>
      <c r="AS17" s="6643" t="s">
        <v>3194</v>
      </c>
      <c r="AT17" s="6643"/>
      <c r="AU17" s="6625"/>
      <c r="AV17" s="6639">
        <v>2</v>
      </c>
      <c r="AW17" s="6647" t="s">
        <v>3195</v>
      </c>
      <c r="AX17" s="6647"/>
    </row>
    <row r="18" spans="2:50" s="2051" customFormat="1" ht="23.25" customHeight="1">
      <c r="B18" s="6646"/>
      <c r="C18" s="6627" t="s">
        <v>346</v>
      </c>
      <c r="D18" s="6636">
        <f>LARGE(D5:D17,1)+1</f>
        <v>25</v>
      </c>
      <c r="E18" s="6637" t="s">
        <v>2101</v>
      </c>
      <c r="F18" s="6636">
        <f>LARGE(F5:F17,1)+1</f>
        <v>44</v>
      </c>
      <c r="G18" s="6637" t="s">
        <v>2090</v>
      </c>
      <c r="H18" s="6636">
        <f>LARGE(H5:H17,1)+1</f>
        <v>60</v>
      </c>
      <c r="I18" s="6637" t="s">
        <v>2102</v>
      </c>
      <c r="J18" s="2045"/>
      <c r="K18" s="2043"/>
      <c r="L18" s="6636">
        <f>LARGE(L5:L17,1)+1</f>
        <v>12</v>
      </c>
      <c r="M18" s="6637" t="s">
        <v>2103</v>
      </c>
      <c r="N18" s="6636">
        <f>LARGE(N5:N17,1)+1</f>
        <v>58</v>
      </c>
      <c r="O18" s="6637" t="s">
        <v>2104</v>
      </c>
      <c r="P18" s="6636">
        <f>LARGE(P5:P17,1)+1</f>
        <v>101</v>
      </c>
      <c r="Q18" s="6637" t="s">
        <v>2027</v>
      </c>
      <c r="R18" s="6636">
        <f>LARGE(R5:R17,1)+1</f>
        <v>142</v>
      </c>
      <c r="S18" s="6637" t="s">
        <v>2105</v>
      </c>
      <c r="T18" s="2045"/>
      <c r="V18" s="6636"/>
      <c r="W18" s="2047" t="s">
        <v>343</v>
      </c>
      <c r="X18" s="6636">
        <f>LARGE(X5:X17,1)+1</f>
        <v>69</v>
      </c>
      <c r="Y18" s="6637" t="s">
        <v>2106</v>
      </c>
      <c r="Z18" s="6636">
        <f>LARGE(Z5:Z17,1)+1</f>
        <v>126</v>
      </c>
      <c r="AA18" s="6637" t="s">
        <v>2107</v>
      </c>
      <c r="AB18" s="6636">
        <f>LARGE(AB5:AB17,1)+1</f>
        <v>176</v>
      </c>
      <c r="AC18" s="6637" t="s">
        <v>2108</v>
      </c>
      <c r="AD18" s="6636">
        <f>LARGE(AD5:AD17,1)+1</f>
        <v>230</v>
      </c>
      <c r="AE18" s="6637" t="s">
        <v>2109</v>
      </c>
      <c r="AF18" s="6636">
        <f>LARGE(AF5:AF17,1)+1</f>
        <v>281</v>
      </c>
      <c r="AG18" s="6637" t="s">
        <v>2110</v>
      </c>
      <c r="AH18" s="6632">
        <f>LARGE(AH4:AH17,1)+1</f>
        <v>15</v>
      </c>
      <c r="AI18" s="6633" t="s">
        <v>3196</v>
      </c>
      <c r="AJ18" s="6650"/>
      <c r="AK18" s="6632">
        <f>LARGE(AK4:AK17,1)+1</f>
        <v>71</v>
      </c>
      <c r="AL18" s="6633" t="s">
        <v>3197</v>
      </c>
      <c r="AM18" s="6651"/>
      <c r="AN18" s="6651"/>
      <c r="AO18" s="133"/>
      <c r="AP18" s="6642" t="s">
        <v>3198</v>
      </c>
      <c r="AR18" s="6639">
        <v>12</v>
      </c>
      <c r="AS18" s="6643" t="s">
        <v>3199</v>
      </c>
      <c r="AT18" s="6643"/>
      <c r="AU18" s="6625"/>
      <c r="AV18" s="6639"/>
      <c r="AW18" s="6647"/>
      <c r="AX18" s="6647"/>
    </row>
    <row r="19" spans="2:50" s="2051" customFormat="1" ht="23.25" customHeight="1">
      <c r="B19" s="6636">
        <f>LARGE(B5:B18,1)+1</f>
        <v>12</v>
      </c>
      <c r="C19" s="6637" t="s">
        <v>2003</v>
      </c>
      <c r="D19" s="6636"/>
      <c r="E19" s="6627" t="s">
        <v>96</v>
      </c>
      <c r="F19" s="6636">
        <f>LARGE(F5:F18,1)+1</f>
        <v>45</v>
      </c>
      <c r="G19" s="6637" t="s">
        <v>2109</v>
      </c>
      <c r="H19" s="6636">
        <f>LARGE(H5:H18,1)+1</f>
        <v>61</v>
      </c>
      <c r="I19" s="6637" t="s">
        <v>2111</v>
      </c>
      <c r="J19" s="2045"/>
      <c r="K19" s="2043"/>
      <c r="L19" s="6636">
        <f>LARGE(L5:L18,1)+1</f>
        <v>13</v>
      </c>
      <c r="M19" s="6637" t="s">
        <v>2112</v>
      </c>
      <c r="N19" s="6636">
        <f>LARGE(N5:N18,1)+1</f>
        <v>59</v>
      </c>
      <c r="O19" s="6637" t="s">
        <v>2113</v>
      </c>
      <c r="P19" s="6636">
        <f>LARGE(P5:P18,1)+1</f>
        <v>102</v>
      </c>
      <c r="Q19" s="6637" t="s">
        <v>2039</v>
      </c>
      <c r="R19" s="6636">
        <f>LARGE(R5:R18,1)+1</f>
        <v>143</v>
      </c>
      <c r="S19" s="6637" t="s">
        <v>2114</v>
      </c>
      <c r="T19" s="2045"/>
      <c r="V19" s="6636">
        <f>LARGE(V5:V18,1)+1</f>
        <v>14</v>
      </c>
      <c r="W19" s="6637" t="s">
        <v>2022</v>
      </c>
      <c r="X19" s="6636">
        <f>LARGE(X5:X18,1)+1</f>
        <v>70</v>
      </c>
      <c r="Y19" s="6637" t="s">
        <v>2115</v>
      </c>
      <c r="Z19" s="6636">
        <f>LARGE(Z5:Z18,1)+1</f>
        <v>127</v>
      </c>
      <c r="AA19" s="6637" t="s">
        <v>2116</v>
      </c>
      <c r="AB19" s="6636">
        <f>LARGE(AB5:AB18,1)+1</f>
        <v>177</v>
      </c>
      <c r="AC19" s="6637" t="s">
        <v>2117</v>
      </c>
      <c r="AD19" s="6636">
        <f>LARGE(AD5:AD18,1)+1</f>
        <v>231</v>
      </c>
      <c r="AE19" s="6637" t="s">
        <v>2118</v>
      </c>
      <c r="AF19" s="6636">
        <f>LARGE(AF5:AF18,1)+1</f>
        <v>282</v>
      </c>
      <c r="AG19" s="6637" t="s">
        <v>2119</v>
      </c>
      <c r="AH19" s="6632">
        <f>LARGE(AH4:AH18,1)+1</f>
        <v>16</v>
      </c>
      <c r="AI19" s="6633" t="s">
        <v>3200</v>
      </c>
      <c r="AJ19" s="6650"/>
      <c r="AK19" s="6632">
        <f>LARGE(AK4:AK18,1)+1</f>
        <v>72</v>
      </c>
      <c r="AL19" s="6633" t="s">
        <v>3201</v>
      </c>
      <c r="AM19" s="6651"/>
      <c r="AN19" s="6651"/>
      <c r="AO19" s="133"/>
      <c r="AP19" s="6642" t="s">
        <v>3202</v>
      </c>
      <c r="AR19" s="6639">
        <v>13</v>
      </c>
      <c r="AS19" s="6643" t="s">
        <v>3203</v>
      </c>
      <c r="AT19" s="6643"/>
      <c r="AU19" s="6625"/>
      <c r="AV19" s="6639">
        <v>3</v>
      </c>
      <c r="AW19" s="6647" t="s">
        <v>3204</v>
      </c>
      <c r="AX19" s="6647"/>
    </row>
    <row r="20" spans="2:50" s="2051" customFormat="1" ht="27" customHeight="1">
      <c r="B20" s="6636">
        <f>LARGE(B5:B19,1)+1</f>
        <v>13</v>
      </c>
      <c r="C20" s="6637" t="s">
        <v>2096</v>
      </c>
      <c r="D20" s="6636">
        <f>LARGE(D5:D19,1)+1</f>
        <v>26</v>
      </c>
      <c r="E20" s="6637" t="s">
        <v>2120</v>
      </c>
      <c r="F20" s="6636">
        <f>LARGE(F5:F19,1)+1</f>
        <v>46</v>
      </c>
      <c r="G20" s="6637" t="s">
        <v>2121</v>
      </c>
      <c r="H20" s="6636"/>
      <c r="I20" s="2049"/>
      <c r="J20" s="2045"/>
      <c r="K20" s="2043"/>
      <c r="L20" s="6636">
        <f>LARGE(L5:L19,1)+1</f>
        <v>14</v>
      </c>
      <c r="M20" s="6637" t="s">
        <v>2122</v>
      </c>
      <c r="N20" s="6636">
        <f>LARGE(N5:N19,1)+1</f>
        <v>60</v>
      </c>
      <c r="O20" s="6637" t="s">
        <v>2123</v>
      </c>
      <c r="P20" s="6636">
        <f>LARGE(P5:P19,1)+1</f>
        <v>103</v>
      </c>
      <c r="Q20" s="6637" t="s">
        <v>2059</v>
      </c>
      <c r="R20" s="6636"/>
      <c r="S20" s="6630" t="s">
        <v>1957</v>
      </c>
      <c r="T20" s="2045"/>
      <c r="V20" s="6636">
        <f>LARGE(V5:V19,1)+1</f>
        <v>15</v>
      </c>
      <c r="W20" s="6637" t="s">
        <v>2051</v>
      </c>
      <c r="X20" s="6636">
        <f>LARGE(X5:X19,1)+1</f>
        <v>71</v>
      </c>
      <c r="Y20" s="6637" t="s">
        <v>2124</v>
      </c>
      <c r="Z20" s="6636">
        <f>LARGE(Z5:Z19,1)+1</f>
        <v>128</v>
      </c>
      <c r="AA20" s="6637" t="s">
        <v>2125</v>
      </c>
      <c r="AB20" s="6636">
        <f>LARGE(AB5:AB19,1)+1</f>
        <v>178</v>
      </c>
      <c r="AC20" s="6637" t="s">
        <v>2126</v>
      </c>
      <c r="AD20" s="6636">
        <f>LARGE(AD5:AD19,1)+1</f>
        <v>232</v>
      </c>
      <c r="AE20" s="6637" t="s">
        <v>1978</v>
      </c>
      <c r="AF20" s="6653"/>
      <c r="AG20" s="2052"/>
      <c r="AH20" s="6632">
        <f>LARGE(AH4:AH19,1)+1</f>
        <v>17</v>
      </c>
      <c r="AI20" s="6633" t="s">
        <v>3205</v>
      </c>
      <c r="AJ20" s="6650"/>
      <c r="AK20" s="6632">
        <f>LARGE(AK4:AK19,1)+1</f>
        <v>73</v>
      </c>
      <c r="AL20" s="6633" t="s">
        <v>3206</v>
      </c>
      <c r="AM20" s="6651"/>
      <c r="AN20" s="6651"/>
      <c r="AO20" s="133"/>
      <c r="AP20" s="6642" t="s">
        <v>3207</v>
      </c>
      <c r="AR20" s="6639">
        <v>14</v>
      </c>
      <c r="AS20" s="6643" t="s">
        <v>3208</v>
      </c>
      <c r="AT20" s="6643"/>
      <c r="AU20" s="6625"/>
      <c r="AV20" s="6639"/>
      <c r="AW20" s="6647"/>
      <c r="AX20" s="6647"/>
    </row>
    <row r="21" spans="2:50" s="2051" customFormat="1" ht="20.25" customHeight="1">
      <c r="B21" s="6636">
        <f>LARGE(B5:B20,1)+1</f>
        <v>14</v>
      </c>
      <c r="C21" s="6637" t="s">
        <v>2127</v>
      </c>
      <c r="D21" s="6636"/>
      <c r="E21" s="6627" t="s">
        <v>1956</v>
      </c>
      <c r="F21" s="6636">
        <f>LARGE(F5:F20,1)+1</f>
        <v>47</v>
      </c>
      <c r="G21" s="6637" t="s">
        <v>2128</v>
      </c>
      <c r="H21" s="6636"/>
      <c r="I21" s="2049"/>
      <c r="J21" s="2045"/>
      <c r="K21" s="2043"/>
      <c r="L21" s="6636">
        <f>LARGE(L5:L20,1)+1</f>
        <v>15</v>
      </c>
      <c r="M21" s="6637" t="s">
        <v>2129</v>
      </c>
      <c r="N21" s="6636">
        <f>LARGE(N5:N20,1)+1</f>
        <v>61</v>
      </c>
      <c r="O21" s="6637" t="s">
        <v>2130</v>
      </c>
      <c r="P21" s="6636">
        <f>LARGE(P5:P20,1)+1</f>
        <v>104</v>
      </c>
      <c r="Q21" s="6637" t="s">
        <v>2069</v>
      </c>
      <c r="R21" s="6636">
        <f>LARGE(R5:R20,1)+1</f>
        <v>144</v>
      </c>
      <c r="S21" s="6637" t="s">
        <v>1983</v>
      </c>
      <c r="T21" s="2045"/>
      <c r="V21" s="6636">
        <f>LARGE(V5:V20,1)+1</f>
        <v>16</v>
      </c>
      <c r="W21" s="6637" t="s">
        <v>2033</v>
      </c>
      <c r="X21" s="6636">
        <f>LARGE(X5:X20,1)+1</f>
        <v>72</v>
      </c>
      <c r="Y21" s="6637" t="s">
        <v>2131</v>
      </c>
      <c r="Z21" s="6636">
        <f>LARGE(Z5:Z20,1)+1</f>
        <v>129</v>
      </c>
      <c r="AA21" s="6637" t="s">
        <v>2132</v>
      </c>
      <c r="AB21" s="6636">
        <f>LARGE(AB5:AB20,1)+1</f>
        <v>179</v>
      </c>
      <c r="AC21" s="6637" t="s">
        <v>2133</v>
      </c>
      <c r="AD21" s="6636">
        <f>LARGE(AD5:AD20,1)+1</f>
        <v>233</v>
      </c>
      <c r="AE21" s="6637" t="s">
        <v>2121</v>
      </c>
      <c r="AF21" s="6653"/>
      <c r="AG21" s="2047" t="s">
        <v>2074</v>
      </c>
      <c r="AH21" s="6632">
        <f>LARGE(AH4:AH20,1)+1</f>
        <v>18</v>
      </c>
      <c r="AI21" s="6633" t="s">
        <v>3209</v>
      </c>
      <c r="AJ21" s="6650"/>
      <c r="AK21" s="6632">
        <f>LARGE(AK4:AK20,1)+1</f>
        <v>74</v>
      </c>
      <c r="AL21" s="6633" t="s">
        <v>3210</v>
      </c>
      <c r="AM21" s="6651"/>
      <c r="AN21" s="6651"/>
      <c r="AO21" s="133"/>
      <c r="AP21" s="6642" t="s">
        <v>3211</v>
      </c>
      <c r="AR21" s="6639">
        <v>15</v>
      </c>
      <c r="AS21" s="6643" t="s">
        <v>3212</v>
      </c>
      <c r="AT21" s="6643"/>
      <c r="AU21" s="6654"/>
      <c r="AV21" s="6639">
        <v>4</v>
      </c>
      <c r="AW21" s="6643" t="s">
        <v>3213</v>
      </c>
      <c r="AX21" s="6643"/>
    </row>
    <row r="22" spans="2:50" s="2051" customFormat="1" ht="23.25" customHeight="1">
      <c r="B22" s="6636">
        <f>LARGE(B5:B21,1)+1</f>
        <v>15</v>
      </c>
      <c r="C22" s="6637" t="s">
        <v>2134</v>
      </c>
      <c r="D22" s="6636">
        <f>LARGE(D5:D21,1)+1</f>
        <v>27</v>
      </c>
      <c r="E22" s="6637" t="s">
        <v>1981</v>
      </c>
      <c r="F22" s="6636">
        <f>LARGE(F5:F21,1)+1</f>
        <v>48</v>
      </c>
      <c r="G22" s="6637" t="s">
        <v>2135</v>
      </c>
      <c r="H22" s="6636"/>
      <c r="I22" s="6655"/>
      <c r="J22" s="2045"/>
      <c r="K22" s="2043"/>
      <c r="L22" s="6636">
        <f>LARGE(L5:L21,1)+1</f>
        <v>16</v>
      </c>
      <c r="M22" s="6637" t="s">
        <v>2136</v>
      </c>
      <c r="N22" s="6636">
        <f>LARGE(N5:N21,1)+1</f>
        <v>62</v>
      </c>
      <c r="O22" s="6637" t="s">
        <v>2137</v>
      </c>
      <c r="P22" s="6636">
        <f>LARGE(P5:P21,1)+1</f>
        <v>105</v>
      </c>
      <c r="Q22" s="6637" t="s">
        <v>2089</v>
      </c>
      <c r="R22" s="6636">
        <f>LARGE(R5:R21,1)+1</f>
        <v>145</v>
      </c>
      <c r="S22" s="6637" t="s">
        <v>1996</v>
      </c>
      <c r="T22" s="2045"/>
      <c r="V22" s="6636">
        <f>LARGE(V5:V21,1)+1</f>
        <v>17</v>
      </c>
      <c r="W22" s="6637" t="s">
        <v>2044</v>
      </c>
      <c r="X22" s="6636">
        <f>LARGE(X5:X21,1)+1</f>
        <v>73</v>
      </c>
      <c r="Y22" s="6637" t="s">
        <v>1963</v>
      </c>
      <c r="Z22" s="6636">
        <f>LARGE(Z5:Z21,1)+1</f>
        <v>130</v>
      </c>
      <c r="AA22" s="6637" t="s">
        <v>2138</v>
      </c>
      <c r="AB22" s="6636">
        <f>LARGE(AB5:AB21,1)+1</f>
        <v>180</v>
      </c>
      <c r="AC22" s="6637" t="s">
        <v>2139</v>
      </c>
      <c r="AD22" s="6636">
        <f>LARGE(AD5:AD21,1)+1</f>
        <v>234</v>
      </c>
      <c r="AE22" s="6637" t="s">
        <v>2128</v>
      </c>
      <c r="AF22" s="6653">
        <f>LARGE(AF5:AF21,1)+1</f>
        <v>283</v>
      </c>
      <c r="AG22" s="6637" t="s">
        <v>2140</v>
      </c>
      <c r="AH22" s="6632">
        <f>LARGE(AH4:AH21,1)+1</f>
        <v>19</v>
      </c>
      <c r="AI22" s="6633" t="s">
        <v>3214</v>
      </c>
      <c r="AJ22" s="6650"/>
      <c r="AK22" s="6632">
        <f>LARGE(AK4:AK21,1)+1</f>
        <v>75</v>
      </c>
      <c r="AL22" s="6633" t="s">
        <v>3215</v>
      </c>
      <c r="AM22" s="6651"/>
      <c r="AN22" s="6651"/>
      <c r="AO22" s="133"/>
      <c r="AP22" s="6642" t="s">
        <v>3216</v>
      </c>
      <c r="AR22" s="6639"/>
      <c r="AS22" s="6643"/>
      <c r="AT22" s="6643"/>
      <c r="AU22" s="6654"/>
      <c r="AV22" s="6639">
        <v>5</v>
      </c>
      <c r="AW22" s="6643" t="s">
        <v>3217</v>
      </c>
      <c r="AX22" s="6643"/>
    </row>
    <row r="23" spans="2:50" s="2051" customFormat="1" ht="23.25" customHeight="1">
      <c r="B23" s="6656"/>
      <c r="C23" s="2049"/>
      <c r="D23" s="6636">
        <f>LARGE(D5:D22,1)+1</f>
        <v>28</v>
      </c>
      <c r="E23" s="6637" t="s">
        <v>2016</v>
      </c>
      <c r="F23" s="6636">
        <f>LARGE(F5:F22,1)+1</f>
        <v>49</v>
      </c>
      <c r="G23" s="6637" t="s">
        <v>2141</v>
      </c>
      <c r="H23" s="6636"/>
      <c r="I23" s="6655"/>
      <c r="J23" s="2045"/>
      <c r="K23" s="2043"/>
      <c r="L23" s="6636">
        <f>LARGE(L5:L22,1)+1</f>
        <v>17</v>
      </c>
      <c r="M23" s="6637" t="s">
        <v>2142</v>
      </c>
      <c r="N23" s="6636">
        <f>LARGE(N5:N22,1)+1</f>
        <v>63</v>
      </c>
      <c r="O23" s="6637" t="s">
        <v>2143</v>
      </c>
      <c r="P23" s="6636">
        <f>LARGE(P5:P22,1)+1</f>
        <v>106</v>
      </c>
      <c r="Q23" s="6637" t="s">
        <v>2117</v>
      </c>
      <c r="R23" s="6636">
        <f>LARGE(R5:R22,1)+1</f>
        <v>146</v>
      </c>
      <c r="S23" s="6637" t="s">
        <v>2007</v>
      </c>
      <c r="T23" s="2045"/>
      <c r="V23" s="6636">
        <f>LARGE(V5:V22,1)+1</f>
        <v>18</v>
      </c>
      <c r="W23" s="6637" t="s">
        <v>2053</v>
      </c>
      <c r="X23" s="6636">
        <f>LARGE(X5:X22,1)+1</f>
        <v>74</v>
      </c>
      <c r="Y23" s="6637" t="s">
        <v>1976</v>
      </c>
      <c r="Z23" s="6636">
        <f>LARGE(Z5:Z22,1)+1</f>
        <v>131</v>
      </c>
      <c r="AA23" s="6637" t="s">
        <v>2144</v>
      </c>
      <c r="AB23" s="6636">
        <f>LARGE(AB5:AB22,1)+1</f>
        <v>181</v>
      </c>
      <c r="AC23" s="6637" t="s">
        <v>2145</v>
      </c>
      <c r="AD23" s="6636">
        <f>LARGE(AD5:AD22,1)+1</f>
        <v>235</v>
      </c>
      <c r="AE23" s="6637" t="s">
        <v>2135</v>
      </c>
      <c r="AF23" s="6653">
        <f>LARGE(AF5:AF22,1)+1</f>
        <v>284</v>
      </c>
      <c r="AG23" s="6637" t="s">
        <v>2083</v>
      </c>
      <c r="AH23" s="6632">
        <f>LARGE(AH4:AH22,1)+1</f>
        <v>20</v>
      </c>
      <c r="AI23" s="6633" t="s">
        <v>3218</v>
      </c>
      <c r="AJ23" s="6650"/>
      <c r="AK23" s="6632">
        <f>LARGE(AK4:AK22,1)+1</f>
        <v>76</v>
      </c>
      <c r="AL23" s="6633" t="s">
        <v>3219</v>
      </c>
      <c r="AM23" s="6651"/>
      <c r="AN23" s="6651"/>
      <c r="AO23" s="133"/>
      <c r="AP23" s="6642" t="s">
        <v>3220</v>
      </c>
      <c r="AR23" s="6639"/>
      <c r="AS23" s="6657" t="s">
        <v>3221</v>
      </c>
      <c r="AT23" s="6657"/>
      <c r="AU23" s="6654"/>
      <c r="AV23" s="6639">
        <v>6</v>
      </c>
      <c r="AW23" s="6643" t="s">
        <v>3222</v>
      </c>
      <c r="AX23" s="6643"/>
    </row>
    <row r="24" spans="2:50" s="2051" customFormat="1" ht="23.25">
      <c r="B24" s="6656"/>
      <c r="C24" s="2049"/>
      <c r="D24" s="6636">
        <f>LARGE(D5:D23,1)+1</f>
        <v>29</v>
      </c>
      <c r="E24" s="6637" t="s">
        <v>667</v>
      </c>
      <c r="F24" s="6636">
        <f>LARGE(F5:F23,1)+1</f>
        <v>50</v>
      </c>
      <c r="G24" s="6637" t="s">
        <v>2146</v>
      </c>
      <c r="H24" s="6636"/>
      <c r="I24" s="6655"/>
      <c r="J24" s="2045"/>
      <c r="K24" s="2043"/>
      <c r="L24" s="6636">
        <f>LARGE(L5:L23,1)+1</f>
        <v>18</v>
      </c>
      <c r="M24" s="6637" t="s">
        <v>2147</v>
      </c>
      <c r="N24" s="6636">
        <f>LARGE(N5:N23,1)+1</f>
        <v>64</v>
      </c>
      <c r="O24" s="6637" t="s">
        <v>1959</v>
      </c>
      <c r="P24" s="6636">
        <f>LARGE(P5:P23,1)+1</f>
        <v>107</v>
      </c>
      <c r="Q24" s="6637" t="s">
        <v>2145</v>
      </c>
      <c r="R24" s="6636">
        <f>LARGE(R5:R23,1)+1</f>
        <v>147</v>
      </c>
      <c r="S24" s="6637" t="s">
        <v>2018</v>
      </c>
      <c r="T24" s="2045"/>
      <c r="V24" s="6636">
        <f>LARGE(V5:V23,1)+1</f>
        <v>19</v>
      </c>
      <c r="W24" s="6637" t="s">
        <v>2062</v>
      </c>
      <c r="X24" s="6636">
        <f>LARGE(X5:X23,1)+1</f>
        <v>75</v>
      </c>
      <c r="Y24" s="6637" t="s">
        <v>1989</v>
      </c>
      <c r="Z24" s="6636">
        <f>LARGE(Z5:Z23,1)+1</f>
        <v>132</v>
      </c>
      <c r="AA24" s="6637" t="s">
        <v>2148</v>
      </c>
      <c r="AB24" s="6636">
        <f>LARGE(AB5:AB23,1)+1</f>
        <v>182</v>
      </c>
      <c r="AC24" s="6637" t="s">
        <v>2149</v>
      </c>
      <c r="AD24" s="6636">
        <f>LARGE(AD5:AD23,1)+1</f>
        <v>236</v>
      </c>
      <c r="AE24" s="6637" t="s">
        <v>2141</v>
      </c>
      <c r="AF24" s="6653"/>
      <c r="AG24" s="2052"/>
      <c r="AH24" s="6632">
        <f>LARGE(AH4:AH23,1)+1</f>
        <v>21</v>
      </c>
      <c r="AI24" s="6633" t="s">
        <v>3223</v>
      </c>
      <c r="AJ24" s="6650"/>
      <c r="AK24" s="6632">
        <f>LARGE(AK4:AK23,1)+1</f>
        <v>77</v>
      </c>
      <c r="AL24" s="6633" t="s">
        <v>3224</v>
      </c>
      <c r="AM24" s="6651"/>
      <c r="AN24" s="6651"/>
      <c r="AO24" s="133"/>
      <c r="AP24" s="6642" t="s">
        <v>3225</v>
      </c>
      <c r="AR24" s="6639"/>
      <c r="AS24" s="6657"/>
      <c r="AT24" s="6657"/>
      <c r="AU24" s="6654"/>
      <c r="AV24" s="6639">
        <v>7</v>
      </c>
      <c r="AW24" s="6643" t="s">
        <v>3226</v>
      </c>
      <c r="AX24" s="6643"/>
    </row>
    <row r="25" spans="2:50" s="2051" customFormat="1" ht="25.5">
      <c r="B25" s="6656"/>
      <c r="C25" s="2049"/>
      <c r="D25" s="6636">
        <f>LARGE(D5:D24,1)+1</f>
        <v>30</v>
      </c>
      <c r="E25" s="6637" t="s">
        <v>2108</v>
      </c>
      <c r="F25" s="6636"/>
      <c r="G25" s="6658"/>
      <c r="H25" s="6636"/>
      <c r="I25" s="6655"/>
      <c r="J25" s="2045"/>
      <c r="K25" s="2043"/>
      <c r="L25" s="6636">
        <f>LARGE(L5:L24,1)+1</f>
        <v>19</v>
      </c>
      <c r="M25" s="6637" t="s">
        <v>2150</v>
      </c>
      <c r="N25" s="6636">
        <f>LARGE(N5:N24,1)+1</f>
        <v>65</v>
      </c>
      <c r="O25" s="6637" t="s">
        <v>2151</v>
      </c>
      <c r="P25" s="6636">
        <f>LARGE(P5:P24,1)+1</f>
        <v>108</v>
      </c>
      <c r="Q25" s="6637" t="s">
        <v>2149</v>
      </c>
      <c r="R25" s="6636">
        <f>LARGE(R5:R24,1)+1</f>
        <v>148</v>
      </c>
      <c r="S25" s="6637" t="s">
        <v>2061</v>
      </c>
      <c r="T25" s="2045"/>
      <c r="V25" s="6636">
        <f>LARGE(V5:V24,1)+1</f>
        <v>20</v>
      </c>
      <c r="W25" s="6637" t="s">
        <v>2075</v>
      </c>
      <c r="X25" s="6636">
        <f>LARGE(X5:X24,1)+1</f>
        <v>76</v>
      </c>
      <c r="Y25" s="6637" t="s">
        <v>2001</v>
      </c>
      <c r="Z25" s="6636">
        <f>LARGE(Z5:Z24,1)+1</f>
        <v>133</v>
      </c>
      <c r="AA25" s="6637" t="s">
        <v>2152</v>
      </c>
      <c r="AB25" s="6636">
        <f>LARGE(AB5:AB24,1)+1</f>
        <v>183</v>
      </c>
      <c r="AC25" s="6637" t="s">
        <v>2153</v>
      </c>
      <c r="AD25" s="6636">
        <f>LARGE(AD5:AD24,1)+1</f>
        <v>237</v>
      </c>
      <c r="AE25" s="6637" t="s">
        <v>2146</v>
      </c>
      <c r="AF25" s="6653"/>
      <c r="AG25" s="2047" t="s">
        <v>2093</v>
      </c>
      <c r="AH25" s="6632">
        <f>LARGE(AH4:AH24,1)+1</f>
        <v>22</v>
      </c>
      <c r="AI25" s="6633" t="s">
        <v>3227</v>
      </c>
      <c r="AJ25" s="6650"/>
      <c r="AK25" s="6632">
        <f>LARGE(AK4:AK24,1)+1</f>
        <v>78</v>
      </c>
      <c r="AL25" s="6633" t="s">
        <v>3228</v>
      </c>
      <c r="AM25" s="6651"/>
      <c r="AN25" s="6651"/>
      <c r="AO25" s="133"/>
      <c r="AP25" s="6642" t="s">
        <v>3229</v>
      </c>
      <c r="AR25" s="6639"/>
      <c r="AS25" s="6659" t="s">
        <v>3230</v>
      </c>
      <c r="AT25" s="6659"/>
      <c r="AU25" s="6654"/>
      <c r="AV25" s="6639">
        <v>8</v>
      </c>
      <c r="AW25" s="6643" t="s">
        <v>3231</v>
      </c>
      <c r="AX25" s="6660"/>
    </row>
    <row r="26" spans="2:50" s="2051" customFormat="1" ht="30">
      <c r="B26" s="6656"/>
      <c r="C26" s="2049"/>
      <c r="D26" s="6636">
        <f>LARGE(D5:D25,1)+1</f>
        <v>31</v>
      </c>
      <c r="E26" s="6637" t="s">
        <v>2126</v>
      </c>
      <c r="F26" s="6636"/>
      <c r="G26" s="6658"/>
      <c r="H26" s="6636"/>
      <c r="I26" s="6655"/>
      <c r="J26" s="2045"/>
      <c r="K26" s="2043"/>
      <c r="L26" s="6636">
        <f>LARGE(L5:L25,1)+1</f>
        <v>20</v>
      </c>
      <c r="M26" s="6637" t="s">
        <v>2154</v>
      </c>
      <c r="N26" s="6636">
        <f>LARGE(N5:N25,1)+1</f>
        <v>66</v>
      </c>
      <c r="O26" s="6637" t="s">
        <v>2155</v>
      </c>
      <c r="P26" s="6636">
        <f>LARGE(P5:P25,1)+1</f>
        <v>109</v>
      </c>
      <c r="Q26" s="6637" t="s">
        <v>2153</v>
      </c>
      <c r="R26" s="6636">
        <f>LARGE(R5:R25,1)+1</f>
        <v>149</v>
      </c>
      <c r="S26" s="6637" t="s">
        <v>2071</v>
      </c>
      <c r="T26" s="2045"/>
      <c r="V26" s="6636">
        <f>LARGE(V5:V25,1)+1</f>
        <v>21</v>
      </c>
      <c r="W26" s="6637" t="s">
        <v>2084</v>
      </c>
      <c r="X26" s="6636">
        <f>LARGE(X5:X25,1)+1</f>
        <v>77</v>
      </c>
      <c r="Y26" s="6637" t="s">
        <v>2156</v>
      </c>
      <c r="Z26" s="6636">
        <f>LARGE(Z5:Z25,1)+1</f>
        <v>134</v>
      </c>
      <c r="AA26" s="6637" t="s">
        <v>2157</v>
      </c>
      <c r="AB26" s="6636">
        <f>LARGE(AB5:AB25,1)+1</f>
        <v>184</v>
      </c>
      <c r="AC26" s="6637" t="s">
        <v>2158</v>
      </c>
      <c r="AD26" s="6636">
        <f>LARGE(AD5:AD25,1)+1</f>
        <v>238</v>
      </c>
      <c r="AE26" s="6637" t="s">
        <v>2159</v>
      </c>
      <c r="AF26" s="6653">
        <f>LARGE(AF5:AF25,1)+1</f>
        <v>285</v>
      </c>
      <c r="AG26" s="6637" t="s">
        <v>2160</v>
      </c>
      <c r="AH26" s="6632">
        <f>LARGE(AH4:AH25,1)+1</f>
        <v>23</v>
      </c>
      <c r="AI26" s="6633" t="s">
        <v>3232</v>
      </c>
      <c r="AJ26" s="6650"/>
      <c r="AK26" s="6632">
        <f>LARGE(AK4:AK25,1)+1</f>
        <v>79</v>
      </c>
      <c r="AL26" s="6633" t="s">
        <v>3233</v>
      </c>
      <c r="AM26" s="6651"/>
      <c r="AN26" s="6651"/>
      <c r="AO26" s="133"/>
      <c r="AP26" s="6638" t="s">
        <v>334</v>
      </c>
      <c r="AR26" s="6639"/>
      <c r="AS26" s="6659"/>
      <c r="AT26" s="6659"/>
      <c r="AU26" s="6625"/>
      <c r="AV26" s="6639">
        <v>9</v>
      </c>
      <c r="AW26" s="6643" t="s">
        <v>3234</v>
      </c>
      <c r="AX26" s="6660"/>
    </row>
    <row r="27" spans="2:50" s="2051" customFormat="1" ht="19.5" thickBot="1">
      <c r="B27" s="2053"/>
      <c r="C27" s="2054"/>
      <c r="D27" s="2054"/>
      <c r="E27" s="2054"/>
      <c r="F27" s="2054"/>
      <c r="G27" s="2054"/>
      <c r="H27" s="2055"/>
      <c r="I27" s="2054"/>
      <c r="J27" s="2056"/>
      <c r="K27" s="2043"/>
      <c r="L27" s="6636">
        <f>LARGE(L5:L26,1)+1</f>
        <v>21</v>
      </c>
      <c r="M27" s="6637" t="s">
        <v>2161</v>
      </c>
      <c r="N27" s="6636">
        <f>LARGE(N5:N26,1)+1</f>
        <v>67</v>
      </c>
      <c r="O27" s="6637" t="s">
        <v>2162</v>
      </c>
      <c r="P27" s="6636">
        <f>LARGE(P5:P26,1)+1</f>
        <v>110</v>
      </c>
      <c r="Q27" s="6637" t="s">
        <v>2158</v>
      </c>
      <c r="R27" s="6636">
        <f>LARGE(R5:R26,1)+1</f>
        <v>150</v>
      </c>
      <c r="S27" s="6637" t="s">
        <v>2080</v>
      </c>
      <c r="T27" s="2045"/>
      <c r="V27" s="6636">
        <f>LARGE(V5:V26,1)+1</f>
        <v>22</v>
      </c>
      <c r="W27" s="6637" t="s">
        <v>2163</v>
      </c>
      <c r="X27" s="6636">
        <f>LARGE(X5:X26,1)+1</f>
        <v>78</v>
      </c>
      <c r="Y27" s="6637" t="s">
        <v>2011</v>
      </c>
      <c r="Z27" s="6636"/>
      <c r="AA27" s="2057"/>
      <c r="AB27" s="6636">
        <f>LARGE(AB5:AB26,1)+1</f>
        <v>185</v>
      </c>
      <c r="AC27" s="6637" t="s">
        <v>3235</v>
      </c>
      <c r="AD27" s="6636">
        <f>LARGE(AD5:AD26,1)+1</f>
        <v>239</v>
      </c>
      <c r="AE27" s="6637" t="s">
        <v>1961</v>
      </c>
      <c r="AF27" s="6653">
        <f>LARGE(AF5:AF26,1)+1</f>
        <v>286</v>
      </c>
      <c r="AG27" s="6637" t="s">
        <v>2102</v>
      </c>
      <c r="AH27" s="6632">
        <f>LARGE(AH4:AH26,1)+1</f>
        <v>24</v>
      </c>
      <c r="AI27" s="6633" t="s">
        <v>3236</v>
      </c>
      <c r="AJ27" s="6650"/>
      <c r="AK27" s="6632">
        <f>LARGE(AK4:AK26,1)+1</f>
        <v>80</v>
      </c>
      <c r="AL27" s="6633" t="s">
        <v>3237</v>
      </c>
      <c r="AM27" s="6651"/>
      <c r="AN27" s="6651"/>
      <c r="AO27" s="133"/>
      <c r="AP27" s="6642" t="s">
        <v>3238</v>
      </c>
      <c r="AR27" s="6639"/>
      <c r="AS27" s="6643"/>
      <c r="AT27" s="6643"/>
      <c r="AU27" s="6625"/>
      <c r="AV27" s="6635">
        <v>10</v>
      </c>
      <c r="AW27" s="6647" t="s">
        <v>3239</v>
      </c>
      <c r="AX27" s="6647"/>
    </row>
    <row r="28" spans="2:50" s="2051" customFormat="1" ht="29.25" customHeight="1">
      <c r="B28" s="2043"/>
      <c r="C28" s="2043"/>
      <c r="D28" s="2043"/>
      <c r="E28" s="2043"/>
      <c r="F28" s="2043"/>
      <c r="G28" s="2043"/>
      <c r="H28" s="2043"/>
      <c r="I28" s="2043"/>
      <c r="J28" s="2043"/>
      <c r="K28" s="2043"/>
      <c r="L28" s="6636">
        <f>LARGE(L5:L27,1)+1</f>
        <v>22</v>
      </c>
      <c r="M28" s="6637" t="s">
        <v>2165</v>
      </c>
      <c r="N28" s="6636">
        <f>LARGE(N5:N27,1)+1</f>
        <v>68</v>
      </c>
      <c r="O28" s="6637" t="s">
        <v>2166</v>
      </c>
      <c r="P28" s="6636"/>
      <c r="Q28" s="6629" t="s">
        <v>1304</v>
      </c>
      <c r="R28" s="6636">
        <f>LARGE(R5:R27,1)+1</f>
        <v>151</v>
      </c>
      <c r="S28" s="6637" t="s">
        <v>2091</v>
      </c>
      <c r="T28" s="2045"/>
      <c r="V28" s="6636">
        <f>LARGE(V5:V27,1)+1</f>
        <v>23</v>
      </c>
      <c r="W28" s="6637" t="s">
        <v>2167</v>
      </c>
      <c r="X28" s="6636">
        <f>LARGE(X5:X27,1)+1</f>
        <v>79</v>
      </c>
      <c r="Y28" s="6637" t="s">
        <v>2168</v>
      </c>
      <c r="Z28" s="6636"/>
      <c r="AA28" s="2046" t="s">
        <v>285</v>
      </c>
      <c r="AB28" s="6636">
        <f>LARGE(AB5:AB27,1)+1</f>
        <v>186</v>
      </c>
      <c r="AC28" s="6637" t="s">
        <v>2164</v>
      </c>
      <c r="AD28" s="6636">
        <f>LARGE(AD5:AD27,1)+1</f>
        <v>240</v>
      </c>
      <c r="AE28" s="6637" t="s">
        <v>1974</v>
      </c>
      <c r="AF28" s="6653">
        <f>LARGE(AF5:AF27,1)+1</f>
        <v>287</v>
      </c>
      <c r="AG28" s="6637" t="s">
        <v>2111</v>
      </c>
      <c r="AH28" s="6632">
        <f>LARGE(AH4:AH27,1)+1</f>
        <v>25</v>
      </c>
      <c r="AI28" s="6633" t="s">
        <v>3240</v>
      </c>
      <c r="AJ28" s="6650"/>
      <c r="AK28" s="6632">
        <f>LARGE(AK4:AK27,1)+1</f>
        <v>81</v>
      </c>
      <c r="AL28" s="6633" t="s">
        <v>3241</v>
      </c>
      <c r="AM28" s="6651"/>
      <c r="AN28" s="6651"/>
      <c r="AO28" s="133"/>
      <c r="AP28" s="6642" t="s">
        <v>3242</v>
      </c>
      <c r="AR28" s="6625"/>
      <c r="AS28" s="6625"/>
      <c r="AT28" s="6625"/>
      <c r="AU28" s="6625"/>
      <c r="AV28" s="6635"/>
      <c r="AW28" s="6647"/>
      <c r="AX28" s="6647"/>
    </row>
    <row r="29" spans="2:50" s="2051" customFormat="1" ht="25.5">
      <c r="B29" s="2043"/>
      <c r="C29" s="2043"/>
      <c r="D29" s="2043"/>
      <c r="E29" s="2043"/>
      <c r="F29" s="2043"/>
      <c r="G29" s="2043"/>
      <c r="H29" s="2043"/>
      <c r="I29" s="2043"/>
      <c r="J29" s="2043"/>
      <c r="K29" s="2043"/>
      <c r="L29" s="6636">
        <f>LARGE(L5:L28,1)+1</f>
        <v>23</v>
      </c>
      <c r="M29" s="6637" t="s">
        <v>2169</v>
      </c>
      <c r="N29" s="6636">
        <f>LARGE(N5:N28,1)+1</f>
        <v>69</v>
      </c>
      <c r="O29" s="6637" t="s">
        <v>2170</v>
      </c>
      <c r="P29" s="6636">
        <f>LARGE(P5:P28,1)+1</f>
        <v>111</v>
      </c>
      <c r="Q29" s="6637" t="s">
        <v>2171</v>
      </c>
      <c r="R29" s="6636">
        <f>LARGE(R5:R28,1)+1</f>
        <v>152</v>
      </c>
      <c r="S29" s="6637" t="s">
        <v>2100</v>
      </c>
      <c r="T29" s="2045"/>
      <c r="V29" s="6636"/>
      <c r="W29" s="2049"/>
      <c r="X29" s="6636">
        <f>LARGE(X5:X28,1)+1</f>
        <v>80</v>
      </c>
      <c r="Y29" s="6637" t="s">
        <v>2127</v>
      </c>
      <c r="Z29" s="6636">
        <f>LARGE(Z5:Z28,1)+1</f>
        <v>135</v>
      </c>
      <c r="AA29" s="6637" t="s">
        <v>2052</v>
      </c>
      <c r="AB29" s="6636"/>
      <c r="AC29" s="2046" t="s">
        <v>1304</v>
      </c>
      <c r="AD29" s="6636">
        <f>LARGE(AD5:AD28,1)+1</f>
        <v>241</v>
      </c>
      <c r="AE29" s="6637" t="s">
        <v>2172</v>
      </c>
      <c r="AF29" s="6653">
        <f>LARGE(AF5:AF28,1)+1</f>
        <v>288</v>
      </c>
      <c r="AG29" s="6637" t="s">
        <v>2173</v>
      </c>
      <c r="AH29" s="6632">
        <f>LARGE(AH4:AH28,1)+1</f>
        <v>26</v>
      </c>
      <c r="AI29" s="6633" t="s">
        <v>3243</v>
      </c>
      <c r="AJ29" s="6650"/>
      <c r="AK29" s="6632">
        <f>LARGE(AK4:AK28,1)+1</f>
        <v>82</v>
      </c>
      <c r="AL29" s="6633" t="s">
        <v>3244</v>
      </c>
      <c r="AM29" s="6651"/>
      <c r="AN29" s="6651"/>
      <c r="AO29" s="133"/>
      <c r="AP29" s="6642" t="s">
        <v>3245</v>
      </c>
      <c r="AR29" s="6625"/>
      <c r="AS29" s="6625"/>
      <c r="AT29" s="6625"/>
      <c r="AU29" s="6625"/>
      <c r="AV29" s="6639"/>
      <c r="AW29" s="6648"/>
      <c r="AX29" s="6648"/>
    </row>
    <row r="30" spans="2:50" s="2051" customFormat="1" ht="18.75">
      <c r="B30" s="2043"/>
      <c r="C30" s="2043"/>
      <c r="D30" s="2043"/>
      <c r="E30" s="2043"/>
      <c r="F30" s="2043"/>
      <c r="G30" s="2043"/>
      <c r="H30" s="2043"/>
      <c r="I30" s="2043"/>
      <c r="J30" s="2043"/>
      <c r="K30" s="2043"/>
      <c r="L30" s="6636">
        <f>LARGE(L5:L29,1)+1</f>
        <v>24</v>
      </c>
      <c r="M30" s="6637" t="s">
        <v>2174</v>
      </c>
      <c r="N30" s="6636">
        <f>LARGE(N5:N29,1)+1</f>
        <v>70</v>
      </c>
      <c r="O30" s="6637" t="s">
        <v>2176</v>
      </c>
      <c r="P30" s="6636">
        <f>LARGE(P5:P29,1)+1</f>
        <v>112</v>
      </c>
      <c r="Q30" s="6637" t="s">
        <v>2177</v>
      </c>
      <c r="R30" s="6636">
        <f>LARGE(R5:R29,1)+1</f>
        <v>153</v>
      </c>
      <c r="S30" s="6637" t="s">
        <v>2110</v>
      </c>
      <c r="T30" s="2045"/>
      <c r="V30" s="6636"/>
      <c r="W30" s="2046" t="s">
        <v>334</v>
      </c>
      <c r="X30" s="6636">
        <f>LARGE(X5:X29,1)+1</f>
        <v>81</v>
      </c>
      <c r="Y30" s="6637" t="s">
        <v>2134</v>
      </c>
      <c r="Z30" s="6636">
        <f>LARGE(Z5:Z29,1)+1</f>
        <v>136</v>
      </c>
      <c r="AA30" s="6637" t="s">
        <v>2178</v>
      </c>
      <c r="AB30" s="6636">
        <f>LARGE(AB5:AB29,1)+1</f>
        <v>187</v>
      </c>
      <c r="AC30" s="6637" t="s">
        <v>2171</v>
      </c>
      <c r="AD30" s="6636">
        <f>LARGE(AD5:AD29,1)+1</f>
        <v>242</v>
      </c>
      <c r="AE30" s="6637" t="s">
        <v>1987</v>
      </c>
      <c r="AF30" s="6653">
        <f>LARGE(AF5:AF29,1)+1</f>
        <v>289</v>
      </c>
      <c r="AG30" s="6637" t="s">
        <v>2179</v>
      </c>
      <c r="AH30" s="6632">
        <f>LARGE(AH4:AH29,1)+1</f>
        <v>27</v>
      </c>
      <c r="AI30" s="6633" t="s">
        <v>3246</v>
      </c>
      <c r="AJ30" s="6650"/>
      <c r="AK30" s="6632">
        <f>LARGE(AK4:AK29,1)+1</f>
        <v>83</v>
      </c>
      <c r="AL30" s="6633" t="s">
        <v>3247</v>
      </c>
      <c r="AM30" s="6651"/>
      <c r="AN30" s="6651"/>
      <c r="AO30" s="133"/>
      <c r="AP30" s="6642" t="s">
        <v>3248</v>
      </c>
      <c r="AR30" s="6616"/>
      <c r="AS30" s="6616"/>
      <c r="AT30" s="6616"/>
      <c r="AU30" s="6616"/>
      <c r="AV30" s="6644" t="s">
        <v>264</v>
      </c>
      <c r="AW30" s="6645" t="s">
        <v>3249</v>
      </c>
      <c r="AX30" s="6660"/>
    </row>
    <row r="31" spans="2:50" s="2051" customFormat="1" ht="18.75">
      <c r="B31" s="2043"/>
      <c r="C31" s="2043"/>
      <c r="D31" s="2043"/>
      <c r="E31" s="2043"/>
      <c r="F31" s="2043"/>
      <c r="G31" s="2043"/>
      <c r="H31" s="2043"/>
      <c r="I31" s="2043"/>
      <c r="J31" s="2043"/>
      <c r="K31" s="2043"/>
      <c r="L31" s="6636">
        <f>LARGE(L5:L30,1)+1</f>
        <v>25</v>
      </c>
      <c r="M31" s="6637" t="s">
        <v>2180</v>
      </c>
      <c r="N31" s="6636">
        <f>LARGE(N5:N30,1)+1</f>
        <v>71</v>
      </c>
      <c r="O31" s="6637" t="s">
        <v>2182</v>
      </c>
      <c r="P31" s="6636"/>
      <c r="Q31" s="2049"/>
      <c r="R31" s="6636">
        <f>LARGE(R5:R30,1)+1</f>
        <v>154</v>
      </c>
      <c r="S31" s="6637" t="s">
        <v>2119</v>
      </c>
      <c r="T31" s="2045"/>
      <c r="V31" s="6636">
        <f>LARGE(V5:V30,1)+1</f>
        <v>24</v>
      </c>
      <c r="W31" s="6637" t="s">
        <v>3250</v>
      </c>
      <c r="X31" s="6636">
        <f>LARGE(X5:X30,1)+1</f>
        <v>82</v>
      </c>
      <c r="Y31" s="6637" t="s">
        <v>2023</v>
      </c>
      <c r="Z31" s="6636">
        <f>LARGE(Z5:Z30,1)+1</f>
        <v>137</v>
      </c>
      <c r="AA31" s="6637" t="s">
        <v>2183</v>
      </c>
      <c r="AB31" s="6636">
        <f>LARGE(AB5:AB30,1)+1</f>
        <v>188</v>
      </c>
      <c r="AC31" s="6637" t="s">
        <v>2177</v>
      </c>
      <c r="AD31" s="6636">
        <f>LARGE(AD5:AD30,1)+1</f>
        <v>243</v>
      </c>
      <c r="AE31" s="6637" t="s">
        <v>2002</v>
      </c>
      <c r="AF31" s="6653"/>
      <c r="AG31" s="2052"/>
      <c r="AH31" s="6632">
        <f>LARGE(AH4:AH30,1)+1</f>
        <v>28</v>
      </c>
      <c r="AI31" s="6633" t="s">
        <v>3251</v>
      </c>
      <c r="AJ31" s="6650"/>
      <c r="AK31" s="6632">
        <f>LARGE(AK4:AK30,1)+1</f>
        <v>84</v>
      </c>
      <c r="AL31" s="6633" t="s">
        <v>3252</v>
      </c>
      <c r="AM31" s="6651"/>
      <c r="AN31" s="6651"/>
      <c r="AO31" s="133"/>
      <c r="AP31" s="6642" t="s">
        <v>3253</v>
      </c>
      <c r="AR31" s="6661" t="s">
        <v>2380</v>
      </c>
      <c r="AS31" s="6662" t="s">
        <v>3254</v>
      </c>
      <c r="AT31" s="6616"/>
      <c r="AU31" s="6616"/>
      <c r="AV31" s="6635">
        <v>1</v>
      </c>
      <c r="AW31" s="6647" t="s">
        <v>3255</v>
      </c>
      <c r="AX31" s="6647"/>
    </row>
    <row r="32" spans="2:50" s="2051" customFormat="1" ht="23.25" customHeight="1">
      <c r="B32" s="2043"/>
      <c r="C32" s="2043"/>
      <c r="D32" s="2043"/>
      <c r="E32" s="2043"/>
      <c r="F32" s="2043"/>
      <c r="G32" s="2043"/>
      <c r="H32" s="2043"/>
      <c r="I32" s="2043"/>
      <c r="J32" s="2043"/>
      <c r="K32" s="2043"/>
      <c r="L32" s="6636">
        <f>LARGE(L5:L31,1)+1</f>
        <v>26</v>
      </c>
      <c r="M32" s="6637" t="s">
        <v>2184</v>
      </c>
      <c r="N32" s="6636"/>
      <c r="O32" s="6629" t="s">
        <v>731</v>
      </c>
      <c r="P32" s="6636"/>
      <c r="Q32" s="6629" t="s">
        <v>1954</v>
      </c>
      <c r="R32" s="6636"/>
      <c r="S32" s="2043"/>
      <c r="T32" s="2045"/>
      <c r="V32" s="6636">
        <f>LARGE(V5:V31,1)+1</f>
        <v>25</v>
      </c>
      <c r="W32" s="6637" t="s">
        <v>2103</v>
      </c>
      <c r="X32" s="6636">
        <f>LARGE(X5:X31,1)+1</f>
        <v>83</v>
      </c>
      <c r="Y32" s="6637" t="s">
        <v>2185</v>
      </c>
      <c r="Z32" s="6636">
        <f>LARGE(Z5:Z31,1)+1</f>
        <v>138</v>
      </c>
      <c r="AA32" s="6637" t="s">
        <v>2186</v>
      </c>
      <c r="AB32" s="6636"/>
      <c r="AC32" s="2047" t="s">
        <v>1954</v>
      </c>
      <c r="AD32" s="6636">
        <f>LARGE(AD5:AD31,1)+1</f>
        <v>244</v>
      </c>
      <c r="AE32" s="6637" t="s">
        <v>1999</v>
      </c>
      <c r="AF32" s="6653"/>
      <c r="AG32" s="2046" t="s">
        <v>867</v>
      </c>
      <c r="AH32" s="6632">
        <f>LARGE(AH4:AH31,1)+1</f>
        <v>29</v>
      </c>
      <c r="AI32" s="6633" t="s">
        <v>3256</v>
      </c>
      <c r="AJ32" s="6650"/>
      <c r="AK32" s="6632">
        <f>LARGE(AK4:AK31,1)+1</f>
        <v>85</v>
      </c>
      <c r="AL32" s="6633" t="s">
        <v>3257</v>
      </c>
      <c r="AM32" s="6651"/>
      <c r="AN32" s="6651"/>
      <c r="AO32" s="133"/>
      <c r="AP32" s="6642" t="s">
        <v>3258</v>
      </c>
      <c r="AR32"/>
      <c r="AS32" s="597"/>
      <c r="AT32" s="6616"/>
      <c r="AU32" s="6616"/>
      <c r="AV32" s="6635"/>
      <c r="AW32" s="6647"/>
      <c r="AX32" s="6647"/>
    </row>
    <row r="33" spans="2:50" s="2051" customFormat="1" ht="23.25">
      <c r="B33" s="2043"/>
      <c r="C33" s="2043"/>
      <c r="D33" s="2043"/>
      <c r="E33" s="2043"/>
      <c r="F33" s="2043"/>
      <c r="G33" s="2043"/>
      <c r="H33" s="2043"/>
      <c r="I33" s="2043"/>
      <c r="J33" s="2043"/>
      <c r="K33" s="2043"/>
      <c r="L33" s="6636">
        <f>LARGE(L5:L32,1)+1</f>
        <v>27</v>
      </c>
      <c r="M33" s="6637" t="s">
        <v>2187</v>
      </c>
      <c r="N33" s="6636">
        <f>LARGE(N5:N32,1)+1</f>
        <v>72</v>
      </c>
      <c r="O33" s="6637" t="s">
        <v>1993</v>
      </c>
      <c r="P33" s="6636">
        <f>LARGE(P5:P32,1)+1</f>
        <v>113</v>
      </c>
      <c r="Q33" s="6637" t="s">
        <v>2188</v>
      </c>
      <c r="R33" s="6636"/>
      <c r="S33" s="6630" t="s">
        <v>2093</v>
      </c>
      <c r="T33" s="2045"/>
      <c r="V33" s="6636">
        <f>LARGE(V5:V32,1)+1</f>
        <v>26</v>
      </c>
      <c r="W33" s="6637" t="s">
        <v>2112</v>
      </c>
      <c r="X33" s="6636">
        <f>LARGE(X5:X32,1)+1</f>
        <v>84</v>
      </c>
      <c r="Y33" s="6637" t="s">
        <v>2034</v>
      </c>
      <c r="Z33" s="6636">
        <f>LARGE(Z5:Z32,1)+1</f>
        <v>139</v>
      </c>
      <c r="AA33" s="6637" t="s">
        <v>3259</v>
      </c>
      <c r="AB33" s="6636">
        <f>LARGE(AB5:AB32,1)+1</f>
        <v>189</v>
      </c>
      <c r="AC33" s="6637" t="s">
        <v>2191</v>
      </c>
      <c r="AD33" s="6636">
        <f>LARGE(AD5:AD32,1)+1</f>
        <v>245</v>
      </c>
      <c r="AE33" s="6637" t="s">
        <v>2192</v>
      </c>
      <c r="AF33" s="6653">
        <f>LARGE(AF5:AF32,1)+1</f>
        <v>290</v>
      </c>
      <c r="AG33" s="6637" t="s">
        <v>2193</v>
      </c>
      <c r="AH33" s="6632">
        <f>LARGE(AH4:AH32,1)+1</f>
        <v>30</v>
      </c>
      <c r="AI33" s="6633" t="s">
        <v>3260</v>
      </c>
      <c r="AJ33" s="6650"/>
      <c r="AK33" s="6632">
        <f>LARGE(AK4:AK32,1)+1</f>
        <v>86</v>
      </c>
      <c r="AL33" s="6633" t="s">
        <v>3261</v>
      </c>
      <c r="AM33" s="6651"/>
      <c r="AN33" s="6651"/>
      <c r="AO33" s="133"/>
      <c r="AP33" s="6642" t="s">
        <v>3262</v>
      </c>
      <c r="AR33" s="6661" t="s">
        <v>2380</v>
      </c>
      <c r="AS33" s="6662" t="s">
        <v>3263</v>
      </c>
      <c r="AT33" s="6616"/>
      <c r="AU33" s="6616"/>
      <c r="AV33" s="6639">
        <v>2</v>
      </c>
      <c r="AW33" s="6643" t="s">
        <v>3264</v>
      </c>
      <c r="AX33" s="6643"/>
    </row>
    <row r="34" spans="2:50" s="2051" customFormat="1" ht="18.75">
      <c r="B34" s="2043"/>
      <c r="C34" s="2043"/>
      <c r="D34" s="2043"/>
      <c r="E34" s="2043"/>
      <c r="F34" s="2043"/>
      <c r="G34" s="2043"/>
      <c r="H34" s="2043"/>
      <c r="I34" s="2043"/>
      <c r="J34" s="2043"/>
      <c r="K34" s="2043"/>
      <c r="L34" s="6636">
        <f>LARGE(L5:L33,1)+1</f>
        <v>28</v>
      </c>
      <c r="M34" s="6637" t="s">
        <v>2194</v>
      </c>
      <c r="N34" s="6636">
        <f>LARGE(N5:N33,1)+1</f>
        <v>73</v>
      </c>
      <c r="O34" s="6637" t="s">
        <v>2026</v>
      </c>
      <c r="P34" s="6636">
        <f>LARGE(P5:P33,1)+1</f>
        <v>114</v>
      </c>
      <c r="Q34" s="6637" t="s">
        <v>2195</v>
      </c>
      <c r="R34" s="6636">
        <f>LARGE(R5:R33,1)+1</f>
        <v>155</v>
      </c>
      <c r="S34" s="6637" t="s">
        <v>2160</v>
      </c>
      <c r="T34" s="2045"/>
      <c r="V34" s="6636">
        <f>LARGE(V5:V33,1)+1</f>
        <v>27</v>
      </c>
      <c r="W34" s="6637" t="s">
        <v>2112</v>
      </c>
      <c r="X34" s="6636"/>
      <c r="Y34" s="2049"/>
      <c r="Z34" s="6636">
        <f>LARGE(Z5:Z33,1)+1</f>
        <v>140</v>
      </c>
      <c r="AA34" s="6637" t="s">
        <v>2190</v>
      </c>
      <c r="AB34" s="6636">
        <f>LARGE(AB5:AB33,1)+1</f>
        <v>190</v>
      </c>
      <c r="AC34" s="6637" t="s">
        <v>2188</v>
      </c>
      <c r="AD34" s="6636">
        <f>LARGE(AD5:AD33,1)+1</f>
        <v>246</v>
      </c>
      <c r="AE34" s="6637" t="s">
        <v>2013</v>
      </c>
      <c r="AF34" s="6663"/>
      <c r="AG34" s="6663"/>
      <c r="AH34" s="6632">
        <f>LARGE(AH4:AH33,1)+1</f>
        <v>31</v>
      </c>
      <c r="AI34" s="6633" t="s">
        <v>3265</v>
      </c>
      <c r="AJ34" s="6650"/>
      <c r="AK34" s="6632">
        <f>LARGE(AK4:AK33,1)+1</f>
        <v>87</v>
      </c>
      <c r="AL34" s="6633" t="s">
        <v>3266</v>
      </c>
      <c r="AM34" s="6651"/>
      <c r="AN34" s="6651"/>
      <c r="AO34" s="133"/>
      <c r="AP34" s="6642" t="s">
        <v>3267</v>
      </c>
      <c r="AR34"/>
      <c r="AS34" s="597"/>
      <c r="AT34" s="6616"/>
      <c r="AU34" s="6616"/>
      <c r="AV34" s="6639">
        <v>3</v>
      </c>
      <c r="AW34" s="6643" t="s">
        <v>3268</v>
      </c>
      <c r="AX34" s="6643"/>
    </row>
    <row r="35" spans="2:50" s="2051" customFormat="1" ht="18.75">
      <c r="B35" s="2043"/>
      <c r="C35" s="2043"/>
      <c r="D35" s="2043"/>
      <c r="E35" s="2043"/>
      <c r="F35" s="2043"/>
      <c r="G35" s="2043"/>
      <c r="H35" s="2043"/>
      <c r="I35" s="2043"/>
      <c r="J35" s="2043"/>
      <c r="K35" s="2043"/>
      <c r="L35" s="6636">
        <f>LARGE(L5:L34,1)+1</f>
        <v>29</v>
      </c>
      <c r="M35" s="6637" t="s">
        <v>2194</v>
      </c>
      <c r="N35" s="6636">
        <f>LARGE(N5:N34,1)+1</f>
        <v>74</v>
      </c>
      <c r="O35" s="6637" t="s">
        <v>2058</v>
      </c>
      <c r="P35" s="6636">
        <f>LARGE(P5:P34,1)+1</f>
        <v>115</v>
      </c>
      <c r="Q35" s="6637" t="s">
        <v>2197</v>
      </c>
      <c r="R35" s="6636">
        <f>LARGE(R5:R34,1)+1</f>
        <v>156</v>
      </c>
      <c r="S35" s="6637" t="s">
        <v>2173</v>
      </c>
      <c r="T35" s="2045"/>
      <c r="V35" s="6636">
        <f>LARGE(V5:V34,1)+1</f>
        <v>28</v>
      </c>
      <c r="W35" s="6637" t="s">
        <v>2189</v>
      </c>
      <c r="X35" s="6636"/>
      <c r="Y35" s="2046" t="s">
        <v>367</v>
      </c>
      <c r="Z35" s="6636">
        <f>LARGE(Z5:Z34,1)+1</f>
        <v>141</v>
      </c>
      <c r="AA35" s="6637" t="s">
        <v>2196</v>
      </c>
      <c r="AB35" s="6636">
        <f>LARGE(AB5:AB34,1)+1</f>
        <v>191</v>
      </c>
      <c r="AC35" s="6637" t="s">
        <v>2195</v>
      </c>
      <c r="AD35" s="6636">
        <f>LARGE(AD5:AD34,1)+1</f>
        <v>247</v>
      </c>
      <c r="AE35" s="6637" t="s">
        <v>2024</v>
      </c>
      <c r="AF35" s="6663"/>
      <c r="AG35" s="6663"/>
      <c r="AH35" s="6632">
        <f>LARGE(AH4:AH34,1)+1</f>
        <v>32</v>
      </c>
      <c r="AI35" s="6633" t="s">
        <v>3269</v>
      </c>
      <c r="AJ35" s="6650"/>
      <c r="AK35" s="6632">
        <f>LARGE(AK4:AK34,1)+1</f>
        <v>88</v>
      </c>
      <c r="AL35" s="6633" t="s">
        <v>3270</v>
      </c>
      <c r="AM35" s="6651"/>
      <c r="AN35" s="6651"/>
      <c r="AO35" s="133"/>
      <c r="AP35" s="6642" t="s">
        <v>3271</v>
      </c>
      <c r="AR35" s="6661" t="s">
        <v>2380</v>
      </c>
      <c r="AS35" s="6662" t="s">
        <v>3272</v>
      </c>
      <c r="AT35" s="6616"/>
      <c r="AU35" s="6616"/>
      <c r="AV35" s="6639">
        <v>4</v>
      </c>
      <c r="AW35" s="6664" t="s">
        <v>3273</v>
      </c>
      <c r="AX35" s="6664"/>
    </row>
    <row r="36" spans="2:50" s="2051" customFormat="1" ht="23.25" customHeight="1">
      <c r="B36" s="2043"/>
      <c r="C36" s="2043"/>
      <c r="D36" s="2043"/>
      <c r="E36" s="2043"/>
      <c r="F36" s="2043"/>
      <c r="G36" s="2043"/>
      <c r="H36" s="2043"/>
      <c r="I36" s="2043"/>
      <c r="J36" s="2043"/>
      <c r="K36" s="2043"/>
      <c r="L36" s="6636">
        <f>LARGE(L5:L35,1)+1</f>
        <v>30</v>
      </c>
      <c r="M36" s="6637" t="s">
        <v>2199</v>
      </c>
      <c r="N36" s="6636">
        <f>LARGE(N5:N35,1)+1</f>
        <v>75</v>
      </c>
      <c r="O36" s="6637" t="s">
        <v>2068</v>
      </c>
      <c r="P36" s="6636">
        <f>LARGE(P5:P35,1)+1</f>
        <v>116</v>
      </c>
      <c r="Q36" s="6637" t="s">
        <v>2200</v>
      </c>
      <c r="R36" s="6636">
        <f>LARGE(R5:R35,1)+1</f>
        <v>157</v>
      </c>
      <c r="S36" s="6637" t="s">
        <v>2179</v>
      </c>
      <c r="T36" s="2045"/>
      <c r="V36" s="6636">
        <f>LARGE(V5:V35,1)+1</f>
        <v>29</v>
      </c>
      <c r="W36" s="6637" t="s">
        <v>3274</v>
      </c>
      <c r="X36" s="6636">
        <f>LARGE(X5:X35,1)+1</f>
        <v>85</v>
      </c>
      <c r="Y36" s="6637" t="s">
        <v>2054</v>
      </c>
      <c r="Z36" s="6636">
        <f>LARGE(Z5:Z35,1)+1</f>
        <v>142</v>
      </c>
      <c r="AA36" s="6637" t="s">
        <v>2198</v>
      </c>
      <c r="AB36" s="6636">
        <f>LARGE(AB5:AB35,1)+1</f>
        <v>192</v>
      </c>
      <c r="AC36" s="6637" t="s">
        <v>2201</v>
      </c>
      <c r="AD36" s="6636">
        <f>LARGE(AD5:AD35,1)+1</f>
        <v>248</v>
      </c>
      <c r="AE36" s="6637" t="s">
        <v>2036</v>
      </c>
      <c r="AF36" s="6663"/>
      <c r="AG36" s="6663"/>
      <c r="AH36" s="6632">
        <f>LARGE(AH4:AH35,1)+1</f>
        <v>33</v>
      </c>
      <c r="AI36" s="6633" t="s">
        <v>3275</v>
      </c>
      <c r="AJ36" s="6650"/>
      <c r="AK36" s="6632">
        <f>LARGE(AK4:AK35,1)+1</f>
        <v>89</v>
      </c>
      <c r="AL36" s="6633" t="s">
        <v>3276</v>
      </c>
      <c r="AM36" s="6651"/>
      <c r="AN36" s="6651"/>
      <c r="AO36" s="133"/>
      <c r="AP36" s="6642" t="s">
        <v>3277</v>
      </c>
      <c r="AR36" s="6616"/>
      <c r="AS36" s="6616"/>
      <c r="AT36" s="6616"/>
      <c r="AU36" s="6616"/>
      <c r="AV36" s="6639"/>
      <c r="AW36" s="6665" t="s">
        <v>3278</v>
      </c>
      <c r="AX36" s="6665"/>
    </row>
    <row r="37" spans="2:50" s="2051" customFormat="1" ht="18.75">
      <c r="B37" s="2043"/>
      <c r="C37" s="2043"/>
      <c r="D37" s="2043"/>
      <c r="E37" s="2043"/>
      <c r="F37" s="2043"/>
      <c r="G37" s="2043"/>
      <c r="H37" s="2043"/>
      <c r="I37" s="2043"/>
      <c r="J37" s="2043"/>
      <c r="K37" s="2043"/>
      <c r="L37" s="6636">
        <f>LARGE(L5:L36,1)+1</f>
        <v>31</v>
      </c>
      <c r="M37" s="6637" t="s">
        <v>2202</v>
      </c>
      <c r="N37" s="6636">
        <f>LARGE(N5:N36,1)+1</f>
        <v>76</v>
      </c>
      <c r="O37" s="6637" t="s">
        <v>2079</v>
      </c>
      <c r="P37" s="6636">
        <f>LARGE(P5:P36,1)+1</f>
        <v>117</v>
      </c>
      <c r="Q37" s="6637" t="s">
        <v>2203</v>
      </c>
      <c r="R37" s="6636"/>
      <c r="S37" s="2058"/>
      <c r="T37" s="2045"/>
      <c r="V37" s="6636">
        <f>LARGE(V5:V36,1)+1</f>
        <v>30</v>
      </c>
      <c r="W37" s="6637" t="s">
        <v>2122</v>
      </c>
      <c r="X37" s="6636">
        <f>LARGE(X5:X36,1)+1</f>
        <v>86</v>
      </c>
      <c r="Y37" s="6637" t="s">
        <v>2204</v>
      </c>
      <c r="Z37" s="6636">
        <f>LARGE(Z5:Z36,1)+1</f>
        <v>143</v>
      </c>
      <c r="AA37" s="2047" t="s">
        <v>1686</v>
      </c>
      <c r="AB37" s="6636">
        <f>LARGE(AB5:AB36,1)+1</f>
        <v>193</v>
      </c>
      <c r="AC37" s="6637" t="s">
        <v>1960</v>
      </c>
      <c r="AD37" s="6636">
        <f>LARGE(AD5:AD36,1)+1</f>
        <v>249</v>
      </c>
      <c r="AE37" s="6637" t="s">
        <v>2205</v>
      </c>
      <c r="AF37" s="6663"/>
      <c r="AG37" s="6663"/>
      <c r="AH37" s="6632">
        <f>LARGE(AH4:AH36,1)+1</f>
        <v>34</v>
      </c>
      <c r="AI37" s="6633" t="s">
        <v>3279</v>
      </c>
      <c r="AJ37" s="6650"/>
      <c r="AK37" s="6632">
        <f>LARGE(AK4:AK36,1)+1</f>
        <v>90</v>
      </c>
      <c r="AL37" s="6633" t="s">
        <v>3280</v>
      </c>
      <c r="AM37" s="6651"/>
      <c r="AN37" s="6651"/>
      <c r="AO37" s="133"/>
      <c r="AP37" s="6642" t="s">
        <v>3281</v>
      </c>
      <c r="AR37" s="6616"/>
      <c r="AS37" s="6616"/>
      <c r="AT37" s="6616"/>
      <c r="AU37" s="6616"/>
      <c r="AV37" s="6639"/>
      <c r="AW37" s="6665"/>
      <c r="AX37" s="6665"/>
    </row>
    <row r="38" spans="2:50" s="2051" customFormat="1" ht="23.25">
      <c r="B38" s="2043"/>
      <c r="C38" s="2043"/>
      <c r="D38" s="2043"/>
      <c r="E38" s="2043"/>
      <c r="F38" s="2043"/>
      <c r="G38" s="2043"/>
      <c r="H38" s="2043"/>
      <c r="I38" s="2043"/>
      <c r="J38" s="2043"/>
      <c r="K38" s="2043"/>
      <c r="L38" s="6636">
        <f>LARGE(L5:L37,1)+1</f>
        <v>32</v>
      </c>
      <c r="M38" s="6637" t="s">
        <v>2206</v>
      </c>
      <c r="N38" s="6636">
        <f>LARGE(N5:N37,1)+1</f>
        <v>77</v>
      </c>
      <c r="O38" s="6637" t="s">
        <v>2088</v>
      </c>
      <c r="P38" s="6636">
        <f>LARGE(P5:P37,1)+1</f>
        <v>118</v>
      </c>
      <c r="Q38" s="6637" t="s">
        <v>2207</v>
      </c>
      <c r="R38" s="6636"/>
      <c r="S38" s="6630" t="s">
        <v>867</v>
      </c>
      <c r="T38" s="2045"/>
      <c r="V38" s="6636">
        <f>LARGE(V5:V37,1)+1</f>
        <v>31</v>
      </c>
      <c r="W38" s="6637" t="s">
        <v>2072</v>
      </c>
      <c r="X38" s="6636">
        <f>LARGE(X5:X37,1)+1</f>
        <v>87</v>
      </c>
      <c r="Y38" s="6637" t="s">
        <v>2063</v>
      </c>
      <c r="Z38" s="6636">
        <f>LARGE(Z5:Z37,1)+1</f>
        <v>144</v>
      </c>
      <c r="AA38" s="6637" t="s">
        <v>1964</v>
      </c>
      <c r="AB38" s="6636">
        <f>LARGE(AB5:AB37,1)+1</f>
        <v>194</v>
      </c>
      <c r="AC38" s="6637" t="s">
        <v>1973</v>
      </c>
      <c r="AD38" s="6636">
        <f>LARGE(AD5:AD37,1)+1</f>
        <v>250</v>
      </c>
      <c r="AE38" s="6637" t="s">
        <v>2209</v>
      </c>
      <c r="AF38" s="6663"/>
      <c r="AG38" s="6663"/>
      <c r="AH38" s="6632">
        <f>LARGE(AH4:AH37,1)+1</f>
        <v>35</v>
      </c>
      <c r="AI38" s="6633" t="s">
        <v>3282</v>
      </c>
      <c r="AJ38" s="6650"/>
      <c r="AK38" s="6632">
        <f>LARGE(AK4:AK37,1)+1</f>
        <v>91</v>
      </c>
      <c r="AL38" s="6633" t="s">
        <v>3283</v>
      </c>
      <c r="AM38" s="6651"/>
      <c r="AN38" s="6651"/>
      <c r="AO38" s="133"/>
      <c r="AP38" s="6642" t="s">
        <v>3284</v>
      </c>
      <c r="AR38" s="6639"/>
      <c r="AS38" s="6666" t="s">
        <v>3285</v>
      </c>
      <c r="AT38" s="6625"/>
      <c r="AU38" s="6625"/>
      <c r="AV38" s="6639"/>
      <c r="AW38" s="6664"/>
      <c r="AX38" s="6664"/>
    </row>
    <row r="39" spans="2:50" s="2051" customFormat="1" ht="23.25" customHeight="1">
      <c r="B39" s="2043"/>
      <c r="C39" s="2043"/>
      <c r="D39" s="2043"/>
      <c r="E39" s="2043"/>
      <c r="F39" s="2043"/>
      <c r="G39" s="2043"/>
      <c r="H39" s="2043"/>
      <c r="I39" s="2043"/>
      <c r="J39" s="2043"/>
      <c r="K39" s="2043"/>
      <c r="L39" s="6636"/>
      <c r="M39" s="6629" t="s">
        <v>346</v>
      </c>
      <c r="N39" s="6636">
        <f>LARGE(N5:N38,1)+1</f>
        <v>78</v>
      </c>
      <c r="O39" s="6637" t="s">
        <v>2097</v>
      </c>
      <c r="P39" s="6636">
        <f>LARGE(P5:P38,1)+1</f>
        <v>119</v>
      </c>
      <c r="Q39" s="6637" t="s">
        <v>2210</v>
      </c>
      <c r="R39" s="6636">
        <f>LARGE(R5:R38,1)+1</f>
        <v>158</v>
      </c>
      <c r="S39" s="6637" t="s">
        <v>2193</v>
      </c>
      <c r="T39" s="2045"/>
      <c r="V39" s="6636">
        <f>LARGE(V5:V38,1)+1</f>
        <v>32</v>
      </c>
      <c r="W39" s="6637" t="s">
        <v>2129</v>
      </c>
      <c r="X39" s="6636">
        <f>LARGE(X5:X38,1)+1</f>
        <v>88</v>
      </c>
      <c r="Y39" s="6637" t="s">
        <v>2076</v>
      </c>
      <c r="Z39" s="6636">
        <f>LARGE(Z5:Z38,1)+1</f>
        <v>145</v>
      </c>
      <c r="AA39" s="6637" t="s">
        <v>1977</v>
      </c>
      <c r="AB39" s="6636">
        <f>LARGE(AB5:AB38,1)+1</f>
        <v>195</v>
      </c>
      <c r="AC39" s="6637" t="s">
        <v>2197</v>
      </c>
      <c r="AD39" s="6636"/>
      <c r="AE39" s="2052"/>
      <c r="AF39" s="6663"/>
      <c r="AG39" s="6663"/>
      <c r="AH39" s="6632">
        <f>LARGE(AH4:AH38,1)+1</f>
        <v>36</v>
      </c>
      <c r="AI39" s="6633" t="s">
        <v>3286</v>
      </c>
      <c r="AJ39" s="6650"/>
      <c r="AK39" s="6632">
        <f>LARGE(AK4:AK38,1)+1</f>
        <v>92</v>
      </c>
      <c r="AL39" s="6633" t="s">
        <v>3287</v>
      </c>
      <c r="AM39" s="6651"/>
      <c r="AN39" s="6651"/>
      <c r="AO39" s="133"/>
      <c r="AP39" s="6642" t="s">
        <v>3288</v>
      </c>
      <c r="AR39" s="6639"/>
      <c r="AS39" s="6625"/>
      <c r="AT39" s="6625"/>
      <c r="AU39" s="6625"/>
      <c r="AV39" s="6644" t="s">
        <v>12</v>
      </c>
      <c r="AW39" s="6645" t="s">
        <v>3289</v>
      </c>
      <c r="AX39" s="6643"/>
    </row>
    <row r="40" spans="2:50" s="2051" customFormat="1" ht="18.75">
      <c r="B40" s="2043"/>
      <c r="C40" s="2043"/>
      <c r="D40" s="2043"/>
      <c r="E40" s="2043"/>
      <c r="F40" s="2043"/>
      <c r="G40" s="2043"/>
      <c r="H40" s="2043"/>
      <c r="I40" s="2043"/>
      <c r="J40" s="2043"/>
      <c r="K40" s="2043"/>
      <c r="L40" s="6636">
        <f>LARGE(L5:L39,1)+1</f>
        <v>33</v>
      </c>
      <c r="M40" s="6637" t="s">
        <v>1979</v>
      </c>
      <c r="N40" s="6636">
        <f>LARGE(N5:N39,1)+1</f>
        <v>79</v>
      </c>
      <c r="O40" s="6637" t="s">
        <v>2107</v>
      </c>
      <c r="P40" s="6636">
        <f>LARGE(P5:P39,1)+1</f>
        <v>120</v>
      </c>
      <c r="Q40" s="6637" t="s">
        <v>2211</v>
      </c>
      <c r="R40" s="6636"/>
      <c r="S40" s="2049"/>
      <c r="T40" s="2045"/>
      <c r="V40" s="6636">
        <f>LARGE(V5:V39,1)+1</f>
        <v>33</v>
      </c>
      <c r="W40" s="6637" t="s">
        <v>2136</v>
      </c>
      <c r="X40" s="6636">
        <f>LARGE(X5:X39,1)+1</f>
        <v>89</v>
      </c>
      <c r="Y40" s="6637" t="s">
        <v>2212</v>
      </c>
      <c r="Z40" s="6636">
        <f>LARGE(Z5:Z39,1)+1</f>
        <v>146</v>
      </c>
      <c r="AA40" s="6637" t="s">
        <v>1990</v>
      </c>
      <c r="AB40" s="6636">
        <f>LARGE(AB5:AB39,1)+1</f>
        <v>196</v>
      </c>
      <c r="AC40" s="6637" t="s">
        <v>2213</v>
      </c>
      <c r="AD40" s="6636"/>
      <c r="AE40" s="2047" t="s">
        <v>740</v>
      </c>
      <c r="AF40" s="6663"/>
      <c r="AG40" s="6663"/>
      <c r="AH40" s="6632">
        <f>LARGE(AH4:AH39,1)+1</f>
        <v>37</v>
      </c>
      <c r="AI40" s="6633" t="s">
        <v>3290</v>
      </c>
      <c r="AJ40" s="6650"/>
      <c r="AK40" s="6632">
        <f>LARGE(AK4:AK39,1)+1</f>
        <v>93</v>
      </c>
      <c r="AL40" s="6633" t="s">
        <v>3291</v>
      </c>
      <c r="AM40" s="6651"/>
      <c r="AN40" s="6651"/>
      <c r="AO40" s="133"/>
      <c r="AP40" s="6642" t="s">
        <v>3292</v>
      </c>
      <c r="AR40" s="6639">
        <v>1</v>
      </c>
      <c r="AS40" s="6643" t="s">
        <v>3293</v>
      </c>
      <c r="AT40" s="6625"/>
      <c r="AU40" s="6625"/>
      <c r="AV40" s="6639">
        <v>1</v>
      </c>
      <c r="AW40" s="6643" t="s">
        <v>3294</v>
      </c>
      <c r="AX40" s="6643"/>
    </row>
    <row r="41" spans="2:50" s="2051" customFormat="1" ht="30">
      <c r="B41" s="2043"/>
      <c r="C41" s="2043"/>
      <c r="D41" s="2043"/>
      <c r="E41" s="2043"/>
      <c r="F41" s="2043"/>
      <c r="G41" s="2043"/>
      <c r="H41" s="2043"/>
      <c r="I41" s="2043"/>
      <c r="J41" s="2043"/>
      <c r="K41" s="2043"/>
      <c r="L41" s="6636">
        <f>LARGE(L5:L40,1)+1</f>
        <v>34</v>
      </c>
      <c r="M41" s="6637" t="s">
        <v>1992</v>
      </c>
      <c r="N41" s="6636">
        <f>LARGE(N5:N40,1)+1</f>
        <v>80</v>
      </c>
      <c r="O41" s="6637" t="s">
        <v>2125</v>
      </c>
      <c r="P41" s="6636">
        <f>LARGE(P5:P40,1)+1</f>
        <v>121</v>
      </c>
      <c r="Q41" s="6637" t="s">
        <v>2214</v>
      </c>
      <c r="R41" s="6636"/>
      <c r="S41" s="2049"/>
      <c r="T41" s="2045"/>
      <c r="V41" s="6636">
        <f>LARGE(V5:V40,1)+1</f>
        <v>34</v>
      </c>
      <c r="W41" s="6637" t="s">
        <v>2208</v>
      </c>
      <c r="X41" s="6636">
        <f>LARGE(X5:X40,1)+1</f>
        <v>90</v>
      </c>
      <c r="Y41" s="6637" t="s">
        <v>2085</v>
      </c>
      <c r="Z41" s="6636">
        <f>LARGE(Z5:Z40,1)+1</f>
        <v>147</v>
      </c>
      <c r="AA41" s="6637" t="s">
        <v>2215</v>
      </c>
      <c r="AB41" s="6636">
        <f>LARGE(AB5:AB40,1)+1</f>
        <v>197</v>
      </c>
      <c r="AC41" s="6637" t="s">
        <v>1986</v>
      </c>
      <c r="AD41" s="6636">
        <f>LARGE(AD5:AD40,1)+1</f>
        <v>251</v>
      </c>
      <c r="AE41" s="6637" t="s">
        <v>2216</v>
      </c>
      <c r="AF41" s="6663"/>
      <c r="AG41" s="6663"/>
      <c r="AH41" s="6632">
        <f>LARGE(AH4:AH40,1)+1</f>
        <v>38</v>
      </c>
      <c r="AI41" s="6633" t="s">
        <v>3295</v>
      </c>
      <c r="AJ41" s="6650"/>
      <c r="AK41" s="6632">
        <f>LARGE(AK4:AK40,1)+1</f>
        <v>94</v>
      </c>
      <c r="AL41" s="6633" t="s">
        <v>3296</v>
      </c>
      <c r="AM41" s="6651"/>
      <c r="AN41" s="6651"/>
      <c r="AO41" s="133"/>
      <c r="AP41" s="6638" t="s">
        <v>346</v>
      </c>
      <c r="AR41" s="6639">
        <v>2</v>
      </c>
      <c r="AS41" s="6643" t="s">
        <v>3297</v>
      </c>
      <c r="AT41" s="6625"/>
      <c r="AU41" s="6625"/>
      <c r="AV41" s="6639">
        <v>2</v>
      </c>
      <c r="AW41" s="6643" t="s">
        <v>3298</v>
      </c>
      <c r="AX41" s="6643"/>
    </row>
    <row r="42" spans="2:50" s="2051" customFormat="1" ht="46.5" customHeight="1">
      <c r="B42" s="2043"/>
      <c r="C42" s="2043"/>
      <c r="D42" s="2043"/>
      <c r="E42" s="2043"/>
      <c r="F42" s="2043"/>
      <c r="G42" s="2043"/>
      <c r="H42" s="2043"/>
      <c r="I42" s="2043"/>
      <c r="J42" s="2043"/>
      <c r="K42" s="2043"/>
      <c r="L42" s="6636">
        <f>LARGE(L5:L41,1)+1</f>
        <v>35</v>
      </c>
      <c r="M42" s="6637" t="s">
        <v>2014</v>
      </c>
      <c r="N42" s="6636">
        <f>LARGE(N5:N41,1)+1</f>
        <v>81</v>
      </c>
      <c r="O42" s="6637" t="s">
        <v>2138</v>
      </c>
      <c r="P42" s="6636">
        <f>LARGE(P5:P41,1)+1</f>
        <v>122</v>
      </c>
      <c r="Q42" s="6637" t="s">
        <v>2217</v>
      </c>
      <c r="R42" s="6636"/>
      <c r="S42" s="2049"/>
      <c r="T42" s="2045"/>
      <c r="V42" s="6636">
        <f>LARGE(V5:V41,1)+1</f>
        <v>35</v>
      </c>
      <c r="W42" s="6637" t="s">
        <v>2142</v>
      </c>
      <c r="X42" s="6636">
        <f>LARGE(X5:X41,1)+1</f>
        <v>91</v>
      </c>
      <c r="Y42" s="6637" t="s">
        <v>2094</v>
      </c>
      <c r="Z42" s="6636"/>
      <c r="AA42" s="2057"/>
      <c r="AB42" s="6636">
        <f>LARGE(AB5:AB41,1)+1</f>
        <v>198</v>
      </c>
      <c r="AC42" s="6637" t="s">
        <v>2200</v>
      </c>
      <c r="AD42" s="6636">
        <f>LARGE(AD5:AD41,1)+1</f>
        <v>252</v>
      </c>
      <c r="AE42" s="6637" t="s">
        <v>2056</v>
      </c>
      <c r="AF42" s="6663"/>
      <c r="AG42" s="6663"/>
      <c r="AH42" s="6632">
        <f>LARGE(AH4:AH41,1)+1</f>
        <v>39</v>
      </c>
      <c r="AI42" s="6633" t="s">
        <v>3299</v>
      </c>
      <c r="AJ42" s="6650"/>
      <c r="AK42" s="6632">
        <f>LARGE(AK4:AK41,1)+1</f>
        <v>95</v>
      </c>
      <c r="AL42" s="6633" t="s">
        <v>3300</v>
      </c>
      <c r="AM42" s="6651"/>
      <c r="AN42" s="6651"/>
      <c r="AO42" s="133"/>
      <c r="AP42" s="6642" t="s">
        <v>3301</v>
      </c>
      <c r="AR42" s="6639">
        <v>3</v>
      </c>
      <c r="AS42" s="6643" t="s">
        <v>3302</v>
      </c>
      <c r="AT42" s="6625"/>
      <c r="AU42" s="6625"/>
      <c r="AV42" s="6639"/>
      <c r="AW42" s="6659" t="s">
        <v>3303</v>
      </c>
      <c r="AX42" s="6659"/>
    </row>
    <row r="43" spans="2:50" s="2051" customFormat="1" ht="18.75">
      <c r="B43" s="2043"/>
      <c r="C43" s="2043"/>
      <c r="D43" s="2043"/>
      <c r="E43" s="2043"/>
      <c r="F43" s="2043"/>
      <c r="G43" s="2043"/>
      <c r="H43" s="2043"/>
      <c r="I43" s="2043"/>
      <c r="J43" s="2043"/>
      <c r="K43" s="2043"/>
      <c r="L43" s="6636">
        <f>LARGE(L5:L42,1)+1</f>
        <v>36</v>
      </c>
      <c r="M43" s="6637" t="s">
        <v>2025</v>
      </c>
      <c r="N43" s="6636">
        <f>LARGE(N5:N42,1)+1</f>
        <v>82</v>
      </c>
      <c r="O43" s="6637" t="s">
        <v>2038</v>
      </c>
      <c r="P43" s="6636">
        <f>LARGE(P5:P42,1)+1</f>
        <v>123</v>
      </c>
      <c r="Q43" s="6637" t="s">
        <v>2218</v>
      </c>
      <c r="R43" s="6636"/>
      <c r="S43" s="2049"/>
      <c r="T43" s="2045"/>
      <c r="V43" s="6636">
        <f>LARGE(V5:V42,1)+1</f>
        <v>36</v>
      </c>
      <c r="W43" s="6637" t="s">
        <v>2147</v>
      </c>
      <c r="X43" s="6636">
        <f>LARGE(X5:X42,1)+1</f>
        <v>92</v>
      </c>
      <c r="Y43" s="6637" t="s">
        <v>2104</v>
      </c>
      <c r="Z43" s="6636"/>
      <c r="AA43" s="2046" t="s">
        <v>734</v>
      </c>
      <c r="AB43" s="6636">
        <f>LARGE(AB5:AB42,1)+1</f>
        <v>199</v>
      </c>
      <c r="AC43" s="6637" t="s">
        <v>2220</v>
      </c>
      <c r="AD43" s="6636">
        <f>LARGE(AD5:AD42,1)+1</f>
        <v>253</v>
      </c>
      <c r="AE43" s="6637" t="s">
        <v>2065</v>
      </c>
      <c r="AF43" s="6663"/>
      <c r="AG43" s="6663"/>
      <c r="AH43" s="6632">
        <f>LARGE(AH4:AH42,1)+1</f>
        <v>40</v>
      </c>
      <c r="AI43" s="6633" t="s">
        <v>3304</v>
      </c>
      <c r="AJ43" s="6650"/>
      <c r="AK43" s="6632">
        <f>LARGE(AK4:AK42,1)+1</f>
        <v>96</v>
      </c>
      <c r="AL43" s="6633" t="s">
        <v>3305</v>
      </c>
      <c r="AM43" s="6651"/>
      <c r="AN43" s="6651"/>
      <c r="AO43" s="133"/>
      <c r="AP43" s="6642" t="s">
        <v>3306</v>
      </c>
      <c r="AR43" s="6639">
        <v>4</v>
      </c>
      <c r="AS43" s="6643" t="s">
        <v>3307</v>
      </c>
      <c r="AT43" s="6625"/>
      <c r="AU43" s="6625"/>
      <c r="AV43" s="6639"/>
      <c r="AW43" s="6659"/>
      <c r="AX43" s="6659"/>
    </row>
    <row r="44" spans="2:50" s="2051" customFormat="1" ht="23.25" customHeight="1">
      <c r="B44" s="2043"/>
      <c r="C44" s="2043"/>
      <c r="D44" s="2043"/>
      <c r="E44" s="2043"/>
      <c r="F44" s="2043"/>
      <c r="G44" s="2043"/>
      <c r="H44" s="2043"/>
      <c r="I44" s="2043"/>
      <c r="J44" s="2043"/>
      <c r="K44" s="2043"/>
      <c r="L44" s="6636">
        <f>LARGE(L5:L43,1)+1</f>
        <v>37</v>
      </c>
      <c r="M44" s="6637" t="s">
        <v>2037</v>
      </c>
      <c r="N44" s="6636">
        <f>LARGE(N5:N43,1)+1</f>
        <v>83</v>
      </c>
      <c r="O44" s="6637" t="s">
        <v>2144</v>
      </c>
      <c r="P44" s="6636"/>
      <c r="Q44" s="6629" t="s">
        <v>2221</v>
      </c>
      <c r="R44" s="6636"/>
      <c r="S44" s="2049"/>
      <c r="T44" s="2045"/>
      <c r="V44" s="6636">
        <f>LARGE(V5:V43,1)+1</f>
        <v>37</v>
      </c>
      <c r="W44" s="6637" t="s">
        <v>2150</v>
      </c>
      <c r="X44" s="6636">
        <f>LARGE(X5:X43,1)+1</f>
        <v>93</v>
      </c>
      <c r="Y44" s="6637" t="s">
        <v>2113</v>
      </c>
      <c r="Z44" s="6636">
        <f>LARGE(Z5:Z43,1)+1</f>
        <v>148</v>
      </c>
      <c r="AA44" s="6637" t="s">
        <v>2222</v>
      </c>
      <c r="AB44" s="6636">
        <f>LARGE(AB5:AB43,1)+1</f>
        <v>200</v>
      </c>
      <c r="AC44" s="6637" t="s">
        <v>2223</v>
      </c>
      <c r="AD44" s="6636">
        <f>LARGE(AD5:AD43,1)+1</f>
        <v>254</v>
      </c>
      <c r="AE44" s="6637" t="s">
        <v>2077</v>
      </c>
      <c r="AF44" s="6663"/>
      <c r="AG44" s="6663"/>
      <c r="AH44" s="6632">
        <f>LARGE(AH4:AH43,1)+1</f>
        <v>41</v>
      </c>
      <c r="AI44" s="6633" t="s">
        <v>3308</v>
      </c>
      <c r="AJ44" s="6650"/>
      <c r="AK44" s="6632">
        <f>LARGE(AK4:AK43,1)+1</f>
        <v>97</v>
      </c>
      <c r="AL44" s="6633" t="s">
        <v>3309</v>
      </c>
      <c r="AM44" s="6651"/>
      <c r="AN44" s="6651"/>
      <c r="AO44" s="133"/>
      <c r="AP44" s="6642" t="s">
        <v>3310</v>
      </c>
      <c r="AR44" s="6639">
        <v>5</v>
      </c>
      <c r="AS44" s="6643" t="s">
        <v>3311</v>
      </c>
      <c r="AT44" s="6625"/>
      <c r="AU44" s="6625"/>
      <c r="AV44" s="6639">
        <v>3</v>
      </c>
      <c r="AW44" s="6643" t="s">
        <v>3312</v>
      </c>
      <c r="AX44" s="6643"/>
    </row>
    <row r="45" spans="2:50" s="2051" customFormat="1" ht="18.75">
      <c r="B45" s="2043"/>
      <c r="C45" s="2043"/>
      <c r="D45" s="2043"/>
      <c r="E45" s="2043"/>
      <c r="F45" s="2043"/>
      <c r="G45" s="2043"/>
      <c r="H45" s="2043"/>
      <c r="I45" s="2043"/>
      <c r="J45" s="2043"/>
      <c r="K45" s="2043"/>
      <c r="L45" s="6636">
        <f>LARGE(L5:L44,1)+1</f>
        <v>38</v>
      </c>
      <c r="M45" s="6637" t="s">
        <v>2046</v>
      </c>
      <c r="N45" s="6636">
        <f>LARGE(N5:N44,1)+1</f>
        <v>84</v>
      </c>
      <c r="O45" s="6637" t="s">
        <v>2152</v>
      </c>
      <c r="P45" s="6636">
        <f>LARGE(P5:P44,1)+1</f>
        <v>124</v>
      </c>
      <c r="Q45" s="6637" t="s">
        <v>2224</v>
      </c>
      <c r="R45" s="6636"/>
      <c r="S45" s="2049"/>
      <c r="T45" s="2045"/>
      <c r="V45" s="6636">
        <f>LARGE(V5:V44,1)+1</f>
        <v>38</v>
      </c>
      <c r="W45" s="6637" t="s">
        <v>2154</v>
      </c>
      <c r="X45" s="6636">
        <f>LARGE(X5:X44,1)+1</f>
        <v>94</v>
      </c>
      <c r="Y45" s="6637" t="s">
        <v>2123</v>
      </c>
      <c r="Z45" s="6636">
        <f>LARGE(Z5:Z44,1)+1</f>
        <v>149</v>
      </c>
      <c r="AA45" s="6637" t="s">
        <v>2012</v>
      </c>
      <c r="AB45" s="6636">
        <f>LARGE(AB5:AB44,1)+1</f>
        <v>201</v>
      </c>
      <c r="AC45" s="6637" t="s">
        <v>2203</v>
      </c>
      <c r="AD45" s="6636">
        <f>LARGE(AD5:AD44,1)+1</f>
        <v>255</v>
      </c>
      <c r="AE45" s="6637" t="s">
        <v>2225</v>
      </c>
      <c r="AF45" s="6663"/>
      <c r="AG45" s="6663"/>
      <c r="AH45" s="6632">
        <f>LARGE(AH4:AH44,1)+1</f>
        <v>42</v>
      </c>
      <c r="AI45" s="6633" t="s">
        <v>3313</v>
      </c>
      <c r="AJ45" s="6650"/>
      <c r="AK45" s="6632">
        <f>LARGE(AK4:AK44,1)+1</f>
        <v>98</v>
      </c>
      <c r="AL45" s="6633" t="s">
        <v>3314</v>
      </c>
      <c r="AM45" s="6651"/>
      <c r="AN45" s="6651"/>
      <c r="AO45" s="133"/>
      <c r="AP45" s="6642" t="s">
        <v>3315</v>
      </c>
      <c r="AR45" s="6639"/>
      <c r="AS45"/>
      <c r="AT45" s="6625"/>
      <c r="AU45" s="6625"/>
      <c r="AV45" s="6639">
        <v>4</v>
      </c>
      <c r="AW45" s="6643" t="s">
        <v>3316</v>
      </c>
      <c r="AX45" s="6643"/>
    </row>
    <row r="46" spans="2:50" s="2051" customFormat="1" ht="27" customHeight="1">
      <c r="B46" s="2043"/>
      <c r="C46" s="2043"/>
      <c r="D46" s="2043"/>
      <c r="E46" s="2043"/>
      <c r="F46" s="2043"/>
      <c r="G46" s="2043"/>
      <c r="H46" s="2043"/>
      <c r="I46" s="2043"/>
      <c r="J46" s="2043"/>
      <c r="K46" s="2043"/>
      <c r="L46" s="6636">
        <f>LARGE(L5:L45,1)+1</f>
        <v>39</v>
      </c>
      <c r="M46" s="6637" t="s">
        <v>2057</v>
      </c>
      <c r="N46" s="6636">
        <f>LARGE(N5:N45,1)+1</f>
        <v>85</v>
      </c>
      <c r="O46" s="6637" t="s">
        <v>2157</v>
      </c>
      <c r="P46" s="6636"/>
      <c r="Q46" s="2049"/>
      <c r="R46" s="6636"/>
      <c r="S46" s="2049"/>
      <c r="T46" s="2045"/>
      <c r="V46" s="6636">
        <f>LARGE(V5:V45,1)+1</f>
        <v>39</v>
      </c>
      <c r="W46" s="6637" t="s">
        <v>2219</v>
      </c>
      <c r="X46" s="6636">
        <f>LARGE(X5:X45,1)+1</f>
        <v>95</v>
      </c>
      <c r="Y46" s="6637" t="s">
        <v>2130</v>
      </c>
      <c r="Z46" s="6636">
        <f>LARGE(Z5:Z45,1)+1</f>
        <v>150</v>
      </c>
      <c r="AA46" s="6637" t="s">
        <v>2073</v>
      </c>
      <c r="AB46" s="6636">
        <f>LARGE(AB5:AB45,1)+1</f>
        <v>202</v>
      </c>
      <c r="AC46" s="6637" t="s">
        <v>2207</v>
      </c>
      <c r="AD46" s="6636">
        <f>LARGE(AD5:AD45,1)+1</f>
        <v>256</v>
      </c>
      <c r="AE46" s="6637" t="s">
        <v>2021</v>
      </c>
      <c r="AF46" s="6663"/>
      <c r="AG46" s="6663"/>
      <c r="AH46" s="6632">
        <f>LARGE(AH4:AH45,1)+1</f>
        <v>43</v>
      </c>
      <c r="AI46" s="6633" t="s">
        <v>3317</v>
      </c>
      <c r="AJ46" s="6650"/>
      <c r="AK46" s="6632">
        <f>LARGE(AK4:AK45,1)+1</f>
        <v>99</v>
      </c>
      <c r="AL46" s="6633" t="s">
        <v>3318</v>
      </c>
      <c r="AM46" s="6651"/>
      <c r="AN46" s="6651"/>
      <c r="AO46" s="133"/>
      <c r="AP46" s="6642" t="s">
        <v>3319</v>
      </c>
      <c r="AR46" s="6639"/>
      <c r="AS46"/>
      <c r="AT46" s="6625"/>
      <c r="AU46" s="6625"/>
      <c r="AV46" s="6639">
        <v>5</v>
      </c>
      <c r="AW46" s="6643" t="s">
        <v>3320</v>
      </c>
      <c r="AX46" s="6643"/>
    </row>
    <row r="47" spans="2:50" ht="30">
      <c r="B47" s="2043"/>
      <c r="C47" s="2043"/>
      <c r="D47" s="2043"/>
      <c r="E47" s="2043"/>
      <c r="F47" s="2043"/>
      <c r="G47" s="2043"/>
      <c r="H47" s="2043"/>
      <c r="I47" s="2043"/>
      <c r="J47" s="2043"/>
      <c r="K47" s="2043"/>
      <c r="L47" s="6636">
        <f>LARGE(L5:L46,1)+1</f>
        <v>40</v>
      </c>
      <c r="M47" s="6637" t="s">
        <v>2067</v>
      </c>
      <c r="N47" s="6636"/>
      <c r="O47" s="6629" t="s">
        <v>285</v>
      </c>
      <c r="P47" s="6636"/>
      <c r="Q47" s="6629" t="s">
        <v>1955</v>
      </c>
      <c r="R47" s="6636"/>
      <c r="S47" s="2049"/>
      <c r="T47" s="2045"/>
      <c r="V47" s="6636">
        <f>LARGE(V5:V46,1)+1</f>
        <v>40</v>
      </c>
      <c r="W47" s="6637" t="s">
        <v>2161</v>
      </c>
      <c r="X47" s="6636">
        <f>LARGE(X5:X46,1)+1</f>
        <v>96</v>
      </c>
      <c r="Y47" s="6637" t="s">
        <v>2137</v>
      </c>
      <c r="Z47" s="6636">
        <f>LARGE(Z5:Z46,1)+1</f>
        <v>151</v>
      </c>
      <c r="AA47" s="6637" t="s">
        <v>2082</v>
      </c>
      <c r="AB47" s="6636">
        <f>LARGE(AB5:AB46,1)+1</f>
        <v>203</v>
      </c>
      <c r="AC47" s="6637" t="s">
        <v>2210</v>
      </c>
      <c r="AD47" s="6636">
        <f>LARGE(AD5:AD46,1)+1</f>
        <v>257</v>
      </c>
      <c r="AE47" s="6637" t="s">
        <v>2086</v>
      </c>
      <c r="AF47" s="6663"/>
      <c r="AG47" s="6663"/>
      <c r="AH47" s="6632">
        <f>LARGE(AH4:AH46,1)+1</f>
        <v>44</v>
      </c>
      <c r="AI47" s="6633" t="s">
        <v>3321</v>
      </c>
      <c r="AJ47" s="6634"/>
      <c r="AK47" s="6632">
        <f>LARGE(AK4:AK46,1)+1</f>
        <v>100</v>
      </c>
      <c r="AL47" s="6633" t="s">
        <v>3322</v>
      </c>
      <c r="AM47" s="2044"/>
      <c r="AN47" s="2044"/>
      <c r="AO47" s="133"/>
      <c r="AP47" s="6638" t="s">
        <v>367</v>
      </c>
      <c r="AR47" s="6639">
        <v>1</v>
      </c>
      <c r="AS47" s="6643" t="s">
        <v>3323</v>
      </c>
      <c r="AV47" s="6639">
        <v>6</v>
      </c>
      <c r="AW47" s="6643" t="s">
        <v>3324</v>
      </c>
      <c r="AX47" s="6643"/>
    </row>
    <row r="48" spans="2:50" ht="27" customHeight="1">
      <c r="B48" s="2043"/>
      <c r="C48" s="2043"/>
      <c r="D48" s="2043"/>
      <c r="E48" s="2043"/>
      <c r="F48" s="2043"/>
      <c r="G48" s="2043"/>
      <c r="H48" s="2043"/>
      <c r="I48" s="2043"/>
      <c r="J48" s="2043"/>
      <c r="K48" s="2043"/>
      <c r="L48" s="6636">
        <f>LARGE(L5:L47,1)+1</f>
        <v>41</v>
      </c>
      <c r="M48" s="6637" t="s">
        <v>2078</v>
      </c>
      <c r="N48" s="6636">
        <f>LARGE(N5:N47,1)+1</f>
        <v>86</v>
      </c>
      <c r="O48" s="6637" t="s">
        <v>2183</v>
      </c>
      <c r="P48" s="6636">
        <f>LARGE(P5:P47,1)+1</f>
        <v>125</v>
      </c>
      <c r="Q48" s="6637" t="s">
        <v>1969</v>
      </c>
      <c r="R48" s="6636"/>
      <c r="S48" s="2049"/>
      <c r="T48" s="2045"/>
      <c r="V48" s="6636">
        <f>LARGE(V5:V47,1)+1</f>
        <v>41</v>
      </c>
      <c r="W48" s="6637" t="s">
        <v>2165</v>
      </c>
      <c r="X48" s="6636">
        <f>LARGE(X5:X47,1)+1</f>
        <v>97</v>
      </c>
      <c r="Y48" s="6637" t="s">
        <v>2143</v>
      </c>
      <c r="Z48" s="6636">
        <f>LARGE(Z5:Z47,1)+1</f>
        <v>152</v>
      </c>
      <c r="AA48" s="6637" t="s">
        <v>2226</v>
      </c>
      <c r="AB48" s="6636">
        <f>LARGE(AB5:AB47,1)+1</f>
        <v>204</v>
      </c>
      <c r="AC48" s="6637" t="s">
        <v>2227</v>
      </c>
      <c r="AD48" s="6636">
        <f>LARGE(AD5:AD47,1)+1</f>
        <v>258</v>
      </c>
      <c r="AE48" s="6637" t="s">
        <v>2095</v>
      </c>
      <c r="AF48" s="6663"/>
      <c r="AG48" s="6663"/>
      <c r="AH48" s="6632">
        <f>LARGE(AH4:AH47,1)+1</f>
        <v>45</v>
      </c>
      <c r="AI48" s="6633" t="s">
        <v>3325</v>
      </c>
      <c r="AJ48" s="6634"/>
      <c r="AK48" s="6632">
        <f>LARGE(AK4:AK47,1)+1</f>
        <v>101</v>
      </c>
      <c r="AL48" s="6633" t="s">
        <v>3326</v>
      </c>
      <c r="AM48" s="2044"/>
      <c r="AN48" s="2044"/>
      <c r="AO48" s="133"/>
      <c r="AP48" s="6642" t="s">
        <v>3327</v>
      </c>
      <c r="AR48" s="6639">
        <v>2</v>
      </c>
      <c r="AS48" s="6643" t="s">
        <v>3328</v>
      </c>
      <c r="AV48" s="6639"/>
      <c r="AW48" s="6659" t="s">
        <v>3329</v>
      </c>
      <c r="AX48" s="6659"/>
    </row>
    <row r="49" spans="2:50" ht="18.75">
      <c r="B49" s="2043"/>
      <c r="C49" s="2043"/>
      <c r="D49" s="2043"/>
      <c r="E49" s="2043"/>
      <c r="F49" s="2043"/>
      <c r="G49" s="2043"/>
      <c r="H49" s="2043"/>
      <c r="I49" s="2043"/>
      <c r="J49" s="2043"/>
      <c r="K49" s="2043"/>
      <c r="L49" s="6636">
        <f>LARGE(L5:L48,1)+1</f>
        <v>42</v>
      </c>
      <c r="M49" s="6637" t="s">
        <v>2087</v>
      </c>
      <c r="N49" s="6636">
        <f>LARGE(N5:N48,1)+1</f>
        <v>87</v>
      </c>
      <c r="O49" s="6637" t="s">
        <v>2186</v>
      </c>
      <c r="P49" s="6636">
        <f>LARGE(P5:P48,1)+1</f>
        <v>126</v>
      </c>
      <c r="Q49" s="6637" t="s">
        <v>1995</v>
      </c>
      <c r="R49" s="6636"/>
      <c r="S49" s="2049"/>
      <c r="T49" s="2045"/>
      <c r="V49" s="6636">
        <f>LARGE(V5:V48,1)+1</f>
        <v>42</v>
      </c>
      <c r="W49" s="6637" t="s">
        <v>2169</v>
      </c>
      <c r="X49" s="6636">
        <f>LARGE(X5:X48,1)+1</f>
        <v>98</v>
      </c>
      <c r="Y49" s="6637" t="s">
        <v>1959</v>
      </c>
      <c r="Z49" s="6636"/>
      <c r="AA49" s="2057"/>
      <c r="AB49" s="6636">
        <f>LARGE(AB5:AB48,1)+1</f>
        <v>205</v>
      </c>
      <c r="AC49" s="6637" t="s">
        <v>2211</v>
      </c>
      <c r="AD49" s="6636">
        <f>LARGE(AD5:AD48,1)+1</f>
        <v>259</v>
      </c>
      <c r="AE49" s="6637" t="s">
        <v>2032</v>
      </c>
      <c r="AF49" s="6663"/>
      <c r="AG49" s="6663"/>
      <c r="AH49" s="6632">
        <f>LARGE(AH4:AH48,1)+1</f>
        <v>46</v>
      </c>
      <c r="AI49" s="6633" t="s">
        <v>3330</v>
      </c>
      <c r="AJ49" s="6634"/>
      <c r="AK49" s="6632">
        <f>LARGE(AK4:AK48,1)+1</f>
        <v>102</v>
      </c>
      <c r="AL49" s="6633" t="s">
        <v>3331</v>
      </c>
      <c r="AM49" s="2044"/>
      <c r="AN49" s="2044"/>
      <c r="AO49" s="133"/>
      <c r="AP49" s="6642" t="s">
        <v>3332</v>
      </c>
      <c r="AR49" s="6639">
        <v>3</v>
      </c>
      <c r="AS49" s="6643" t="s">
        <v>3143</v>
      </c>
      <c r="AV49" s="6639"/>
      <c r="AW49" s="6659"/>
      <c r="AX49" s="6659"/>
    </row>
    <row r="50" spans="2:50" ht="18.75">
      <c r="B50" s="2043"/>
      <c r="C50" s="2043"/>
      <c r="D50" s="2043"/>
      <c r="E50" s="2043"/>
      <c r="F50" s="2043"/>
      <c r="G50" s="2043"/>
      <c r="H50" s="2043"/>
      <c r="I50" s="2043"/>
      <c r="J50" s="2043"/>
      <c r="K50" s="2043"/>
      <c r="L50" s="6636">
        <f>LARGE(L5:L49,1)+1</f>
        <v>43</v>
      </c>
      <c r="M50" s="6637" t="s">
        <v>2115</v>
      </c>
      <c r="N50" s="6636">
        <f>LARGE(N5:N49,1)+1</f>
        <v>88</v>
      </c>
      <c r="O50" s="6637" t="s">
        <v>2190</v>
      </c>
      <c r="P50" s="6636">
        <f>LARGE(P5:P49,1)+1</f>
        <v>127</v>
      </c>
      <c r="Q50" s="6637" t="s">
        <v>2006</v>
      </c>
      <c r="R50" s="6636"/>
      <c r="S50" s="2049"/>
      <c r="T50" s="2045"/>
      <c r="V50" s="6636">
        <f>LARGE(V5:V49,1)+1</f>
        <v>43</v>
      </c>
      <c r="W50" s="6637" t="s">
        <v>2174</v>
      </c>
      <c r="X50" s="6636">
        <f>LARGE(X5:X49,1)+1</f>
        <v>99</v>
      </c>
      <c r="Y50" s="6637" t="s">
        <v>1972</v>
      </c>
      <c r="Z50" s="6636"/>
      <c r="AA50" s="2047" t="s">
        <v>737</v>
      </c>
      <c r="AB50" s="6636">
        <f>LARGE(AB5:AB49,1)+1</f>
        <v>206</v>
      </c>
      <c r="AC50" s="6637" t="s">
        <v>2214</v>
      </c>
      <c r="AD50" s="6636">
        <f>LARGE(AD5:AD49,1)+1</f>
        <v>260</v>
      </c>
      <c r="AE50" s="6637" t="s">
        <v>2105</v>
      </c>
      <c r="AF50" s="6663"/>
      <c r="AG50" s="6663"/>
      <c r="AH50" s="6632">
        <f>LARGE(AH4:AH49,1)+1</f>
        <v>47</v>
      </c>
      <c r="AI50" s="6633" t="s">
        <v>3333</v>
      </c>
      <c r="AJ50" s="6634"/>
      <c r="AK50" s="6632">
        <f>LARGE(AK4:AK49,1)+1</f>
        <v>103</v>
      </c>
      <c r="AL50" s="6633" t="s">
        <v>3334</v>
      </c>
      <c r="AM50" s="2044"/>
      <c r="AN50" s="2044"/>
      <c r="AO50" s="133"/>
      <c r="AP50" s="6642" t="s">
        <v>3335</v>
      </c>
      <c r="AR50" s="6639">
        <v>4</v>
      </c>
      <c r="AS50" s="6643" t="s">
        <v>3336</v>
      </c>
      <c r="AV50" s="6635">
        <v>7</v>
      </c>
      <c r="AW50" s="6647" t="s">
        <v>3337</v>
      </c>
      <c r="AX50" s="6647"/>
    </row>
    <row r="51" spans="2:50" ht="24.75" customHeight="1">
      <c r="B51" s="2043"/>
      <c r="C51" s="2043"/>
      <c r="D51" s="2043"/>
      <c r="E51" s="2043"/>
      <c r="F51" s="2043"/>
      <c r="G51" s="2043"/>
      <c r="H51" s="2043"/>
      <c r="I51" s="2043"/>
      <c r="J51" s="2043"/>
      <c r="K51" s="2043"/>
      <c r="L51" s="6636">
        <f>LARGE(L5:L50,1)+1</f>
        <v>44</v>
      </c>
      <c r="M51" s="6637" t="s">
        <v>2124</v>
      </c>
      <c r="N51" s="6636">
        <f>LARGE(N5:N50,1)+1</f>
        <v>89</v>
      </c>
      <c r="O51" s="6637" t="s">
        <v>2196</v>
      </c>
      <c r="P51" s="6636">
        <f>LARGE(P5:P50,1)+1</f>
        <v>128</v>
      </c>
      <c r="Q51" s="6637" t="s">
        <v>2017</v>
      </c>
      <c r="R51" s="6636"/>
      <c r="S51" s="2049"/>
      <c r="T51" s="2045"/>
      <c r="V51" s="6636">
        <f>LARGE(V5:V50,1)+1</f>
        <v>44</v>
      </c>
      <c r="W51" s="6637" t="s">
        <v>2081</v>
      </c>
      <c r="X51" s="6636">
        <f>LARGE(X5:X50,1)+1</f>
        <v>100</v>
      </c>
      <c r="Y51" s="6637" t="s">
        <v>2228</v>
      </c>
      <c r="Z51" s="6636">
        <f>LARGE(Z5:Z50,1)+1</f>
        <v>153</v>
      </c>
      <c r="AA51" s="6637" t="s">
        <v>2101</v>
      </c>
      <c r="AB51" s="6636">
        <f>LARGE(AB5:AB50,1)+1</f>
        <v>207</v>
      </c>
      <c r="AC51" s="6637" t="s">
        <v>1998</v>
      </c>
      <c r="AD51" s="6636">
        <f>LARGE(AD5:AD50,1)+1</f>
        <v>261</v>
      </c>
      <c r="AE51" s="6637" t="s">
        <v>2229</v>
      </c>
      <c r="AF51" s="6663"/>
      <c r="AG51" s="6663"/>
      <c r="AH51" s="6632">
        <f>LARGE(AH4:AH50,1)+1</f>
        <v>48</v>
      </c>
      <c r="AI51" s="6633" t="s">
        <v>3338</v>
      </c>
      <c r="AJ51" s="6634"/>
      <c r="AK51" s="6632">
        <f>LARGE(AK4:AK50,1)+1</f>
        <v>104</v>
      </c>
      <c r="AL51" s="6633" t="s">
        <v>3339</v>
      </c>
      <c r="AM51" s="2044"/>
      <c r="AN51" s="2044"/>
      <c r="AO51" s="133"/>
      <c r="AP51" s="6642" t="s">
        <v>3340</v>
      </c>
      <c r="AR51" s="6639">
        <v>5</v>
      </c>
      <c r="AS51" s="6643" t="s">
        <v>3341</v>
      </c>
      <c r="AV51" s="6635"/>
      <c r="AW51" s="6647"/>
      <c r="AX51" s="6647"/>
    </row>
    <row r="52" spans="2:50" ht="30">
      <c r="B52" s="2043"/>
      <c r="C52" s="2043"/>
      <c r="D52" s="2043"/>
      <c r="E52" s="2043"/>
      <c r="F52" s="2043"/>
      <c r="G52" s="2043"/>
      <c r="H52" s="2043"/>
      <c r="I52" s="2043"/>
      <c r="J52" s="2043"/>
      <c r="K52" s="2043"/>
      <c r="L52" s="6636">
        <f>LARGE(L5:L51,1)+1</f>
        <v>45</v>
      </c>
      <c r="M52" s="6637" t="s">
        <v>2131</v>
      </c>
      <c r="N52" s="6636">
        <f>LARGE(N5:N51,1)+1</f>
        <v>90</v>
      </c>
      <c r="O52" s="6637" t="s">
        <v>2198</v>
      </c>
      <c r="P52" s="6636">
        <f>LARGE(P5:P51,1)+1</f>
        <v>129</v>
      </c>
      <c r="Q52" s="6637" t="s">
        <v>2028</v>
      </c>
      <c r="R52" s="6636"/>
      <c r="S52" s="2049"/>
      <c r="T52" s="2045"/>
      <c r="V52" s="6636">
        <f>LARGE(V5:V51,1)+1</f>
        <v>45</v>
      </c>
      <c r="W52" s="6637" t="s">
        <v>2180</v>
      </c>
      <c r="X52" s="6636">
        <f>LARGE(X5:X51,1)+1</f>
        <v>101</v>
      </c>
      <c r="Y52" s="6637" t="s">
        <v>3342</v>
      </c>
      <c r="Z52" s="6636"/>
      <c r="AA52" s="6663"/>
      <c r="AB52" s="6636">
        <f>LARGE(AB5:AB51,1)+1</f>
        <v>208</v>
      </c>
      <c r="AC52" s="6637" t="s">
        <v>2230</v>
      </c>
      <c r="AD52" s="6636">
        <f>LARGE(AD5:AD51,1)+1</f>
        <v>262</v>
      </c>
      <c r="AE52" s="6637" t="s">
        <v>2231</v>
      </c>
      <c r="AF52" s="6663"/>
      <c r="AG52" s="6663"/>
      <c r="AH52" s="6632">
        <f>LARGE(AH4:AH51,1)+1</f>
        <v>49</v>
      </c>
      <c r="AI52" s="6633" t="s">
        <v>3343</v>
      </c>
      <c r="AJ52" s="6634"/>
      <c r="AK52" s="6632">
        <f>LARGE(AK4:AK51,1)+1</f>
        <v>105</v>
      </c>
      <c r="AL52" s="6633" t="s">
        <v>3344</v>
      </c>
      <c r="AM52" s="2044"/>
      <c r="AN52" s="2044"/>
      <c r="AO52" s="133"/>
      <c r="AP52" s="6638" t="s">
        <v>731</v>
      </c>
      <c r="AR52" s="6639">
        <v>6</v>
      </c>
      <c r="AS52" s="6643" t="s">
        <v>3159</v>
      </c>
      <c r="AV52" s="6635">
        <v>8</v>
      </c>
      <c r="AW52" s="6647" t="s">
        <v>3345</v>
      </c>
      <c r="AX52" s="6647"/>
    </row>
    <row r="53" spans="2:50" ht="19.5" thickBot="1">
      <c r="B53" s="2043"/>
      <c r="C53" s="2043"/>
      <c r="D53" s="2043"/>
      <c r="E53" s="2043"/>
      <c r="F53" s="2043"/>
      <c r="G53" s="2043"/>
      <c r="H53" s="2043"/>
      <c r="I53" s="2043"/>
      <c r="J53" s="2043"/>
      <c r="K53" s="2043"/>
      <c r="L53" s="2059"/>
      <c r="M53" s="2060"/>
      <c r="N53" s="2060"/>
      <c r="O53" s="2060"/>
      <c r="P53" s="2060"/>
      <c r="Q53" s="2060"/>
      <c r="R53" s="2061"/>
      <c r="S53" s="2061"/>
      <c r="T53" s="2062"/>
      <c r="V53" s="6636">
        <f>LARGE(V5:V52,1)+1</f>
        <v>46</v>
      </c>
      <c r="W53" s="6637" t="s">
        <v>2092</v>
      </c>
      <c r="X53" s="6636">
        <f>LARGE(X5:X52,1)+1</f>
        <v>102</v>
      </c>
      <c r="Y53" s="6637" t="s">
        <v>1985</v>
      </c>
      <c r="Z53" s="6636"/>
      <c r="AA53" s="2046" t="s">
        <v>96</v>
      </c>
      <c r="AB53" s="6636">
        <f>LARGE(AB5:AB52,1)+1</f>
        <v>209</v>
      </c>
      <c r="AC53" s="6637" t="s">
        <v>2217</v>
      </c>
      <c r="AD53" s="6636">
        <f>LARGE(AD5:AD52,1)+1</f>
        <v>263</v>
      </c>
      <c r="AE53" s="6637" t="s">
        <v>2043</v>
      </c>
      <c r="AF53" s="6631"/>
      <c r="AG53" s="6631"/>
      <c r="AH53" s="6632">
        <f>LARGE(AH4:AH52,1)+1</f>
        <v>50</v>
      </c>
      <c r="AI53" s="6633" t="s">
        <v>3346</v>
      </c>
      <c r="AJ53" s="6634"/>
      <c r="AK53" s="6632">
        <f>LARGE(AK4:AK52,1)+1</f>
        <v>106</v>
      </c>
      <c r="AL53" s="6633" t="s">
        <v>3347</v>
      </c>
      <c r="AM53" s="2044"/>
      <c r="AN53" s="2044"/>
      <c r="AO53" s="133"/>
      <c r="AP53" s="6642" t="s">
        <v>3348</v>
      </c>
      <c r="AR53" s="6639">
        <v>7</v>
      </c>
      <c r="AS53" s="6643" t="s">
        <v>3349</v>
      </c>
      <c r="AV53" s="6635"/>
      <c r="AW53" s="6647"/>
      <c r="AX53" s="6647"/>
    </row>
    <row r="54" spans="2:50" ht="18.75">
      <c r="B54" s="2043"/>
      <c r="C54" s="2043"/>
      <c r="D54" s="2043"/>
      <c r="E54" s="2043"/>
      <c r="F54" s="2043"/>
      <c r="G54" s="2043"/>
      <c r="H54" s="2043"/>
      <c r="I54" s="2043"/>
      <c r="J54" s="2043"/>
      <c r="K54" s="2043"/>
      <c r="L54" s="2043"/>
      <c r="M54" s="2043"/>
      <c r="N54" s="2043"/>
      <c r="O54" s="2043"/>
      <c r="P54" s="2043"/>
      <c r="Q54" s="2043"/>
      <c r="R54" s="2043"/>
      <c r="S54" s="2043"/>
      <c r="T54" s="2043"/>
      <c r="V54" s="6636">
        <f>LARGE(V5:V53,1)+1</f>
        <v>47</v>
      </c>
      <c r="W54" s="6637" t="s">
        <v>2184</v>
      </c>
      <c r="X54" s="6636">
        <f>LARGE(X5:X53,1)+1</f>
        <v>103</v>
      </c>
      <c r="Y54" s="6637" t="s">
        <v>2155</v>
      </c>
      <c r="Z54" s="6636">
        <f>LARGE(Z5:Z53,1)+1</f>
        <v>154</v>
      </c>
      <c r="AA54" s="6637" t="s">
        <v>2233</v>
      </c>
      <c r="AB54" s="6636">
        <f>LARGE(AB5:AB53,1)+1</f>
        <v>210</v>
      </c>
      <c r="AC54" s="6637" t="s">
        <v>2234</v>
      </c>
      <c r="AD54" s="6636">
        <f>LARGE(AD5:AD53,1)+1</f>
        <v>264</v>
      </c>
      <c r="AE54" s="6637" t="s">
        <v>2235</v>
      </c>
      <c r="AF54" s="6631"/>
      <c r="AG54" s="6631"/>
      <c r="AH54" s="6632">
        <f>LARGE(AH4:AH53,1)+1</f>
        <v>51</v>
      </c>
      <c r="AI54" s="6633" t="s">
        <v>3350</v>
      </c>
      <c r="AJ54" s="6634"/>
      <c r="AK54" s="6632">
        <f>LARGE(AK4:AK53,1)+1</f>
        <v>107</v>
      </c>
      <c r="AL54" s="6633" t="s">
        <v>3351</v>
      </c>
      <c r="AM54" s="2044"/>
      <c r="AN54" s="2044"/>
      <c r="AO54" s="133"/>
      <c r="AP54" s="6642" t="s">
        <v>3352</v>
      </c>
      <c r="AR54" s="6639">
        <v>8</v>
      </c>
      <c r="AS54" s="6643" t="s">
        <v>3353</v>
      </c>
      <c r="AV54" s="6639"/>
      <c r="AW54" s="6659" t="s">
        <v>3354</v>
      </c>
      <c r="AX54" s="6659"/>
    </row>
    <row r="55" spans="2:50" ht="18.75">
      <c r="B55" s="2043"/>
      <c r="C55" s="2043"/>
      <c r="D55" s="2043"/>
      <c r="E55" s="2043"/>
      <c r="F55" s="2043"/>
      <c r="G55" s="2043"/>
      <c r="H55" s="2043"/>
      <c r="I55" s="2043"/>
      <c r="J55" s="2043"/>
      <c r="K55" s="2043"/>
      <c r="L55" s="2043"/>
      <c r="M55" s="2043"/>
      <c r="N55" s="2043"/>
      <c r="O55" s="2043"/>
      <c r="P55" s="2043"/>
      <c r="Q55" s="2043"/>
      <c r="R55" s="2043"/>
      <c r="S55" s="2043"/>
      <c r="T55" s="2043"/>
      <c r="V55" s="6636">
        <f>LARGE(V5:V54,1)+1</f>
        <v>48</v>
      </c>
      <c r="W55" s="6637" t="s">
        <v>2187</v>
      </c>
      <c r="X55" s="6636">
        <f>LARGE(X5:X54,1)+1</f>
        <v>104</v>
      </c>
      <c r="Y55" s="6637" t="s">
        <v>2162</v>
      </c>
      <c r="Z55" s="6636">
        <f>LARGE(Z5:Z54,1)+1</f>
        <v>155</v>
      </c>
      <c r="AA55" s="6637" t="s">
        <v>2120</v>
      </c>
      <c r="AB55" s="6636">
        <f>LARGE(AB5:AB54,1)+1</f>
        <v>211</v>
      </c>
      <c r="AC55" s="6637" t="s">
        <v>2010</v>
      </c>
      <c r="AD55" s="6636">
        <f>LARGE(AD5:AD54,1)+1</f>
        <v>265</v>
      </c>
      <c r="AE55" s="6637" t="s">
        <v>2237</v>
      </c>
      <c r="AF55" s="6631"/>
      <c r="AG55" s="6631"/>
      <c r="AH55" s="6632">
        <f>LARGE(AH4:AH54,1)+1</f>
        <v>52</v>
      </c>
      <c r="AI55" s="6633" t="s">
        <v>3355</v>
      </c>
      <c r="AJ55" s="6634"/>
      <c r="AK55" s="6632">
        <f>LARGE(AK4:AK54,1)+1</f>
        <v>108</v>
      </c>
      <c r="AL55" s="6633" t="s">
        <v>3356</v>
      </c>
      <c r="AM55" s="2044"/>
      <c r="AN55" s="2044"/>
      <c r="AO55" s="133"/>
      <c r="AP55" s="6642" t="s">
        <v>3357</v>
      </c>
      <c r="AR55" s="6639"/>
      <c r="AS55"/>
      <c r="AV55" s="6639"/>
      <c r="AW55" s="6659"/>
      <c r="AX55" s="6659"/>
    </row>
    <row r="56" spans="2:50" ht="20.25" customHeight="1">
      <c r="B56" s="2043"/>
      <c r="C56" s="2043"/>
      <c r="D56" s="2043"/>
      <c r="E56" s="2043"/>
      <c r="F56" s="2043"/>
      <c r="G56" s="2043"/>
      <c r="H56" s="2043"/>
      <c r="I56" s="2043"/>
      <c r="J56" s="2043"/>
      <c r="K56" s="2043"/>
      <c r="L56" s="2043"/>
      <c r="M56" s="2043"/>
      <c r="N56" s="2043"/>
      <c r="O56" s="2043"/>
      <c r="P56" s="2043"/>
      <c r="Q56" s="2043"/>
      <c r="R56" s="2043"/>
      <c r="S56" s="2043"/>
      <c r="T56" s="2043"/>
      <c r="V56" s="6636">
        <f>LARGE(V5:V55,1)+1</f>
        <v>49</v>
      </c>
      <c r="W56" s="6637" t="s">
        <v>2194</v>
      </c>
      <c r="X56" s="6636">
        <f>LARGE(X5:X55,1)+1</f>
        <v>105</v>
      </c>
      <c r="Y56" s="6637" t="s">
        <v>2236</v>
      </c>
      <c r="Z56" s="6636">
        <f>LARGE(Z5:Z55,1)+1</f>
        <v>156</v>
      </c>
      <c r="AA56" s="6637" t="s">
        <v>2238</v>
      </c>
      <c r="AB56" s="6636">
        <f>LARGE(AB5:AB55,1)+1</f>
        <v>212</v>
      </c>
      <c r="AC56" s="6637" t="s">
        <v>2020</v>
      </c>
      <c r="AD56" s="6636">
        <f>LARGE(AD5:AD55,1)+1</f>
        <v>266</v>
      </c>
      <c r="AE56" s="6637" t="s">
        <v>2114</v>
      </c>
      <c r="AF56" s="6631"/>
      <c r="AG56" s="6631"/>
      <c r="AH56" s="6632">
        <f>LARGE(AH4:AH55,1)+1</f>
        <v>53</v>
      </c>
      <c r="AI56" s="6633" t="s">
        <v>3358</v>
      </c>
      <c r="AJ56" s="6634"/>
      <c r="AK56" s="6632">
        <f>LARGE(AK4:AK55,1)+1</f>
        <v>109</v>
      </c>
      <c r="AL56" s="6633" t="s">
        <v>3359</v>
      </c>
      <c r="AM56" s="2044"/>
      <c r="AN56" s="2044"/>
      <c r="AO56" s="133"/>
      <c r="AP56" s="6642" t="s">
        <v>3360</v>
      </c>
      <c r="AR56" s="6639">
        <v>1</v>
      </c>
      <c r="AS56" s="6643" t="s">
        <v>3361</v>
      </c>
      <c r="AV56" s="6639"/>
      <c r="AW56" s="6643" t="s">
        <v>3362</v>
      </c>
      <c r="AX56" s="6643"/>
    </row>
    <row r="57" spans="2:50" ht="20.25" customHeight="1">
      <c r="B57" s="2043"/>
      <c r="C57" s="2043"/>
      <c r="D57" s="2043"/>
      <c r="E57" s="2043"/>
      <c r="F57" s="2043"/>
      <c r="G57" s="2043"/>
      <c r="H57" s="2043"/>
      <c r="I57" s="2043"/>
      <c r="J57" s="2043"/>
      <c r="K57" s="2043"/>
      <c r="L57" s="2043"/>
      <c r="M57" s="2043"/>
      <c r="N57" s="2043"/>
      <c r="O57" s="2043"/>
      <c r="P57" s="2043"/>
      <c r="Q57" s="2043"/>
      <c r="R57" s="2043"/>
      <c r="S57" s="2043"/>
      <c r="T57" s="2043"/>
      <c r="V57" s="6636">
        <f>LARGE(V5:V56,1)+1</f>
        <v>50</v>
      </c>
      <c r="W57" s="6637" t="s">
        <v>2232</v>
      </c>
      <c r="X57" s="6636">
        <f>LARGE(X5:X56,1)+1</f>
        <v>106</v>
      </c>
      <c r="Y57" s="6637" t="s">
        <v>2166</v>
      </c>
      <c r="Z57" s="6636">
        <f>LARGE(Z5:Z56,1)+1</f>
        <v>157</v>
      </c>
      <c r="AA57" s="6637" t="s">
        <v>2035</v>
      </c>
      <c r="AB57" s="6636">
        <f>LARGE(AB5:AB56,1)+1</f>
        <v>213</v>
      </c>
      <c r="AC57" s="6637" t="s">
        <v>2031</v>
      </c>
      <c r="AD57" s="6636">
        <f>LARGE(AD5:AD56,1)+1</f>
        <v>267</v>
      </c>
      <c r="AE57" s="6637" t="s">
        <v>2239</v>
      </c>
      <c r="AF57" s="6631"/>
      <c r="AG57" s="6631"/>
      <c r="AH57" s="6632">
        <f>LARGE(AH4:AH56,1)+1</f>
        <v>54</v>
      </c>
      <c r="AI57" s="6633" t="s">
        <v>3363</v>
      </c>
      <c r="AJ57" s="6634"/>
      <c r="AK57" s="6632">
        <f>LARGE(AK4:AK56,1)+1</f>
        <v>110</v>
      </c>
      <c r="AL57" s="6633" t="s">
        <v>3364</v>
      </c>
      <c r="AM57" s="2044"/>
      <c r="AN57" s="2044"/>
      <c r="AO57" s="133"/>
      <c r="AP57" s="6642" t="s">
        <v>3365</v>
      </c>
      <c r="AR57" s="6639">
        <v>2</v>
      </c>
      <c r="AS57" s="6643" t="s">
        <v>3366</v>
      </c>
      <c r="AV57" s="6639">
        <v>9</v>
      </c>
      <c r="AW57" s="6643" t="s">
        <v>3367</v>
      </c>
      <c r="AX57" s="6643"/>
    </row>
    <row r="58" spans="2:50" ht="21" customHeight="1">
      <c r="B58" s="2043"/>
      <c r="C58" s="2043"/>
      <c r="D58" s="2043"/>
      <c r="E58" s="2043"/>
      <c r="F58" s="2043"/>
      <c r="G58" s="2043"/>
      <c r="H58" s="2043"/>
      <c r="I58" s="2043"/>
      <c r="J58" s="2043"/>
      <c r="K58" s="2043"/>
      <c r="L58" s="2043"/>
      <c r="M58" s="2043"/>
      <c r="N58" s="2043"/>
      <c r="O58" s="2043"/>
      <c r="P58" s="2043"/>
      <c r="Q58" s="2043"/>
      <c r="R58" s="2043"/>
      <c r="S58" s="2043"/>
      <c r="T58" s="2043"/>
      <c r="V58" s="6636">
        <f>LARGE(V5:V57,1)+1</f>
        <v>51</v>
      </c>
      <c r="W58" s="6637" t="s">
        <v>2199</v>
      </c>
      <c r="X58" s="6636">
        <f>LARGE(X5:X57,1)+1</f>
        <v>107</v>
      </c>
      <c r="Y58" s="6637" t="s">
        <v>2009</v>
      </c>
      <c r="Z58" s="6636">
        <f>LARGE(Z5:Z57,1)+1</f>
        <v>158</v>
      </c>
      <c r="AA58" s="6637" t="s">
        <v>2045</v>
      </c>
      <c r="AB58" s="6636">
        <f>LARGE(AB5:AB57,1)+1</f>
        <v>214</v>
      </c>
      <c r="AC58" s="6637" t="s">
        <v>2042</v>
      </c>
      <c r="AD58" s="6636"/>
      <c r="AE58" s="6631"/>
      <c r="AF58" s="6631"/>
      <c r="AG58" s="6631"/>
      <c r="AH58" s="6632">
        <f>LARGE(AH4:AH57,1)+1</f>
        <v>55</v>
      </c>
      <c r="AI58" s="6633" t="s">
        <v>3368</v>
      </c>
      <c r="AJ58" s="6634"/>
      <c r="AK58" s="6632">
        <f>LARGE(AK4:AK57,1)+1</f>
        <v>111</v>
      </c>
      <c r="AL58" s="6633" t="s">
        <v>3369</v>
      </c>
      <c r="AM58" s="2044"/>
      <c r="AN58" s="2044"/>
      <c r="AO58" s="133"/>
      <c r="AP58" s="6642" t="s">
        <v>3370</v>
      </c>
      <c r="AR58" s="6639"/>
      <c r="AS58"/>
      <c r="AV58" s="6639">
        <v>10</v>
      </c>
      <c r="AW58" s="6643" t="s">
        <v>3371</v>
      </c>
      <c r="AX58" s="6643"/>
    </row>
    <row r="59" spans="2:50" ht="24" customHeight="1">
      <c r="V59" s="6636">
        <f>LARGE(V5:V58,1)+1</f>
        <v>52</v>
      </c>
      <c r="W59" s="6637" t="s">
        <v>2202</v>
      </c>
      <c r="X59" s="6636">
        <f>LARGE(X5:X58,1)+1</f>
        <v>108</v>
      </c>
      <c r="Y59" s="6637" t="s">
        <v>2241</v>
      </c>
      <c r="Z59" s="6636">
        <f>LARGE(Z5:Z58,1)+1</f>
        <v>159</v>
      </c>
      <c r="AA59" s="6637" t="s">
        <v>2055</v>
      </c>
      <c r="AB59" s="6636">
        <f>LARGE(AB5:AB58,1)+1</f>
        <v>215</v>
      </c>
      <c r="AC59" s="6637" t="s">
        <v>2218</v>
      </c>
      <c r="AD59" s="6636"/>
      <c r="AE59" s="6631"/>
      <c r="AF59" s="6631"/>
      <c r="AG59" s="6631"/>
      <c r="AH59" s="6632">
        <f>LARGE(AH4:AH58,1)+1</f>
        <v>56</v>
      </c>
      <c r="AI59" s="6633" t="s">
        <v>3372</v>
      </c>
      <c r="AJ59" s="6634"/>
      <c r="AK59" s="6632"/>
      <c r="AL59" s="6667"/>
      <c r="AM59" s="2044"/>
      <c r="AN59" s="2044"/>
      <c r="AO59" s="133"/>
      <c r="AP59" s="6642" t="s">
        <v>3373</v>
      </c>
      <c r="AR59" s="6639"/>
      <c r="AS59"/>
      <c r="AV59" s="6639">
        <v>11</v>
      </c>
      <c r="AW59" s="6643" t="s">
        <v>3374</v>
      </c>
      <c r="AX59" s="6643"/>
    </row>
    <row r="60" spans="2:50" ht="24" customHeight="1">
      <c r="V60" s="6636">
        <f>LARGE(V5:V59,1)+1</f>
        <v>53</v>
      </c>
      <c r="W60" s="6637" t="s">
        <v>3375</v>
      </c>
      <c r="X60" s="6636">
        <f>LARGE(X5:X59,1)+1</f>
        <v>109</v>
      </c>
      <c r="Y60" s="6637" t="s">
        <v>2242</v>
      </c>
      <c r="Z60" s="6636">
        <f>LARGE(Z5:Z59,1)+1</f>
        <v>160</v>
      </c>
      <c r="AA60" s="6637" t="s">
        <v>2064</v>
      </c>
      <c r="AB60" s="6636"/>
      <c r="AC60" s="6631"/>
      <c r="AD60" s="6636"/>
      <c r="AE60" s="6631"/>
      <c r="AF60" s="6631"/>
      <c r="AG60" s="6631"/>
      <c r="AH60" s="2044"/>
      <c r="AI60" s="2044"/>
      <c r="AJ60" s="2044"/>
      <c r="AK60" s="2044"/>
      <c r="AL60" s="2044"/>
      <c r="AM60" s="2044"/>
      <c r="AN60" s="2044"/>
      <c r="AO60" s="133"/>
      <c r="AP60" s="6638" t="s">
        <v>285</v>
      </c>
      <c r="AR60" s="6639">
        <v>1</v>
      </c>
      <c r="AS60" s="6643" t="s">
        <v>3376</v>
      </c>
      <c r="AV60" s="6639">
        <v>12</v>
      </c>
      <c r="AW60" s="6643" t="s">
        <v>3377</v>
      </c>
      <c r="AX60" s="6643"/>
    </row>
    <row r="61" spans="2:50" ht="20.25" customHeight="1">
      <c r="V61" s="6636">
        <f>LARGE(V5:V60,1)+1</f>
        <v>54</v>
      </c>
      <c r="W61" s="6637" t="s">
        <v>2206</v>
      </c>
      <c r="X61" s="6636">
        <f>LARGE(X5:X60,1)+1</f>
        <v>110</v>
      </c>
      <c r="Y61" s="6637" t="s">
        <v>2170</v>
      </c>
      <c r="Z61" s="6636">
        <f>LARGE(Z5:Z60,1)+1</f>
        <v>161</v>
      </c>
      <c r="AA61" s="6637" t="s">
        <v>2243</v>
      </c>
      <c r="AB61" s="6636"/>
      <c r="AC61" s="2046" t="s">
        <v>2221</v>
      </c>
      <c r="AD61" s="6636"/>
      <c r="AE61" s="6631"/>
      <c r="AF61" s="6631"/>
      <c r="AG61" s="6631"/>
      <c r="AH61" s="2044"/>
      <c r="AI61" s="2044"/>
      <c r="AJ61" s="2044"/>
      <c r="AK61" s="2044"/>
      <c r="AL61" s="2044"/>
      <c r="AM61" s="2044"/>
      <c r="AN61" s="2044"/>
      <c r="AO61" s="133"/>
      <c r="AP61" s="6642" t="s">
        <v>3378</v>
      </c>
      <c r="AR61" s="6639">
        <v>2</v>
      </c>
      <c r="AS61" s="6643" t="s">
        <v>3379</v>
      </c>
      <c r="AV61" s="6639"/>
      <c r="AW61" s="6643"/>
      <c r="AX61" s="6643"/>
    </row>
    <row r="62" spans="2:50" ht="20.25" customHeight="1">
      <c r="V62" s="6636">
        <f>LARGE(V5:V61,1)+1</f>
        <v>55</v>
      </c>
      <c r="W62" s="6637" t="s">
        <v>2240</v>
      </c>
      <c r="X62" s="6636">
        <f>LARGE(X5:X61,1)+1</f>
        <v>111</v>
      </c>
      <c r="Y62" s="6637" t="s">
        <v>2176</v>
      </c>
      <c r="Z62" s="6636">
        <f>LARGE(Z5:Z61,1)+1</f>
        <v>162</v>
      </c>
      <c r="AA62" s="6637" t="s">
        <v>2244</v>
      </c>
      <c r="AB62" s="6636">
        <f>LARGE(AB5:AB61,1)+1</f>
        <v>216</v>
      </c>
      <c r="AC62" s="6637" t="s">
        <v>2224</v>
      </c>
      <c r="AD62" s="6636"/>
      <c r="AE62" s="6631"/>
      <c r="AF62" s="6631"/>
      <c r="AG62" s="6631"/>
      <c r="AH62" s="2044"/>
      <c r="AI62" s="2044"/>
      <c r="AJ62" s="2044"/>
      <c r="AK62" s="2044"/>
      <c r="AL62" s="2044"/>
      <c r="AM62" s="2044"/>
      <c r="AN62" s="2044"/>
      <c r="AO62" s="133"/>
      <c r="AP62" s="6642" t="s">
        <v>3380</v>
      </c>
      <c r="AR62" s="6639">
        <v>3</v>
      </c>
      <c r="AS62" s="6643" t="s">
        <v>3381</v>
      </c>
      <c r="AV62" s="6644" t="s">
        <v>14</v>
      </c>
      <c r="AW62" s="6645" t="s">
        <v>3382</v>
      </c>
      <c r="AX62" s="6643"/>
    </row>
    <row r="63" spans="2:50" ht="20.25" customHeight="1">
      <c r="V63" s="2044"/>
      <c r="W63" s="2044"/>
      <c r="X63" s="6636">
        <f>LARGE(X5:X62,1)+1</f>
        <v>112</v>
      </c>
      <c r="Y63" s="6637" t="s">
        <v>2182</v>
      </c>
      <c r="Z63" s="6636"/>
      <c r="AA63" s="2044"/>
      <c r="AB63" s="6636"/>
      <c r="AC63" s="2044"/>
      <c r="AD63" s="6636"/>
      <c r="AE63" s="2044"/>
      <c r="AF63" s="2044"/>
      <c r="AG63" s="2044"/>
      <c r="AH63" s="2044"/>
      <c r="AI63" s="2044"/>
      <c r="AJ63" s="2044"/>
      <c r="AK63" s="2044"/>
      <c r="AL63" s="2044"/>
      <c r="AM63" s="2044"/>
      <c r="AN63" s="2044"/>
      <c r="AO63" s="133"/>
      <c r="AP63" s="6652" t="s">
        <v>3383</v>
      </c>
      <c r="AR63" s="6639">
        <v>4</v>
      </c>
      <c r="AS63" s="6643" t="s">
        <v>3384</v>
      </c>
      <c r="AV63" s="6635">
        <v>1</v>
      </c>
      <c r="AW63" s="6647" t="s">
        <v>3385</v>
      </c>
      <c r="AX63" s="6647"/>
    </row>
    <row r="64" spans="2:50" ht="20.25" customHeight="1">
      <c r="V64" s="2044"/>
      <c r="W64" s="2044"/>
      <c r="X64" s="6653"/>
      <c r="Y64" s="2044"/>
      <c r="Z64" s="2044"/>
      <c r="AA64" s="2044"/>
      <c r="AB64" s="2044"/>
      <c r="AC64" s="2044"/>
      <c r="AD64" s="2044"/>
      <c r="AE64" s="2044"/>
      <c r="AF64" s="2044"/>
      <c r="AG64" s="2044"/>
      <c r="AH64" s="2044"/>
      <c r="AI64" s="2044"/>
      <c r="AJ64" s="2044"/>
      <c r="AK64" s="2044"/>
      <c r="AL64" s="2044"/>
      <c r="AM64" s="2044"/>
      <c r="AN64" s="2044"/>
      <c r="AO64" s="133"/>
      <c r="AP64" s="6652" t="s">
        <v>3386</v>
      </c>
      <c r="AR64" s="6639">
        <v>5</v>
      </c>
      <c r="AS64" s="6643" t="s">
        <v>3387</v>
      </c>
      <c r="AV64" s="6635"/>
      <c r="AW64" s="6647"/>
      <c r="AX64" s="6647"/>
    </row>
    <row r="65" spans="22:50" ht="20.25" customHeight="1">
      <c r="V65" s="2044"/>
      <c r="W65" s="2044"/>
      <c r="X65" s="6653"/>
      <c r="Y65" s="2044"/>
      <c r="Z65" s="2044"/>
      <c r="AA65" s="2044"/>
      <c r="AB65" s="2044"/>
      <c r="AC65" s="2044"/>
      <c r="AD65" s="2044"/>
      <c r="AE65" s="2044"/>
      <c r="AF65" s="2044"/>
      <c r="AG65" s="2044"/>
      <c r="AH65" s="2044"/>
      <c r="AI65" s="2044"/>
      <c r="AJ65" s="2044"/>
      <c r="AK65" s="2044"/>
      <c r="AL65" s="2044"/>
      <c r="AM65" s="2044"/>
      <c r="AN65" s="2044"/>
      <c r="AO65" s="133"/>
      <c r="AP65" s="6642" t="s">
        <v>3388</v>
      </c>
      <c r="AR65" s="6639">
        <v>6</v>
      </c>
      <c r="AS65" s="6643" t="s">
        <v>3389</v>
      </c>
      <c r="AV65" s="6639">
        <v>2</v>
      </c>
      <c r="AW65" s="6643" t="s">
        <v>3390</v>
      </c>
      <c r="AX65" s="6643"/>
    </row>
    <row r="66" spans="22:50" ht="20.25" customHeight="1">
      <c r="V66" s="2044"/>
      <c r="W66" s="3974" t="s">
        <v>2380</v>
      </c>
      <c r="X66" s="617" t="s">
        <v>3391</v>
      </c>
      <c r="Y66" s="3379"/>
      <c r="Z66" s="2044"/>
      <c r="AA66" s="2044"/>
      <c r="AB66" s="2044"/>
      <c r="AC66" s="2044"/>
      <c r="AD66" s="2044"/>
      <c r="AE66" s="2044"/>
      <c r="AF66" s="2044"/>
      <c r="AG66" s="2044"/>
      <c r="AH66" s="2044"/>
      <c r="AI66" s="2044"/>
      <c r="AJ66" s="2044"/>
      <c r="AK66" s="2044"/>
      <c r="AL66" s="2044"/>
      <c r="AM66" s="2044"/>
      <c r="AN66" s="2044"/>
      <c r="AO66" s="133"/>
      <c r="AP66" s="6642" t="s">
        <v>3392</v>
      </c>
      <c r="AR66" s="6639">
        <v>7</v>
      </c>
      <c r="AS66" s="6643" t="s">
        <v>3393</v>
      </c>
      <c r="AV66" s="6639">
        <v>3</v>
      </c>
      <c r="AW66" s="6643" t="s">
        <v>3394</v>
      </c>
      <c r="AX66" s="6643"/>
    </row>
    <row r="67" spans="22:50" ht="20.25" customHeight="1">
      <c r="V67" s="2044"/>
      <c r="W67" s="3974" t="s">
        <v>2380</v>
      </c>
      <c r="X67" s="617" t="s">
        <v>3395</v>
      </c>
      <c r="Y67" s="3379"/>
      <c r="Z67" s="2044"/>
      <c r="AA67" s="2044"/>
      <c r="AB67" s="2044"/>
      <c r="AC67" s="2044"/>
      <c r="AD67" s="2044"/>
      <c r="AE67" s="2044"/>
      <c r="AF67" s="2044"/>
      <c r="AG67" s="2044"/>
      <c r="AH67" s="2044"/>
      <c r="AI67" s="2044"/>
      <c r="AJ67" s="2044"/>
      <c r="AK67" s="2044"/>
      <c r="AL67" s="2044"/>
      <c r="AM67" s="2044"/>
      <c r="AN67" s="2044"/>
      <c r="AO67" s="133"/>
      <c r="AP67" s="6638" t="s">
        <v>734</v>
      </c>
      <c r="AR67" s="6639">
        <v>8</v>
      </c>
      <c r="AS67" s="6643" t="s">
        <v>3396</v>
      </c>
      <c r="AV67" s="6639">
        <v>4</v>
      </c>
      <c r="AW67" s="6643" t="s">
        <v>3397</v>
      </c>
      <c r="AX67" s="6643"/>
    </row>
    <row r="68" spans="22:50" ht="27" customHeight="1">
      <c r="V68" s="2044"/>
      <c r="W68" s="3974" t="s">
        <v>3398</v>
      </c>
      <c r="X68" s="617" t="s">
        <v>3399</v>
      </c>
      <c r="Y68" s="6668"/>
      <c r="Z68" s="2044"/>
      <c r="AA68" s="2044"/>
      <c r="AB68" s="2044"/>
      <c r="AC68" s="2044"/>
      <c r="AD68" s="2044"/>
      <c r="AE68" s="2044"/>
      <c r="AF68" s="2044"/>
      <c r="AG68" s="2044"/>
      <c r="AH68" s="2044"/>
      <c r="AI68" s="2044"/>
      <c r="AJ68" s="2044"/>
      <c r="AK68" s="2044"/>
      <c r="AL68" s="2044"/>
      <c r="AM68" s="2044"/>
      <c r="AN68" s="2044"/>
      <c r="AO68" s="133"/>
      <c r="AP68" s="6642" t="s">
        <v>3400</v>
      </c>
      <c r="AR68" s="6639">
        <v>9</v>
      </c>
      <c r="AS68" s="6643" t="s">
        <v>3401</v>
      </c>
      <c r="AV68" s="6639">
        <v>5</v>
      </c>
      <c r="AW68" s="6643" t="s">
        <v>3402</v>
      </c>
      <c r="AX68" s="6643"/>
    </row>
    <row r="69" spans="22:50" ht="18.75">
      <c r="V69" s="2044"/>
      <c r="W69" s="2044"/>
      <c r="X69" s="2044"/>
      <c r="Y69" s="2044"/>
      <c r="Z69" s="2044"/>
      <c r="AA69" s="2044"/>
      <c r="AB69" s="2044"/>
      <c r="AC69" s="2044"/>
      <c r="AD69" s="2044"/>
      <c r="AE69" s="2044"/>
      <c r="AF69" s="2044"/>
      <c r="AG69" s="2044"/>
      <c r="AH69" s="2044"/>
      <c r="AI69" s="2044"/>
      <c r="AJ69" s="2044"/>
      <c r="AK69" s="2044"/>
      <c r="AL69" s="2044"/>
      <c r="AM69" s="2044"/>
      <c r="AN69" s="2044"/>
      <c r="AO69" s="133"/>
      <c r="AP69" s="6642" t="s">
        <v>3403</v>
      </c>
      <c r="AR69" s="6639">
        <v>10</v>
      </c>
      <c r="AS69" s="6643" t="s">
        <v>3404</v>
      </c>
      <c r="AV69" s="6639"/>
      <c r="AW69" s="6643"/>
      <c r="AX69" s="6643"/>
    </row>
    <row r="70" spans="22:50" ht="30">
      <c r="V70" s="2044"/>
      <c r="W70" s="2044"/>
      <c r="X70" s="2044"/>
      <c r="Y70" s="2044"/>
      <c r="Z70" s="2044"/>
      <c r="AA70" s="2044"/>
      <c r="AB70" s="2044"/>
      <c r="AC70" s="2044"/>
      <c r="AD70" s="2044"/>
      <c r="AE70" s="2044"/>
      <c r="AF70" s="2044"/>
      <c r="AG70" s="2044"/>
      <c r="AH70" s="2044"/>
      <c r="AI70" s="2044"/>
      <c r="AJ70" s="2044"/>
      <c r="AK70" s="2044"/>
      <c r="AL70" s="2044"/>
      <c r="AM70" s="2044"/>
      <c r="AN70" s="2044"/>
      <c r="AO70" s="133"/>
      <c r="AP70" s="6638" t="s">
        <v>96</v>
      </c>
      <c r="AR70" s="6639">
        <v>11</v>
      </c>
      <c r="AS70" s="6643" t="s">
        <v>3405</v>
      </c>
      <c r="AV70" s="6644" t="s">
        <v>16</v>
      </c>
      <c r="AW70" s="6645" t="s">
        <v>2196</v>
      </c>
      <c r="AX70" s="6643"/>
    </row>
    <row r="71" spans="22:50" ht="18.75">
      <c r="V71" s="2044"/>
      <c r="W71" s="2044"/>
      <c r="X71" s="2044"/>
      <c r="Y71" s="2044"/>
      <c r="Z71" s="2044"/>
      <c r="AA71" s="2044"/>
      <c r="AB71" s="2044"/>
      <c r="AC71" s="2044"/>
      <c r="AD71" s="2044"/>
      <c r="AE71" s="2044"/>
      <c r="AF71" s="2044"/>
      <c r="AG71" s="2044"/>
      <c r="AH71" s="2044"/>
      <c r="AI71" s="2044"/>
      <c r="AJ71" s="2044"/>
      <c r="AK71" s="2044"/>
      <c r="AL71" s="2044"/>
      <c r="AM71" s="2044"/>
      <c r="AN71" s="2044"/>
      <c r="AO71" s="133"/>
      <c r="AP71" s="6642" t="s">
        <v>3406</v>
      </c>
      <c r="AR71" s="6639">
        <v>12</v>
      </c>
      <c r="AS71" s="6643" t="s">
        <v>3407</v>
      </c>
      <c r="AV71" s="6639">
        <v>1</v>
      </c>
      <c r="AW71" s="6643" t="s">
        <v>3408</v>
      </c>
      <c r="AX71" s="6643"/>
    </row>
    <row r="72" spans="22:50" ht="18.75">
      <c r="V72" s="2044"/>
      <c r="W72" s="2044"/>
      <c r="X72" s="2044"/>
      <c r="Y72" s="2044"/>
      <c r="Z72" s="2044"/>
      <c r="AA72" s="2044"/>
      <c r="AB72" s="2044"/>
      <c r="AC72" s="2044"/>
      <c r="AD72" s="2044"/>
      <c r="AE72" s="2044"/>
      <c r="AF72" s="2044"/>
      <c r="AG72" s="2044"/>
      <c r="AH72" s="2044"/>
      <c r="AI72" s="2044"/>
      <c r="AJ72" s="2044"/>
      <c r="AK72" s="2044"/>
      <c r="AL72" s="2044"/>
      <c r="AM72" s="2044"/>
      <c r="AN72" s="2044"/>
      <c r="AO72" s="133"/>
      <c r="AP72" s="6642" t="s">
        <v>3409</v>
      </c>
      <c r="AR72" s="6639"/>
      <c r="AS72"/>
      <c r="AV72" s="6639">
        <v>2</v>
      </c>
      <c r="AW72" s="6643" t="s">
        <v>3410</v>
      </c>
      <c r="AX72" s="6643"/>
    </row>
    <row r="73" spans="22:50" ht="30">
      <c r="V73" s="2044"/>
      <c r="W73" s="2044"/>
      <c r="X73" s="2044"/>
      <c r="Y73" s="2044"/>
      <c r="Z73" s="2044"/>
      <c r="AA73" s="2044"/>
      <c r="AB73" s="2044"/>
      <c r="AC73" s="2044"/>
      <c r="AD73" s="2044"/>
      <c r="AE73" s="2044"/>
      <c r="AF73" s="2044"/>
      <c r="AG73" s="2044"/>
      <c r="AH73" s="2044"/>
      <c r="AI73" s="2044"/>
      <c r="AJ73" s="2044"/>
      <c r="AK73" s="2044"/>
      <c r="AL73" s="2044"/>
      <c r="AM73" s="2044"/>
      <c r="AN73" s="2044"/>
      <c r="AO73" s="133"/>
      <c r="AP73" s="6638" t="s">
        <v>1956</v>
      </c>
      <c r="AR73" s="6639"/>
      <c r="AS73"/>
      <c r="AV73" s="6639">
        <v>3</v>
      </c>
      <c r="AW73" s="6643" t="s">
        <v>3411</v>
      </c>
      <c r="AX73" s="6643"/>
    </row>
    <row r="74" spans="22:50" ht="18.75">
      <c r="V74" s="2044"/>
      <c r="Z74" s="2044"/>
      <c r="AA74" s="2044"/>
      <c r="AB74" s="2044"/>
      <c r="AC74" s="2044"/>
      <c r="AD74" s="2044"/>
      <c r="AE74" s="2044"/>
      <c r="AF74" s="2044"/>
      <c r="AG74" s="2044"/>
      <c r="AH74" s="2044"/>
      <c r="AI74" s="2044"/>
      <c r="AJ74" s="2044"/>
      <c r="AK74" s="2044"/>
      <c r="AL74" s="2044"/>
      <c r="AN74" s="2044"/>
      <c r="AO74" s="133"/>
      <c r="AP74" s="6642" t="s">
        <v>3412</v>
      </c>
      <c r="AR74" s="6639">
        <v>1</v>
      </c>
      <c r="AS74" s="6643" t="s">
        <v>3413</v>
      </c>
      <c r="AV74" s="6635">
        <v>4</v>
      </c>
      <c r="AW74" s="6669" t="s">
        <v>3414</v>
      </c>
      <c r="AX74" s="6669"/>
    </row>
    <row r="75" spans="22:50" ht="18.75">
      <c r="V75" s="2044"/>
      <c r="Z75" s="2044"/>
      <c r="AA75" s="2044"/>
      <c r="AB75" s="2044"/>
      <c r="AC75" s="2044"/>
      <c r="AD75" s="2044"/>
      <c r="AE75" s="2044"/>
      <c r="AF75" s="2044"/>
      <c r="AG75" s="2044"/>
      <c r="AH75" s="2044"/>
      <c r="AI75" s="2044"/>
      <c r="AJ75" s="2044"/>
      <c r="AK75" s="2044"/>
      <c r="AL75" s="2044"/>
      <c r="AN75" s="2044"/>
      <c r="AO75" s="133"/>
      <c r="AP75" s="6642" t="s">
        <v>3415</v>
      </c>
      <c r="AR75" s="6639">
        <v>2</v>
      </c>
      <c r="AS75" s="6643" t="s">
        <v>3416</v>
      </c>
      <c r="AV75" s="6635"/>
      <c r="AW75" s="6669"/>
      <c r="AX75" s="6669"/>
    </row>
    <row r="76" spans="22:50" ht="18.75">
      <c r="V76" s="2044"/>
      <c r="Z76" s="2044"/>
      <c r="AA76" s="2044"/>
      <c r="AB76" s="2044"/>
      <c r="AC76" s="2044"/>
      <c r="AD76" s="2044"/>
      <c r="AE76" s="2044"/>
      <c r="AF76" s="2044"/>
      <c r="AG76" s="2044"/>
      <c r="AH76" s="2044"/>
      <c r="AI76" s="2044"/>
      <c r="AJ76" s="2044"/>
      <c r="AK76" s="2044"/>
      <c r="AL76" s="2044"/>
      <c r="AN76" s="2044"/>
      <c r="AO76" s="133"/>
      <c r="AP76" s="6642" t="s">
        <v>3417</v>
      </c>
      <c r="AR76" s="6639">
        <v>3</v>
      </c>
      <c r="AS76" s="6643" t="s">
        <v>3418</v>
      </c>
      <c r="AV76" s="6639"/>
      <c r="AW76" s="6643"/>
      <c r="AX76" s="6643"/>
    </row>
    <row r="77" spans="22:50" ht="18.75">
      <c r="AN77" s="2044"/>
      <c r="AO77" s="133"/>
      <c r="AP77" s="6642" t="s">
        <v>3419</v>
      </c>
      <c r="AR77" s="6639">
        <v>4</v>
      </c>
      <c r="AS77" s="6643" t="s">
        <v>3420</v>
      </c>
      <c r="AV77" s="6644" t="s">
        <v>295</v>
      </c>
      <c r="AW77" s="6645" t="s">
        <v>3421</v>
      </c>
      <c r="AX77" s="6643"/>
    </row>
    <row r="78" spans="22:50" ht="18.75">
      <c r="AN78" s="2044"/>
      <c r="AO78" s="133"/>
      <c r="AP78" s="6652" t="s">
        <v>3422</v>
      </c>
      <c r="AR78" s="6639">
        <v>5</v>
      </c>
      <c r="AS78" s="6643" t="s">
        <v>3423</v>
      </c>
      <c r="AV78" s="6639">
        <v>1</v>
      </c>
      <c r="AW78" s="6643" t="s">
        <v>3424</v>
      </c>
      <c r="AX78" s="6643"/>
    </row>
    <row r="79" spans="22:50" ht="18.75">
      <c r="AN79" s="2044"/>
      <c r="AO79" s="133"/>
      <c r="AP79" s="6652" t="s">
        <v>3425</v>
      </c>
      <c r="AR79" s="6639">
        <v>6</v>
      </c>
      <c r="AS79" s="6643" t="s">
        <v>3426</v>
      </c>
      <c r="AV79" s="6639">
        <v>2</v>
      </c>
      <c r="AW79" s="6647" t="s">
        <v>3427</v>
      </c>
      <c r="AX79" s="6647"/>
    </row>
    <row r="80" spans="22:50" ht="18.75">
      <c r="AN80" s="2044"/>
      <c r="AO80" s="133"/>
      <c r="AP80" s="6642" t="s">
        <v>3428</v>
      </c>
      <c r="AR80" s="6639">
        <v>7</v>
      </c>
      <c r="AS80" s="6643" t="s">
        <v>3429</v>
      </c>
      <c r="AV80" s="6639">
        <v>3</v>
      </c>
      <c r="AW80" s="6647"/>
      <c r="AX80" s="6647"/>
    </row>
    <row r="81" spans="40:50" ht="30">
      <c r="AN81" s="2044"/>
      <c r="AO81" s="133"/>
      <c r="AP81" s="6638" t="s">
        <v>1304</v>
      </c>
      <c r="AR81" s="6639">
        <v>8</v>
      </c>
      <c r="AS81" s="6643" t="s">
        <v>3430</v>
      </c>
      <c r="AV81" s="6639"/>
      <c r="AW81" s="6643"/>
      <c r="AX81" s="6643"/>
    </row>
    <row r="82" spans="40:50" ht="18.75">
      <c r="AN82" s="2044"/>
      <c r="AO82" s="133"/>
      <c r="AP82" s="6642" t="s">
        <v>3431</v>
      </c>
      <c r="AR82" s="6639">
        <v>9</v>
      </c>
      <c r="AS82" s="6643" t="s">
        <v>3432</v>
      </c>
      <c r="AV82" s="6670" t="s">
        <v>3433</v>
      </c>
      <c r="AW82" s="6671" t="s">
        <v>3434</v>
      </c>
      <c r="AX82" s="6643"/>
    </row>
    <row r="83" spans="40:50" ht="30">
      <c r="AN83" s="2044"/>
      <c r="AO83" s="133"/>
      <c r="AP83" s="6638" t="s">
        <v>1954</v>
      </c>
      <c r="AR83" s="6639">
        <v>10</v>
      </c>
      <c r="AS83" s="6643" t="s">
        <v>3203</v>
      </c>
      <c r="AV83" s="6670" t="s">
        <v>3435</v>
      </c>
      <c r="AW83" s="6647" t="s">
        <v>3436</v>
      </c>
      <c r="AX83" s="6647"/>
    </row>
    <row r="84" spans="40:50" ht="25.5">
      <c r="AN84" s="2044"/>
      <c r="AO84" s="133"/>
      <c r="AP84" s="6642" t="s">
        <v>3437</v>
      </c>
      <c r="AR84" s="6639">
        <v>11</v>
      </c>
      <c r="AS84" s="6643" t="s">
        <v>3438</v>
      </c>
      <c r="AV84" s="6639"/>
      <c r="AW84" s="6647"/>
      <c r="AX84" s="6647"/>
    </row>
    <row r="85" spans="40:50" ht="18.75">
      <c r="AN85" s="2044"/>
      <c r="AO85" s="133"/>
      <c r="AP85" s="6642" t="s">
        <v>3439</v>
      </c>
      <c r="AR85" s="6639">
        <v>12</v>
      </c>
      <c r="AS85" s="6643" t="s">
        <v>3440</v>
      </c>
      <c r="AV85" s="6670" t="s">
        <v>3441</v>
      </c>
      <c r="AW85" s="6647" t="s">
        <v>3442</v>
      </c>
      <c r="AX85" s="6647"/>
    </row>
    <row r="86" spans="40:50" ht="18.75">
      <c r="AN86" s="2044"/>
      <c r="AO86" s="133"/>
      <c r="AP86" s="6642" t="s">
        <v>3443</v>
      </c>
      <c r="AR86" s="6639">
        <v>13</v>
      </c>
      <c r="AS86" s="6643" t="s">
        <v>3444</v>
      </c>
      <c r="AV86" s="6639"/>
      <c r="AW86" s="6647"/>
      <c r="AX86" s="6647"/>
    </row>
    <row r="87" spans="40:50" ht="18.75">
      <c r="AN87" s="2044"/>
      <c r="AO87" s="133"/>
      <c r="AP87" s="6642" t="s">
        <v>3445</v>
      </c>
      <c r="AR87" s="6639">
        <v>14</v>
      </c>
      <c r="AS87" s="6643" t="s">
        <v>3446</v>
      </c>
      <c r="AV87" s="6670" t="s">
        <v>3447</v>
      </c>
      <c r="AW87" s="6643" t="s">
        <v>3448</v>
      </c>
      <c r="AX87" s="6643"/>
    </row>
    <row r="88" spans="40:50" ht="18.75">
      <c r="AN88" s="2044"/>
      <c r="AO88" s="133"/>
      <c r="AP88" s="6642" t="s">
        <v>3449</v>
      </c>
      <c r="AR88" s="6639">
        <v>15</v>
      </c>
      <c r="AS88" s="6643" t="s">
        <v>3450</v>
      </c>
      <c r="AV88" s="6670">
        <v>1</v>
      </c>
      <c r="AW88" s="6643" t="s">
        <v>3451</v>
      </c>
      <c r="AX88" s="6643"/>
    </row>
    <row r="89" spans="40:50" ht="18.75">
      <c r="AN89" s="2044"/>
      <c r="AO89" s="133"/>
      <c r="AP89" s="6642" t="s">
        <v>3452</v>
      </c>
      <c r="AR89" s="6639">
        <v>16</v>
      </c>
      <c r="AS89" s="6643" t="s">
        <v>3453</v>
      </c>
      <c r="AV89" s="6670">
        <v>2</v>
      </c>
      <c r="AW89" s="6643" t="s">
        <v>3454</v>
      </c>
      <c r="AX89" s="6643"/>
    </row>
    <row r="90" spans="40:50" ht="25.5">
      <c r="AN90" s="2044"/>
      <c r="AO90" s="133"/>
      <c r="AP90" s="6642" t="s">
        <v>3455</v>
      </c>
      <c r="AR90" s="6639"/>
      <c r="AS90"/>
      <c r="AV90" s="6670">
        <v>3</v>
      </c>
      <c r="AW90" s="6643" t="s">
        <v>3456</v>
      </c>
      <c r="AX90" s="6643"/>
    </row>
    <row r="91" spans="40:50" ht="18.75">
      <c r="AN91" s="2044"/>
      <c r="AO91" s="133"/>
      <c r="AP91" s="6642" t="s">
        <v>3457</v>
      </c>
      <c r="AR91" s="6639"/>
      <c r="AS91"/>
      <c r="AV91" s="6670">
        <v>4</v>
      </c>
      <c r="AW91" s="6643" t="s">
        <v>3458</v>
      </c>
      <c r="AX91" s="6643"/>
    </row>
    <row r="92" spans="40:50" ht="25.5">
      <c r="AN92" s="2044"/>
      <c r="AO92" s="133"/>
      <c r="AP92" s="6642" t="s">
        <v>3459</v>
      </c>
      <c r="AR92" s="6639">
        <v>1</v>
      </c>
      <c r="AS92" s="6643" t="s">
        <v>3460</v>
      </c>
      <c r="AV92" s="6639"/>
      <c r="AW92" s="6643"/>
      <c r="AX92" s="6643"/>
    </row>
    <row r="93" spans="40:50" ht="30">
      <c r="AN93" s="2044"/>
      <c r="AO93" s="133"/>
      <c r="AP93" s="6638" t="s">
        <v>1955</v>
      </c>
      <c r="AR93" s="6639">
        <v>2</v>
      </c>
      <c r="AS93" s="6643" t="s">
        <v>3461</v>
      </c>
      <c r="AV93" s="6639"/>
      <c r="AW93" s="6643"/>
      <c r="AX93" s="6643"/>
    </row>
    <row r="94" spans="40:50" ht="18.75">
      <c r="AN94" s="2044"/>
      <c r="AO94" s="133"/>
      <c r="AP94" s="6642" t="s">
        <v>3462</v>
      </c>
      <c r="AR94" s="6639">
        <v>3</v>
      </c>
      <c r="AS94" s="6643" t="s">
        <v>3463</v>
      </c>
      <c r="AV94" s="6639"/>
      <c r="AW94" s="6669" t="s">
        <v>3464</v>
      </c>
      <c r="AX94" s="6669"/>
    </row>
    <row r="95" spans="40:50" ht="18.75">
      <c r="AN95" s="2044"/>
      <c r="AO95" s="133"/>
      <c r="AP95" s="6642" t="s">
        <v>3465</v>
      </c>
      <c r="AR95" s="6639">
        <v>4</v>
      </c>
      <c r="AS95" s="6643" t="s">
        <v>3466</v>
      </c>
      <c r="AV95" s="6639"/>
      <c r="AW95" s="6669"/>
      <c r="AX95" s="6669"/>
    </row>
    <row r="96" spans="40:50" ht="18.75">
      <c r="AN96" s="2044"/>
      <c r="AO96" s="133"/>
      <c r="AP96" s="6642" t="s">
        <v>3467</v>
      </c>
      <c r="AR96" s="6639">
        <v>5</v>
      </c>
      <c r="AS96" s="6643" t="s">
        <v>3468</v>
      </c>
      <c r="AV96" s="6639"/>
      <c r="AW96" s="6669" t="s">
        <v>3469</v>
      </c>
      <c r="AX96" s="6669"/>
    </row>
    <row r="97" spans="40:50" ht="18.75">
      <c r="AN97" s="2044"/>
      <c r="AO97" s="133"/>
      <c r="AP97" s="6642" t="s">
        <v>3470</v>
      </c>
      <c r="AR97" s="6639">
        <v>6</v>
      </c>
      <c r="AS97" s="6643" t="s">
        <v>3471</v>
      </c>
      <c r="AV97" s="6639"/>
      <c r="AW97" s="6669"/>
      <c r="AX97" s="6669"/>
    </row>
    <row r="98" spans="40:50" ht="30">
      <c r="AN98" s="2044"/>
      <c r="AO98" s="133"/>
      <c r="AP98" s="6638" t="s">
        <v>740</v>
      </c>
      <c r="AR98" s="6639">
        <v>7</v>
      </c>
      <c r="AS98" s="6643" t="s">
        <v>3472</v>
      </c>
      <c r="AV98" s="6639"/>
      <c r="AW98" s="6669"/>
      <c r="AX98" s="6669"/>
    </row>
    <row r="99" spans="40:50" ht="18.75">
      <c r="AN99" s="2044"/>
      <c r="AO99" s="133"/>
      <c r="AP99" s="6642" t="s">
        <v>3473</v>
      </c>
      <c r="AR99" s="6639">
        <v>8</v>
      </c>
      <c r="AS99" s="6643" t="s">
        <v>3474</v>
      </c>
      <c r="AV99" s="6639"/>
      <c r="AW99" s="6672" t="s">
        <v>3475</v>
      </c>
      <c r="AX99" s="6643"/>
    </row>
    <row r="100" spans="40:50" ht="30">
      <c r="AN100" s="2044"/>
      <c r="AO100" s="133"/>
      <c r="AP100" s="6638" t="s">
        <v>1957</v>
      </c>
      <c r="AR100" s="6639">
        <v>9</v>
      </c>
      <c r="AS100" s="6643" t="s">
        <v>3476</v>
      </c>
      <c r="AV100" s="6639"/>
      <c r="AW100" s="6673" t="s">
        <v>3477</v>
      </c>
      <c r="AX100" s="6673"/>
    </row>
    <row r="101" spans="40:50" ht="18.75">
      <c r="AN101" s="2044"/>
      <c r="AO101" s="133"/>
      <c r="AP101" s="6642" t="s">
        <v>3478</v>
      </c>
      <c r="AR101" s="6639">
        <v>10</v>
      </c>
      <c r="AS101" s="6643" t="s">
        <v>3479</v>
      </c>
      <c r="AV101" s="6639"/>
      <c r="AW101" s="6673" t="s">
        <v>3480</v>
      </c>
      <c r="AX101" s="6673"/>
    </row>
    <row r="102" spans="40:50" ht="18.75">
      <c r="AN102" s="2044"/>
      <c r="AO102" s="133"/>
      <c r="AP102" s="133"/>
      <c r="AR102" s="6639">
        <v>11</v>
      </c>
      <c r="AS102" s="6643" t="s">
        <v>3481</v>
      </c>
      <c r="AV102" s="6639"/>
      <c r="AW102" s="6673" t="s">
        <v>3482</v>
      </c>
      <c r="AX102" s="6673"/>
    </row>
    <row r="103" spans="40:50" ht="18.75">
      <c r="AN103" s="2044"/>
      <c r="AO103" s="133"/>
      <c r="AP103" s="6642" t="s">
        <v>3483</v>
      </c>
      <c r="AR103" s="6639">
        <v>12</v>
      </c>
      <c r="AS103" s="6643" t="s">
        <v>3484</v>
      </c>
      <c r="AV103" s="6639"/>
      <c r="AW103" s="6643"/>
      <c r="AX103" s="6643"/>
    </row>
    <row r="104" spans="40:50" ht="18.75">
      <c r="AN104" s="2044"/>
      <c r="AO104" s="133"/>
      <c r="AP104" s="6642" t="s">
        <v>3485</v>
      </c>
      <c r="AR104" s="6639">
        <v>13</v>
      </c>
      <c r="AS104" s="6643" t="s">
        <v>3486</v>
      </c>
    </row>
    <row r="105" spans="40:50" ht="18.75">
      <c r="AN105" s="2044"/>
      <c r="AO105" s="133"/>
      <c r="AP105" s="6652" t="s">
        <v>3487</v>
      </c>
      <c r="AR105" s="6639">
        <v>14</v>
      </c>
      <c r="AS105" s="6643" t="s">
        <v>3488</v>
      </c>
    </row>
    <row r="106" spans="40:50" ht="18.75">
      <c r="AN106" s="2044"/>
      <c r="AO106" s="133"/>
      <c r="AP106" s="6652" t="s">
        <v>3489</v>
      </c>
      <c r="AR106" s="6639">
        <v>15</v>
      </c>
      <c r="AS106" s="6643" t="s">
        <v>3490</v>
      </c>
    </row>
    <row r="107" spans="40:50" ht="30">
      <c r="AN107" s="2044"/>
      <c r="AO107" s="133"/>
      <c r="AP107" s="6638" t="s">
        <v>2093</v>
      </c>
      <c r="AR107" s="6639"/>
      <c r="AS107" s="6643"/>
    </row>
    <row r="108" spans="40:50" ht="18.75">
      <c r="AN108" s="2044"/>
      <c r="AO108" s="133"/>
      <c r="AP108" s="6642" t="s">
        <v>3491</v>
      </c>
      <c r="AR108" s="6639"/>
      <c r="AS108"/>
    </row>
    <row r="109" spans="40:50" ht="30">
      <c r="AN109" s="2044"/>
      <c r="AO109" s="133"/>
      <c r="AP109" s="6638" t="s">
        <v>867</v>
      </c>
      <c r="AR109" s="6639">
        <v>1</v>
      </c>
      <c r="AS109" s="6643" t="s">
        <v>3492</v>
      </c>
    </row>
    <row r="110" spans="40:50" ht="18.75">
      <c r="AN110" s="2044"/>
      <c r="AO110" s="133"/>
      <c r="AP110" s="6642" t="s">
        <v>3493</v>
      </c>
      <c r="AR110" s="6639">
        <v>2</v>
      </c>
      <c r="AS110" s="6643" t="s">
        <v>3494</v>
      </c>
    </row>
    <row r="111" spans="40:50" ht="18.75">
      <c r="AN111" s="2044"/>
      <c r="AO111" s="133"/>
      <c r="AP111" s="6642" t="s">
        <v>3495</v>
      </c>
      <c r="AR111" s="6639">
        <v>3</v>
      </c>
      <c r="AS111" s="6643" t="s">
        <v>3496</v>
      </c>
    </row>
    <row r="112" spans="40:50" ht="18.75">
      <c r="AN112" s="2044"/>
      <c r="AO112" s="133"/>
      <c r="AP112" s="133"/>
      <c r="AR112" s="6639">
        <v>4</v>
      </c>
      <c r="AS112" s="6643" t="s">
        <v>3497</v>
      </c>
    </row>
    <row r="113" spans="40:45" ht="18.75">
      <c r="AN113" s="2044"/>
      <c r="AO113" s="133"/>
      <c r="AP113" s="133"/>
      <c r="AR113" s="6639">
        <v>5</v>
      </c>
      <c r="AS113" s="6643" t="s">
        <v>3498</v>
      </c>
    </row>
    <row r="114" spans="40:45" ht="18.75">
      <c r="AN114" s="2044"/>
      <c r="AO114" s="3974" t="s">
        <v>2380</v>
      </c>
      <c r="AP114" s="6674" t="s">
        <v>3499</v>
      </c>
      <c r="AR114" s="6639">
        <v>6</v>
      </c>
      <c r="AS114" s="6643" t="s">
        <v>3500</v>
      </c>
    </row>
    <row r="115" spans="40:45" ht="18.75">
      <c r="AN115" s="2044"/>
      <c r="AO115" s="6675"/>
      <c r="AP115" s="6674"/>
      <c r="AR115" s="6639">
        <v>7</v>
      </c>
      <c r="AS115" s="6643" t="s">
        <v>3501</v>
      </c>
    </row>
    <row r="116" spans="40:45" ht="18.75">
      <c r="AN116" s="2044"/>
      <c r="AO116" s="3974" t="s">
        <v>2380</v>
      </c>
      <c r="AP116" s="6674" t="s">
        <v>3502</v>
      </c>
      <c r="AR116" s="6639">
        <v>8</v>
      </c>
      <c r="AS116" s="6643" t="s">
        <v>3503</v>
      </c>
    </row>
    <row r="117" spans="40:45" ht="18.75">
      <c r="AN117" s="2044"/>
      <c r="AP117" s="133"/>
      <c r="AR117" s="6639"/>
      <c r="AS117"/>
    </row>
    <row r="118" spans="40:45" ht="18.75">
      <c r="AN118" s="2044"/>
      <c r="AO118" s="3974" t="s">
        <v>2380</v>
      </c>
      <c r="AP118" s="6674" t="s">
        <v>3504</v>
      </c>
      <c r="AR118" s="6639"/>
      <c r="AS118"/>
    </row>
    <row r="119" spans="40:45" ht="18.75">
      <c r="AN119" s="2044"/>
      <c r="AR119" s="6639">
        <v>1</v>
      </c>
      <c r="AS119" s="6643" t="s">
        <v>3505</v>
      </c>
    </row>
    <row r="120" spans="40:45" ht="18.75">
      <c r="AN120" s="2044"/>
      <c r="AO120" s="3974" t="s">
        <v>2380</v>
      </c>
      <c r="AP120" s="6674" t="s">
        <v>3506</v>
      </c>
      <c r="AR120" s="6639">
        <v>2</v>
      </c>
      <c r="AS120" s="6643" t="s">
        <v>3507</v>
      </c>
    </row>
    <row r="121" spans="40:45" ht="18.75">
      <c r="AN121" s="2044"/>
      <c r="AR121" s="6639">
        <v>3</v>
      </c>
      <c r="AS121" s="6643" t="s">
        <v>3508</v>
      </c>
    </row>
    <row r="122" spans="40:45" ht="18.75">
      <c r="AN122" s="2044"/>
      <c r="AO122" s="3974" t="s">
        <v>2380</v>
      </c>
      <c r="AP122" s="6674" t="s">
        <v>3509</v>
      </c>
      <c r="AR122" s="6639">
        <v>4</v>
      </c>
      <c r="AS122" s="6643" t="s">
        <v>3510</v>
      </c>
    </row>
    <row r="123" spans="40:45" ht="18.75">
      <c r="AN123" s="2044"/>
      <c r="AR123" s="6639">
        <v>5</v>
      </c>
      <c r="AS123" s="6643" t="s">
        <v>3511</v>
      </c>
    </row>
    <row r="124" spans="40:45" ht="18.75">
      <c r="AN124" s="2044"/>
      <c r="AR124" s="6639">
        <v>6</v>
      </c>
      <c r="AS124" s="6643" t="s">
        <v>3512</v>
      </c>
    </row>
    <row r="125" spans="40:45" ht="18.75">
      <c r="AR125" s="6639">
        <v>7</v>
      </c>
      <c r="AS125" s="6643" t="s">
        <v>3513</v>
      </c>
    </row>
    <row r="126" spans="40:45" ht="18.75">
      <c r="AR126" s="6639"/>
      <c r="AS126"/>
    </row>
    <row r="127" spans="40:45" ht="18.75">
      <c r="AR127" s="6639"/>
      <c r="AS127"/>
    </row>
    <row r="128" spans="40:45" ht="18.75">
      <c r="AR128" s="6639">
        <v>1</v>
      </c>
      <c r="AS128" s="6643" t="s">
        <v>3514</v>
      </c>
    </row>
    <row r="129" spans="44:45" ht="18.75">
      <c r="AR129" s="6639">
        <v>2</v>
      </c>
      <c r="AS129" s="6643" t="s">
        <v>3515</v>
      </c>
    </row>
    <row r="130" spans="44:45" ht="18.75">
      <c r="AR130" s="6639">
        <v>3</v>
      </c>
      <c r="AS130" s="6643" t="s">
        <v>3516</v>
      </c>
    </row>
    <row r="131" spans="44:45" ht="18.75">
      <c r="AR131" s="6639">
        <v>4</v>
      </c>
      <c r="AS131" s="6643" t="s">
        <v>3517</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4D39B36F-5C64-45FA-9B90-B792AD62A295}"/>
    <hyperlink ref="AP114" r:id="rId2" xr:uid="{A0A5EE4F-FC30-494A-978E-300303419AB0}"/>
    <hyperlink ref="AP116" r:id="rId3" xr:uid="{8E71C1EB-82A0-4842-8EED-AF0636BFC753}"/>
    <hyperlink ref="AP118" r:id="rId4" xr:uid="{92B69EB2-F83D-4792-B4FC-FF169702CC12}"/>
    <hyperlink ref="AP120" r:id="rId5" xr:uid="{8A84E4CB-21E5-4454-B851-3A848810071A}"/>
    <hyperlink ref="AP122" r:id="rId6" xr:uid="{1D2920F6-894E-4E09-BE5F-F3C52145AB44}"/>
    <hyperlink ref="X68" r:id="rId7" xr:uid="{85876E53-13C2-46AD-B013-AD330C17086A}"/>
    <hyperlink ref="X66" r:id="rId8" xr:uid="{26F7D99F-A0AF-47CA-A545-5AD2B610EF32}"/>
    <hyperlink ref="X67" r:id="rId9" xr:uid="{1A70400D-9FC6-4832-A88B-FCBE0A712ACE}"/>
    <hyperlink ref="AS23:AT24" r:id="rId10" display="source : Fiches techniques de cuisine Annette et Jean Pierre DOMERGUES" xr:uid="{D9498088-2138-4E8C-9B0B-E5A9BB5BBDC7}"/>
    <hyperlink ref="AW99" r:id="rId11" xr:uid="{60DE7429-6502-41D4-B87E-2D48B0E03B57}"/>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78AE1-FCE4-4315-A4EA-6F46C4D6012E}">
  <dimension ref="A1:AI339"/>
  <sheetViews>
    <sheetView zoomScaleNormal="100" workbookViewId="0">
      <selection sqref="A1:U1"/>
    </sheetView>
  </sheetViews>
  <sheetFormatPr baseColWidth="10" defaultRowHeight="46.5"/>
  <cols>
    <col min="1" max="1" width="4.85546875" style="2242" customWidth="1"/>
    <col min="2" max="2" width="6" style="6942" customWidth="1"/>
    <col min="3" max="3" width="16.140625" style="6947" customWidth="1"/>
    <col min="4" max="4" width="18.140625" style="6948" customWidth="1"/>
    <col min="5" max="5" width="6.140625" style="2242" customWidth="1"/>
    <col min="6" max="6" width="4.85546875" style="2242" customWidth="1"/>
    <col min="7" max="7" width="6" style="6942" customWidth="1"/>
    <col min="8" max="8" width="11.42578125" style="2242"/>
    <col min="9" max="9" width="18.140625" style="6948" customWidth="1"/>
    <col min="10" max="10" width="6.140625" style="2242" customWidth="1"/>
    <col min="11" max="11" width="4.85546875" style="2242" customWidth="1"/>
    <col min="12" max="12" width="7.42578125" style="6942" customWidth="1"/>
    <col min="13" max="13" width="11.42578125" style="2242"/>
    <col min="14" max="14" width="18.140625" style="6948" customWidth="1"/>
    <col min="15" max="15" width="6.140625" style="2242" customWidth="1"/>
    <col min="16" max="16" width="8.5703125" style="2242" customWidth="1"/>
    <col min="17" max="17" width="6" style="6942" customWidth="1"/>
    <col min="18" max="18" width="11.42578125" style="2242"/>
    <col min="19" max="19" width="18.140625" style="6948" customWidth="1"/>
    <col min="20" max="20" width="11.42578125" style="2242"/>
    <col min="21" max="21" width="8.42578125" style="2242" customWidth="1"/>
    <col min="22" max="16384" width="11.42578125" style="2242"/>
  </cols>
  <sheetData>
    <row r="1" spans="1:30" ht="44.25" customHeight="1">
      <c r="A1" s="6915" t="s">
        <v>3701</v>
      </c>
      <c r="B1" s="6915"/>
      <c r="C1" s="6915"/>
      <c r="D1" s="6915"/>
      <c r="E1" s="6915"/>
      <c r="F1" s="6915"/>
      <c r="G1" s="6915"/>
      <c r="H1" s="6915"/>
      <c r="I1" s="6915"/>
      <c r="J1" s="6915"/>
      <c r="K1" s="6915"/>
      <c r="L1" s="6915"/>
      <c r="M1" s="6915"/>
      <c r="N1" s="6915"/>
      <c r="O1" s="6915"/>
      <c r="P1" s="6915"/>
      <c r="Q1" s="6915"/>
      <c r="R1" s="6915"/>
      <c r="S1" s="6915"/>
      <c r="T1" s="6915"/>
      <c r="U1" s="6915"/>
      <c r="V1" s="6916" t="s">
        <v>3111</v>
      </c>
      <c r="W1" s="6917"/>
      <c r="X1" s="6917"/>
      <c r="Y1" s="6917"/>
      <c r="Z1" s="6917"/>
      <c r="AA1" s="6917"/>
      <c r="AB1" s="6918" t="str">
        <f ca="1">"Page "&amp;_xlfn.SHEET()&amp;" sur "&amp;_xlfn.SHEETS()</f>
        <v>Page 17 sur 20</v>
      </c>
      <c r="AC1" s="6919"/>
      <c r="AD1" s="6919"/>
    </row>
    <row r="2" spans="1:30" ht="15.75" customHeight="1">
      <c r="A2" s="2247"/>
      <c r="B2" s="6920"/>
      <c r="C2" s="6921"/>
      <c r="D2" s="6922"/>
      <c r="E2" s="2247"/>
      <c r="F2" s="2247"/>
      <c r="G2" s="6920"/>
      <c r="H2" s="2247"/>
      <c r="I2" s="6922"/>
      <c r="J2" s="2247"/>
      <c r="K2" s="2247"/>
      <c r="L2" s="6920"/>
      <c r="M2" s="2247"/>
      <c r="N2" s="6922"/>
      <c r="O2" s="2247"/>
      <c r="P2" s="2247"/>
      <c r="Q2" s="6920"/>
      <c r="R2" s="2247"/>
      <c r="S2" s="6922"/>
      <c r="T2" s="2247"/>
      <c r="U2" s="2247"/>
      <c r="V2" s="2247"/>
      <c r="W2" s="2247"/>
      <c r="X2" s="2247"/>
      <c r="Y2" s="2247"/>
      <c r="Z2" s="2247"/>
      <c r="AA2" s="2247"/>
      <c r="AB2" s="2247"/>
      <c r="AC2" s="2247"/>
      <c r="AD2" s="2247"/>
    </row>
    <row r="3" spans="1:30" ht="33.75">
      <c r="A3" s="2247"/>
      <c r="B3" s="6920"/>
      <c r="C3" s="6923" t="s">
        <v>3702</v>
      </c>
      <c r="D3" s="6922"/>
      <c r="E3" s="2247"/>
      <c r="F3" s="2247"/>
      <c r="G3" s="6920"/>
      <c r="H3" s="2247"/>
      <c r="I3" s="6922"/>
      <c r="J3" s="2247"/>
      <c r="K3" s="2247"/>
      <c r="L3" s="6920"/>
      <c r="M3" s="2247"/>
      <c r="N3" s="6922"/>
      <c r="O3" s="6924"/>
      <c r="P3" s="2247"/>
      <c r="Q3" s="6920"/>
      <c r="R3" s="2247"/>
      <c r="S3" s="6922"/>
      <c r="T3" s="2247"/>
      <c r="U3" s="2247"/>
      <c r="V3" s="2247"/>
      <c r="W3" s="2247"/>
      <c r="X3" s="2247"/>
      <c r="Y3" s="2247"/>
      <c r="Z3" s="2247"/>
      <c r="AA3" s="2247"/>
      <c r="AB3" s="2247"/>
      <c r="AC3" s="2247"/>
      <c r="AD3" s="2247"/>
    </row>
    <row r="4" spans="1:30" ht="21">
      <c r="A4" s="2247"/>
      <c r="B4" s="6920"/>
      <c r="C4" s="6925" t="s">
        <v>3703</v>
      </c>
      <c r="D4" s="6926" t="s">
        <v>3704</v>
      </c>
      <c r="E4" s="2247"/>
      <c r="F4" s="2247"/>
      <c r="G4" s="6920"/>
      <c r="H4" s="2247"/>
      <c r="I4" s="6922"/>
      <c r="J4" s="2247"/>
      <c r="K4" s="2247"/>
      <c r="L4" s="6920"/>
      <c r="M4" s="2247"/>
      <c r="N4" s="6925" t="s">
        <v>3703</v>
      </c>
      <c r="O4" s="6927" t="s">
        <v>3705</v>
      </c>
      <c r="P4" s="6928"/>
      <c r="Q4" s="6920"/>
      <c r="R4" s="2247"/>
      <c r="S4" s="6929"/>
      <c r="T4" s="6925" t="s">
        <v>3703</v>
      </c>
      <c r="U4" s="6927" t="s">
        <v>3706</v>
      </c>
      <c r="V4" s="6928"/>
      <c r="W4" s="2247"/>
      <c r="X4" s="2247"/>
      <c r="Y4" s="2247"/>
      <c r="Z4" s="6925" t="s">
        <v>3703</v>
      </c>
      <c r="AA4" s="6927" t="s">
        <v>3707</v>
      </c>
      <c r="AB4" s="6928"/>
      <c r="AC4" s="2247"/>
      <c r="AD4" s="2247"/>
    </row>
    <row r="5" spans="1:30" ht="23.25">
      <c r="A5" s="2247"/>
      <c r="B5" s="6920"/>
      <c r="C5" s="6930"/>
      <c r="D5" s="6926"/>
      <c r="E5" s="2247"/>
      <c r="F5" s="2247"/>
      <c r="G5" s="6920"/>
      <c r="H5" s="2247"/>
      <c r="I5" s="6922"/>
      <c r="J5" s="2247"/>
      <c r="K5" s="2247"/>
      <c r="L5" s="6920"/>
      <c r="M5" s="2247"/>
      <c r="N5" s="6931"/>
      <c r="O5" s="6924"/>
      <c r="P5" s="2247"/>
      <c r="Q5" s="6920"/>
      <c r="R5" s="2247"/>
      <c r="S5" s="6929"/>
      <c r="T5" s="6932"/>
      <c r="U5" s="2247"/>
      <c r="V5" s="2247"/>
      <c r="W5" s="2247"/>
      <c r="X5" s="2247"/>
      <c r="Y5" s="2247"/>
      <c r="Z5" s="2247"/>
      <c r="AA5" s="2247"/>
      <c r="AB5" s="2247"/>
      <c r="AC5" s="2247"/>
      <c r="AD5" s="2247"/>
    </row>
    <row r="6" spans="1:30" ht="21">
      <c r="A6" s="2247"/>
      <c r="B6" s="6920"/>
      <c r="C6" s="6925" t="s">
        <v>3703</v>
      </c>
      <c r="D6" s="6933" t="s">
        <v>3708</v>
      </c>
      <c r="E6" s="2247"/>
      <c r="F6" s="2247"/>
      <c r="G6" s="6920"/>
      <c r="H6" s="2247"/>
      <c r="I6" s="6922"/>
      <c r="J6" s="2247"/>
      <c r="K6" s="2247"/>
      <c r="L6" s="6920"/>
      <c r="M6" s="2247"/>
      <c r="N6" s="6925" t="s">
        <v>3703</v>
      </c>
      <c r="O6" s="6927" t="s">
        <v>3709</v>
      </c>
      <c r="P6" s="6928"/>
      <c r="Q6" s="6920"/>
      <c r="R6" s="2247"/>
      <c r="S6" s="6929"/>
      <c r="T6" s="6925" t="s">
        <v>3703</v>
      </c>
      <c r="U6" s="6927" t="s">
        <v>3710</v>
      </c>
      <c r="V6" s="6928"/>
      <c r="W6" s="2247"/>
      <c r="X6" s="2247"/>
      <c r="Y6" s="2247"/>
      <c r="Z6" s="6925" t="s">
        <v>3703</v>
      </c>
      <c r="AA6" s="6927" t="s">
        <v>3711</v>
      </c>
      <c r="AB6" s="6928"/>
      <c r="AC6" s="2247"/>
      <c r="AD6" s="2247"/>
    </row>
    <row r="7" spans="1:30" ht="23.25">
      <c r="A7" s="2247"/>
      <c r="B7" s="6920"/>
      <c r="C7" s="6930"/>
      <c r="D7" s="6926"/>
      <c r="E7" s="2247"/>
      <c r="F7" s="2247"/>
      <c r="G7" s="6920"/>
      <c r="H7" s="2247"/>
      <c r="I7" s="6922"/>
      <c r="J7" s="2247"/>
      <c r="K7" s="2247"/>
      <c r="L7" s="6920"/>
      <c r="M7" s="2247"/>
      <c r="N7" s="6931"/>
      <c r="O7" s="2247"/>
      <c r="P7" s="2247"/>
      <c r="Q7" s="6920"/>
      <c r="R7" s="2247"/>
      <c r="S7" s="6929"/>
      <c r="T7" s="2247"/>
      <c r="U7" s="2247"/>
      <c r="V7" s="2247"/>
      <c r="W7" s="2247"/>
      <c r="X7" s="2247"/>
      <c r="Y7" s="2247"/>
      <c r="Z7" s="2247"/>
      <c r="AA7" s="2247"/>
      <c r="AB7" s="2247"/>
      <c r="AC7" s="2247"/>
      <c r="AD7" s="2247"/>
    </row>
    <row r="8" spans="1:30" ht="21">
      <c r="A8" s="2247"/>
      <c r="B8" s="6920"/>
      <c r="C8" s="6925" t="s">
        <v>3703</v>
      </c>
      <c r="D8" s="6927" t="s">
        <v>3712</v>
      </c>
      <c r="E8" s="2247"/>
      <c r="F8" s="2247"/>
      <c r="G8" s="6920"/>
      <c r="H8" s="2247"/>
      <c r="I8" s="6922"/>
      <c r="J8" s="2247"/>
      <c r="K8" s="2247"/>
      <c r="L8" s="6920"/>
      <c r="M8" s="2247"/>
      <c r="N8" s="6925" t="s">
        <v>3703</v>
      </c>
      <c r="O8" s="6927" t="s">
        <v>3713</v>
      </c>
      <c r="P8" s="6928"/>
      <c r="Q8" s="6920"/>
      <c r="R8" s="2247"/>
      <c r="S8" s="6929"/>
      <c r="T8" s="6925" t="s">
        <v>3703</v>
      </c>
      <c r="U8" s="6927" t="s">
        <v>3714</v>
      </c>
      <c r="V8" s="6928"/>
      <c r="W8" s="2247"/>
      <c r="X8" s="2247"/>
      <c r="Y8" s="2247"/>
      <c r="Z8" s="6925" t="s">
        <v>3703</v>
      </c>
      <c r="AA8" s="6927" t="s">
        <v>3715</v>
      </c>
      <c r="AB8" s="6928"/>
      <c r="AC8" s="2247"/>
      <c r="AD8" s="2247"/>
    </row>
    <row r="9" spans="1:30" ht="19.5" customHeight="1">
      <c r="A9" s="2247"/>
      <c r="B9" s="6920"/>
      <c r="C9" s="6921"/>
      <c r="D9" s="6922"/>
      <c r="E9" s="2247"/>
      <c r="F9" s="2247"/>
      <c r="G9" s="6920"/>
      <c r="H9" s="2247"/>
      <c r="I9" s="6922"/>
      <c r="J9" s="2247"/>
      <c r="K9" s="2247"/>
      <c r="L9" s="6920"/>
      <c r="M9" s="2247"/>
      <c r="N9" s="6922"/>
      <c r="O9" s="2247"/>
      <c r="P9" s="2247"/>
      <c r="Q9" s="6920"/>
      <c r="R9" s="2247"/>
      <c r="S9" s="6922"/>
      <c r="T9" s="2247"/>
      <c r="U9" s="2247"/>
      <c r="V9" s="2247"/>
      <c r="W9" s="2247"/>
      <c r="X9" s="2247"/>
      <c r="Y9" s="2247"/>
      <c r="Z9" s="2247"/>
      <c r="AA9" s="2247"/>
      <c r="AB9" s="2247"/>
      <c r="AC9" s="2247"/>
      <c r="AD9" s="2247"/>
    </row>
    <row r="10" spans="1:30" ht="39" customHeight="1">
      <c r="A10" s="2247"/>
      <c r="B10" s="6920"/>
      <c r="C10" s="6934" t="s">
        <v>3716</v>
      </c>
      <c r="D10" s="6935" t="s">
        <v>3717</v>
      </c>
      <c r="E10" s="6936"/>
      <c r="F10" s="6936"/>
      <c r="G10" s="6937"/>
      <c r="H10" s="6936"/>
      <c r="I10" s="6938"/>
      <c r="J10" s="6936"/>
      <c r="K10" s="6936"/>
      <c r="L10" s="6937"/>
      <c r="M10" s="6936"/>
      <c r="N10" s="6938"/>
      <c r="O10" s="6936"/>
      <c r="P10" s="6936"/>
      <c r="Q10" s="6937"/>
      <c r="R10" s="6936"/>
      <c r="S10" s="6938"/>
      <c r="T10" s="6936"/>
      <c r="U10" s="6936"/>
      <c r="V10" s="6936"/>
      <c r="W10" s="6936"/>
      <c r="X10" s="6936"/>
      <c r="Y10" s="6936"/>
      <c r="Z10" s="6936"/>
      <c r="AA10" s="2247"/>
      <c r="AB10" s="2247"/>
      <c r="AC10" s="2247"/>
      <c r="AD10" s="2247"/>
    </row>
    <row r="11" spans="1:30" ht="19.5" customHeight="1">
      <c r="A11" s="2247"/>
      <c r="B11" s="6920"/>
      <c r="C11" s="6921"/>
      <c r="D11" s="6922"/>
      <c r="E11" s="2247"/>
      <c r="F11" s="2247"/>
      <c r="G11" s="6920"/>
      <c r="H11" s="2247"/>
      <c r="I11" s="6922"/>
      <c r="J11" s="2247"/>
      <c r="K11" s="2247"/>
      <c r="L11" s="6920"/>
      <c r="M11" s="2247"/>
      <c r="N11" s="6922"/>
      <c r="O11" s="2247"/>
      <c r="P11" s="2247"/>
      <c r="Q11" s="6920"/>
      <c r="R11" s="2247"/>
      <c r="S11" s="6922"/>
      <c r="T11" s="2247"/>
      <c r="U11" s="2247"/>
      <c r="V11" s="2247"/>
      <c r="W11" s="2247"/>
      <c r="X11" s="2247"/>
      <c r="Y11" s="2247"/>
      <c r="Z11" s="2247"/>
      <c r="AA11" s="2247"/>
      <c r="AB11" s="2247"/>
      <c r="AC11" s="2247"/>
      <c r="AD11" s="2247"/>
    </row>
    <row r="12" spans="1:30" ht="38.25" customHeight="1">
      <c r="A12" s="2247"/>
      <c r="B12" s="6920"/>
      <c r="C12" s="6934" t="s">
        <v>3716</v>
      </c>
      <c r="D12" s="6935" t="s">
        <v>3718</v>
      </c>
      <c r="E12" s="6936"/>
      <c r="F12" s="6936"/>
      <c r="G12" s="6937"/>
      <c r="H12" s="6936"/>
      <c r="I12" s="6938"/>
      <c r="J12" s="6936"/>
      <c r="K12" s="6936"/>
      <c r="L12" s="6937"/>
      <c r="M12" s="6936"/>
      <c r="N12" s="6938"/>
      <c r="O12" s="6936"/>
      <c r="P12" s="6936"/>
      <c r="Q12" s="6937"/>
      <c r="R12" s="6936"/>
      <c r="S12" s="6938"/>
      <c r="T12" s="6936"/>
      <c r="U12" s="6936"/>
      <c r="V12" s="6936"/>
      <c r="W12" s="6936"/>
      <c r="X12" s="6936"/>
      <c r="Y12" s="6936"/>
      <c r="Z12" s="6936"/>
      <c r="AA12" s="6936"/>
      <c r="AB12" s="6936"/>
      <c r="AC12" s="6936"/>
      <c r="AD12" s="6936"/>
    </row>
    <row r="13" spans="1:30" ht="19.5" customHeight="1">
      <c r="A13" s="2247"/>
      <c r="B13" s="6920"/>
      <c r="C13" s="6921"/>
      <c r="D13" s="6922"/>
      <c r="E13" s="2247"/>
      <c r="F13" s="2247"/>
      <c r="G13" s="6920"/>
      <c r="H13" s="2247"/>
      <c r="I13" s="6922"/>
      <c r="J13" s="2247"/>
      <c r="K13" s="2247"/>
      <c r="L13" s="6920"/>
      <c r="M13" s="2247"/>
      <c r="N13" s="6922"/>
      <c r="O13" s="2247"/>
      <c r="P13" s="2247"/>
      <c r="Q13" s="6920"/>
      <c r="R13" s="2247"/>
      <c r="S13" s="6922"/>
      <c r="T13" s="2247"/>
      <c r="U13" s="2247"/>
      <c r="V13" s="2247"/>
      <c r="W13" s="2247"/>
      <c r="X13" s="2247"/>
      <c r="Y13" s="2247"/>
      <c r="Z13" s="2247"/>
      <c r="AA13" s="2247"/>
      <c r="AB13" s="2247"/>
      <c r="AC13" s="2247"/>
      <c r="AD13" s="2247"/>
    </row>
    <row r="14" spans="1:30" ht="47.25">
      <c r="A14" s="2247"/>
      <c r="B14" s="2247"/>
      <c r="C14" s="2242"/>
      <c r="D14" s="6939" t="s">
        <v>3719</v>
      </c>
      <c r="E14" s="6940" t="s">
        <v>3720</v>
      </c>
      <c r="F14" s="6941"/>
      <c r="G14" s="2242"/>
      <c r="H14" s="6940" t="s">
        <v>3721</v>
      </c>
      <c r="I14" s="6940" t="s">
        <v>3722</v>
      </c>
      <c r="J14" s="6940" t="s">
        <v>3723</v>
      </c>
      <c r="M14" s="6943" t="s">
        <v>3724</v>
      </c>
      <c r="N14" s="6943" t="s">
        <v>3725</v>
      </c>
      <c r="O14" s="6941"/>
      <c r="P14" s="6943" t="s">
        <v>3726</v>
      </c>
      <c r="Q14" s="6941"/>
      <c r="S14" s="6941"/>
      <c r="T14" s="6941"/>
      <c r="U14" s="6941"/>
      <c r="V14" s="6941"/>
      <c r="W14" s="6941"/>
      <c r="X14" s="6944" t="s">
        <v>3727</v>
      </c>
      <c r="Y14" s="6941"/>
      <c r="AB14" s="6945" t="s">
        <v>3728</v>
      </c>
    </row>
    <row r="15" spans="1:30" ht="19.5" customHeight="1">
      <c r="A15" s="2247"/>
      <c r="B15" s="6920"/>
      <c r="C15" s="6921"/>
      <c r="D15" s="6922"/>
      <c r="E15" s="2247"/>
      <c r="F15" s="2247"/>
      <c r="G15" s="6920"/>
      <c r="H15" s="2247"/>
      <c r="I15" s="6922"/>
      <c r="J15" s="2247"/>
      <c r="K15" s="2247"/>
      <c r="L15" s="6920"/>
      <c r="M15" s="2247"/>
      <c r="N15" s="6922"/>
      <c r="O15" s="2247"/>
      <c r="P15" s="2247"/>
      <c r="Q15" s="6920"/>
      <c r="R15" s="2247"/>
      <c r="S15" s="6922"/>
      <c r="T15" s="2247"/>
      <c r="U15" s="2247"/>
      <c r="V15" s="2247"/>
      <c r="W15" s="2247"/>
      <c r="X15" s="2247"/>
      <c r="Y15" s="2247"/>
      <c r="Z15" s="2247"/>
      <c r="AA15" s="2247"/>
      <c r="AB15" s="2247"/>
      <c r="AC15" s="2247"/>
      <c r="AD15" s="2247"/>
    </row>
    <row r="16" spans="1:30">
      <c r="A16" s="6946">
        <v>1</v>
      </c>
      <c r="B16" s="6942" t="s">
        <v>3729</v>
      </c>
      <c r="C16" s="6947" t="s">
        <v>3730</v>
      </c>
      <c r="D16" s="6948" t="s">
        <v>3731</v>
      </c>
      <c r="E16" s="6949"/>
      <c r="F16" s="6946">
        <v>325</v>
      </c>
      <c r="G16" s="6942" t="s">
        <v>3732</v>
      </c>
      <c r="H16" s="6947" t="s">
        <v>3733</v>
      </c>
      <c r="I16" s="6948" t="s">
        <v>3734</v>
      </c>
      <c r="J16" s="6949"/>
      <c r="K16" s="6946">
        <v>649</v>
      </c>
      <c r="L16" s="6942" t="s">
        <v>3735</v>
      </c>
      <c r="M16" s="6947" t="s">
        <v>3736</v>
      </c>
      <c r="N16" s="6948" t="s">
        <v>3737</v>
      </c>
      <c r="O16" s="6949"/>
      <c r="P16" s="6946">
        <v>973</v>
      </c>
      <c r="Q16" s="6942" t="s">
        <v>3738</v>
      </c>
      <c r="R16" s="6947" t="s">
        <v>3739</v>
      </c>
      <c r="S16" s="6948" t="s">
        <v>3740</v>
      </c>
      <c r="T16" s="2247"/>
      <c r="U16" s="6950" t="s">
        <v>3741</v>
      </c>
      <c r="W16" s="6949"/>
      <c r="X16" s="6951"/>
      <c r="Y16" s="6951"/>
      <c r="Z16" s="6951"/>
      <c r="AA16" s="6951"/>
      <c r="AB16" s="6951"/>
      <c r="AC16" s="6951"/>
      <c r="AD16" s="6951"/>
    </row>
    <row r="17" spans="1:35">
      <c r="A17" s="6946">
        <v>2</v>
      </c>
      <c r="B17" s="6942" t="s">
        <v>3742</v>
      </c>
      <c r="C17" s="6947" t="s">
        <v>3743</v>
      </c>
      <c r="D17" s="6948" t="s">
        <v>3744</v>
      </c>
      <c r="E17" s="6949"/>
      <c r="F17" s="6946">
        <v>326</v>
      </c>
      <c r="G17" s="6942" t="s">
        <v>3745</v>
      </c>
      <c r="H17" s="6947" t="s">
        <v>3746</v>
      </c>
      <c r="I17" s="6948" t="s">
        <v>3747</v>
      </c>
      <c r="J17" s="6949"/>
      <c r="K17" s="6946">
        <v>650</v>
      </c>
      <c r="L17" s="6942" t="s">
        <v>3748</v>
      </c>
      <c r="M17" s="6947" t="s">
        <v>3749</v>
      </c>
      <c r="N17" s="6948" t="s">
        <v>3750</v>
      </c>
      <c r="O17" s="6949"/>
      <c r="P17" s="6946">
        <v>974</v>
      </c>
      <c r="Q17" s="6942" t="s">
        <v>3751</v>
      </c>
      <c r="R17" s="6947" t="s">
        <v>3752</v>
      </c>
      <c r="S17" s="6948" t="s">
        <v>3753</v>
      </c>
      <c r="T17" s="2247"/>
      <c r="U17" s="6925" t="s">
        <v>3703</v>
      </c>
      <c r="V17" s="6952" t="s">
        <v>3754</v>
      </c>
      <c r="W17" s="6953"/>
      <c r="X17" s="6954"/>
      <c r="Y17" s="6951"/>
      <c r="Z17" s="6951"/>
      <c r="AA17" s="6951"/>
      <c r="AB17" s="6951"/>
      <c r="AC17" s="6951"/>
      <c r="AD17" s="6951"/>
      <c r="AH17" s="2965"/>
    </row>
    <row r="18" spans="1:35">
      <c r="A18" s="6946">
        <v>3</v>
      </c>
      <c r="B18" s="6942" t="s">
        <v>3755</v>
      </c>
      <c r="C18" s="6947" t="s">
        <v>3756</v>
      </c>
      <c r="D18" s="6948" t="s">
        <v>3757</v>
      </c>
      <c r="E18" s="6949"/>
      <c r="F18" s="6946">
        <v>327</v>
      </c>
      <c r="G18" s="6942" t="s">
        <v>3758</v>
      </c>
      <c r="H18" s="6947" t="s">
        <v>3759</v>
      </c>
      <c r="I18" s="6948" t="s">
        <v>3760</v>
      </c>
      <c r="J18" s="6949"/>
      <c r="K18" s="6946">
        <v>651</v>
      </c>
      <c r="L18" s="6942" t="s">
        <v>3761</v>
      </c>
      <c r="M18" s="6947" t="s">
        <v>3762</v>
      </c>
      <c r="N18" s="6948" t="s">
        <v>3763</v>
      </c>
      <c r="O18" s="6949"/>
      <c r="P18" s="6946">
        <v>975</v>
      </c>
      <c r="Q18" s="6942" t="s">
        <v>3764</v>
      </c>
      <c r="R18" s="6947" t="s">
        <v>3765</v>
      </c>
      <c r="S18" s="6948" t="s">
        <v>3766</v>
      </c>
      <c r="T18" s="2247"/>
      <c r="U18" s="6950" t="s">
        <v>3702</v>
      </c>
      <c r="V18" s="6950"/>
      <c r="W18" s="6949"/>
      <c r="X18" s="6954"/>
      <c r="Y18" s="6951"/>
      <c r="Z18" s="6951"/>
      <c r="AA18" s="6951"/>
      <c r="AB18" s="6951"/>
      <c r="AC18" s="6951"/>
      <c r="AD18" s="6951"/>
      <c r="AH18" s="2965"/>
    </row>
    <row r="19" spans="1:35">
      <c r="A19" s="6946">
        <v>4</v>
      </c>
      <c r="B19" s="6942" t="s">
        <v>3767</v>
      </c>
      <c r="C19" s="6947" t="s">
        <v>3768</v>
      </c>
      <c r="D19" s="6948" t="s">
        <v>3769</v>
      </c>
      <c r="E19" s="6949"/>
      <c r="F19" s="6946">
        <v>328</v>
      </c>
      <c r="G19" s="6942" t="s">
        <v>3770</v>
      </c>
      <c r="H19" s="6947" t="s">
        <v>3771</v>
      </c>
      <c r="I19" s="6948" t="s">
        <v>3772</v>
      </c>
      <c r="J19" s="6949"/>
      <c r="K19" s="6946">
        <v>652</v>
      </c>
      <c r="L19" s="6942" t="s">
        <v>3773</v>
      </c>
      <c r="M19" s="6947" t="s">
        <v>3774</v>
      </c>
      <c r="N19" s="6948" t="s">
        <v>3775</v>
      </c>
      <c r="O19" s="6949"/>
      <c r="P19" s="6946">
        <v>976</v>
      </c>
      <c r="Q19" s="6942" t="s">
        <v>3776</v>
      </c>
      <c r="R19" s="6947" t="s">
        <v>3777</v>
      </c>
      <c r="S19" s="6948" t="s">
        <v>3778</v>
      </c>
      <c r="T19" s="2247"/>
      <c r="U19" s="6925" t="s">
        <v>3703</v>
      </c>
      <c r="V19" s="6952" t="s">
        <v>3704</v>
      </c>
      <c r="W19" s="6953"/>
      <c r="X19" s="6954"/>
      <c r="Y19" s="6951"/>
      <c r="Z19" s="6951"/>
      <c r="AA19" s="6951"/>
      <c r="AB19" s="6951"/>
      <c r="AC19" s="6951"/>
      <c r="AD19" s="6951"/>
      <c r="AH19" s="2965"/>
      <c r="AI19" s="2965"/>
    </row>
    <row r="20" spans="1:35">
      <c r="A20" s="6946">
        <v>5</v>
      </c>
      <c r="B20" s="6942" t="s">
        <v>3779</v>
      </c>
      <c r="C20" s="6947" t="s">
        <v>3780</v>
      </c>
      <c r="D20" s="6948" t="s">
        <v>3781</v>
      </c>
      <c r="E20" s="6949"/>
      <c r="F20" s="6946">
        <v>329</v>
      </c>
      <c r="G20" s="6942" t="s">
        <v>3782</v>
      </c>
      <c r="H20" s="6947" t="s">
        <v>3783</v>
      </c>
      <c r="I20" s="6948" t="s">
        <v>3784</v>
      </c>
      <c r="J20" s="6949"/>
      <c r="K20" s="6946">
        <v>653</v>
      </c>
      <c r="L20" s="6942" t="s">
        <v>3785</v>
      </c>
      <c r="M20" s="6947" t="s">
        <v>3786</v>
      </c>
      <c r="N20" s="6948" t="s">
        <v>3787</v>
      </c>
      <c r="O20" s="6949"/>
      <c r="P20" s="6946">
        <v>977</v>
      </c>
      <c r="Q20" s="6942" t="s">
        <v>3788</v>
      </c>
      <c r="R20" s="6947" t="s">
        <v>3789</v>
      </c>
      <c r="S20" s="6948" t="s">
        <v>3790</v>
      </c>
      <c r="T20" s="2247"/>
      <c r="U20" s="6955"/>
      <c r="V20" s="6950" t="s">
        <v>3791</v>
      </c>
      <c r="W20" s="6949"/>
      <c r="X20" s="6954"/>
      <c r="Y20" s="6951"/>
      <c r="Z20" s="6951"/>
      <c r="AA20" s="6951"/>
      <c r="AB20" s="6951"/>
      <c r="AC20" s="6951"/>
      <c r="AD20" s="6951"/>
    </row>
    <row r="21" spans="1:35">
      <c r="A21" s="6946">
        <v>6</v>
      </c>
      <c r="B21" s="6942">
        <v>2795</v>
      </c>
      <c r="C21" s="6947" t="s">
        <v>3792</v>
      </c>
      <c r="D21" s="6948" t="s">
        <v>3793</v>
      </c>
      <c r="E21" s="6949"/>
      <c r="F21" s="6946">
        <v>330</v>
      </c>
      <c r="G21" s="6942" t="s">
        <v>3794</v>
      </c>
      <c r="H21" s="6947" t="s">
        <v>3795</v>
      </c>
      <c r="I21" s="6948" t="s">
        <v>3796</v>
      </c>
      <c r="J21" s="6949"/>
      <c r="K21" s="6946">
        <v>654</v>
      </c>
      <c r="L21" s="6942" t="s">
        <v>3797</v>
      </c>
      <c r="M21" s="6947" t="s">
        <v>3798</v>
      </c>
      <c r="N21" s="6948" t="s">
        <v>3799</v>
      </c>
      <c r="O21" s="6949"/>
      <c r="P21" s="6946">
        <v>978</v>
      </c>
      <c r="Q21" s="6942" t="s">
        <v>3800</v>
      </c>
      <c r="R21" s="6947" t="s">
        <v>3801</v>
      </c>
      <c r="S21" s="6948" t="s">
        <v>3802</v>
      </c>
      <c r="T21" s="2247"/>
      <c r="U21" s="6949"/>
      <c r="V21" s="6949"/>
      <c r="W21" s="6949"/>
      <c r="X21" s="6949"/>
      <c r="Y21" s="6949"/>
      <c r="Z21" s="6949"/>
      <c r="AA21" s="6949"/>
      <c r="AB21" s="6949"/>
      <c r="AC21" s="6949"/>
      <c r="AD21" s="6949"/>
    </row>
    <row r="22" spans="1:35">
      <c r="A22" s="6946">
        <v>7</v>
      </c>
      <c r="B22" s="6942">
        <v>2796</v>
      </c>
      <c r="C22" s="6947" t="s">
        <v>3803</v>
      </c>
      <c r="D22" s="6948" t="s">
        <v>3804</v>
      </c>
      <c r="E22" s="6949"/>
      <c r="F22" s="6946">
        <v>331</v>
      </c>
      <c r="G22" s="6942" t="s">
        <v>3805</v>
      </c>
      <c r="H22" s="6947" t="s">
        <v>3806</v>
      </c>
      <c r="I22" s="6948" t="s">
        <v>3807</v>
      </c>
      <c r="J22" s="6949"/>
      <c r="K22" s="6946">
        <v>655</v>
      </c>
      <c r="L22" s="6942" t="s">
        <v>3808</v>
      </c>
      <c r="M22" s="6947" t="s">
        <v>3809</v>
      </c>
      <c r="N22" s="6948" t="s">
        <v>3810</v>
      </c>
      <c r="O22" s="6949"/>
      <c r="P22" s="6946">
        <v>979</v>
      </c>
      <c r="Q22" s="6942" t="s">
        <v>3811</v>
      </c>
      <c r="R22" s="6947" t="s">
        <v>3812</v>
      </c>
      <c r="S22" s="6948" t="s">
        <v>3813</v>
      </c>
      <c r="T22" s="2247"/>
      <c r="U22" s="6949"/>
      <c r="V22" s="6949"/>
      <c r="W22" s="6949"/>
      <c r="X22" s="6953"/>
      <c r="Y22" s="6953"/>
      <c r="Z22" s="6953"/>
      <c r="AA22" s="6953"/>
      <c r="AB22" s="6953"/>
      <c r="AC22" s="6953"/>
      <c r="AD22" s="6949"/>
    </row>
    <row r="23" spans="1:35">
      <c r="A23" s="6946">
        <v>8</v>
      </c>
      <c r="B23" s="6942">
        <v>2797</v>
      </c>
      <c r="C23" s="6947" t="s">
        <v>3814</v>
      </c>
      <c r="D23" s="6948" t="s">
        <v>3815</v>
      </c>
      <c r="E23" s="6949"/>
      <c r="F23" s="6946">
        <v>332</v>
      </c>
      <c r="G23" s="6942" t="s">
        <v>3816</v>
      </c>
      <c r="H23" s="6947" t="s">
        <v>3817</v>
      </c>
      <c r="I23" s="6948" t="s">
        <v>3818</v>
      </c>
      <c r="J23" s="6949"/>
      <c r="K23" s="6946">
        <v>656</v>
      </c>
      <c r="L23" s="6942" t="s">
        <v>3819</v>
      </c>
      <c r="M23" s="6947" t="s">
        <v>3820</v>
      </c>
      <c r="N23" s="6948" t="s">
        <v>3821</v>
      </c>
      <c r="O23" s="6949"/>
      <c r="P23" s="6946">
        <v>980</v>
      </c>
      <c r="Q23" s="6942" t="s">
        <v>3822</v>
      </c>
      <c r="R23" s="6947" t="s">
        <v>3823</v>
      </c>
      <c r="S23" s="6948" t="s">
        <v>3824</v>
      </c>
      <c r="T23" s="2247"/>
      <c r="U23" s="6953" t="s">
        <v>3825</v>
      </c>
      <c r="V23" s="6953"/>
      <c r="W23" s="6953"/>
      <c r="X23" s="6953"/>
      <c r="Y23" s="6949"/>
      <c r="Z23" s="6949"/>
      <c r="AA23" s="6949"/>
      <c r="AB23" s="6949"/>
      <c r="AC23" s="6949"/>
      <c r="AD23" s="6949"/>
      <c r="AE23" s="2247"/>
    </row>
    <row r="24" spans="1:35">
      <c r="A24" s="6946">
        <v>9</v>
      </c>
      <c r="B24" s="6942" t="s">
        <v>3826</v>
      </c>
      <c r="C24" s="6947" t="s">
        <v>3827</v>
      </c>
      <c r="D24" s="6948" t="s">
        <v>3828</v>
      </c>
      <c r="E24" s="6949"/>
      <c r="F24" s="6946">
        <v>333</v>
      </c>
      <c r="G24" s="6942" t="s">
        <v>3829</v>
      </c>
      <c r="H24" s="6947" t="s">
        <v>3830</v>
      </c>
      <c r="I24" s="6948" t="s">
        <v>3831</v>
      </c>
      <c r="J24" s="6949"/>
      <c r="K24" s="6946">
        <v>657</v>
      </c>
      <c r="L24" s="6942" t="s">
        <v>3832</v>
      </c>
      <c r="M24" s="6947" t="s">
        <v>3833</v>
      </c>
      <c r="N24" s="6948" t="s">
        <v>3834</v>
      </c>
      <c r="O24" s="6949"/>
      <c r="P24" s="6946">
        <v>981</v>
      </c>
      <c r="Q24" s="6942" t="s">
        <v>3835</v>
      </c>
      <c r="R24" s="6947" t="s">
        <v>3836</v>
      </c>
      <c r="S24" s="6948" t="s">
        <v>3837</v>
      </c>
      <c r="T24" s="2247"/>
      <c r="U24" s="6953" t="s">
        <v>3838</v>
      </c>
      <c r="V24" s="6953"/>
      <c r="W24" s="6953"/>
      <c r="X24" s="6953"/>
      <c r="Y24" s="6949"/>
      <c r="Z24" s="6949"/>
      <c r="AA24" s="6949"/>
      <c r="AB24" s="6949"/>
      <c r="AC24" s="6949"/>
      <c r="AD24" s="6949"/>
    </row>
    <row r="25" spans="1:35">
      <c r="A25" s="6946">
        <v>10</v>
      </c>
      <c r="B25" s="6942" t="s">
        <v>3839</v>
      </c>
      <c r="C25" s="6947" t="s">
        <v>3840</v>
      </c>
      <c r="E25" s="6949"/>
      <c r="F25" s="6946">
        <v>334</v>
      </c>
      <c r="G25" s="6942" t="s">
        <v>3841</v>
      </c>
      <c r="H25" s="6947" t="s">
        <v>3842</v>
      </c>
      <c r="I25" s="6948" t="s">
        <v>3843</v>
      </c>
      <c r="J25" s="6949"/>
      <c r="K25" s="6946">
        <v>658</v>
      </c>
      <c r="L25" s="6942" t="s">
        <v>3844</v>
      </c>
      <c r="M25" s="6947" t="s">
        <v>3845</v>
      </c>
      <c r="N25" s="6948" t="s">
        <v>3846</v>
      </c>
      <c r="O25" s="6949"/>
      <c r="P25" s="6946">
        <v>982</v>
      </c>
      <c r="Q25" s="6942" t="s">
        <v>3847</v>
      </c>
      <c r="R25" s="6947" t="s">
        <v>3848</v>
      </c>
      <c r="S25" s="6948" t="s">
        <v>3849</v>
      </c>
      <c r="T25" s="2247"/>
      <c r="U25" s="6953"/>
      <c r="V25" s="6953" t="s">
        <v>3850</v>
      </c>
      <c r="W25" s="6953"/>
      <c r="X25" s="6953"/>
      <c r="Y25" s="6949"/>
      <c r="Z25" s="6949"/>
      <c r="AA25" s="6949"/>
      <c r="AB25" s="6949"/>
      <c r="AC25" s="6949"/>
      <c r="AD25" s="6949"/>
    </row>
    <row r="26" spans="1:35">
      <c r="A26" s="6946">
        <v>11</v>
      </c>
      <c r="B26" s="6942" t="s">
        <v>3851</v>
      </c>
      <c r="C26" s="6947" t="s">
        <v>3852</v>
      </c>
      <c r="E26" s="6949"/>
      <c r="F26" s="6946">
        <v>335</v>
      </c>
      <c r="G26" s="6942" t="s">
        <v>3853</v>
      </c>
      <c r="H26" s="6947" t="s">
        <v>3854</v>
      </c>
      <c r="I26" s="6948" t="s">
        <v>3855</v>
      </c>
      <c r="J26" s="6949"/>
      <c r="K26" s="6946">
        <v>659</v>
      </c>
      <c r="L26" s="6942" t="s">
        <v>3856</v>
      </c>
      <c r="M26" s="6947" t="s">
        <v>3857</v>
      </c>
      <c r="N26" s="6948" t="s">
        <v>3858</v>
      </c>
      <c r="O26" s="6949"/>
      <c r="P26" s="6946">
        <v>983</v>
      </c>
      <c r="Q26" s="6942" t="s">
        <v>3859</v>
      </c>
      <c r="R26" s="6947" t="s">
        <v>3860</v>
      </c>
      <c r="S26" s="6948" t="s">
        <v>3861</v>
      </c>
      <c r="T26" s="2247"/>
      <c r="U26" s="6953"/>
      <c r="V26" s="6953" t="s">
        <v>3862</v>
      </c>
      <c r="W26" s="6953"/>
      <c r="X26" s="6953"/>
      <c r="Y26" s="6949"/>
      <c r="Z26" s="6949"/>
      <c r="AA26" s="6949"/>
      <c r="AB26" s="6949"/>
      <c r="AC26" s="6949"/>
      <c r="AD26" s="6949"/>
    </row>
    <row r="27" spans="1:35">
      <c r="A27" s="6946">
        <v>12</v>
      </c>
      <c r="B27" s="6942">
        <v>3030</v>
      </c>
      <c r="C27" s="6947" t="s">
        <v>3863</v>
      </c>
      <c r="E27" s="6949"/>
      <c r="F27" s="6946">
        <v>336</v>
      </c>
      <c r="G27" s="6942" t="s">
        <v>3864</v>
      </c>
      <c r="H27" s="6947" t="s">
        <v>3865</v>
      </c>
      <c r="I27" s="6948" t="s">
        <v>3866</v>
      </c>
      <c r="J27" s="6949"/>
      <c r="K27" s="6946">
        <v>660</v>
      </c>
      <c r="L27" s="6942" t="s">
        <v>3867</v>
      </c>
      <c r="M27" s="6947" t="s">
        <v>3868</v>
      </c>
      <c r="N27" s="6948" t="s">
        <v>3869</v>
      </c>
      <c r="O27" s="6949"/>
      <c r="P27" s="6946">
        <v>984</v>
      </c>
      <c r="Q27" s="6942" t="s">
        <v>3870</v>
      </c>
      <c r="R27" s="6947" t="s">
        <v>3871</v>
      </c>
      <c r="S27" s="6948" t="s">
        <v>3872</v>
      </c>
      <c r="T27" s="2247"/>
      <c r="U27" s="6955"/>
      <c r="V27" s="6949"/>
      <c r="W27" s="6949"/>
      <c r="X27" s="6949"/>
      <c r="Y27" s="6949"/>
      <c r="Z27" s="6949"/>
      <c r="AA27" s="6949"/>
      <c r="AB27" s="6949"/>
      <c r="AC27" s="6949"/>
      <c r="AD27" s="6949"/>
    </row>
    <row r="28" spans="1:35">
      <c r="A28" s="6946">
        <v>13</v>
      </c>
      <c r="B28" s="6942" t="s">
        <v>3873</v>
      </c>
      <c r="C28" s="6947" t="s">
        <v>3874</v>
      </c>
      <c r="E28" s="6949"/>
      <c r="F28" s="6946">
        <v>337</v>
      </c>
      <c r="G28" s="6942" t="s">
        <v>3875</v>
      </c>
      <c r="H28" s="6947" t="s">
        <v>3876</v>
      </c>
      <c r="I28" s="6948" t="s">
        <v>3877</v>
      </c>
      <c r="J28" s="6949"/>
      <c r="K28" s="6946">
        <v>661</v>
      </c>
      <c r="L28" s="6942" t="s">
        <v>3878</v>
      </c>
      <c r="M28" s="6947" t="s">
        <v>3879</v>
      </c>
      <c r="N28" s="6948" t="s">
        <v>3880</v>
      </c>
      <c r="O28" s="6949"/>
      <c r="P28" s="6946">
        <v>985</v>
      </c>
      <c r="Q28" s="6942" t="s">
        <v>3881</v>
      </c>
      <c r="R28" s="6947" t="s">
        <v>3882</v>
      </c>
      <c r="S28" s="6948" t="s">
        <v>3883</v>
      </c>
      <c r="T28" s="2247"/>
      <c r="U28" s="2247"/>
      <c r="V28" s="2247"/>
      <c r="W28" s="2247"/>
      <c r="X28" s="2247"/>
      <c r="Y28" s="2247"/>
      <c r="Z28" s="2247"/>
      <c r="AA28" s="2247"/>
      <c r="AB28" s="2247"/>
      <c r="AC28" s="2247"/>
      <c r="AD28" s="2247"/>
      <c r="AE28" s="2247"/>
      <c r="AF28" s="2247"/>
      <c r="AG28" s="2247"/>
    </row>
    <row r="29" spans="1:35">
      <c r="A29" s="6946">
        <v>14</v>
      </c>
      <c r="B29" s="6942" t="s">
        <v>3884</v>
      </c>
      <c r="C29" s="6947" t="s">
        <v>3885</v>
      </c>
      <c r="E29" s="6949"/>
      <c r="F29" s="6946">
        <v>338</v>
      </c>
      <c r="G29" s="6942" t="s">
        <v>3886</v>
      </c>
      <c r="H29" s="6947" t="s">
        <v>3887</v>
      </c>
      <c r="I29" s="6948" t="s">
        <v>3888</v>
      </c>
      <c r="J29" s="6949"/>
      <c r="K29" s="6946">
        <v>662</v>
      </c>
      <c r="L29" s="6942" t="s">
        <v>3889</v>
      </c>
      <c r="M29" s="6947" t="s">
        <v>3890</v>
      </c>
      <c r="N29" s="6948" t="s">
        <v>3891</v>
      </c>
      <c r="O29" s="6949"/>
      <c r="P29" s="6946">
        <v>986</v>
      </c>
      <c r="Q29" s="6942" t="s">
        <v>3892</v>
      </c>
      <c r="R29" s="6947" t="s">
        <v>3893</v>
      </c>
      <c r="S29" s="6948" t="s">
        <v>3894</v>
      </c>
      <c r="T29" s="2247"/>
      <c r="U29" s="2247"/>
      <c r="V29" s="2247"/>
      <c r="W29" s="2247"/>
      <c r="X29" s="2247"/>
      <c r="Y29" s="2247"/>
      <c r="Z29" s="2247"/>
      <c r="AA29" s="2247"/>
      <c r="AB29" s="2247"/>
      <c r="AC29" s="2247"/>
      <c r="AD29" s="2247"/>
    </row>
    <row r="30" spans="1:35">
      <c r="A30" s="6946">
        <v>15</v>
      </c>
      <c r="B30" s="6942">
        <v>2049</v>
      </c>
      <c r="C30" s="6947" t="s">
        <v>3895</v>
      </c>
      <c r="E30" s="6949"/>
      <c r="F30" s="6946">
        <v>339</v>
      </c>
      <c r="G30" s="6942" t="s">
        <v>3896</v>
      </c>
      <c r="H30" s="6947" t="s">
        <v>3897</v>
      </c>
      <c r="I30" s="6948" t="s">
        <v>3898</v>
      </c>
      <c r="J30" s="6949"/>
      <c r="K30" s="6946">
        <v>663</v>
      </c>
      <c r="L30" s="6942" t="s">
        <v>3899</v>
      </c>
      <c r="M30" s="6947" t="s">
        <v>3900</v>
      </c>
      <c r="N30" s="6948" t="s">
        <v>3901</v>
      </c>
      <c r="O30" s="6949"/>
      <c r="P30" s="6946">
        <v>987</v>
      </c>
      <c r="Q30" s="6942" t="s">
        <v>3902</v>
      </c>
      <c r="R30" s="6947" t="s">
        <v>3903</v>
      </c>
      <c r="S30" s="6948" t="s">
        <v>3904</v>
      </c>
      <c r="T30" s="2247"/>
      <c r="U30" s="2247"/>
      <c r="V30" s="2247"/>
      <c r="W30" s="2247"/>
      <c r="X30" s="2247"/>
      <c r="Y30" s="2247"/>
      <c r="Z30" s="2247"/>
      <c r="AA30" s="2247"/>
      <c r="AB30" s="2247"/>
      <c r="AC30" s="2247"/>
      <c r="AD30" s="2247"/>
    </row>
    <row r="31" spans="1:35">
      <c r="A31" s="6946">
        <v>16</v>
      </c>
      <c r="B31" s="6942" t="s">
        <v>3905</v>
      </c>
      <c r="C31" s="6947" t="s">
        <v>3906</v>
      </c>
      <c r="E31" s="6949"/>
      <c r="F31" s="6946">
        <v>340</v>
      </c>
      <c r="G31" s="6942" t="s">
        <v>3907</v>
      </c>
      <c r="H31" s="6947" t="s">
        <v>3908</v>
      </c>
      <c r="I31" s="6948" t="s">
        <v>3909</v>
      </c>
      <c r="J31" s="6949"/>
      <c r="K31" s="6946">
        <v>664</v>
      </c>
      <c r="L31" s="6942" t="s">
        <v>3910</v>
      </c>
      <c r="M31" s="6947" t="s">
        <v>3911</v>
      </c>
      <c r="N31" s="6948" t="s">
        <v>3912</v>
      </c>
      <c r="O31" s="6949"/>
      <c r="P31" s="6946">
        <v>988</v>
      </c>
      <c r="Q31" s="6942" t="s">
        <v>3913</v>
      </c>
      <c r="R31" s="6947" t="s">
        <v>3914</v>
      </c>
      <c r="S31" s="6948" t="s">
        <v>3915</v>
      </c>
      <c r="T31" s="2247"/>
      <c r="U31" s="2247"/>
      <c r="V31" s="2247"/>
      <c r="W31" s="2247"/>
      <c r="X31" s="2247"/>
      <c r="Y31" s="2247"/>
      <c r="Z31" s="2247"/>
      <c r="AA31" s="2247"/>
      <c r="AB31" s="2247"/>
      <c r="AC31" s="2247"/>
      <c r="AD31" s="2247"/>
    </row>
    <row r="32" spans="1:35">
      <c r="A32" s="6946">
        <v>17</v>
      </c>
      <c r="B32" s="6942" t="s">
        <v>3916</v>
      </c>
      <c r="C32" s="6947" t="s">
        <v>3917</v>
      </c>
      <c r="E32" s="6949"/>
      <c r="F32" s="6946">
        <v>341</v>
      </c>
      <c r="G32" s="6942" t="s">
        <v>3918</v>
      </c>
      <c r="H32" s="6947" t="s">
        <v>3919</v>
      </c>
      <c r="I32" s="6948" t="s">
        <v>3920</v>
      </c>
      <c r="J32" s="6949"/>
      <c r="K32" s="6946">
        <v>665</v>
      </c>
      <c r="L32" s="6942" t="s">
        <v>3921</v>
      </c>
      <c r="M32" s="6947" t="s">
        <v>3922</v>
      </c>
      <c r="N32" s="6948" t="s">
        <v>3923</v>
      </c>
      <c r="O32" s="6949"/>
      <c r="P32" s="6946">
        <v>989</v>
      </c>
      <c r="Q32" s="6942" t="s">
        <v>3924</v>
      </c>
      <c r="R32" s="6947" t="s">
        <v>3925</v>
      </c>
      <c r="S32" s="6948" t="s">
        <v>3926</v>
      </c>
      <c r="T32" s="2247"/>
      <c r="U32" s="2247"/>
      <c r="V32" s="2247"/>
      <c r="W32" s="2247"/>
      <c r="X32" s="2247"/>
      <c r="Y32" s="2247"/>
      <c r="Z32" s="2247"/>
      <c r="AA32" s="2247"/>
      <c r="AB32" s="2247"/>
      <c r="AC32" s="2247"/>
      <c r="AD32" s="2247"/>
    </row>
    <row r="33" spans="1:30">
      <c r="A33" s="6946">
        <v>18</v>
      </c>
      <c r="B33" s="6942" t="s">
        <v>3927</v>
      </c>
      <c r="C33" s="6947" t="s">
        <v>3928</v>
      </c>
      <c r="E33" s="6949"/>
      <c r="F33" s="6946">
        <v>342</v>
      </c>
      <c r="G33" s="6942" t="s">
        <v>3929</v>
      </c>
      <c r="H33" s="6947" t="s">
        <v>3930</v>
      </c>
      <c r="I33" s="6948" t="s">
        <v>3931</v>
      </c>
      <c r="J33" s="6949"/>
      <c r="K33" s="6946">
        <v>666</v>
      </c>
      <c r="L33" s="6942" t="s">
        <v>3932</v>
      </c>
      <c r="M33" s="6947" t="s">
        <v>3933</v>
      </c>
      <c r="N33" s="6948" t="s">
        <v>3934</v>
      </c>
      <c r="O33" s="6949"/>
      <c r="P33" s="6946">
        <v>990</v>
      </c>
      <c r="Q33" s="6942" t="s">
        <v>3935</v>
      </c>
      <c r="R33" s="6947" t="s">
        <v>3936</v>
      </c>
      <c r="S33" s="6948" t="s">
        <v>3937</v>
      </c>
      <c r="T33" s="2247"/>
      <c r="U33" s="2247"/>
      <c r="V33" s="2247"/>
      <c r="W33" s="2247"/>
      <c r="X33" s="2247"/>
      <c r="Y33" s="2247"/>
      <c r="Z33" s="2247"/>
      <c r="AA33" s="2247"/>
      <c r="AB33" s="2247"/>
      <c r="AC33" s="2247"/>
      <c r="AD33" s="2247"/>
    </row>
    <row r="34" spans="1:30">
      <c r="A34" s="6946">
        <v>19</v>
      </c>
      <c r="B34" s="6942" t="s">
        <v>3938</v>
      </c>
      <c r="C34" s="6947" t="s">
        <v>3939</v>
      </c>
      <c r="E34" s="6949"/>
      <c r="F34" s="6946">
        <v>343</v>
      </c>
      <c r="G34" s="6942" t="s">
        <v>3940</v>
      </c>
      <c r="H34" s="6947" t="s">
        <v>3941</v>
      </c>
      <c r="I34" s="6948" t="s">
        <v>3942</v>
      </c>
      <c r="J34" s="6949"/>
      <c r="K34" s="6946">
        <v>667</v>
      </c>
      <c r="L34" s="6942" t="s">
        <v>3943</v>
      </c>
      <c r="M34" s="6947" t="s">
        <v>3944</v>
      </c>
      <c r="N34" s="6948" t="s">
        <v>3945</v>
      </c>
      <c r="O34" s="6949"/>
      <c r="P34" s="6946">
        <v>991</v>
      </c>
      <c r="Q34" s="6942" t="s">
        <v>3946</v>
      </c>
      <c r="R34" s="6947" t="s">
        <v>3947</v>
      </c>
      <c r="S34" s="6948" t="s">
        <v>3948</v>
      </c>
      <c r="T34" s="2247"/>
      <c r="U34" s="2247"/>
      <c r="V34" s="2247"/>
      <c r="W34" s="2247"/>
      <c r="X34" s="2247"/>
      <c r="Y34" s="2247"/>
      <c r="Z34" s="2247"/>
      <c r="AA34" s="2247"/>
      <c r="AB34" s="2247"/>
      <c r="AC34" s="2247"/>
      <c r="AD34" s="2247"/>
    </row>
    <row r="35" spans="1:30">
      <c r="A35" s="6946">
        <v>20</v>
      </c>
      <c r="B35" s="6942" t="s">
        <v>3949</v>
      </c>
      <c r="C35" s="6947" t="s">
        <v>3950</v>
      </c>
      <c r="E35" s="6949"/>
      <c r="F35" s="6946">
        <v>344</v>
      </c>
      <c r="G35" s="6942" t="s">
        <v>3951</v>
      </c>
      <c r="H35" s="6947" t="s">
        <v>3952</v>
      </c>
      <c r="I35" s="6948" t="s">
        <v>3953</v>
      </c>
      <c r="J35" s="6949"/>
      <c r="K35" s="6946">
        <v>668</v>
      </c>
      <c r="L35" s="6942" t="s">
        <v>3954</v>
      </c>
      <c r="M35" s="6947" t="s">
        <v>3955</v>
      </c>
      <c r="N35" s="6948" t="s">
        <v>3956</v>
      </c>
      <c r="O35" s="6949"/>
      <c r="P35" s="6946">
        <v>992</v>
      </c>
      <c r="Q35" s="6942" t="s">
        <v>3957</v>
      </c>
      <c r="R35" s="6947" t="s">
        <v>3958</v>
      </c>
      <c r="S35" s="6948" t="s">
        <v>3959</v>
      </c>
      <c r="T35" s="2247"/>
      <c r="U35" s="2247"/>
      <c r="V35" s="2247"/>
      <c r="W35" s="2247"/>
      <c r="X35" s="2247"/>
      <c r="Y35" s="2247"/>
      <c r="Z35" s="2247"/>
      <c r="AA35" s="2247"/>
      <c r="AB35" s="2247"/>
      <c r="AC35" s="2247"/>
      <c r="AD35" s="2247"/>
    </row>
    <row r="36" spans="1:30">
      <c r="A36" s="6946">
        <v>21</v>
      </c>
      <c r="B36" s="6942" t="s">
        <v>3960</v>
      </c>
      <c r="C36" s="6947" t="s">
        <v>3961</v>
      </c>
      <c r="E36" s="6949"/>
      <c r="F36" s="6946">
        <v>345</v>
      </c>
      <c r="G36" s="6942" t="s">
        <v>3962</v>
      </c>
      <c r="H36" s="6947" t="s">
        <v>3963</v>
      </c>
      <c r="I36" s="6948" t="s">
        <v>3964</v>
      </c>
      <c r="J36" s="6949"/>
      <c r="K36" s="6946">
        <v>669</v>
      </c>
      <c r="L36" s="6942" t="s">
        <v>3965</v>
      </c>
      <c r="M36" s="6947" t="s">
        <v>3966</v>
      </c>
      <c r="N36" s="6948" t="s">
        <v>3967</v>
      </c>
      <c r="O36" s="6949"/>
      <c r="P36" s="6946">
        <v>993</v>
      </c>
      <c r="Q36" s="6942" t="s">
        <v>3968</v>
      </c>
      <c r="R36" s="6947" t="s">
        <v>3969</v>
      </c>
      <c r="S36" s="6948" t="s">
        <v>3970</v>
      </c>
      <c r="T36" s="2247"/>
      <c r="U36" s="2247"/>
      <c r="V36" s="2247"/>
      <c r="W36" s="2247"/>
      <c r="X36" s="2247"/>
      <c r="Y36" s="2247"/>
      <c r="Z36" s="2247"/>
      <c r="AA36" s="2247"/>
      <c r="AB36" s="2247"/>
      <c r="AC36" s="2247"/>
      <c r="AD36" s="2247"/>
    </row>
    <row r="37" spans="1:30">
      <c r="A37" s="6946">
        <v>22</v>
      </c>
      <c r="B37" s="6942" t="s">
        <v>3971</v>
      </c>
      <c r="C37" s="6947" t="s">
        <v>3972</v>
      </c>
      <c r="E37" s="6949"/>
      <c r="F37" s="6946">
        <v>346</v>
      </c>
      <c r="G37" s="6942" t="s">
        <v>3973</v>
      </c>
      <c r="H37" s="6947" t="s">
        <v>3974</v>
      </c>
      <c r="I37" s="6948" t="s">
        <v>3975</v>
      </c>
      <c r="J37" s="6949"/>
      <c r="K37" s="6946">
        <v>670</v>
      </c>
      <c r="L37" s="6942" t="s">
        <v>3976</v>
      </c>
      <c r="M37" s="6947" t="s">
        <v>3977</v>
      </c>
      <c r="N37" s="6948" t="s">
        <v>3978</v>
      </c>
      <c r="O37" s="6949"/>
      <c r="P37" s="6946">
        <v>994</v>
      </c>
      <c r="Q37" s="6942" t="s">
        <v>3979</v>
      </c>
      <c r="R37" s="6947" t="s">
        <v>3980</v>
      </c>
      <c r="S37" s="6948" t="s">
        <v>3981</v>
      </c>
      <c r="T37" s="2247"/>
      <c r="U37" s="2247"/>
      <c r="V37" s="2247"/>
      <c r="W37" s="2247"/>
      <c r="X37" s="2247"/>
      <c r="Y37" s="2247"/>
      <c r="Z37" s="2247"/>
      <c r="AA37" s="2247"/>
      <c r="AB37" s="2247"/>
      <c r="AC37" s="2247"/>
      <c r="AD37" s="2247"/>
    </row>
    <row r="38" spans="1:30">
      <c r="A38" s="6946">
        <v>23</v>
      </c>
      <c r="B38" s="6942" t="s">
        <v>3982</v>
      </c>
      <c r="C38" s="6947" t="s">
        <v>3983</v>
      </c>
      <c r="E38" s="6949"/>
      <c r="F38" s="6946">
        <v>347</v>
      </c>
      <c r="G38" s="6942" t="s">
        <v>3984</v>
      </c>
      <c r="H38" s="6947" t="s">
        <v>3985</v>
      </c>
      <c r="I38" s="6948" t="s">
        <v>3986</v>
      </c>
      <c r="J38" s="6949"/>
      <c r="K38" s="6946">
        <v>671</v>
      </c>
      <c r="L38" s="6942" t="s">
        <v>3987</v>
      </c>
      <c r="M38" s="6947" t="s">
        <v>3988</v>
      </c>
      <c r="N38" s="6948" t="s">
        <v>3989</v>
      </c>
      <c r="O38" s="6949"/>
      <c r="P38" s="6946">
        <v>995</v>
      </c>
      <c r="Q38" s="6942" t="s">
        <v>3990</v>
      </c>
      <c r="R38" s="6947" t="s">
        <v>3991</v>
      </c>
      <c r="S38" s="6948" t="s">
        <v>3992</v>
      </c>
      <c r="T38" s="2247"/>
      <c r="U38" s="2247"/>
      <c r="V38" s="2247"/>
      <c r="W38" s="2247"/>
      <c r="X38" s="2247"/>
      <c r="Y38" s="2247"/>
      <c r="Z38" s="2247"/>
      <c r="AA38" s="2247"/>
      <c r="AB38" s="2247"/>
      <c r="AC38" s="2247"/>
      <c r="AD38" s="2247"/>
    </row>
    <row r="39" spans="1:30">
      <c r="A39" s="6946">
        <v>24</v>
      </c>
      <c r="B39" s="6942" t="s">
        <v>3993</v>
      </c>
      <c r="C39" s="6947" t="s">
        <v>3994</v>
      </c>
      <c r="D39" s="6948" t="s">
        <v>3995</v>
      </c>
      <c r="E39" s="6949"/>
      <c r="F39" s="6946">
        <v>348</v>
      </c>
      <c r="G39" s="6942" t="s">
        <v>3996</v>
      </c>
      <c r="H39" s="6947" t="s">
        <v>3997</v>
      </c>
      <c r="I39" s="6948" t="s">
        <v>3998</v>
      </c>
      <c r="J39" s="6949"/>
      <c r="K39" s="6946">
        <v>672</v>
      </c>
      <c r="L39" s="6942" t="s">
        <v>3999</v>
      </c>
      <c r="M39" s="6947" t="s">
        <v>4000</v>
      </c>
      <c r="N39" s="6948" t="s">
        <v>4001</v>
      </c>
      <c r="O39" s="6949"/>
      <c r="P39" s="6946">
        <v>996</v>
      </c>
      <c r="Q39" s="6942" t="s">
        <v>4002</v>
      </c>
      <c r="R39" s="6947" t="s">
        <v>4003</v>
      </c>
      <c r="T39" s="2247"/>
      <c r="U39" s="2247"/>
      <c r="V39" s="2247"/>
      <c r="W39" s="2247"/>
      <c r="X39" s="2247"/>
      <c r="Y39" s="2247"/>
      <c r="Z39" s="2247"/>
      <c r="AA39" s="2247"/>
      <c r="AB39" s="2247"/>
      <c r="AC39" s="2247"/>
      <c r="AD39" s="2247"/>
    </row>
    <row r="40" spans="1:30">
      <c r="A40" s="6946">
        <v>25</v>
      </c>
      <c r="B40" s="6942" t="s">
        <v>4004</v>
      </c>
      <c r="C40" s="6947" t="s">
        <v>4005</v>
      </c>
      <c r="D40" s="6948" t="s">
        <v>4006</v>
      </c>
      <c r="E40" s="6949"/>
      <c r="F40" s="6946">
        <v>349</v>
      </c>
      <c r="G40" s="6942" t="s">
        <v>4007</v>
      </c>
      <c r="H40" s="6947" t="s">
        <v>4008</v>
      </c>
      <c r="I40" s="6948" t="s">
        <v>4009</v>
      </c>
      <c r="J40" s="6949"/>
      <c r="K40" s="6946">
        <v>673</v>
      </c>
      <c r="L40" s="6942" t="s">
        <v>4010</v>
      </c>
      <c r="M40" s="6947" t="s">
        <v>4011</v>
      </c>
      <c r="N40" s="6948" t="s">
        <v>4012</v>
      </c>
      <c r="O40" s="6949"/>
      <c r="P40" s="6946">
        <v>997</v>
      </c>
      <c r="Q40" s="6942" t="s">
        <v>4013</v>
      </c>
      <c r="R40" s="6947" t="s">
        <v>4014</v>
      </c>
      <c r="T40" s="2247"/>
      <c r="U40" s="2247"/>
      <c r="V40" s="2247"/>
      <c r="W40" s="2247"/>
      <c r="X40" s="2247"/>
      <c r="Y40" s="2247"/>
      <c r="Z40" s="2247"/>
      <c r="AA40" s="2247"/>
      <c r="AB40" s="2247"/>
      <c r="AC40" s="2247"/>
      <c r="AD40" s="2247"/>
    </row>
    <row r="41" spans="1:30">
      <c r="A41" s="6946">
        <v>26</v>
      </c>
      <c r="B41" s="6942" t="s">
        <v>4015</v>
      </c>
      <c r="C41" s="6947" t="s">
        <v>4016</v>
      </c>
      <c r="D41" s="6948" t="s">
        <v>4006</v>
      </c>
      <c r="E41" s="6949"/>
      <c r="F41" s="6946">
        <v>350</v>
      </c>
      <c r="G41" s="6942" t="s">
        <v>4017</v>
      </c>
      <c r="H41" s="6947" t="s">
        <v>4018</v>
      </c>
      <c r="I41" s="6948" t="s">
        <v>4019</v>
      </c>
      <c r="J41" s="6949"/>
      <c r="K41" s="6946">
        <v>674</v>
      </c>
      <c r="L41" s="6942" t="s">
        <v>4020</v>
      </c>
      <c r="M41" s="6947" t="s">
        <v>4021</v>
      </c>
      <c r="N41" s="6948" t="s">
        <v>4022</v>
      </c>
      <c r="O41" s="6949"/>
      <c r="P41" s="6946">
        <v>998</v>
      </c>
      <c r="Q41" s="6942" t="s">
        <v>4023</v>
      </c>
      <c r="R41" s="6947" t="s">
        <v>4024</v>
      </c>
      <c r="T41" s="2247"/>
      <c r="U41" s="2247"/>
      <c r="V41" s="2247"/>
      <c r="W41" s="2247"/>
      <c r="X41" s="2247"/>
      <c r="Y41" s="2247"/>
      <c r="Z41" s="2247"/>
      <c r="AA41" s="2247"/>
      <c r="AB41" s="2247"/>
      <c r="AC41" s="2247"/>
      <c r="AD41" s="2247"/>
    </row>
    <row r="42" spans="1:30">
      <c r="A42" s="6946">
        <v>27</v>
      </c>
      <c r="B42" s="6942" t="s">
        <v>4025</v>
      </c>
      <c r="C42" s="6947" t="s">
        <v>4026</v>
      </c>
      <c r="D42" s="6948" t="s">
        <v>4027</v>
      </c>
      <c r="E42" s="6949"/>
      <c r="F42" s="6946">
        <v>351</v>
      </c>
      <c r="G42" s="6942" t="s">
        <v>4028</v>
      </c>
      <c r="H42" s="6947" t="s">
        <v>4029</v>
      </c>
      <c r="I42" s="6948" t="s">
        <v>4030</v>
      </c>
      <c r="J42" s="6949"/>
      <c r="K42" s="6946">
        <v>675</v>
      </c>
      <c r="L42" s="6942" t="s">
        <v>4031</v>
      </c>
      <c r="M42" s="6947" t="s">
        <v>4032</v>
      </c>
      <c r="N42" s="6948" t="s">
        <v>4033</v>
      </c>
      <c r="O42" s="6949"/>
      <c r="P42" s="6946">
        <v>999</v>
      </c>
      <c r="Q42" s="6942" t="s">
        <v>4034</v>
      </c>
      <c r="R42" s="6947" t="s">
        <v>4035</v>
      </c>
      <c r="S42" s="6948" t="s">
        <v>4036</v>
      </c>
      <c r="T42" s="2247"/>
      <c r="U42" s="2247"/>
      <c r="V42" s="2247"/>
      <c r="W42" s="2247"/>
      <c r="X42" s="2247"/>
      <c r="Y42" s="2247"/>
      <c r="Z42" s="2247"/>
      <c r="AA42" s="2247"/>
      <c r="AB42" s="2247"/>
      <c r="AC42" s="2247"/>
      <c r="AD42" s="2247"/>
    </row>
    <row r="43" spans="1:30">
      <c r="A43" s="6946">
        <v>28</v>
      </c>
      <c r="B43" s="6942" t="s">
        <v>4037</v>
      </c>
      <c r="C43" s="6947" t="s">
        <v>4038</v>
      </c>
      <c r="D43" s="6948" t="s">
        <v>4039</v>
      </c>
      <c r="E43" s="6949"/>
      <c r="F43" s="6946">
        <v>352</v>
      </c>
      <c r="G43" s="6942" t="s">
        <v>4040</v>
      </c>
      <c r="H43" s="6947" t="s">
        <v>4041</v>
      </c>
      <c r="I43" s="6948" t="s">
        <v>4042</v>
      </c>
      <c r="J43" s="6949"/>
      <c r="K43" s="6946">
        <v>676</v>
      </c>
      <c r="L43" s="6942" t="s">
        <v>4043</v>
      </c>
      <c r="M43" s="6947" t="s">
        <v>4044</v>
      </c>
      <c r="N43" s="6948" t="s">
        <v>4045</v>
      </c>
      <c r="O43" s="6949"/>
      <c r="P43" s="6946">
        <v>1000</v>
      </c>
      <c r="Q43" s="6942" t="s">
        <v>4046</v>
      </c>
      <c r="R43" s="6947" t="s">
        <v>4047</v>
      </c>
      <c r="S43" s="6948" t="s">
        <v>4048</v>
      </c>
      <c r="T43" s="2247"/>
      <c r="U43" s="2247"/>
      <c r="V43" s="2247"/>
      <c r="W43" s="2247"/>
      <c r="X43" s="2247"/>
      <c r="Y43" s="2247"/>
      <c r="Z43" s="2247"/>
      <c r="AA43" s="2247"/>
      <c r="AB43" s="2247"/>
      <c r="AC43" s="2247"/>
      <c r="AD43" s="2247"/>
    </row>
    <row r="44" spans="1:30">
      <c r="A44" s="6946">
        <v>29</v>
      </c>
      <c r="B44" s="6942" t="s">
        <v>4049</v>
      </c>
      <c r="C44" s="6947" t="s">
        <v>4050</v>
      </c>
      <c r="D44" s="6948" t="s">
        <v>4051</v>
      </c>
      <c r="E44" s="6949"/>
      <c r="F44" s="6946">
        <v>353</v>
      </c>
      <c r="G44" s="6942" t="s">
        <v>4052</v>
      </c>
      <c r="H44" s="6947" t="s">
        <v>4053</v>
      </c>
      <c r="I44" s="6948" t="s">
        <v>4054</v>
      </c>
      <c r="J44" s="6949"/>
      <c r="K44" s="6946">
        <v>677</v>
      </c>
      <c r="L44" s="6942" t="s">
        <v>4055</v>
      </c>
      <c r="M44" s="6947" t="s">
        <v>4056</v>
      </c>
      <c r="N44" s="6948" t="s">
        <v>4057</v>
      </c>
      <c r="O44" s="6949"/>
      <c r="P44" s="6946">
        <v>1001</v>
      </c>
      <c r="Q44" s="6942" t="s">
        <v>4058</v>
      </c>
      <c r="R44" s="6947" t="s">
        <v>4059</v>
      </c>
      <c r="S44" s="6948" t="s">
        <v>4060</v>
      </c>
      <c r="T44" s="2247"/>
      <c r="U44" s="2247"/>
      <c r="V44" s="2247"/>
      <c r="W44" s="2247"/>
      <c r="X44" s="2247"/>
      <c r="Y44" s="2247"/>
      <c r="Z44" s="2247"/>
      <c r="AA44" s="2247"/>
      <c r="AB44" s="2247"/>
      <c r="AC44" s="2247"/>
      <c r="AD44" s="2247"/>
    </row>
    <row r="45" spans="1:30">
      <c r="A45" s="6946">
        <v>30</v>
      </c>
      <c r="B45" s="6942">
        <v>2328</v>
      </c>
      <c r="C45" s="6947" t="s">
        <v>4061</v>
      </c>
      <c r="D45" s="6948" t="s">
        <v>4062</v>
      </c>
      <c r="E45" s="6949"/>
      <c r="F45" s="6946">
        <v>354</v>
      </c>
      <c r="G45" s="6942" t="s">
        <v>4063</v>
      </c>
      <c r="H45" s="6947" t="s">
        <v>4064</v>
      </c>
      <c r="I45" s="6948" t="s">
        <v>4065</v>
      </c>
      <c r="J45" s="6949"/>
      <c r="K45" s="6946">
        <v>678</v>
      </c>
      <c r="L45" s="6942" t="s">
        <v>4066</v>
      </c>
      <c r="M45" s="6947" t="s">
        <v>4067</v>
      </c>
      <c r="N45" s="6948" t="s">
        <v>4068</v>
      </c>
      <c r="O45" s="6949"/>
      <c r="P45" s="6946">
        <v>1002</v>
      </c>
      <c r="Q45" s="6942" t="s">
        <v>4069</v>
      </c>
      <c r="R45" s="6947" t="s">
        <v>4070</v>
      </c>
      <c r="S45" s="6948" t="s">
        <v>4071</v>
      </c>
      <c r="T45" s="2247"/>
      <c r="U45" s="2247"/>
      <c r="V45" s="2247"/>
      <c r="W45" s="2247"/>
      <c r="X45" s="2247"/>
      <c r="Y45" s="2247"/>
      <c r="Z45" s="2247"/>
      <c r="AA45" s="2247"/>
      <c r="AB45" s="2247"/>
      <c r="AC45" s="2247"/>
      <c r="AD45" s="2247"/>
    </row>
    <row r="46" spans="1:30">
      <c r="A46" s="6946">
        <v>31</v>
      </c>
      <c r="B46" s="6942">
        <v>2935</v>
      </c>
      <c r="C46" s="6947" t="s">
        <v>4072</v>
      </c>
      <c r="D46" s="6948" t="s">
        <v>4073</v>
      </c>
      <c r="E46" s="6949"/>
      <c r="F46" s="6946">
        <v>355</v>
      </c>
      <c r="G46" s="6942" t="s">
        <v>4074</v>
      </c>
      <c r="H46" s="6947" t="s">
        <v>4075</v>
      </c>
      <c r="I46" s="6948" t="s">
        <v>4076</v>
      </c>
      <c r="J46" s="6949"/>
      <c r="K46" s="6946">
        <v>679</v>
      </c>
      <c r="L46" s="6942" t="s">
        <v>4077</v>
      </c>
      <c r="M46" s="6947" t="s">
        <v>4078</v>
      </c>
      <c r="N46" s="6948" t="s">
        <v>4079</v>
      </c>
      <c r="O46" s="6949"/>
      <c r="P46" s="6946">
        <v>1003</v>
      </c>
      <c r="Q46" s="6942" t="s">
        <v>4080</v>
      </c>
      <c r="R46" s="6947" t="s">
        <v>4081</v>
      </c>
      <c r="S46" s="6948" t="s">
        <v>4082</v>
      </c>
      <c r="T46" s="2247"/>
      <c r="U46" s="2247"/>
      <c r="V46" s="2247"/>
      <c r="W46" s="2247"/>
      <c r="X46" s="2247"/>
      <c r="Y46" s="2247"/>
      <c r="Z46" s="2247"/>
      <c r="AA46" s="2247"/>
      <c r="AB46" s="2247"/>
      <c r="AC46" s="2247"/>
      <c r="AD46" s="2247"/>
    </row>
    <row r="47" spans="1:30">
      <c r="A47" s="6946">
        <v>32</v>
      </c>
      <c r="B47" s="6942">
        <v>2934</v>
      </c>
      <c r="C47" s="6947" t="s">
        <v>4083</v>
      </c>
      <c r="D47" s="6948" t="s">
        <v>4084</v>
      </c>
      <c r="E47" s="6949"/>
      <c r="F47" s="6946">
        <v>356</v>
      </c>
      <c r="G47" s="6942" t="s">
        <v>4085</v>
      </c>
      <c r="H47" s="6947" t="s">
        <v>4086</v>
      </c>
      <c r="I47" s="6948" t="s">
        <v>4087</v>
      </c>
      <c r="J47" s="6949"/>
      <c r="K47" s="6946">
        <v>680</v>
      </c>
      <c r="L47" s="6942" t="s">
        <v>4088</v>
      </c>
      <c r="M47" s="6947" t="s">
        <v>4089</v>
      </c>
      <c r="N47" s="6948" t="s">
        <v>4090</v>
      </c>
      <c r="O47" s="6949"/>
      <c r="P47" s="6946">
        <v>1004</v>
      </c>
      <c r="Q47" s="6942" t="s">
        <v>4091</v>
      </c>
      <c r="R47" s="6947" t="s">
        <v>4092</v>
      </c>
      <c r="S47" s="6948" t="s">
        <v>4093</v>
      </c>
      <c r="T47" s="2247"/>
      <c r="U47" s="2247"/>
      <c r="V47" s="2247"/>
      <c r="W47" s="2247"/>
      <c r="X47" s="2247"/>
      <c r="Y47" s="2247"/>
      <c r="Z47" s="2247"/>
      <c r="AA47" s="2247"/>
      <c r="AB47" s="2247"/>
      <c r="AC47" s="2247"/>
      <c r="AD47" s="2247"/>
    </row>
    <row r="48" spans="1:30">
      <c r="A48" s="6946">
        <v>33</v>
      </c>
      <c r="B48" s="6942" t="s">
        <v>4094</v>
      </c>
      <c r="C48" s="6947" t="s">
        <v>4095</v>
      </c>
      <c r="D48" s="6948" t="s">
        <v>4096</v>
      </c>
      <c r="E48" s="6949"/>
      <c r="F48" s="6946">
        <v>357</v>
      </c>
      <c r="G48" s="6942" t="s">
        <v>4097</v>
      </c>
      <c r="H48" s="6947" t="s">
        <v>4098</v>
      </c>
      <c r="I48" s="6948" t="s">
        <v>4099</v>
      </c>
      <c r="J48" s="6949"/>
      <c r="K48" s="6946">
        <v>681</v>
      </c>
      <c r="L48" s="6942" t="s">
        <v>4100</v>
      </c>
      <c r="M48" s="6947" t="s">
        <v>4101</v>
      </c>
      <c r="N48" s="6948" t="s">
        <v>4102</v>
      </c>
      <c r="O48" s="6949"/>
      <c r="P48" s="6946">
        <v>1005</v>
      </c>
      <c r="Q48" s="6942" t="s">
        <v>4103</v>
      </c>
      <c r="R48" s="6947" t="s">
        <v>4104</v>
      </c>
      <c r="S48" s="6948" t="s">
        <v>4105</v>
      </c>
      <c r="T48" s="2247"/>
      <c r="U48" s="2247"/>
      <c r="V48" s="2247"/>
      <c r="W48" s="2247"/>
      <c r="X48" s="2247"/>
      <c r="Y48" s="2247"/>
      <c r="Z48" s="2247"/>
      <c r="AA48" s="2247"/>
      <c r="AB48" s="2247"/>
      <c r="AC48" s="2247"/>
      <c r="AD48" s="2247"/>
    </row>
    <row r="49" spans="1:30">
      <c r="A49" s="6946">
        <v>34</v>
      </c>
      <c r="B49" s="6942" t="s">
        <v>4106</v>
      </c>
      <c r="C49" s="6947" t="s">
        <v>4107</v>
      </c>
      <c r="D49" s="6948" t="s">
        <v>4108</v>
      </c>
      <c r="E49" s="6949"/>
      <c r="F49" s="6946">
        <v>358</v>
      </c>
      <c r="G49" s="6942" t="s">
        <v>4109</v>
      </c>
      <c r="H49" s="6947" t="s">
        <v>4110</v>
      </c>
      <c r="I49" s="6948" t="s">
        <v>4111</v>
      </c>
      <c r="J49" s="6949"/>
      <c r="K49" s="6946">
        <v>682</v>
      </c>
      <c r="L49" s="6942" t="s">
        <v>4112</v>
      </c>
      <c r="M49" s="6947" t="s">
        <v>4113</v>
      </c>
      <c r="N49" s="6948" t="s">
        <v>4114</v>
      </c>
      <c r="O49" s="6949"/>
      <c r="P49" s="6946">
        <v>1006</v>
      </c>
      <c r="Q49" s="6942" t="s">
        <v>4115</v>
      </c>
      <c r="R49" s="6947" t="s">
        <v>4116</v>
      </c>
      <c r="S49" s="6948" t="s">
        <v>4117</v>
      </c>
      <c r="T49" s="2247"/>
      <c r="U49" s="2247"/>
      <c r="V49" s="2247"/>
      <c r="W49" s="2247"/>
      <c r="X49" s="2247"/>
      <c r="Y49" s="2247"/>
      <c r="Z49" s="2247"/>
      <c r="AA49" s="2247"/>
      <c r="AB49" s="2247"/>
      <c r="AC49" s="2247"/>
      <c r="AD49" s="2247"/>
    </row>
    <row r="50" spans="1:30">
      <c r="A50" s="6946">
        <v>35</v>
      </c>
      <c r="B50" s="6942" t="s">
        <v>4118</v>
      </c>
      <c r="C50" s="6947" t="s">
        <v>4119</v>
      </c>
      <c r="D50" s="6948" t="s">
        <v>4120</v>
      </c>
      <c r="E50" s="6949"/>
      <c r="F50" s="6946">
        <v>359</v>
      </c>
      <c r="G50" s="6942" t="s">
        <v>4121</v>
      </c>
      <c r="H50" s="6947" t="s">
        <v>4122</v>
      </c>
      <c r="I50" s="6948" t="s">
        <v>4123</v>
      </c>
      <c r="J50" s="6949"/>
      <c r="K50" s="6946">
        <v>683</v>
      </c>
      <c r="L50" s="6942" t="s">
        <v>4124</v>
      </c>
      <c r="M50" s="6947" t="s">
        <v>4125</v>
      </c>
      <c r="N50" s="6948" t="s">
        <v>4126</v>
      </c>
      <c r="O50" s="6949"/>
      <c r="P50" s="6946">
        <v>1007</v>
      </c>
      <c r="Q50" s="6942" t="s">
        <v>4127</v>
      </c>
      <c r="R50" s="6947" t="s">
        <v>4128</v>
      </c>
      <c r="S50" s="6948" t="s">
        <v>4129</v>
      </c>
      <c r="T50" s="2247"/>
      <c r="U50" s="2247"/>
      <c r="V50" s="2247"/>
      <c r="W50" s="2247"/>
      <c r="X50" s="2247"/>
      <c r="Y50" s="2247"/>
      <c r="Z50" s="2247"/>
      <c r="AA50" s="2247"/>
      <c r="AB50" s="2247"/>
      <c r="AC50" s="2247"/>
      <c r="AD50" s="2247"/>
    </row>
    <row r="51" spans="1:30">
      <c r="A51" s="6946">
        <v>36</v>
      </c>
      <c r="B51" s="6942" t="s">
        <v>4130</v>
      </c>
      <c r="C51" s="6947" t="s">
        <v>4131</v>
      </c>
      <c r="D51" s="6948" t="s">
        <v>4132</v>
      </c>
      <c r="E51" s="6949"/>
      <c r="F51" s="6946">
        <v>360</v>
      </c>
      <c r="G51" s="6942" t="s">
        <v>4133</v>
      </c>
      <c r="H51" s="6947" t="s">
        <v>4134</v>
      </c>
      <c r="I51" s="6948" t="s">
        <v>4135</v>
      </c>
      <c r="J51" s="6949"/>
      <c r="K51" s="6946">
        <v>684</v>
      </c>
      <c r="L51" s="6942" t="s">
        <v>4136</v>
      </c>
      <c r="M51" s="6947" t="s">
        <v>4137</v>
      </c>
      <c r="N51" s="6948" t="s">
        <v>4138</v>
      </c>
      <c r="O51" s="6949"/>
      <c r="P51" s="6946">
        <v>1008</v>
      </c>
      <c r="Q51" s="6942" t="s">
        <v>4139</v>
      </c>
      <c r="R51" s="6947" t="s">
        <v>4140</v>
      </c>
      <c r="S51" s="6948" t="s">
        <v>4141</v>
      </c>
      <c r="T51" s="2247"/>
      <c r="U51" s="2247"/>
      <c r="V51" s="2247"/>
      <c r="W51" s="2247"/>
      <c r="X51" s="2247"/>
      <c r="Y51" s="2247"/>
      <c r="Z51" s="2247"/>
      <c r="AA51" s="2247"/>
      <c r="AB51" s="2247"/>
      <c r="AC51" s="2247"/>
      <c r="AD51" s="2247"/>
    </row>
    <row r="52" spans="1:30">
      <c r="A52" s="6946">
        <v>37</v>
      </c>
      <c r="B52" s="6942" t="s">
        <v>4142</v>
      </c>
      <c r="C52" s="6947" t="s">
        <v>4143</v>
      </c>
      <c r="D52" s="6948" t="s">
        <v>4144</v>
      </c>
      <c r="E52" s="6949"/>
      <c r="F52" s="6946">
        <v>361</v>
      </c>
      <c r="G52" s="6942" t="s">
        <v>4145</v>
      </c>
      <c r="H52" s="6947" t="s">
        <v>4146</v>
      </c>
      <c r="I52" s="6948" t="s">
        <v>4147</v>
      </c>
      <c r="J52" s="6949"/>
      <c r="K52" s="6946">
        <v>685</v>
      </c>
      <c r="L52" s="6942" t="s">
        <v>4148</v>
      </c>
      <c r="M52" s="6947" t="s">
        <v>4149</v>
      </c>
      <c r="N52" s="6948" t="s">
        <v>4150</v>
      </c>
      <c r="O52" s="6949"/>
      <c r="P52" s="6946">
        <v>1009</v>
      </c>
      <c r="Q52" s="6942" t="s">
        <v>4151</v>
      </c>
      <c r="R52" s="6947" t="s">
        <v>4152</v>
      </c>
      <c r="S52" s="6948" t="s">
        <v>4153</v>
      </c>
      <c r="T52" s="2247"/>
      <c r="U52" s="2247"/>
      <c r="V52" s="2247"/>
      <c r="W52" s="2247"/>
      <c r="X52" s="2247"/>
      <c r="Y52" s="2247"/>
      <c r="Z52" s="2247"/>
      <c r="AA52" s="2247"/>
      <c r="AB52" s="2247"/>
      <c r="AC52" s="2247"/>
      <c r="AD52" s="2247"/>
    </row>
    <row r="53" spans="1:30">
      <c r="A53" s="6946">
        <v>38</v>
      </c>
      <c r="B53" s="6942" t="s">
        <v>4154</v>
      </c>
      <c r="C53" s="6947" t="s">
        <v>4155</v>
      </c>
      <c r="D53" s="6948" t="s">
        <v>4156</v>
      </c>
      <c r="E53" s="6949"/>
      <c r="F53" s="6946">
        <v>362</v>
      </c>
      <c r="G53" s="6942" t="s">
        <v>4157</v>
      </c>
      <c r="H53" s="6947" t="s">
        <v>4158</v>
      </c>
      <c r="I53" s="6948" t="s">
        <v>4159</v>
      </c>
      <c r="J53" s="6949"/>
      <c r="K53" s="6946">
        <v>686</v>
      </c>
      <c r="L53" s="6942" t="s">
        <v>4160</v>
      </c>
      <c r="M53" s="6947" t="s">
        <v>4161</v>
      </c>
      <c r="N53" s="6948" t="s">
        <v>4162</v>
      </c>
      <c r="O53" s="6949"/>
      <c r="P53" s="6946">
        <v>1010</v>
      </c>
      <c r="Q53" s="6942" t="s">
        <v>4163</v>
      </c>
      <c r="R53" s="6947" t="s">
        <v>4164</v>
      </c>
      <c r="S53" s="6948" t="s">
        <v>4165</v>
      </c>
      <c r="T53" s="2247"/>
      <c r="U53" s="2247"/>
      <c r="V53" s="2247"/>
      <c r="W53" s="2247"/>
      <c r="X53" s="2247"/>
      <c r="Y53" s="2247"/>
      <c r="Z53" s="2247"/>
      <c r="AA53" s="2247"/>
      <c r="AB53" s="2247"/>
      <c r="AC53" s="2247"/>
      <c r="AD53" s="2247"/>
    </row>
    <row r="54" spans="1:30">
      <c r="A54" s="6946">
        <v>39</v>
      </c>
      <c r="B54" s="6942" t="s">
        <v>4166</v>
      </c>
      <c r="C54" s="6947" t="s">
        <v>4167</v>
      </c>
      <c r="D54" s="6948" t="s">
        <v>4168</v>
      </c>
      <c r="E54" s="6949"/>
      <c r="F54" s="6946">
        <v>363</v>
      </c>
      <c r="G54" s="6942" t="s">
        <v>4169</v>
      </c>
      <c r="H54" s="6947" t="s">
        <v>4170</v>
      </c>
      <c r="I54" s="6948" t="s">
        <v>4171</v>
      </c>
      <c r="J54" s="6949"/>
      <c r="K54" s="6946">
        <v>687</v>
      </c>
      <c r="L54" s="6942" t="s">
        <v>4172</v>
      </c>
      <c r="M54" s="6947" t="s">
        <v>4173</v>
      </c>
      <c r="N54" s="6948" t="s">
        <v>4174</v>
      </c>
      <c r="O54" s="6949"/>
      <c r="P54" s="6946">
        <v>1011</v>
      </c>
      <c r="Q54" s="6942" t="s">
        <v>4175</v>
      </c>
      <c r="R54" s="6947" t="s">
        <v>4176</v>
      </c>
      <c r="S54" s="6948" t="s">
        <v>4177</v>
      </c>
      <c r="T54" s="2247"/>
      <c r="U54" s="2247"/>
      <c r="V54" s="2247"/>
      <c r="W54" s="2247"/>
      <c r="X54" s="2247"/>
      <c r="Y54" s="2247"/>
      <c r="Z54" s="2247"/>
      <c r="AA54" s="2247"/>
      <c r="AB54" s="2247"/>
      <c r="AC54" s="2247"/>
      <c r="AD54" s="2247"/>
    </row>
    <row r="55" spans="1:30">
      <c r="A55" s="6946">
        <v>40</v>
      </c>
      <c r="B55" s="6942" t="s">
        <v>4178</v>
      </c>
      <c r="C55" s="6947" t="s">
        <v>4179</v>
      </c>
      <c r="D55" s="6948" t="s">
        <v>4180</v>
      </c>
      <c r="E55" s="6949"/>
      <c r="F55" s="6946">
        <v>364</v>
      </c>
      <c r="G55" s="6942" t="s">
        <v>4181</v>
      </c>
      <c r="H55" s="6947" t="s">
        <v>4182</v>
      </c>
      <c r="I55" s="6948" t="s">
        <v>4183</v>
      </c>
      <c r="J55" s="6949"/>
      <c r="K55" s="6946">
        <v>688</v>
      </c>
      <c r="L55" s="6942" t="s">
        <v>4184</v>
      </c>
      <c r="M55" s="6947" t="s">
        <v>4185</v>
      </c>
      <c r="N55" s="6948" t="s">
        <v>4186</v>
      </c>
      <c r="O55" s="6949"/>
      <c r="P55" s="6946">
        <v>1012</v>
      </c>
      <c r="Q55" s="6942" t="s">
        <v>4187</v>
      </c>
      <c r="R55" s="6947" t="s">
        <v>4188</v>
      </c>
      <c r="S55" s="6948" t="s">
        <v>4189</v>
      </c>
      <c r="T55" s="2247"/>
      <c r="U55" s="2247"/>
      <c r="V55" s="2247"/>
      <c r="W55" s="2247"/>
      <c r="X55" s="2247"/>
      <c r="Y55" s="2247"/>
      <c r="Z55" s="2247"/>
      <c r="AA55" s="2247"/>
      <c r="AB55" s="2247"/>
      <c r="AC55" s="2247"/>
      <c r="AD55" s="2247"/>
    </row>
    <row r="56" spans="1:30">
      <c r="A56" s="6946">
        <v>41</v>
      </c>
      <c r="B56" s="6942">
        <v>2197</v>
      </c>
      <c r="C56" s="6947" t="s">
        <v>4190</v>
      </c>
      <c r="D56" s="6948" t="s">
        <v>4191</v>
      </c>
      <c r="E56" s="6949"/>
      <c r="F56" s="6946">
        <v>365</v>
      </c>
      <c r="G56" s="6942" t="s">
        <v>4192</v>
      </c>
      <c r="H56" s="6947" t="s">
        <v>4193</v>
      </c>
      <c r="I56" s="6948" t="s">
        <v>4194</v>
      </c>
      <c r="J56" s="6949"/>
      <c r="K56" s="6946">
        <v>689</v>
      </c>
      <c r="L56" s="6942" t="s">
        <v>4195</v>
      </c>
      <c r="M56" s="6947" t="s">
        <v>4196</v>
      </c>
      <c r="N56" s="6948" t="s">
        <v>4123</v>
      </c>
      <c r="O56" s="6949"/>
      <c r="P56" s="6946">
        <v>1013</v>
      </c>
      <c r="Q56" s="6942" t="s">
        <v>4197</v>
      </c>
      <c r="R56" s="6947" t="s">
        <v>4198</v>
      </c>
      <c r="S56" s="6948" t="s">
        <v>4199</v>
      </c>
      <c r="T56" s="2247"/>
      <c r="U56" s="2247"/>
      <c r="V56" s="2247"/>
      <c r="W56" s="2247"/>
      <c r="X56" s="2247"/>
      <c r="Y56" s="2247"/>
      <c r="Z56" s="2247"/>
      <c r="AA56" s="2247"/>
      <c r="AB56" s="2247"/>
      <c r="AC56" s="2247"/>
      <c r="AD56" s="2247"/>
    </row>
    <row r="57" spans="1:30">
      <c r="A57" s="6946">
        <v>42</v>
      </c>
      <c r="B57" s="6942" t="s">
        <v>4200</v>
      </c>
      <c r="C57" s="6947" t="s">
        <v>4201</v>
      </c>
      <c r="D57" s="6948" t="s">
        <v>4202</v>
      </c>
      <c r="E57" s="6949"/>
      <c r="F57" s="6946">
        <v>366</v>
      </c>
      <c r="G57" s="6942" t="s">
        <v>4203</v>
      </c>
      <c r="H57" s="6947" t="s">
        <v>4204</v>
      </c>
      <c r="I57" s="6948" t="s">
        <v>4205</v>
      </c>
      <c r="J57" s="6949"/>
      <c r="K57" s="6946">
        <v>690</v>
      </c>
      <c r="L57" s="6942" t="s">
        <v>4206</v>
      </c>
      <c r="M57" s="6947" t="s">
        <v>4207</v>
      </c>
      <c r="N57" s="6948" t="s">
        <v>4208</v>
      </c>
      <c r="O57" s="6949"/>
      <c r="P57" s="6946">
        <v>1014</v>
      </c>
      <c r="Q57" s="6942" t="s">
        <v>4209</v>
      </c>
      <c r="R57" s="6947" t="s">
        <v>4210</v>
      </c>
      <c r="S57" s="6948" t="s">
        <v>4211</v>
      </c>
      <c r="T57" s="2247"/>
      <c r="U57" s="2247"/>
      <c r="V57" s="2247"/>
      <c r="W57" s="2247"/>
      <c r="X57" s="2247"/>
      <c r="Y57" s="2247"/>
      <c r="Z57" s="2247"/>
      <c r="AA57" s="2247"/>
      <c r="AB57" s="2247"/>
      <c r="AC57" s="2247"/>
      <c r="AD57" s="2247"/>
    </row>
    <row r="58" spans="1:30">
      <c r="A58" s="6946">
        <v>43</v>
      </c>
      <c r="B58" s="6942" t="s">
        <v>4212</v>
      </c>
      <c r="C58" s="6947" t="s">
        <v>4213</v>
      </c>
      <c r="D58" s="6948" t="s">
        <v>4214</v>
      </c>
      <c r="E58" s="6949"/>
      <c r="F58" s="6946">
        <v>367</v>
      </c>
      <c r="G58" s="6942" t="s">
        <v>4215</v>
      </c>
      <c r="H58" s="6947" t="s">
        <v>4216</v>
      </c>
      <c r="I58" s="6948" t="s">
        <v>4217</v>
      </c>
      <c r="J58" s="6949"/>
      <c r="K58" s="6946">
        <v>691</v>
      </c>
      <c r="L58" s="6942" t="s">
        <v>4218</v>
      </c>
      <c r="M58" s="6947" t="s">
        <v>4219</v>
      </c>
      <c r="N58" s="6948" t="s">
        <v>4220</v>
      </c>
      <c r="O58" s="6949"/>
      <c r="P58" s="6946">
        <v>1015</v>
      </c>
      <c r="Q58" s="6942" t="s">
        <v>4221</v>
      </c>
      <c r="R58" s="6947" t="s">
        <v>4222</v>
      </c>
      <c r="S58" s="6948" t="s">
        <v>4223</v>
      </c>
      <c r="T58" s="2247"/>
      <c r="U58" s="2247"/>
      <c r="V58" s="2247"/>
      <c r="W58" s="2247"/>
      <c r="X58" s="2247"/>
      <c r="Y58" s="2247"/>
      <c r="Z58" s="2247"/>
      <c r="AA58" s="2247"/>
      <c r="AB58" s="2247"/>
      <c r="AC58" s="2247"/>
      <c r="AD58" s="2247"/>
    </row>
    <row r="59" spans="1:30">
      <c r="A59" s="6946">
        <v>44</v>
      </c>
      <c r="B59" s="6942">
        <v>2198</v>
      </c>
      <c r="C59" s="6947" t="s">
        <v>4224</v>
      </c>
      <c r="D59" s="6948" t="s">
        <v>4225</v>
      </c>
      <c r="E59" s="6949"/>
      <c r="F59" s="6946">
        <v>368</v>
      </c>
      <c r="G59" s="6942" t="s">
        <v>4226</v>
      </c>
      <c r="H59" s="6947" t="s">
        <v>4227</v>
      </c>
      <c r="I59" s="6948" t="s">
        <v>4228</v>
      </c>
      <c r="J59" s="6949"/>
      <c r="K59" s="6946">
        <v>692</v>
      </c>
      <c r="L59" s="6942" t="s">
        <v>4229</v>
      </c>
      <c r="M59" s="6947" t="s">
        <v>4230</v>
      </c>
      <c r="N59" s="6948" t="s">
        <v>4231</v>
      </c>
      <c r="O59" s="6949"/>
      <c r="P59" s="6946">
        <v>1016</v>
      </c>
      <c r="Q59" s="6942" t="s">
        <v>4232</v>
      </c>
      <c r="R59" s="6947" t="s">
        <v>4233</v>
      </c>
      <c r="S59" s="6948" t="s">
        <v>4234</v>
      </c>
      <c r="T59" s="2247"/>
      <c r="U59" s="2247"/>
      <c r="V59" s="2247"/>
      <c r="W59" s="2247"/>
      <c r="X59" s="2247"/>
      <c r="Y59" s="2247"/>
      <c r="Z59" s="2247"/>
      <c r="AA59" s="2247"/>
      <c r="AB59" s="2247"/>
      <c r="AC59" s="2247"/>
      <c r="AD59" s="2247"/>
    </row>
    <row r="60" spans="1:30">
      <c r="A60" s="6946">
        <v>45</v>
      </c>
      <c r="B60" s="6942">
        <v>2199</v>
      </c>
      <c r="C60" s="6947" t="s">
        <v>4235</v>
      </c>
      <c r="D60" s="6948" t="s">
        <v>4236</v>
      </c>
      <c r="E60" s="6949"/>
      <c r="F60" s="6946">
        <v>369</v>
      </c>
      <c r="G60" s="6942" t="s">
        <v>4237</v>
      </c>
      <c r="H60" s="6947" t="s">
        <v>4238</v>
      </c>
      <c r="I60" s="6948" t="s">
        <v>4239</v>
      </c>
      <c r="J60" s="6949"/>
      <c r="K60" s="6946">
        <v>693</v>
      </c>
      <c r="L60" s="6942" t="s">
        <v>4240</v>
      </c>
      <c r="M60" s="6947" t="s">
        <v>4241</v>
      </c>
      <c r="N60" s="6948" t="s">
        <v>4242</v>
      </c>
      <c r="O60" s="6949"/>
      <c r="P60" s="6946">
        <v>1017</v>
      </c>
      <c r="Q60" s="6942" t="s">
        <v>4243</v>
      </c>
      <c r="R60" s="6947" t="s">
        <v>4244</v>
      </c>
      <c r="S60" s="6948" t="s">
        <v>4245</v>
      </c>
      <c r="T60" s="2247"/>
      <c r="U60" s="2247"/>
      <c r="V60" s="2247"/>
      <c r="W60" s="2247"/>
      <c r="X60" s="2247"/>
      <c r="Y60" s="2247"/>
      <c r="Z60" s="2247"/>
      <c r="AA60" s="2247"/>
      <c r="AB60" s="2247"/>
      <c r="AC60" s="2247"/>
      <c r="AD60" s="2247"/>
    </row>
    <row r="61" spans="1:30">
      <c r="A61" s="6946">
        <v>46</v>
      </c>
      <c r="B61" s="6942" t="s">
        <v>4246</v>
      </c>
      <c r="C61" s="6947" t="s">
        <v>4247</v>
      </c>
      <c r="D61" s="6948" t="s">
        <v>4248</v>
      </c>
      <c r="E61" s="6949"/>
      <c r="F61" s="6946">
        <v>370</v>
      </c>
      <c r="G61" s="6942" t="s">
        <v>4249</v>
      </c>
      <c r="H61" s="6947" t="s">
        <v>4250</v>
      </c>
      <c r="I61" s="6948" t="s">
        <v>4251</v>
      </c>
      <c r="J61" s="6949"/>
      <c r="K61" s="6946">
        <v>694</v>
      </c>
      <c r="L61" s="6942" t="s">
        <v>4252</v>
      </c>
      <c r="M61" s="6947" t="s">
        <v>4253</v>
      </c>
      <c r="N61" s="6948" t="s">
        <v>4254</v>
      </c>
      <c r="O61" s="6949"/>
      <c r="P61" s="6946">
        <v>1018</v>
      </c>
      <c r="Q61" s="6942" t="s">
        <v>4255</v>
      </c>
      <c r="R61" s="6947" t="s">
        <v>4256</v>
      </c>
      <c r="S61" s="6948" t="s">
        <v>4257</v>
      </c>
      <c r="T61" s="2247"/>
      <c r="U61" s="2247"/>
      <c r="V61" s="2247"/>
      <c r="W61" s="2247"/>
      <c r="X61" s="2247"/>
      <c r="Y61" s="2247"/>
      <c r="Z61" s="2247"/>
      <c r="AA61" s="2247"/>
      <c r="AB61" s="2247"/>
      <c r="AC61" s="2247"/>
      <c r="AD61" s="2247"/>
    </row>
    <row r="62" spans="1:30">
      <c r="A62" s="6946">
        <v>47</v>
      </c>
      <c r="B62" s="6942">
        <v>2196</v>
      </c>
      <c r="C62" s="6947" t="s">
        <v>4258</v>
      </c>
      <c r="D62" s="6948" t="s">
        <v>4259</v>
      </c>
      <c r="E62" s="6949"/>
      <c r="F62" s="6946">
        <v>371</v>
      </c>
      <c r="G62" s="6942" t="s">
        <v>4260</v>
      </c>
      <c r="H62" s="6947" t="s">
        <v>4261</v>
      </c>
      <c r="I62" s="6948" t="s">
        <v>4262</v>
      </c>
      <c r="J62" s="6949"/>
      <c r="K62" s="6946">
        <v>695</v>
      </c>
      <c r="L62" s="6942" t="s">
        <v>4263</v>
      </c>
      <c r="M62" s="6947" t="s">
        <v>4264</v>
      </c>
      <c r="N62" s="6948" t="s">
        <v>4265</v>
      </c>
      <c r="O62" s="6949"/>
      <c r="P62" s="6946">
        <v>1019</v>
      </c>
      <c r="Q62" s="6942" t="s">
        <v>4266</v>
      </c>
      <c r="R62" s="6947" t="s">
        <v>4267</v>
      </c>
      <c r="S62" s="6948" t="s">
        <v>4268</v>
      </c>
      <c r="T62" s="2247"/>
      <c r="U62" s="2247"/>
      <c r="V62" s="2247"/>
      <c r="W62" s="2247"/>
      <c r="X62" s="2247"/>
      <c r="Y62" s="2247"/>
      <c r="Z62" s="2247"/>
      <c r="AA62" s="2247"/>
      <c r="AB62" s="2247"/>
      <c r="AC62" s="2247"/>
      <c r="AD62" s="2247"/>
    </row>
    <row r="63" spans="1:30">
      <c r="A63" s="6946">
        <v>48</v>
      </c>
      <c r="B63" s="6942">
        <v>2194</v>
      </c>
      <c r="C63" s="6947" t="s">
        <v>4269</v>
      </c>
      <c r="D63" s="6948" t="s">
        <v>4270</v>
      </c>
      <c r="E63" s="6949"/>
      <c r="F63" s="6946">
        <v>372</v>
      </c>
      <c r="G63" s="6942" t="s">
        <v>4271</v>
      </c>
      <c r="H63" s="6947" t="s">
        <v>4272</v>
      </c>
      <c r="I63" s="6948" t="s">
        <v>4273</v>
      </c>
      <c r="J63" s="6949"/>
      <c r="K63" s="6946">
        <v>696</v>
      </c>
      <c r="L63" s="6942" t="s">
        <v>4274</v>
      </c>
      <c r="M63" s="6947" t="s">
        <v>4275</v>
      </c>
      <c r="N63" s="6948" t="s">
        <v>4276</v>
      </c>
      <c r="O63" s="6949"/>
      <c r="P63" s="6946">
        <v>1020</v>
      </c>
      <c r="Q63" s="6942" t="s">
        <v>4277</v>
      </c>
      <c r="R63" s="6947" t="s">
        <v>4278</v>
      </c>
      <c r="S63" s="6948" t="s">
        <v>4279</v>
      </c>
      <c r="T63" s="2247"/>
      <c r="U63" s="2247"/>
      <c r="V63" s="2247"/>
      <c r="W63" s="2247"/>
      <c r="X63" s="2247"/>
      <c r="Y63" s="2247"/>
      <c r="Z63" s="2247"/>
      <c r="AA63" s="2247"/>
      <c r="AB63" s="2247"/>
      <c r="AC63" s="2247"/>
      <c r="AD63" s="2247"/>
    </row>
    <row r="64" spans="1:30">
      <c r="A64" s="6946">
        <v>49</v>
      </c>
      <c r="B64" s="6942">
        <v>2195</v>
      </c>
      <c r="C64" s="6947" t="s">
        <v>4280</v>
      </c>
      <c r="D64" s="6948" t="s">
        <v>4281</v>
      </c>
      <c r="E64" s="6949"/>
      <c r="F64" s="6946">
        <v>373</v>
      </c>
      <c r="G64" s="6942" t="s">
        <v>4282</v>
      </c>
      <c r="H64" s="6947" t="s">
        <v>4283</v>
      </c>
      <c r="I64" s="6948" t="s">
        <v>4284</v>
      </c>
      <c r="J64" s="6949"/>
      <c r="K64" s="6946">
        <v>697</v>
      </c>
      <c r="L64" s="6942" t="s">
        <v>4285</v>
      </c>
      <c r="M64" s="6947" t="s">
        <v>4286</v>
      </c>
      <c r="N64" s="6948" t="s">
        <v>4287</v>
      </c>
      <c r="O64" s="6949"/>
      <c r="P64" s="6946">
        <v>1021</v>
      </c>
      <c r="Q64" s="6942" t="s">
        <v>4288</v>
      </c>
      <c r="R64" s="6947" t="s">
        <v>4289</v>
      </c>
      <c r="S64" s="6948" t="s">
        <v>4290</v>
      </c>
      <c r="T64" s="2247"/>
      <c r="U64" s="2247"/>
      <c r="V64" s="2247"/>
      <c r="W64" s="2247"/>
      <c r="X64" s="2247"/>
      <c r="Y64" s="2247"/>
      <c r="Z64" s="2247"/>
      <c r="AA64" s="2247"/>
      <c r="AB64" s="2247"/>
      <c r="AC64" s="2247"/>
      <c r="AD64" s="2247"/>
    </row>
    <row r="65" spans="1:30">
      <c r="A65" s="6946">
        <v>50</v>
      </c>
      <c r="B65" s="6942" t="s">
        <v>4291</v>
      </c>
      <c r="C65" s="6947" t="s">
        <v>3569</v>
      </c>
      <c r="D65" s="6948" t="s">
        <v>4292</v>
      </c>
      <c r="E65" s="6949"/>
      <c r="F65" s="6946">
        <v>374</v>
      </c>
      <c r="G65" s="6942" t="s">
        <v>4293</v>
      </c>
      <c r="H65" s="6947" t="s">
        <v>4294</v>
      </c>
      <c r="I65" s="6948" t="s">
        <v>4295</v>
      </c>
      <c r="J65" s="6949"/>
      <c r="K65" s="6946">
        <v>698</v>
      </c>
      <c r="L65" s="6942" t="s">
        <v>4296</v>
      </c>
      <c r="M65" s="6947" t="s">
        <v>4297</v>
      </c>
      <c r="N65" s="6948" t="s">
        <v>4298</v>
      </c>
      <c r="O65" s="6949"/>
      <c r="P65" s="6946">
        <v>1022</v>
      </c>
      <c r="Q65" s="6942" t="s">
        <v>4299</v>
      </c>
      <c r="R65" s="6947" t="s">
        <v>4300</v>
      </c>
      <c r="S65" s="6948" t="s">
        <v>4301</v>
      </c>
      <c r="T65" s="2247"/>
      <c r="U65" s="2247"/>
      <c r="V65" s="2247"/>
      <c r="W65" s="2247"/>
      <c r="X65" s="2247"/>
      <c r="Y65" s="2247"/>
      <c r="Z65" s="2247"/>
      <c r="AA65" s="2247"/>
      <c r="AB65" s="2247"/>
      <c r="AC65" s="2247"/>
      <c r="AD65" s="2247"/>
    </row>
    <row r="66" spans="1:30">
      <c r="A66" s="6946">
        <v>51</v>
      </c>
      <c r="B66" s="6942" t="s">
        <v>4302</v>
      </c>
      <c r="C66" s="6947" t="s">
        <v>3572</v>
      </c>
      <c r="D66" s="6948" t="s">
        <v>4303</v>
      </c>
      <c r="E66" s="6949"/>
      <c r="F66" s="6946">
        <v>375</v>
      </c>
      <c r="G66" s="6942" t="s">
        <v>4304</v>
      </c>
      <c r="H66" s="6947" t="s">
        <v>4305</v>
      </c>
      <c r="I66" s="6948" t="s">
        <v>4306</v>
      </c>
      <c r="J66" s="6949"/>
      <c r="K66" s="6946">
        <v>699</v>
      </c>
      <c r="L66" s="6942" t="s">
        <v>4307</v>
      </c>
      <c r="M66" s="6947" t="s">
        <v>4308</v>
      </c>
      <c r="N66" s="6948" t="s">
        <v>4309</v>
      </c>
      <c r="O66" s="6949"/>
      <c r="P66" s="6946">
        <v>1023</v>
      </c>
      <c r="Q66" s="6942" t="s">
        <v>4310</v>
      </c>
      <c r="R66" s="6947" t="s">
        <v>4311</v>
      </c>
      <c r="S66" s="6948" t="s">
        <v>4312</v>
      </c>
      <c r="T66" s="2247"/>
      <c r="U66" s="2247"/>
      <c r="V66" s="2247"/>
      <c r="W66" s="2247"/>
      <c r="X66" s="2247"/>
      <c r="Y66" s="2247"/>
      <c r="Z66" s="2247"/>
      <c r="AA66" s="2247"/>
      <c r="AB66" s="2247"/>
      <c r="AC66" s="2247"/>
      <c r="AD66" s="2247"/>
    </row>
    <row r="67" spans="1:30" ht="51">
      <c r="A67" s="6946">
        <v>52</v>
      </c>
      <c r="B67" s="6942">
        <v>2600</v>
      </c>
      <c r="C67" s="6947" t="s">
        <v>4313</v>
      </c>
      <c r="D67" s="6948" t="s">
        <v>4314</v>
      </c>
      <c r="E67" s="6949"/>
      <c r="F67" s="6946">
        <v>376</v>
      </c>
      <c r="G67" s="6942" t="s">
        <v>4315</v>
      </c>
      <c r="H67" s="6947" t="s">
        <v>4316</v>
      </c>
      <c r="I67" s="6948" t="s">
        <v>4317</v>
      </c>
      <c r="J67" s="6949"/>
      <c r="K67" s="6946">
        <v>700</v>
      </c>
      <c r="L67" s="6942" t="s">
        <v>4318</v>
      </c>
      <c r="M67" s="6947" t="s">
        <v>4319</v>
      </c>
      <c r="N67" s="6948" t="s">
        <v>4320</v>
      </c>
      <c r="O67" s="6949"/>
      <c r="P67" s="6946">
        <v>1024</v>
      </c>
      <c r="Q67" s="6942" t="s">
        <v>4321</v>
      </c>
      <c r="R67" s="6947" t="s">
        <v>4322</v>
      </c>
      <c r="S67" s="6948" t="s">
        <v>4323</v>
      </c>
      <c r="T67" s="2247"/>
      <c r="U67" s="2247"/>
      <c r="V67" s="2247"/>
      <c r="W67" s="2247"/>
      <c r="X67" s="2247"/>
      <c r="Y67" s="2247"/>
      <c r="Z67" s="2247"/>
      <c r="AA67" s="2247"/>
      <c r="AB67" s="2247"/>
      <c r="AC67" s="2247"/>
      <c r="AD67" s="2247"/>
    </row>
    <row r="68" spans="1:30" ht="51">
      <c r="A68" s="6946">
        <v>53</v>
      </c>
      <c r="B68" s="6942">
        <v>2601</v>
      </c>
      <c r="C68" s="6947" t="s">
        <v>4324</v>
      </c>
      <c r="D68" s="6948" t="s">
        <v>4325</v>
      </c>
      <c r="E68" s="6949"/>
      <c r="F68" s="6946">
        <v>377</v>
      </c>
      <c r="G68" s="6942" t="s">
        <v>4326</v>
      </c>
      <c r="H68" s="6947" t="s">
        <v>4327</v>
      </c>
      <c r="I68" s="6948" t="s">
        <v>4328</v>
      </c>
      <c r="J68" s="6949"/>
      <c r="K68" s="6946">
        <v>701</v>
      </c>
      <c r="L68" s="6942" t="s">
        <v>4329</v>
      </c>
      <c r="M68" s="6947" t="s">
        <v>4330</v>
      </c>
      <c r="N68" s="6948" t="s">
        <v>4331</v>
      </c>
      <c r="O68" s="6949"/>
      <c r="P68" s="6946">
        <v>1025</v>
      </c>
      <c r="Q68" s="6942" t="s">
        <v>4332</v>
      </c>
      <c r="R68" s="6947" t="s">
        <v>4333</v>
      </c>
      <c r="S68" s="6948" t="s">
        <v>4334</v>
      </c>
      <c r="T68" s="2247"/>
      <c r="U68" s="2247"/>
      <c r="V68" s="2247"/>
      <c r="W68" s="2247"/>
      <c r="X68" s="2247"/>
      <c r="Y68" s="2247"/>
      <c r="Z68" s="2247"/>
      <c r="AA68" s="2247"/>
      <c r="AB68" s="2247"/>
      <c r="AC68" s="2247"/>
      <c r="AD68" s="2247"/>
    </row>
    <row r="69" spans="1:30">
      <c r="A69" s="6946">
        <v>54</v>
      </c>
      <c r="B69" s="6942">
        <v>2602</v>
      </c>
      <c r="C69" s="6947" t="s">
        <v>4335</v>
      </c>
      <c r="D69" s="6948" t="s">
        <v>4336</v>
      </c>
      <c r="E69" s="6949"/>
      <c r="F69" s="6946">
        <v>378</v>
      </c>
      <c r="G69" s="6942" t="s">
        <v>4337</v>
      </c>
      <c r="H69" s="6947" t="s">
        <v>4338</v>
      </c>
      <c r="I69" s="6948" t="s">
        <v>4339</v>
      </c>
      <c r="J69" s="6949"/>
      <c r="K69" s="6946">
        <v>702</v>
      </c>
      <c r="L69" s="6942" t="s">
        <v>4340</v>
      </c>
      <c r="M69" s="6947" t="s">
        <v>4341</v>
      </c>
      <c r="N69" s="6948" t="s">
        <v>4342</v>
      </c>
      <c r="O69" s="6949"/>
      <c r="P69" s="6946">
        <v>1026</v>
      </c>
      <c r="Q69" s="6942" t="s">
        <v>4343</v>
      </c>
      <c r="R69" s="6947" t="s">
        <v>4344</v>
      </c>
      <c r="S69" s="6948" t="s">
        <v>4345</v>
      </c>
      <c r="T69" s="2247"/>
      <c r="U69" s="2247"/>
      <c r="V69" s="2247"/>
      <c r="W69" s="2247"/>
      <c r="X69" s="2247"/>
      <c r="Y69" s="2247"/>
      <c r="Z69" s="2247"/>
      <c r="AA69" s="2247"/>
      <c r="AB69" s="2247"/>
      <c r="AC69" s="2247"/>
      <c r="AD69" s="2247"/>
    </row>
    <row r="70" spans="1:30">
      <c r="A70" s="6946">
        <v>55</v>
      </c>
      <c r="B70" s="6942">
        <v>2603</v>
      </c>
      <c r="C70" s="6947" t="s">
        <v>4346</v>
      </c>
      <c r="D70" s="6948" t="s">
        <v>4347</v>
      </c>
      <c r="E70" s="6949"/>
      <c r="F70" s="6946">
        <v>379</v>
      </c>
      <c r="G70" s="6942" t="s">
        <v>4348</v>
      </c>
      <c r="H70" s="6947" t="s">
        <v>4349</v>
      </c>
      <c r="I70" s="6948" t="s">
        <v>4350</v>
      </c>
      <c r="J70" s="6949"/>
      <c r="K70" s="6946">
        <v>703</v>
      </c>
      <c r="L70" s="6942" t="s">
        <v>4351</v>
      </c>
      <c r="M70" s="6947" t="s">
        <v>4352</v>
      </c>
      <c r="N70" s="6948" t="s">
        <v>4353</v>
      </c>
      <c r="O70" s="6949"/>
      <c r="P70" s="6946">
        <v>1027</v>
      </c>
      <c r="Q70" s="6942" t="s">
        <v>4354</v>
      </c>
      <c r="R70" s="6947" t="s">
        <v>4355</v>
      </c>
      <c r="S70" s="6948" t="s">
        <v>4356</v>
      </c>
      <c r="T70" s="2247"/>
      <c r="U70" s="2247"/>
      <c r="V70" s="2247"/>
      <c r="W70" s="2247"/>
      <c r="X70" s="2247"/>
      <c r="Y70" s="2247"/>
      <c r="Z70" s="2247"/>
      <c r="AA70" s="2247"/>
      <c r="AB70" s="2247"/>
      <c r="AC70" s="2247"/>
      <c r="AD70" s="2247"/>
    </row>
    <row r="71" spans="1:30">
      <c r="A71" s="6946">
        <v>56</v>
      </c>
      <c r="B71" s="6942">
        <v>2604</v>
      </c>
      <c r="C71" s="6947" t="s">
        <v>4357</v>
      </c>
      <c r="D71" s="6948" t="s">
        <v>4358</v>
      </c>
      <c r="E71" s="6949"/>
      <c r="F71" s="6946">
        <v>380</v>
      </c>
      <c r="G71" s="6942" t="s">
        <v>4359</v>
      </c>
      <c r="H71" s="6947" t="s">
        <v>4360</v>
      </c>
      <c r="I71" s="6948" t="s">
        <v>4361</v>
      </c>
      <c r="J71" s="6949"/>
      <c r="K71" s="6946">
        <v>704</v>
      </c>
      <c r="L71" s="6942" t="s">
        <v>4362</v>
      </c>
      <c r="M71" s="6947" t="s">
        <v>4363</v>
      </c>
      <c r="N71" s="6948" t="s">
        <v>4364</v>
      </c>
      <c r="O71" s="6949"/>
      <c r="P71" s="6946">
        <v>1028</v>
      </c>
      <c r="Q71" s="6942" t="s">
        <v>4365</v>
      </c>
      <c r="R71" s="6947" t="s">
        <v>4366</v>
      </c>
      <c r="S71" s="6948" t="s">
        <v>4367</v>
      </c>
      <c r="T71" s="2247"/>
      <c r="U71" s="2247"/>
      <c r="V71" s="2247"/>
      <c r="W71" s="2247"/>
      <c r="X71" s="2247"/>
      <c r="Y71" s="2247"/>
      <c r="Z71" s="2247"/>
      <c r="AA71" s="2247"/>
      <c r="AB71" s="2247"/>
      <c r="AC71" s="2247"/>
      <c r="AD71" s="2247"/>
    </row>
    <row r="72" spans="1:30">
      <c r="A72" s="6946">
        <v>57</v>
      </c>
      <c r="B72" s="6942" t="s">
        <v>4368</v>
      </c>
      <c r="C72" s="6947" t="s">
        <v>4369</v>
      </c>
      <c r="D72" s="6948" t="s">
        <v>4370</v>
      </c>
      <c r="E72" s="6949"/>
      <c r="F72" s="6946">
        <v>381</v>
      </c>
      <c r="G72" s="6942" t="s">
        <v>4371</v>
      </c>
      <c r="H72" s="6947" t="s">
        <v>4372</v>
      </c>
      <c r="I72" s="6948" t="s">
        <v>4373</v>
      </c>
      <c r="J72" s="6949"/>
      <c r="K72" s="6946">
        <v>705</v>
      </c>
      <c r="L72" s="6942" t="s">
        <v>4374</v>
      </c>
      <c r="M72" s="6947" t="s">
        <v>4375</v>
      </c>
      <c r="N72" s="6948" t="s">
        <v>4376</v>
      </c>
      <c r="O72" s="6949"/>
      <c r="P72" s="6946">
        <v>1029</v>
      </c>
      <c r="Q72" s="6942" t="s">
        <v>4377</v>
      </c>
      <c r="R72" s="6947" t="s">
        <v>4378</v>
      </c>
      <c r="S72" s="6948" t="s">
        <v>4379</v>
      </c>
      <c r="T72" s="2247"/>
      <c r="U72" s="2247"/>
      <c r="V72" s="2247"/>
      <c r="W72" s="2247"/>
      <c r="X72" s="2247"/>
      <c r="Y72" s="2247"/>
      <c r="Z72" s="2247"/>
      <c r="AA72" s="2247"/>
      <c r="AB72" s="2247"/>
      <c r="AC72" s="2247"/>
      <c r="AD72" s="2247"/>
    </row>
    <row r="73" spans="1:30">
      <c r="A73" s="6946">
        <v>58</v>
      </c>
      <c r="B73" s="6942">
        <v>2611</v>
      </c>
      <c r="C73" s="6947" t="s">
        <v>4380</v>
      </c>
      <c r="D73" s="6948" t="s">
        <v>4381</v>
      </c>
      <c r="E73" s="6949"/>
      <c r="F73" s="6946">
        <v>382</v>
      </c>
      <c r="G73" s="6942" t="s">
        <v>4382</v>
      </c>
      <c r="H73" s="6947" t="s">
        <v>4383</v>
      </c>
      <c r="I73" s="6948" t="s">
        <v>4384</v>
      </c>
      <c r="J73" s="6949"/>
      <c r="K73" s="6946">
        <v>706</v>
      </c>
      <c r="L73" s="6942" t="s">
        <v>4385</v>
      </c>
      <c r="M73" s="6947" t="s">
        <v>4386</v>
      </c>
      <c r="N73" s="6948" t="s">
        <v>4387</v>
      </c>
      <c r="O73" s="6949"/>
      <c r="P73" s="6946">
        <v>1030</v>
      </c>
      <c r="Q73" s="6942" t="s">
        <v>4388</v>
      </c>
      <c r="R73" s="6947" t="s">
        <v>4389</v>
      </c>
      <c r="S73" s="6948" t="s">
        <v>4390</v>
      </c>
      <c r="T73" s="2247"/>
      <c r="U73" s="2247"/>
      <c r="V73" s="2247"/>
      <c r="W73" s="2247"/>
      <c r="X73" s="2247"/>
      <c r="Y73" s="2247"/>
      <c r="Z73" s="2247"/>
      <c r="AA73" s="2247"/>
      <c r="AB73" s="2247"/>
      <c r="AC73" s="2247"/>
      <c r="AD73" s="2247"/>
    </row>
    <row r="74" spans="1:30">
      <c r="A74" s="6946">
        <v>59</v>
      </c>
      <c r="B74" s="6942">
        <v>2620</v>
      </c>
      <c r="C74" s="6947" t="s">
        <v>4391</v>
      </c>
      <c r="D74" s="6948" t="s">
        <v>4392</v>
      </c>
      <c r="E74" s="6949"/>
      <c r="F74" s="6946">
        <v>383</v>
      </c>
      <c r="G74" s="6942" t="s">
        <v>4393</v>
      </c>
      <c r="H74" s="6947" t="s">
        <v>4394</v>
      </c>
      <c r="I74" s="6948" t="s">
        <v>4395</v>
      </c>
      <c r="J74" s="6949"/>
      <c r="K74" s="6946">
        <v>707</v>
      </c>
      <c r="L74" s="6942" t="s">
        <v>4396</v>
      </c>
      <c r="M74" s="6947" t="s">
        <v>4397</v>
      </c>
      <c r="N74" s="6948" t="s">
        <v>4398</v>
      </c>
      <c r="O74" s="6949"/>
      <c r="P74" s="6946">
        <v>1031</v>
      </c>
      <c r="Q74" s="6942" t="s">
        <v>4399</v>
      </c>
      <c r="R74" s="6947" t="s">
        <v>4400</v>
      </c>
      <c r="T74" s="2247"/>
      <c r="U74" s="2247"/>
      <c r="V74" s="2247"/>
      <c r="W74" s="2247"/>
      <c r="X74" s="2247"/>
      <c r="Y74" s="2247"/>
      <c r="Z74" s="2247"/>
      <c r="AA74" s="2247"/>
      <c r="AB74" s="2247"/>
      <c r="AC74" s="2247"/>
      <c r="AD74" s="2247"/>
    </row>
    <row r="75" spans="1:30">
      <c r="A75" s="6946">
        <v>60</v>
      </c>
      <c r="B75" s="6942">
        <v>2622</v>
      </c>
      <c r="C75" s="6947" t="s">
        <v>4401</v>
      </c>
      <c r="D75" s="6948" t="s">
        <v>4402</v>
      </c>
      <c r="E75" s="6949"/>
      <c r="F75" s="6946">
        <v>384</v>
      </c>
      <c r="G75" s="6942" t="s">
        <v>4403</v>
      </c>
      <c r="H75" s="6947" t="s">
        <v>4404</v>
      </c>
      <c r="I75" s="6948" t="s">
        <v>4405</v>
      </c>
      <c r="J75" s="6949"/>
      <c r="K75" s="6946">
        <v>708</v>
      </c>
      <c r="L75" s="6942" t="s">
        <v>4406</v>
      </c>
      <c r="M75" s="6947" t="s">
        <v>4407</v>
      </c>
      <c r="N75" s="6948" t="s">
        <v>4408</v>
      </c>
      <c r="O75" s="6949"/>
      <c r="P75" s="6946">
        <v>1032</v>
      </c>
      <c r="Q75" s="6942" t="s">
        <v>4409</v>
      </c>
      <c r="R75" s="6947" t="s">
        <v>4410</v>
      </c>
      <c r="S75" s="6948" t="s">
        <v>4411</v>
      </c>
      <c r="T75" s="2247"/>
      <c r="U75" s="2247"/>
      <c r="V75" s="2247"/>
      <c r="W75" s="2247"/>
      <c r="X75" s="2247"/>
      <c r="Y75" s="2247"/>
      <c r="Z75" s="2247"/>
      <c r="AA75" s="2247"/>
      <c r="AB75" s="2247"/>
      <c r="AC75" s="2247"/>
      <c r="AD75" s="2247"/>
    </row>
    <row r="76" spans="1:30">
      <c r="A76" s="6946">
        <v>61</v>
      </c>
      <c r="B76" s="6942">
        <v>2623</v>
      </c>
      <c r="C76" s="6947" t="s">
        <v>4412</v>
      </c>
      <c r="D76" s="6948" t="s">
        <v>4413</v>
      </c>
      <c r="E76" s="6949"/>
      <c r="F76" s="6946">
        <v>385</v>
      </c>
      <c r="G76" s="6942" t="s">
        <v>4414</v>
      </c>
      <c r="H76" s="6947" t="s">
        <v>4415</v>
      </c>
      <c r="I76" s="6948" t="s">
        <v>4416</v>
      </c>
      <c r="J76" s="6949"/>
      <c r="K76" s="6946">
        <v>709</v>
      </c>
      <c r="L76" s="6942" t="s">
        <v>4417</v>
      </c>
      <c r="M76" s="6947" t="s">
        <v>4418</v>
      </c>
      <c r="N76" s="6948" t="s">
        <v>4419</v>
      </c>
      <c r="O76" s="6949"/>
      <c r="P76" s="6946">
        <v>1033</v>
      </c>
      <c r="Q76" s="6942" t="s">
        <v>4420</v>
      </c>
      <c r="R76" s="6947" t="s">
        <v>4421</v>
      </c>
      <c r="S76" s="6948" t="s">
        <v>4422</v>
      </c>
      <c r="T76" s="2247"/>
      <c r="U76" s="2247"/>
      <c r="V76" s="2247"/>
      <c r="W76" s="2247"/>
      <c r="X76" s="2247"/>
      <c r="Y76" s="2247"/>
      <c r="Z76" s="2247"/>
      <c r="AA76" s="2247"/>
      <c r="AB76" s="2247"/>
      <c r="AC76" s="2247"/>
      <c r="AD76" s="2247"/>
    </row>
    <row r="77" spans="1:30">
      <c r="A77" s="6946">
        <v>62</v>
      </c>
      <c r="B77" s="6942">
        <v>2626</v>
      </c>
      <c r="C77" s="6947" t="s">
        <v>4423</v>
      </c>
      <c r="D77" s="6948" t="s">
        <v>4424</v>
      </c>
      <c r="E77" s="6949"/>
      <c r="F77" s="6946">
        <v>386</v>
      </c>
      <c r="G77" s="6942" t="s">
        <v>4425</v>
      </c>
      <c r="H77" s="6947" t="s">
        <v>4426</v>
      </c>
      <c r="I77" s="6948" t="s">
        <v>4427</v>
      </c>
      <c r="J77" s="6949"/>
      <c r="K77" s="6946">
        <v>710</v>
      </c>
      <c r="L77" s="6942" t="s">
        <v>4428</v>
      </c>
      <c r="M77" s="6947" t="s">
        <v>4429</v>
      </c>
      <c r="N77" s="6948" t="s">
        <v>4430</v>
      </c>
      <c r="O77" s="6949"/>
      <c r="P77" s="6946">
        <v>1034</v>
      </c>
      <c r="Q77" s="6942" t="s">
        <v>4431</v>
      </c>
      <c r="R77" s="6947" t="s">
        <v>4432</v>
      </c>
      <c r="S77" s="6948" t="s">
        <v>4433</v>
      </c>
      <c r="T77" s="2247"/>
      <c r="U77" s="2247"/>
      <c r="V77" s="2247"/>
      <c r="W77" s="2247"/>
      <c r="X77" s="2247"/>
      <c r="Y77" s="2247"/>
      <c r="Z77" s="2247"/>
      <c r="AA77" s="2247"/>
      <c r="AB77" s="2247"/>
      <c r="AC77" s="2247"/>
      <c r="AD77" s="2247"/>
    </row>
    <row r="78" spans="1:30">
      <c r="A78" s="6946">
        <v>63</v>
      </c>
      <c r="B78" s="6942" t="s">
        <v>4434</v>
      </c>
      <c r="C78" s="6947" t="s">
        <v>4435</v>
      </c>
      <c r="D78" s="6948" t="s">
        <v>4436</v>
      </c>
      <c r="E78" s="6949"/>
      <c r="F78" s="6946">
        <v>387</v>
      </c>
      <c r="G78" s="6942" t="s">
        <v>4437</v>
      </c>
      <c r="H78" s="6947" t="s">
        <v>4438</v>
      </c>
      <c r="I78" s="6948" t="s">
        <v>4439</v>
      </c>
      <c r="J78" s="6949"/>
      <c r="K78" s="6946">
        <v>711</v>
      </c>
      <c r="L78" s="6942" t="s">
        <v>4440</v>
      </c>
      <c r="M78" s="6947" t="s">
        <v>4441</v>
      </c>
      <c r="N78" s="6948" t="s">
        <v>4442</v>
      </c>
      <c r="O78" s="6949"/>
      <c r="P78" s="6946">
        <v>1035</v>
      </c>
      <c r="Q78" s="6942" t="s">
        <v>4443</v>
      </c>
      <c r="R78" s="6947" t="s">
        <v>4444</v>
      </c>
      <c r="S78" s="6948" t="s">
        <v>4445</v>
      </c>
      <c r="T78" s="2247"/>
      <c r="U78" s="2247"/>
      <c r="V78" s="2247"/>
      <c r="W78" s="2247"/>
      <c r="X78" s="2247"/>
      <c r="Y78" s="2247"/>
      <c r="Z78" s="2247"/>
      <c r="AA78" s="2247"/>
      <c r="AB78" s="2247"/>
      <c r="AC78" s="2247"/>
      <c r="AD78" s="2247"/>
    </row>
    <row r="79" spans="1:30">
      <c r="A79" s="6946">
        <v>64</v>
      </c>
      <c r="B79" s="6942" t="s">
        <v>4446</v>
      </c>
      <c r="C79" s="6947" t="s">
        <v>4447</v>
      </c>
      <c r="D79" s="6948" t="s">
        <v>4448</v>
      </c>
      <c r="E79" s="6949"/>
      <c r="F79" s="6946">
        <v>388</v>
      </c>
      <c r="G79" s="6942" t="s">
        <v>4449</v>
      </c>
      <c r="H79" s="6947" t="s">
        <v>4450</v>
      </c>
      <c r="I79" s="6948" t="s">
        <v>4451</v>
      </c>
      <c r="J79" s="6949"/>
      <c r="K79" s="6946">
        <v>712</v>
      </c>
      <c r="L79" s="6942" t="s">
        <v>4452</v>
      </c>
      <c r="M79" s="6947" t="s">
        <v>4453</v>
      </c>
      <c r="N79" s="6948" t="s">
        <v>4454</v>
      </c>
      <c r="O79" s="6949"/>
      <c r="P79" s="6946">
        <v>1036</v>
      </c>
      <c r="Q79" s="6942" t="s">
        <v>4455</v>
      </c>
      <c r="R79" s="6947" t="s">
        <v>4456</v>
      </c>
      <c r="S79" s="6948" t="s">
        <v>4457</v>
      </c>
      <c r="T79" s="2247"/>
      <c r="U79" s="2247"/>
      <c r="V79" s="2247"/>
      <c r="W79" s="2247"/>
      <c r="X79" s="2247"/>
      <c r="Y79" s="2247"/>
      <c r="Z79" s="2247"/>
      <c r="AA79" s="2247"/>
      <c r="AB79" s="2247"/>
      <c r="AC79" s="2247"/>
      <c r="AD79" s="2247"/>
    </row>
    <row r="80" spans="1:30">
      <c r="A80" s="6946">
        <v>65</v>
      </c>
      <c r="B80" s="6942" t="s">
        <v>4458</v>
      </c>
      <c r="C80" s="6947" t="s">
        <v>4459</v>
      </c>
      <c r="D80" s="6948" t="s">
        <v>4460</v>
      </c>
      <c r="E80" s="6949"/>
      <c r="F80" s="6946">
        <v>389</v>
      </c>
      <c r="G80" s="6942" t="s">
        <v>4461</v>
      </c>
      <c r="H80" s="6947" t="s">
        <v>4462</v>
      </c>
      <c r="I80" s="6948" t="s">
        <v>4463</v>
      </c>
      <c r="J80" s="6949"/>
      <c r="K80" s="6946">
        <v>713</v>
      </c>
      <c r="L80" s="6942" t="s">
        <v>4464</v>
      </c>
      <c r="M80" s="6947" t="s">
        <v>4465</v>
      </c>
      <c r="N80" s="6948" t="s">
        <v>4466</v>
      </c>
      <c r="O80" s="6949"/>
      <c r="P80" s="6946">
        <v>1037</v>
      </c>
      <c r="Q80" s="6942" t="s">
        <v>4467</v>
      </c>
      <c r="R80" s="6947" t="s">
        <v>4468</v>
      </c>
      <c r="S80" s="6948" t="s">
        <v>4469</v>
      </c>
      <c r="T80" s="2247"/>
      <c r="U80" s="2247"/>
      <c r="V80" s="2247"/>
      <c r="W80" s="2247"/>
      <c r="X80" s="2247"/>
      <c r="Y80" s="2247"/>
      <c r="Z80" s="2247"/>
      <c r="AA80" s="2247"/>
      <c r="AB80" s="2247"/>
      <c r="AC80" s="2247"/>
      <c r="AD80" s="2247"/>
    </row>
    <row r="81" spans="1:30">
      <c r="A81" s="6946">
        <v>66</v>
      </c>
      <c r="B81" s="6942">
        <v>2638</v>
      </c>
      <c r="C81" s="6947" t="s">
        <v>4470</v>
      </c>
      <c r="D81" s="6948" t="s">
        <v>4471</v>
      </c>
      <c r="E81" s="6949"/>
      <c r="F81" s="6946">
        <v>390</v>
      </c>
      <c r="G81" s="6942" t="s">
        <v>4472</v>
      </c>
      <c r="H81" s="6947" t="s">
        <v>4473</v>
      </c>
      <c r="I81" s="6948" t="s">
        <v>4474</v>
      </c>
      <c r="J81" s="6949"/>
      <c r="K81" s="6946">
        <v>714</v>
      </c>
      <c r="L81" s="6942" t="s">
        <v>4475</v>
      </c>
      <c r="M81" s="6947" t="s">
        <v>4476</v>
      </c>
      <c r="N81" s="6948" t="s">
        <v>4477</v>
      </c>
      <c r="O81" s="6949"/>
      <c r="P81" s="6946">
        <v>1038</v>
      </c>
      <c r="Q81" s="6942" t="s">
        <v>4478</v>
      </c>
      <c r="R81" s="6947" t="s">
        <v>4479</v>
      </c>
      <c r="S81" s="6948" t="s">
        <v>4480</v>
      </c>
      <c r="T81" s="2247"/>
      <c r="U81" s="2247"/>
      <c r="V81" s="2247"/>
      <c r="W81" s="2247"/>
      <c r="X81" s="2247"/>
      <c r="Y81" s="2247"/>
      <c r="Z81" s="2247"/>
      <c r="AA81" s="2247"/>
      <c r="AB81" s="2247"/>
      <c r="AC81" s="2247"/>
      <c r="AD81" s="2247"/>
    </row>
    <row r="82" spans="1:30">
      <c r="A82" s="6946">
        <v>67</v>
      </c>
      <c r="B82" s="6942">
        <v>2639</v>
      </c>
      <c r="C82" s="6947" t="s">
        <v>4481</v>
      </c>
      <c r="D82" s="6948" t="s">
        <v>4482</v>
      </c>
      <c r="E82" s="6949"/>
      <c r="F82" s="6946">
        <v>391</v>
      </c>
      <c r="G82" s="6942" t="s">
        <v>4483</v>
      </c>
      <c r="H82" s="6947" t="s">
        <v>4484</v>
      </c>
      <c r="I82" s="6948" t="s">
        <v>4485</v>
      </c>
      <c r="J82" s="6949"/>
      <c r="K82" s="6946">
        <v>715</v>
      </c>
      <c r="L82" s="6942" t="s">
        <v>4486</v>
      </c>
      <c r="M82" s="6947" t="s">
        <v>4487</v>
      </c>
      <c r="N82" s="6948" t="s">
        <v>4488</v>
      </c>
      <c r="O82" s="6949"/>
      <c r="P82" s="6946">
        <v>1039</v>
      </c>
      <c r="Q82" s="6942" t="s">
        <v>4489</v>
      </c>
      <c r="R82" s="6947" t="s">
        <v>3725</v>
      </c>
      <c r="S82" s="6948" t="s">
        <v>4490</v>
      </c>
      <c r="T82" s="2247"/>
      <c r="U82" s="2247"/>
      <c r="V82" s="2247"/>
      <c r="W82" s="2247"/>
      <c r="X82" s="2247"/>
      <c r="Y82" s="2247"/>
      <c r="Z82" s="2247"/>
      <c r="AA82" s="2247"/>
      <c r="AB82" s="2247"/>
      <c r="AC82" s="2247"/>
      <c r="AD82" s="2247"/>
    </row>
    <row r="83" spans="1:30">
      <c r="A83" s="6946">
        <v>68</v>
      </c>
      <c r="B83" s="6942" t="s">
        <v>4491</v>
      </c>
      <c r="C83" s="6947" t="s">
        <v>4492</v>
      </c>
      <c r="D83" s="6948" t="s">
        <v>4493</v>
      </c>
      <c r="E83" s="6949"/>
      <c r="F83" s="6946">
        <v>392</v>
      </c>
      <c r="G83" s="6942" t="s">
        <v>4494</v>
      </c>
      <c r="H83" s="6947" t="s">
        <v>4495</v>
      </c>
      <c r="I83" s="6948" t="s">
        <v>4496</v>
      </c>
      <c r="J83" s="6949"/>
      <c r="K83" s="6946">
        <v>716</v>
      </c>
      <c r="L83" s="6942" t="s">
        <v>4497</v>
      </c>
      <c r="M83" s="6947" t="s">
        <v>4498</v>
      </c>
      <c r="N83" s="6948" t="s">
        <v>4499</v>
      </c>
      <c r="O83" s="6949"/>
      <c r="P83" s="6946">
        <v>1040</v>
      </c>
      <c r="Q83" s="6942" t="s">
        <v>4500</v>
      </c>
      <c r="R83" s="6947" t="s">
        <v>4501</v>
      </c>
      <c r="S83" s="6948" t="s">
        <v>4502</v>
      </c>
      <c r="T83" s="2247"/>
      <c r="U83" s="2247"/>
      <c r="V83" s="2247"/>
      <c r="W83" s="2247"/>
      <c r="X83" s="2247"/>
      <c r="Y83" s="2247"/>
      <c r="Z83" s="2247"/>
      <c r="AA83" s="2247"/>
      <c r="AB83" s="2247"/>
      <c r="AC83" s="2247"/>
      <c r="AD83" s="2247"/>
    </row>
    <row r="84" spans="1:30">
      <c r="A84" s="6946">
        <v>69</v>
      </c>
      <c r="B84" s="6942">
        <v>2640</v>
      </c>
      <c r="C84" s="6947" t="s">
        <v>3685</v>
      </c>
      <c r="D84" s="6948" t="s">
        <v>4503</v>
      </c>
      <c r="E84" s="6949"/>
      <c r="F84" s="6946">
        <v>393</v>
      </c>
      <c r="G84" s="6942" t="s">
        <v>4504</v>
      </c>
      <c r="H84" s="6947" t="s">
        <v>4505</v>
      </c>
      <c r="I84" s="6948" t="s">
        <v>4506</v>
      </c>
      <c r="J84" s="6949"/>
      <c r="K84" s="6946">
        <v>717</v>
      </c>
      <c r="L84" s="6942" t="s">
        <v>4507</v>
      </c>
      <c r="M84" s="6947" t="s">
        <v>4508</v>
      </c>
      <c r="N84" s="6948" t="s">
        <v>3915</v>
      </c>
      <c r="O84" s="6949"/>
      <c r="P84" s="6946">
        <v>1041</v>
      </c>
      <c r="Q84" s="6942" t="s">
        <v>4509</v>
      </c>
      <c r="R84" s="6947" t="s">
        <v>4510</v>
      </c>
      <c r="S84" s="6948" t="s">
        <v>4511</v>
      </c>
      <c r="T84" s="2247"/>
      <c r="U84" s="2247"/>
      <c r="V84" s="2247"/>
      <c r="W84" s="2247"/>
      <c r="X84" s="2247"/>
      <c r="Y84" s="2247"/>
      <c r="Z84" s="2247"/>
      <c r="AA84" s="2247"/>
      <c r="AB84" s="2247"/>
      <c r="AC84" s="2247"/>
      <c r="AD84" s="2247"/>
    </row>
    <row r="85" spans="1:30">
      <c r="A85" s="6946">
        <v>70</v>
      </c>
      <c r="B85" s="6942">
        <v>2642</v>
      </c>
      <c r="C85" s="6947" t="s">
        <v>3684</v>
      </c>
      <c r="D85" s="6948" t="s">
        <v>4512</v>
      </c>
      <c r="E85" s="6949"/>
      <c r="F85" s="6946">
        <v>394</v>
      </c>
      <c r="G85" s="6942" t="s">
        <v>4513</v>
      </c>
      <c r="H85" s="6947" t="s">
        <v>4514</v>
      </c>
      <c r="I85" s="6948" t="s">
        <v>4515</v>
      </c>
      <c r="J85" s="6949"/>
      <c r="K85" s="6946">
        <v>718</v>
      </c>
      <c r="L85" s="6942" t="s">
        <v>4516</v>
      </c>
      <c r="M85" s="6947" t="s">
        <v>4517</v>
      </c>
      <c r="N85" s="6948" t="s">
        <v>4518</v>
      </c>
      <c r="O85" s="6949"/>
      <c r="P85" s="6946">
        <v>1042</v>
      </c>
      <c r="Q85" s="6942" t="s">
        <v>4519</v>
      </c>
      <c r="R85" s="6947" t="s">
        <v>4520</v>
      </c>
      <c r="S85" s="6948" t="s">
        <v>4521</v>
      </c>
      <c r="T85" s="2247"/>
      <c r="U85" s="2247"/>
      <c r="V85" s="2247"/>
      <c r="W85" s="2247"/>
      <c r="X85" s="2247"/>
      <c r="Y85" s="2247"/>
      <c r="Z85" s="2247"/>
      <c r="AA85" s="2247"/>
      <c r="AB85" s="2247"/>
      <c r="AC85" s="2247"/>
      <c r="AD85" s="2247"/>
    </row>
    <row r="86" spans="1:30">
      <c r="A86" s="6946">
        <v>71</v>
      </c>
      <c r="B86" s="6942">
        <v>2648</v>
      </c>
      <c r="C86" s="6947" t="s">
        <v>4522</v>
      </c>
      <c r="D86" s="6948" t="s">
        <v>4523</v>
      </c>
      <c r="E86" s="6949"/>
      <c r="F86" s="6946">
        <v>395</v>
      </c>
      <c r="G86" s="6942" t="s">
        <v>4524</v>
      </c>
      <c r="H86" s="6947" t="s">
        <v>4525</v>
      </c>
      <c r="I86" s="6948" t="s">
        <v>4526</v>
      </c>
      <c r="J86" s="6949"/>
      <c r="K86" s="6946">
        <v>719</v>
      </c>
      <c r="L86" s="6942" t="s">
        <v>4527</v>
      </c>
      <c r="M86" s="6947" t="s">
        <v>4528</v>
      </c>
      <c r="N86" s="6948" t="s">
        <v>4529</v>
      </c>
      <c r="O86" s="6949"/>
      <c r="P86" s="6946">
        <v>1043</v>
      </c>
      <c r="Q86" s="6942" t="s">
        <v>4530</v>
      </c>
      <c r="R86" s="6947" t="s">
        <v>4531</v>
      </c>
      <c r="S86" s="6948" t="s">
        <v>4532</v>
      </c>
      <c r="T86" s="2247"/>
      <c r="U86" s="2247"/>
      <c r="V86" s="2247"/>
      <c r="W86" s="2247"/>
      <c r="X86" s="2247"/>
      <c r="Y86" s="2247"/>
      <c r="Z86" s="2247"/>
      <c r="AA86" s="2247"/>
      <c r="AB86" s="2247"/>
      <c r="AC86" s="2247"/>
      <c r="AD86" s="2247"/>
    </row>
    <row r="87" spans="1:30">
      <c r="A87" s="6946">
        <v>72</v>
      </c>
      <c r="B87" s="6942">
        <v>2649</v>
      </c>
      <c r="C87" s="6947" t="s">
        <v>4533</v>
      </c>
      <c r="D87" s="6948" t="s">
        <v>4534</v>
      </c>
      <c r="E87" s="6949"/>
      <c r="F87" s="6946">
        <v>396</v>
      </c>
      <c r="G87" s="6942" t="s">
        <v>4535</v>
      </c>
      <c r="H87" s="6947" t="s">
        <v>4536</v>
      </c>
      <c r="I87" s="6948" t="s">
        <v>4537</v>
      </c>
      <c r="J87" s="6949"/>
      <c r="K87" s="6946">
        <v>720</v>
      </c>
      <c r="L87" s="6942" t="s">
        <v>4538</v>
      </c>
      <c r="M87" s="6947" t="s">
        <v>4539</v>
      </c>
      <c r="N87" s="6948" t="s">
        <v>4540</v>
      </c>
      <c r="O87" s="6949"/>
      <c r="P87" s="6946">
        <v>1044</v>
      </c>
      <c r="Q87" s="6942" t="s">
        <v>4541</v>
      </c>
      <c r="R87" s="6947" t="s">
        <v>4542</v>
      </c>
      <c r="S87" s="6948" t="s">
        <v>4543</v>
      </c>
      <c r="T87" s="2247"/>
      <c r="U87" s="2247"/>
      <c r="V87" s="2247"/>
      <c r="W87" s="2247"/>
      <c r="X87" s="2247"/>
      <c r="Y87" s="2247"/>
      <c r="Z87" s="2247"/>
      <c r="AA87" s="2247"/>
      <c r="AB87" s="2247"/>
      <c r="AC87" s="2247"/>
      <c r="AD87" s="2247"/>
    </row>
    <row r="88" spans="1:30">
      <c r="A88" s="6946">
        <v>73</v>
      </c>
      <c r="B88" s="6942" t="s">
        <v>4544</v>
      </c>
      <c r="C88" s="6947" t="s">
        <v>4545</v>
      </c>
      <c r="D88" s="6948" t="s">
        <v>4546</v>
      </c>
      <c r="E88" s="6949"/>
      <c r="F88" s="6946">
        <v>397</v>
      </c>
      <c r="G88" s="6942" t="s">
        <v>4547</v>
      </c>
      <c r="H88" s="6947" t="s">
        <v>4548</v>
      </c>
      <c r="I88" s="6948" t="s">
        <v>4549</v>
      </c>
      <c r="J88" s="6949"/>
      <c r="K88" s="6946">
        <v>721</v>
      </c>
      <c r="L88" s="6942" t="s">
        <v>4550</v>
      </c>
      <c r="M88" s="6947" t="s">
        <v>4551</v>
      </c>
      <c r="N88" s="6948" t="s">
        <v>4552</v>
      </c>
      <c r="O88" s="6949"/>
      <c r="P88" s="6946">
        <v>1045</v>
      </c>
      <c r="Q88" s="6942" t="s">
        <v>4553</v>
      </c>
      <c r="R88" s="6947" t="s">
        <v>4554</v>
      </c>
      <c r="S88" s="6948" t="s">
        <v>4555</v>
      </c>
      <c r="T88" s="2247"/>
      <c r="U88" s="2247"/>
      <c r="V88" s="2247"/>
      <c r="W88" s="2247"/>
      <c r="X88" s="2247"/>
      <c r="Y88" s="2247"/>
      <c r="Z88" s="2247"/>
      <c r="AA88" s="2247"/>
      <c r="AB88" s="2247"/>
      <c r="AC88" s="2247"/>
      <c r="AD88" s="2247"/>
    </row>
    <row r="89" spans="1:30">
      <c r="A89" s="6946">
        <v>74</v>
      </c>
      <c r="B89" s="6942" t="s">
        <v>4556</v>
      </c>
      <c r="C89" s="6947" t="s">
        <v>4557</v>
      </c>
      <c r="D89" s="6948" t="s">
        <v>4558</v>
      </c>
      <c r="E89" s="6949"/>
      <c r="F89" s="6946">
        <v>398</v>
      </c>
      <c r="G89" s="6942" t="s">
        <v>4559</v>
      </c>
      <c r="H89" s="6947" t="s">
        <v>4560</v>
      </c>
      <c r="I89" s="6948" t="s">
        <v>4561</v>
      </c>
      <c r="J89" s="6949"/>
      <c r="K89" s="6946">
        <v>722</v>
      </c>
      <c r="L89" s="6942" t="s">
        <v>4562</v>
      </c>
      <c r="M89" s="6947" t="s">
        <v>4563</v>
      </c>
      <c r="N89" s="6948" t="s">
        <v>4564</v>
      </c>
      <c r="O89" s="6949"/>
      <c r="P89" s="6946">
        <v>1046</v>
      </c>
      <c r="Q89" s="6942" t="s">
        <v>4565</v>
      </c>
      <c r="R89" s="6947" t="s">
        <v>4566</v>
      </c>
      <c r="S89" s="6948" t="s">
        <v>4567</v>
      </c>
      <c r="T89" s="2247"/>
      <c r="U89" s="2247"/>
      <c r="V89" s="2247"/>
      <c r="W89" s="2247"/>
      <c r="X89" s="2247"/>
      <c r="Y89" s="2247"/>
      <c r="Z89" s="2247"/>
      <c r="AA89" s="2247"/>
      <c r="AB89" s="2247"/>
      <c r="AC89" s="2247"/>
      <c r="AD89" s="2247"/>
    </row>
    <row r="90" spans="1:30">
      <c r="A90" s="6946">
        <v>75</v>
      </c>
      <c r="B90" s="6942" t="s">
        <v>4568</v>
      </c>
      <c r="C90" s="6947" t="s">
        <v>4569</v>
      </c>
      <c r="D90" s="6948" t="s">
        <v>4570</v>
      </c>
      <c r="E90" s="6949"/>
      <c r="F90" s="6946">
        <v>399</v>
      </c>
      <c r="G90" s="6942" t="s">
        <v>4571</v>
      </c>
      <c r="H90" s="6947" t="s">
        <v>4572</v>
      </c>
      <c r="I90" s="6948" t="s">
        <v>4573</v>
      </c>
      <c r="J90" s="6949"/>
      <c r="K90" s="6946">
        <v>723</v>
      </c>
      <c r="L90" s="6942" t="s">
        <v>4574</v>
      </c>
      <c r="M90" s="6947" t="s">
        <v>4575</v>
      </c>
      <c r="N90" s="6948" t="s">
        <v>4576</v>
      </c>
      <c r="O90" s="6949"/>
      <c r="P90" s="6946">
        <v>1047</v>
      </c>
      <c r="Q90" s="6942" t="s">
        <v>4577</v>
      </c>
      <c r="R90" s="6947" t="s">
        <v>4578</v>
      </c>
      <c r="S90" s="6948" t="s">
        <v>4579</v>
      </c>
      <c r="T90" s="2247"/>
      <c r="U90" s="2247"/>
      <c r="V90" s="2247"/>
      <c r="W90" s="2247"/>
      <c r="X90" s="2247"/>
      <c r="Y90" s="2247"/>
      <c r="Z90" s="2247"/>
      <c r="AA90" s="2247"/>
      <c r="AB90" s="2247"/>
      <c r="AC90" s="2247"/>
      <c r="AD90" s="2247"/>
    </row>
    <row r="91" spans="1:30">
      <c r="A91" s="6946">
        <v>76</v>
      </c>
      <c r="B91" s="6942" t="s">
        <v>4580</v>
      </c>
      <c r="C91" s="6947" t="s">
        <v>4581</v>
      </c>
      <c r="D91" s="6948" t="s">
        <v>4582</v>
      </c>
      <c r="E91" s="6949"/>
      <c r="F91" s="6946">
        <v>400</v>
      </c>
      <c r="G91" s="6942" t="s">
        <v>4583</v>
      </c>
      <c r="H91" s="6947" t="s">
        <v>4584</v>
      </c>
      <c r="I91" s="6948" t="s">
        <v>4585</v>
      </c>
      <c r="J91" s="6949"/>
      <c r="K91" s="6946">
        <v>724</v>
      </c>
      <c r="L91" s="6942" t="s">
        <v>4586</v>
      </c>
      <c r="M91" s="6947" t="s">
        <v>4587</v>
      </c>
      <c r="N91" s="6948" t="s">
        <v>4588</v>
      </c>
      <c r="O91" s="6949"/>
      <c r="P91" s="6946">
        <v>1048</v>
      </c>
      <c r="Q91" s="6942" t="s">
        <v>4589</v>
      </c>
      <c r="R91" s="6947" t="s">
        <v>4590</v>
      </c>
      <c r="S91" s="6948" t="s">
        <v>4591</v>
      </c>
      <c r="T91" s="2247"/>
      <c r="U91" s="2247"/>
      <c r="V91" s="2247"/>
      <c r="W91" s="2247"/>
      <c r="X91" s="2247"/>
      <c r="Y91" s="2247"/>
      <c r="Z91" s="2247"/>
      <c r="AA91" s="2247"/>
      <c r="AB91" s="2247"/>
      <c r="AC91" s="2247"/>
      <c r="AD91" s="2247"/>
    </row>
    <row r="92" spans="1:30">
      <c r="A92" s="6946">
        <v>77</v>
      </c>
      <c r="B92" s="6942" t="s">
        <v>4592</v>
      </c>
      <c r="C92" s="6947" t="s">
        <v>4593</v>
      </c>
      <c r="D92" s="6948" t="s">
        <v>2203</v>
      </c>
      <c r="E92" s="6949"/>
      <c r="F92" s="6946">
        <v>401</v>
      </c>
      <c r="G92" s="6942" t="s">
        <v>4594</v>
      </c>
      <c r="H92" s="6947" t="s">
        <v>4595</v>
      </c>
      <c r="I92" s="6948" t="s">
        <v>4596</v>
      </c>
      <c r="J92" s="6949"/>
      <c r="K92" s="6946">
        <v>725</v>
      </c>
      <c r="L92" s="6942" t="s">
        <v>4597</v>
      </c>
      <c r="M92" s="6947" t="s">
        <v>4598</v>
      </c>
      <c r="N92" s="6948" t="s">
        <v>4599</v>
      </c>
      <c r="O92" s="6949"/>
      <c r="P92" s="6946">
        <v>1049</v>
      </c>
      <c r="Q92" s="6942" t="s">
        <v>4600</v>
      </c>
      <c r="R92" s="6947" t="s">
        <v>4601</v>
      </c>
      <c r="S92" s="6948" t="s">
        <v>4602</v>
      </c>
      <c r="T92" s="2247"/>
      <c r="U92" s="2247"/>
      <c r="V92" s="2247"/>
      <c r="W92" s="2247"/>
      <c r="X92" s="2247"/>
      <c r="Y92" s="2247"/>
      <c r="Z92" s="2247"/>
      <c r="AA92" s="2247"/>
      <c r="AB92" s="2247"/>
      <c r="AC92" s="2247"/>
      <c r="AD92" s="2247"/>
    </row>
    <row r="93" spans="1:30">
      <c r="A93" s="6946">
        <v>78</v>
      </c>
      <c r="B93" s="6942" t="s">
        <v>4603</v>
      </c>
      <c r="C93" s="6947" t="s">
        <v>4604</v>
      </c>
      <c r="D93" s="6948" t="s">
        <v>4605</v>
      </c>
      <c r="E93" s="6949"/>
      <c r="F93" s="6946">
        <v>402</v>
      </c>
      <c r="G93" s="6942" t="s">
        <v>4606</v>
      </c>
      <c r="H93" s="6947" t="s">
        <v>4607</v>
      </c>
      <c r="I93" s="6948" t="s">
        <v>4608</v>
      </c>
      <c r="J93" s="6949"/>
      <c r="K93" s="6946">
        <v>726</v>
      </c>
      <c r="L93" s="6942" t="s">
        <v>4609</v>
      </c>
      <c r="M93" s="6947" t="s">
        <v>4610</v>
      </c>
      <c r="N93" s="6948" t="s">
        <v>4611</v>
      </c>
      <c r="O93" s="6949"/>
      <c r="P93" s="6946">
        <v>1050</v>
      </c>
      <c r="Q93" s="6942" t="s">
        <v>4612</v>
      </c>
      <c r="R93" s="6947" t="s">
        <v>4613</v>
      </c>
      <c r="S93" s="6948" t="s">
        <v>4614</v>
      </c>
      <c r="T93" s="2247"/>
      <c r="U93" s="2247"/>
      <c r="V93" s="2247"/>
      <c r="W93" s="2247"/>
      <c r="X93" s="2247"/>
      <c r="Y93" s="2247"/>
      <c r="Z93" s="2247"/>
      <c r="AA93" s="2247"/>
      <c r="AB93" s="2247"/>
      <c r="AC93" s="2247"/>
      <c r="AD93" s="2247"/>
    </row>
    <row r="94" spans="1:30">
      <c r="A94" s="6946">
        <v>79</v>
      </c>
      <c r="B94" s="6942">
        <v>2650</v>
      </c>
      <c r="C94" s="6947" t="s">
        <v>4615</v>
      </c>
      <c r="D94" s="6948" t="s">
        <v>4616</v>
      </c>
      <c r="E94" s="6949"/>
      <c r="F94" s="6946">
        <v>403</v>
      </c>
      <c r="G94" s="6942" t="s">
        <v>4617</v>
      </c>
      <c r="H94" s="6947" t="s">
        <v>4618</v>
      </c>
      <c r="I94" s="6948" t="s">
        <v>4619</v>
      </c>
      <c r="J94" s="6949"/>
      <c r="K94" s="6946">
        <v>727</v>
      </c>
      <c r="L94" s="6942" t="s">
        <v>4620</v>
      </c>
      <c r="M94" s="6947" t="s">
        <v>4621</v>
      </c>
      <c r="N94" s="6948" t="s">
        <v>4622</v>
      </c>
      <c r="O94" s="6949"/>
      <c r="P94" s="6946">
        <v>1051</v>
      </c>
      <c r="Q94" s="6942" t="s">
        <v>4623</v>
      </c>
      <c r="R94" s="6947" t="s">
        <v>4624</v>
      </c>
      <c r="S94" s="6948" t="s">
        <v>4625</v>
      </c>
      <c r="T94" s="2247"/>
      <c r="U94" s="2247"/>
      <c r="V94" s="2247"/>
      <c r="W94" s="2247"/>
      <c r="X94" s="2247"/>
      <c r="Y94" s="2247"/>
      <c r="Z94" s="2247"/>
      <c r="AA94" s="2247"/>
      <c r="AB94" s="2247"/>
      <c r="AC94" s="2247"/>
      <c r="AD94" s="2247"/>
    </row>
    <row r="95" spans="1:30">
      <c r="A95" s="6946">
        <v>80</v>
      </c>
      <c r="B95" s="6942">
        <v>2651</v>
      </c>
      <c r="C95" s="6947" t="s">
        <v>4626</v>
      </c>
      <c r="D95" s="6948" t="s">
        <v>4627</v>
      </c>
      <c r="E95" s="6949"/>
      <c r="F95" s="6946">
        <v>404</v>
      </c>
      <c r="G95" s="6942" t="s">
        <v>4628</v>
      </c>
      <c r="H95" s="6947" t="s">
        <v>4629</v>
      </c>
      <c r="I95" s="6948" t="s">
        <v>4630</v>
      </c>
      <c r="J95" s="6949"/>
      <c r="K95" s="6946">
        <v>728</v>
      </c>
      <c r="L95" s="6942" t="s">
        <v>4631</v>
      </c>
      <c r="M95" s="6947" t="s">
        <v>4632</v>
      </c>
      <c r="N95" s="6948" t="s">
        <v>4633</v>
      </c>
      <c r="O95" s="6949"/>
      <c r="P95" s="6946">
        <v>1052</v>
      </c>
      <c r="Q95" s="6942" t="s">
        <v>4634</v>
      </c>
      <c r="R95" s="6947" t="s">
        <v>4635</v>
      </c>
      <c r="S95" s="6948" t="s">
        <v>4636</v>
      </c>
      <c r="T95" s="2247"/>
      <c r="U95" s="2247"/>
      <c r="V95" s="2247"/>
      <c r="W95" s="2247"/>
      <c r="X95" s="2247"/>
      <c r="Y95" s="2247"/>
      <c r="Z95" s="2247"/>
      <c r="AA95" s="2247"/>
      <c r="AB95" s="2247"/>
      <c r="AC95" s="2247"/>
      <c r="AD95" s="2247"/>
    </row>
    <row r="96" spans="1:30">
      <c r="A96" s="6946">
        <v>81</v>
      </c>
      <c r="B96" s="6942">
        <v>2652</v>
      </c>
      <c r="C96" s="6947" t="s">
        <v>4637</v>
      </c>
      <c r="D96" s="6948" t="s">
        <v>4638</v>
      </c>
      <c r="E96" s="6949"/>
      <c r="F96" s="6946">
        <v>405</v>
      </c>
      <c r="G96" s="6942" t="s">
        <v>4639</v>
      </c>
      <c r="H96" s="6947" t="s">
        <v>4640</v>
      </c>
      <c r="I96" s="6948" t="s">
        <v>4641</v>
      </c>
      <c r="J96" s="6949"/>
      <c r="K96" s="6946">
        <v>729</v>
      </c>
      <c r="L96" s="6942" t="s">
        <v>4642</v>
      </c>
      <c r="M96" s="6947" t="s">
        <v>4643</v>
      </c>
      <c r="N96" s="6948" t="s">
        <v>4644</v>
      </c>
      <c r="O96" s="6949"/>
      <c r="P96" s="6946">
        <v>1053</v>
      </c>
      <c r="Q96" s="6942" t="s">
        <v>4645</v>
      </c>
      <c r="R96" s="6947" t="s">
        <v>4646</v>
      </c>
      <c r="S96" s="6948" t="s">
        <v>4647</v>
      </c>
      <c r="T96" s="2247"/>
      <c r="U96" s="2247"/>
      <c r="V96" s="2247"/>
      <c r="W96" s="2247"/>
      <c r="X96" s="2247"/>
      <c r="Y96" s="2247"/>
      <c r="Z96" s="2247"/>
      <c r="AA96" s="2247"/>
      <c r="AB96" s="2247"/>
      <c r="AC96" s="2247"/>
      <c r="AD96" s="2247"/>
    </row>
    <row r="97" spans="1:30">
      <c r="A97" s="6946">
        <v>82</v>
      </c>
      <c r="B97" s="6942">
        <v>2653</v>
      </c>
      <c r="C97" s="6947" t="s">
        <v>4648</v>
      </c>
      <c r="D97" s="6948" t="s">
        <v>4649</v>
      </c>
      <c r="E97" s="6949"/>
      <c r="F97" s="6946">
        <v>406</v>
      </c>
      <c r="G97" s="6942" t="s">
        <v>4650</v>
      </c>
      <c r="H97" s="6947" t="s">
        <v>4651</v>
      </c>
      <c r="I97" s="6948" t="s">
        <v>4652</v>
      </c>
      <c r="J97" s="6949"/>
      <c r="K97" s="6946">
        <v>730</v>
      </c>
      <c r="L97" s="6942" t="s">
        <v>4653</v>
      </c>
      <c r="M97" s="6947" t="s">
        <v>4654</v>
      </c>
      <c r="N97" s="6948" t="s">
        <v>4655</v>
      </c>
      <c r="O97" s="6949"/>
      <c r="P97" s="6946">
        <v>1054</v>
      </c>
      <c r="Q97" s="6942" t="s">
        <v>4656</v>
      </c>
      <c r="R97" s="6947" t="s">
        <v>3719</v>
      </c>
      <c r="S97" s="6948" t="s">
        <v>4657</v>
      </c>
      <c r="T97" s="2247"/>
      <c r="U97" s="2247"/>
      <c r="V97" s="2247"/>
      <c r="W97" s="2247"/>
      <c r="X97" s="2247"/>
      <c r="Y97" s="2247"/>
      <c r="Z97" s="2247"/>
      <c r="AA97" s="2247"/>
      <c r="AB97" s="2247"/>
      <c r="AC97" s="2247"/>
      <c r="AD97" s="2247"/>
    </row>
    <row r="98" spans="1:30">
      <c r="A98" s="6946">
        <v>83</v>
      </c>
      <c r="B98" s="6942" t="s">
        <v>4658</v>
      </c>
      <c r="C98" s="6947" t="s">
        <v>4659</v>
      </c>
      <c r="D98" s="6948" t="s">
        <v>4660</v>
      </c>
      <c r="E98" s="6949"/>
      <c r="F98" s="6946">
        <v>407</v>
      </c>
      <c r="G98" s="6942" t="s">
        <v>4661</v>
      </c>
      <c r="H98" s="6947" t="s">
        <v>4662</v>
      </c>
      <c r="I98" s="6948" t="s">
        <v>4663</v>
      </c>
      <c r="J98" s="6949"/>
      <c r="K98" s="6946">
        <v>731</v>
      </c>
      <c r="L98" s="6942" t="s">
        <v>4664</v>
      </c>
      <c r="M98" s="6947" t="s">
        <v>4665</v>
      </c>
      <c r="N98" s="6948" t="s">
        <v>4666</v>
      </c>
      <c r="O98" s="6949"/>
      <c r="P98" s="6946">
        <v>1055</v>
      </c>
      <c r="Q98" s="6942" t="s">
        <v>4667</v>
      </c>
      <c r="R98" s="6947" t="s">
        <v>4668</v>
      </c>
      <c r="S98" s="6948" t="s">
        <v>4669</v>
      </c>
      <c r="T98" s="2247"/>
      <c r="U98" s="2247"/>
      <c r="V98" s="2247"/>
      <c r="W98" s="2247"/>
      <c r="X98" s="2247"/>
      <c r="Y98" s="2247"/>
      <c r="Z98" s="2247"/>
      <c r="AA98" s="2247"/>
      <c r="AB98" s="2247"/>
      <c r="AC98" s="2247"/>
      <c r="AD98" s="2247"/>
    </row>
    <row r="99" spans="1:30">
      <c r="A99" s="6946">
        <v>84</v>
      </c>
      <c r="B99" s="6942">
        <v>2660</v>
      </c>
      <c r="C99" s="6947" t="s">
        <v>3688</v>
      </c>
      <c r="D99" s="6948" t="s">
        <v>4670</v>
      </c>
      <c r="E99" s="6949"/>
      <c r="F99" s="6946">
        <v>408</v>
      </c>
      <c r="G99" s="6942" t="s">
        <v>4671</v>
      </c>
      <c r="H99" s="6947" t="s">
        <v>4672</v>
      </c>
      <c r="I99" s="6948" t="s">
        <v>4673</v>
      </c>
      <c r="J99" s="6949"/>
      <c r="K99" s="6946">
        <v>732</v>
      </c>
      <c r="L99" s="6942" t="s">
        <v>4674</v>
      </c>
      <c r="M99" s="6947" t="s">
        <v>4675</v>
      </c>
      <c r="N99" s="6948" t="s">
        <v>4676</v>
      </c>
      <c r="O99" s="6949"/>
      <c r="P99" s="6946">
        <v>1056</v>
      </c>
      <c r="Q99" s="6942" t="s">
        <v>4677</v>
      </c>
      <c r="R99" s="6947" t="s">
        <v>4678</v>
      </c>
      <c r="S99" s="6948" t="s">
        <v>4679</v>
      </c>
      <c r="T99" s="2247"/>
      <c r="U99" s="2247"/>
      <c r="V99" s="2247"/>
      <c r="W99" s="2247"/>
      <c r="X99" s="2247"/>
      <c r="Y99" s="2247"/>
      <c r="Z99" s="2247"/>
      <c r="AA99" s="2247"/>
      <c r="AB99" s="2247"/>
      <c r="AC99" s="2247"/>
      <c r="AD99" s="2247"/>
    </row>
    <row r="100" spans="1:30">
      <c r="A100" s="6946">
        <v>85</v>
      </c>
      <c r="B100" s="6942">
        <v>2663</v>
      </c>
      <c r="C100" s="6947" t="s">
        <v>4680</v>
      </c>
      <c r="D100" s="6948" t="s">
        <v>4681</v>
      </c>
      <c r="E100" s="6949"/>
      <c r="F100" s="6946">
        <v>409</v>
      </c>
      <c r="G100" s="6942" t="s">
        <v>4682</v>
      </c>
      <c r="H100" s="6947" t="s">
        <v>4683</v>
      </c>
      <c r="I100" s="6948" t="s">
        <v>4684</v>
      </c>
      <c r="J100" s="6949"/>
      <c r="K100" s="6946">
        <v>733</v>
      </c>
      <c r="L100" s="6942" t="s">
        <v>4685</v>
      </c>
      <c r="M100" s="6947" t="s">
        <v>4686</v>
      </c>
      <c r="N100" s="6948" t="s">
        <v>4687</v>
      </c>
      <c r="O100" s="6949"/>
      <c r="P100" s="6946">
        <v>1057</v>
      </c>
      <c r="Q100" s="6942" t="s">
        <v>4688</v>
      </c>
      <c r="R100" s="6947" t="s">
        <v>4689</v>
      </c>
      <c r="S100" s="6948" t="s">
        <v>4690</v>
      </c>
      <c r="T100" s="2247"/>
      <c r="U100" s="2247"/>
      <c r="V100" s="2247"/>
      <c r="W100" s="2247"/>
      <c r="X100" s="2247"/>
      <c r="Y100" s="2247"/>
      <c r="Z100" s="2247"/>
      <c r="AA100" s="2247"/>
      <c r="AB100" s="2247"/>
      <c r="AC100" s="2247"/>
      <c r="AD100" s="2247"/>
    </row>
    <row r="101" spans="1:30">
      <c r="A101" s="6946">
        <v>86</v>
      </c>
      <c r="B101" s="6942">
        <v>2665</v>
      </c>
      <c r="C101" s="6947" t="s">
        <v>4691</v>
      </c>
      <c r="D101" s="6948" t="s">
        <v>4692</v>
      </c>
      <c r="E101" s="6949"/>
      <c r="F101" s="6946">
        <v>410</v>
      </c>
      <c r="G101" s="6942" t="s">
        <v>4693</v>
      </c>
      <c r="H101" s="6947" t="s">
        <v>4694</v>
      </c>
      <c r="I101" s="6948" t="s">
        <v>4695</v>
      </c>
      <c r="J101" s="6949"/>
      <c r="K101" s="6946">
        <v>734</v>
      </c>
      <c r="L101" s="6942" t="s">
        <v>4696</v>
      </c>
      <c r="M101" s="6947" t="s">
        <v>4697</v>
      </c>
      <c r="N101" s="6948" t="s">
        <v>4698</v>
      </c>
      <c r="O101" s="6949"/>
      <c r="P101" s="6946">
        <v>1058</v>
      </c>
      <c r="Q101" s="6942" t="s">
        <v>4699</v>
      </c>
      <c r="R101" s="6947" t="s">
        <v>4700</v>
      </c>
      <c r="S101" s="6948" t="s">
        <v>4701</v>
      </c>
      <c r="T101" s="2247"/>
      <c r="U101" s="2247"/>
      <c r="V101" s="2247"/>
      <c r="W101" s="2247"/>
      <c r="X101" s="2247"/>
      <c r="Y101" s="2247"/>
      <c r="Z101" s="2247"/>
      <c r="AA101" s="2247"/>
      <c r="AB101" s="2247"/>
      <c r="AC101" s="2247"/>
      <c r="AD101" s="2247"/>
    </row>
    <row r="102" spans="1:30">
      <c r="A102" s="6946">
        <v>87</v>
      </c>
      <c r="B102" s="6942">
        <v>2666</v>
      </c>
      <c r="C102" s="6947" t="s">
        <v>4702</v>
      </c>
      <c r="D102" s="6948" t="s">
        <v>4703</v>
      </c>
      <c r="E102" s="6949"/>
      <c r="F102" s="6946">
        <v>411</v>
      </c>
      <c r="G102" s="6942" t="s">
        <v>4704</v>
      </c>
      <c r="H102" s="6947" t="s">
        <v>4705</v>
      </c>
      <c r="I102" s="6948" t="s">
        <v>4706</v>
      </c>
      <c r="J102" s="6949"/>
      <c r="K102" s="6946">
        <v>735</v>
      </c>
      <c r="L102" s="6942" t="s">
        <v>4707</v>
      </c>
      <c r="M102" s="6947" t="s">
        <v>4708</v>
      </c>
      <c r="N102" s="6948" t="s">
        <v>4709</v>
      </c>
      <c r="O102" s="6949"/>
      <c r="P102" s="6946">
        <v>1059</v>
      </c>
      <c r="Q102" s="6942" t="s">
        <v>4710</v>
      </c>
      <c r="R102" s="6947" t="s">
        <v>4711</v>
      </c>
      <c r="S102" s="6948" t="s">
        <v>4712</v>
      </c>
      <c r="T102" s="2247"/>
      <c r="U102" s="2247"/>
      <c r="V102" s="2247"/>
      <c r="W102" s="2247"/>
      <c r="X102" s="2247"/>
      <c r="Y102" s="2247"/>
      <c r="Z102" s="2247"/>
      <c r="AA102" s="2247"/>
      <c r="AB102" s="2247"/>
      <c r="AC102" s="2247"/>
      <c r="AD102" s="2247"/>
    </row>
    <row r="103" spans="1:30">
      <c r="A103" s="6946">
        <v>88</v>
      </c>
      <c r="B103" s="6942">
        <v>2668</v>
      </c>
      <c r="C103" s="6947" t="s">
        <v>4713</v>
      </c>
      <c r="D103" s="6948" t="s">
        <v>4714</v>
      </c>
      <c r="E103" s="6949"/>
      <c r="F103" s="6946">
        <v>412</v>
      </c>
      <c r="G103" s="6942" t="s">
        <v>4715</v>
      </c>
      <c r="H103" s="6947" t="s">
        <v>4716</v>
      </c>
      <c r="I103" s="6948" t="s">
        <v>4717</v>
      </c>
      <c r="J103" s="6949"/>
      <c r="K103" s="6946">
        <v>736</v>
      </c>
      <c r="L103" s="6942" t="s">
        <v>4718</v>
      </c>
      <c r="M103" s="6947" t="s">
        <v>4719</v>
      </c>
      <c r="N103" s="6948" t="s">
        <v>4477</v>
      </c>
      <c r="O103" s="6949"/>
      <c r="P103" s="6946">
        <v>1060</v>
      </c>
      <c r="Q103" s="6942" t="s">
        <v>4720</v>
      </c>
      <c r="R103" s="6947" t="s">
        <v>4721</v>
      </c>
      <c r="S103" s="6948" t="s">
        <v>4722</v>
      </c>
      <c r="T103" s="2247"/>
      <c r="U103" s="2247"/>
      <c r="V103" s="2247"/>
      <c r="W103" s="2247"/>
      <c r="X103" s="2247"/>
      <c r="Y103" s="2247"/>
      <c r="Z103" s="2247"/>
      <c r="AA103" s="2247"/>
      <c r="AB103" s="2247"/>
      <c r="AC103" s="2247"/>
      <c r="AD103" s="2247"/>
    </row>
    <row r="104" spans="1:30">
      <c r="A104" s="6946">
        <v>89</v>
      </c>
      <c r="B104" s="6942">
        <v>2702</v>
      </c>
      <c r="C104" s="6947" t="s">
        <v>4723</v>
      </c>
      <c r="D104" s="6948" t="s">
        <v>4724</v>
      </c>
      <c r="E104" s="6949"/>
      <c r="F104" s="6946">
        <v>413</v>
      </c>
      <c r="G104" s="6942" t="s">
        <v>4725</v>
      </c>
      <c r="H104" s="6947" t="s">
        <v>4726</v>
      </c>
      <c r="I104" s="6948" t="s">
        <v>4727</v>
      </c>
      <c r="J104" s="6949"/>
      <c r="K104" s="6946">
        <v>737</v>
      </c>
      <c r="L104" s="6942" t="s">
        <v>4728</v>
      </c>
      <c r="M104" s="6947" t="s">
        <v>4729</v>
      </c>
      <c r="N104" s="6948" t="s">
        <v>4730</v>
      </c>
      <c r="O104" s="6949"/>
      <c r="P104" s="6946">
        <v>1061</v>
      </c>
      <c r="Q104" s="6942" t="s">
        <v>4731</v>
      </c>
      <c r="R104" s="6947" t="s">
        <v>4732</v>
      </c>
      <c r="S104" s="6948" t="s">
        <v>4733</v>
      </c>
      <c r="T104" s="2247"/>
      <c r="U104" s="2247"/>
      <c r="V104" s="2247"/>
      <c r="W104" s="2247"/>
      <c r="X104" s="2247"/>
      <c r="Y104" s="2247"/>
      <c r="Z104" s="2247"/>
      <c r="AA104" s="2247"/>
      <c r="AB104" s="2247"/>
      <c r="AC104" s="2247"/>
      <c r="AD104" s="2247"/>
    </row>
    <row r="105" spans="1:30">
      <c r="A105" s="6946">
        <v>90</v>
      </c>
      <c r="B105" s="6942">
        <v>2708</v>
      </c>
      <c r="C105" s="6947" t="s">
        <v>4734</v>
      </c>
      <c r="D105" s="6948" t="s">
        <v>4735</v>
      </c>
      <c r="E105" s="6949"/>
      <c r="F105" s="6946">
        <v>414</v>
      </c>
      <c r="G105" s="6942" t="s">
        <v>4736</v>
      </c>
      <c r="H105" s="6947" t="s">
        <v>4737</v>
      </c>
      <c r="I105" s="6948" t="s">
        <v>4738</v>
      </c>
      <c r="J105" s="6949"/>
      <c r="K105" s="6946">
        <v>738</v>
      </c>
      <c r="L105" s="6942" t="s">
        <v>4739</v>
      </c>
      <c r="M105" s="6947" t="s">
        <v>4740</v>
      </c>
      <c r="N105" s="6948" t="s">
        <v>4741</v>
      </c>
      <c r="O105" s="6949"/>
      <c r="P105" s="6946">
        <v>1062</v>
      </c>
      <c r="Q105" s="6942" t="s">
        <v>4742</v>
      </c>
      <c r="R105" s="6947" t="s">
        <v>4743</v>
      </c>
      <c r="S105" s="6948" t="s">
        <v>4744</v>
      </c>
      <c r="T105" s="2247"/>
      <c r="U105" s="2247"/>
      <c r="V105" s="2247"/>
      <c r="W105" s="2247"/>
      <c r="X105" s="2247"/>
      <c r="Y105" s="2247"/>
      <c r="Z105" s="2247"/>
      <c r="AA105" s="2247"/>
      <c r="AB105" s="2247"/>
      <c r="AC105" s="2247"/>
      <c r="AD105" s="2247"/>
    </row>
    <row r="106" spans="1:30">
      <c r="A106" s="6946">
        <v>91</v>
      </c>
      <c r="B106" s="6942">
        <v>2709</v>
      </c>
      <c r="C106" s="6947" t="s">
        <v>4745</v>
      </c>
      <c r="D106" s="6948" t="s">
        <v>4746</v>
      </c>
      <c r="E106" s="6949"/>
      <c r="F106" s="6946">
        <v>415</v>
      </c>
      <c r="G106" s="6942" t="s">
        <v>4747</v>
      </c>
      <c r="H106" s="6947" t="s">
        <v>4748</v>
      </c>
      <c r="I106" s="6948" t="s">
        <v>4749</v>
      </c>
      <c r="J106" s="6949"/>
      <c r="K106" s="6946">
        <v>739</v>
      </c>
      <c r="L106" s="6942" t="s">
        <v>4750</v>
      </c>
      <c r="M106" s="6947" t="s">
        <v>4751</v>
      </c>
      <c r="N106" s="6948" t="s">
        <v>4752</v>
      </c>
      <c r="O106" s="6949"/>
      <c r="P106" s="6946">
        <v>1063</v>
      </c>
      <c r="Q106" s="6942" t="s">
        <v>4753</v>
      </c>
      <c r="R106" s="6947" t="s">
        <v>4754</v>
      </c>
      <c r="S106" s="6948" t="s">
        <v>4755</v>
      </c>
      <c r="T106" s="2247"/>
      <c r="U106" s="2247"/>
      <c r="V106" s="2247"/>
      <c r="W106" s="2247"/>
      <c r="X106" s="2247"/>
      <c r="Y106" s="2247"/>
      <c r="Z106" s="2247"/>
      <c r="AA106" s="2247"/>
      <c r="AB106" s="2247"/>
      <c r="AC106" s="2247"/>
      <c r="AD106" s="2247"/>
    </row>
    <row r="107" spans="1:30">
      <c r="A107" s="6946">
        <v>92</v>
      </c>
      <c r="B107" s="6942" t="s">
        <v>4756</v>
      </c>
      <c r="C107" s="6947" t="s">
        <v>4757</v>
      </c>
      <c r="D107" s="6948" t="s">
        <v>4758</v>
      </c>
      <c r="E107" s="6949"/>
      <c r="F107" s="6946">
        <v>416</v>
      </c>
      <c r="G107" s="6942" t="s">
        <v>4759</v>
      </c>
      <c r="H107" s="6947" t="s">
        <v>4760</v>
      </c>
      <c r="I107" s="6948" t="s">
        <v>4761</v>
      </c>
      <c r="J107" s="6949"/>
      <c r="K107" s="6946">
        <v>740</v>
      </c>
      <c r="L107" s="6942" t="s">
        <v>4762</v>
      </c>
      <c r="M107" s="6947" t="s">
        <v>4763</v>
      </c>
      <c r="N107" s="6948" t="s">
        <v>4764</v>
      </c>
      <c r="O107" s="6949"/>
      <c r="P107" s="6946">
        <v>1064</v>
      </c>
      <c r="Q107" s="6942" t="s">
        <v>4765</v>
      </c>
      <c r="R107" s="6947" t="s">
        <v>4766</v>
      </c>
      <c r="S107" s="6948" t="s">
        <v>4767</v>
      </c>
      <c r="T107" s="2247"/>
      <c r="U107" s="2247"/>
      <c r="V107" s="2247"/>
      <c r="W107" s="2247"/>
      <c r="X107" s="2247"/>
      <c r="Y107" s="2247"/>
      <c r="Z107" s="2247"/>
      <c r="AA107" s="2247"/>
      <c r="AB107" s="2247"/>
      <c r="AC107" s="2247"/>
      <c r="AD107" s="2247"/>
    </row>
    <row r="108" spans="1:30">
      <c r="A108" s="6946">
        <v>93</v>
      </c>
      <c r="B108" s="6942" t="s">
        <v>4768</v>
      </c>
      <c r="C108" s="6947" t="s">
        <v>4769</v>
      </c>
      <c r="D108" s="6948" t="s">
        <v>4770</v>
      </c>
      <c r="E108" s="6949"/>
      <c r="F108" s="6946">
        <v>417</v>
      </c>
      <c r="G108" s="6942" t="s">
        <v>4771</v>
      </c>
      <c r="H108" s="6947" t="s">
        <v>4772</v>
      </c>
      <c r="I108" s="6948" t="s">
        <v>4773</v>
      </c>
      <c r="J108" s="6949"/>
      <c r="K108" s="6946">
        <v>741</v>
      </c>
      <c r="L108" s="6942" t="s">
        <v>4774</v>
      </c>
      <c r="M108" s="6947" t="s">
        <v>4775</v>
      </c>
      <c r="N108" s="6948" t="s">
        <v>4776</v>
      </c>
      <c r="O108" s="6949"/>
      <c r="P108" s="6946">
        <v>1065</v>
      </c>
      <c r="Q108" s="6942" t="s">
        <v>4777</v>
      </c>
      <c r="R108" s="6947" t="s">
        <v>4778</v>
      </c>
      <c r="S108" s="6948" t="s">
        <v>4779</v>
      </c>
      <c r="T108" s="2247"/>
      <c r="U108" s="2247"/>
      <c r="V108" s="2247"/>
      <c r="W108" s="2247"/>
      <c r="X108" s="2247"/>
      <c r="Y108" s="2247"/>
      <c r="Z108" s="2247"/>
      <c r="AA108" s="2247"/>
      <c r="AB108" s="2247"/>
      <c r="AC108" s="2247"/>
      <c r="AD108" s="2247"/>
    </row>
    <row r="109" spans="1:30">
      <c r="A109" s="6946">
        <v>94</v>
      </c>
      <c r="B109" s="6942" t="s">
        <v>4780</v>
      </c>
      <c r="C109" s="6947" t="s">
        <v>4781</v>
      </c>
      <c r="D109" s="6948" t="s">
        <v>4782</v>
      </c>
      <c r="E109" s="6949"/>
      <c r="F109" s="6946">
        <v>418</v>
      </c>
      <c r="G109" s="6942" t="s">
        <v>4783</v>
      </c>
      <c r="H109" s="6947" t="s">
        <v>4784</v>
      </c>
      <c r="I109" s="6948" t="s">
        <v>4785</v>
      </c>
      <c r="J109" s="6949"/>
      <c r="K109" s="6946">
        <v>742</v>
      </c>
      <c r="L109" s="6942" t="s">
        <v>4786</v>
      </c>
      <c r="M109" s="6947" t="s">
        <v>4787</v>
      </c>
      <c r="N109" s="6948" t="s">
        <v>4788</v>
      </c>
      <c r="O109" s="6949"/>
      <c r="P109" s="6946">
        <v>1066</v>
      </c>
      <c r="Q109" s="6942" t="s">
        <v>4789</v>
      </c>
      <c r="R109" s="6947" t="s">
        <v>4790</v>
      </c>
      <c r="S109" s="6948" t="s">
        <v>4791</v>
      </c>
      <c r="T109" s="2247"/>
      <c r="U109" s="2247"/>
      <c r="V109" s="2247"/>
      <c r="W109" s="2247"/>
      <c r="X109" s="2247"/>
      <c r="Y109" s="2247"/>
      <c r="Z109" s="2247"/>
      <c r="AA109" s="2247"/>
      <c r="AB109" s="2247"/>
      <c r="AC109" s="2247"/>
      <c r="AD109" s="2247"/>
    </row>
    <row r="110" spans="1:30">
      <c r="A110" s="6946">
        <v>95</v>
      </c>
      <c r="B110" s="6942">
        <v>2712</v>
      </c>
      <c r="C110" s="6947" t="s">
        <v>4792</v>
      </c>
      <c r="D110" s="6948" t="s">
        <v>4793</v>
      </c>
      <c r="E110" s="6949"/>
      <c r="F110" s="6946">
        <v>419</v>
      </c>
      <c r="G110" s="6942" t="s">
        <v>4794</v>
      </c>
      <c r="H110" s="6947" t="s">
        <v>4795</v>
      </c>
      <c r="I110" s="6948" t="s">
        <v>4796</v>
      </c>
      <c r="J110" s="6949"/>
      <c r="K110" s="6946">
        <v>743</v>
      </c>
      <c r="L110" s="6942" t="s">
        <v>4797</v>
      </c>
      <c r="M110" s="6947" t="s">
        <v>4798</v>
      </c>
      <c r="N110" s="6948" t="s">
        <v>4799</v>
      </c>
      <c r="O110" s="6949"/>
      <c r="P110" s="6946">
        <v>1067</v>
      </c>
      <c r="Q110" s="6942" t="s">
        <v>4800</v>
      </c>
      <c r="R110" s="6947" t="s">
        <v>4801</v>
      </c>
      <c r="S110" s="6948" t="s">
        <v>4802</v>
      </c>
      <c r="T110" s="2247"/>
      <c r="U110" s="2247"/>
      <c r="V110" s="2247"/>
      <c r="W110" s="2247"/>
      <c r="X110" s="2247"/>
      <c r="Y110" s="2247"/>
      <c r="Z110" s="2247"/>
      <c r="AA110" s="2247"/>
      <c r="AB110" s="2247"/>
      <c r="AC110" s="2247"/>
      <c r="AD110" s="2247"/>
    </row>
    <row r="111" spans="1:30">
      <c r="A111" s="6946">
        <v>96</v>
      </c>
      <c r="B111" s="6942">
        <v>2714</v>
      </c>
      <c r="C111" s="6947" t="s">
        <v>4803</v>
      </c>
      <c r="D111" s="6948" t="s">
        <v>4804</v>
      </c>
      <c r="E111" s="6949"/>
      <c r="F111" s="6946">
        <v>420</v>
      </c>
      <c r="G111" s="6942" t="s">
        <v>4805</v>
      </c>
      <c r="H111" s="6947" t="s">
        <v>4806</v>
      </c>
      <c r="I111" s="6948" t="s">
        <v>4807</v>
      </c>
      <c r="J111" s="6949"/>
      <c r="K111" s="6946">
        <v>744</v>
      </c>
      <c r="L111" s="6942" t="s">
        <v>4808</v>
      </c>
      <c r="M111" s="6947" t="s">
        <v>4809</v>
      </c>
      <c r="N111" s="6948" t="s">
        <v>4810</v>
      </c>
      <c r="O111" s="6949"/>
      <c r="P111" s="6946">
        <v>1068</v>
      </c>
      <c r="Q111" s="6942" t="s">
        <v>4811</v>
      </c>
      <c r="R111" s="6947" t="s">
        <v>4812</v>
      </c>
      <c r="S111" s="6948" t="s">
        <v>4813</v>
      </c>
      <c r="T111" s="2247"/>
      <c r="U111" s="2247"/>
      <c r="V111" s="2247"/>
      <c r="W111" s="2247"/>
      <c r="X111" s="2247"/>
      <c r="Y111" s="2247"/>
      <c r="Z111" s="2247"/>
      <c r="AA111" s="2247"/>
      <c r="AB111" s="2247"/>
      <c r="AC111" s="2247"/>
      <c r="AD111" s="2247"/>
    </row>
    <row r="112" spans="1:30">
      <c r="A112" s="6946">
        <v>97</v>
      </c>
      <c r="B112" s="6942">
        <v>2716</v>
      </c>
      <c r="C112" s="6947" t="s">
        <v>4814</v>
      </c>
      <c r="D112" s="6948" t="s">
        <v>4815</v>
      </c>
      <c r="E112" s="6949"/>
      <c r="F112" s="6946">
        <v>421</v>
      </c>
      <c r="G112" s="6942" t="s">
        <v>4816</v>
      </c>
      <c r="H112" s="6947" t="s">
        <v>4817</v>
      </c>
      <c r="I112" s="6948" t="s">
        <v>4818</v>
      </c>
      <c r="J112" s="6949"/>
      <c r="K112" s="6946">
        <v>745</v>
      </c>
      <c r="L112" s="6942" t="s">
        <v>4819</v>
      </c>
      <c r="M112" s="6947" t="s">
        <v>4820</v>
      </c>
      <c r="N112" s="6948" t="s">
        <v>4821</v>
      </c>
      <c r="O112" s="6949"/>
      <c r="P112" s="6946">
        <v>1069</v>
      </c>
      <c r="Q112" s="6942" t="s">
        <v>4822</v>
      </c>
      <c r="R112" s="6947" t="s">
        <v>4823</v>
      </c>
      <c r="S112" s="6948" t="s">
        <v>4824</v>
      </c>
      <c r="T112" s="2247"/>
      <c r="U112" s="2247"/>
      <c r="V112" s="2247"/>
      <c r="W112" s="2247"/>
      <c r="X112" s="2247"/>
      <c r="Y112" s="2247"/>
      <c r="Z112" s="2247"/>
      <c r="AA112" s="2247"/>
      <c r="AB112" s="2247"/>
      <c r="AC112" s="2247"/>
      <c r="AD112" s="2247"/>
    </row>
    <row r="113" spans="1:30">
      <c r="A113" s="6946">
        <v>98</v>
      </c>
      <c r="B113" s="6942" t="s">
        <v>4825</v>
      </c>
      <c r="C113" s="6947" t="s">
        <v>4826</v>
      </c>
      <c r="D113" s="6948" t="s">
        <v>4827</v>
      </c>
      <c r="E113" s="6949"/>
      <c r="F113" s="6946">
        <v>422</v>
      </c>
      <c r="G113" s="6942" t="s">
        <v>4828</v>
      </c>
      <c r="H113" s="6947" t="s">
        <v>4829</v>
      </c>
      <c r="I113" s="6948" t="s">
        <v>4830</v>
      </c>
      <c r="J113" s="6949"/>
      <c r="K113" s="6946">
        <v>746</v>
      </c>
      <c r="L113" s="6942" t="s">
        <v>4831</v>
      </c>
      <c r="M113" s="6947" t="s">
        <v>4832</v>
      </c>
      <c r="N113" s="6948" t="s">
        <v>4833</v>
      </c>
      <c r="O113" s="6949"/>
      <c r="P113" s="6946">
        <v>1070</v>
      </c>
      <c r="Q113" s="6942" t="s">
        <v>4834</v>
      </c>
      <c r="R113" s="6947" t="s">
        <v>4835</v>
      </c>
      <c r="S113" s="6948" t="s">
        <v>4836</v>
      </c>
      <c r="T113" s="2247"/>
      <c r="U113" s="2247"/>
      <c r="V113" s="2247"/>
      <c r="W113" s="2247"/>
      <c r="X113" s="2247"/>
      <c r="Y113" s="2247"/>
      <c r="Z113" s="2247"/>
      <c r="AA113" s="2247"/>
      <c r="AB113" s="2247"/>
      <c r="AC113" s="2247"/>
      <c r="AD113" s="2247"/>
    </row>
    <row r="114" spans="1:30">
      <c r="A114" s="6946">
        <v>99</v>
      </c>
      <c r="B114" s="6942">
        <v>2721</v>
      </c>
      <c r="C114" s="6947" t="s">
        <v>4837</v>
      </c>
      <c r="D114" s="6948" t="s">
        <v>4838</v>
      </c>
      <c r="E114" s="6949"/>
      <c r="F114" s="6946">
        <v>423</v>
      </c>
      <c r="G114" s="6942" t="s">
        <v>4839</v>
      </c>
      <c r="H114" s="6947" t="s">
        <v>4840</v>
      </c>
      <c r="I114" s="6948" t="s">
        <v>4841</v>
      </c>
      <c r="J114" s="6949"/>
      <c r="K114" s="6946">
        <v>747</v>
      </c>
      <c r="L114" s="6942" t="s">
        <v>4842</v>
      </c>
      <c r="M114" s="6947" t="s">
        <v>4843</v>
      </c>
      <c r="N114" s="6948" t="s">
        <v>4844</v>
      </c>
      <c r="O114" s="6949"/>
      <c r="P114" s="6946">
        <v>1071</v>
      </c>
      <c r="Q114" s="6942" t="s">
        <v>4845</v>
      </c>
      <c r="R114" s="6947" t="s">
        <v>4846</v>
      </c>
      <c r="S114" s="6948" t="s">
        <v>4847</v>
      </c>
      <c r="T114" s="2247"/>
      <c r="U114" s="2247"/>
      <c r="V114" s="2247"/>
      <c r="W114" s="2247"/>
      <c r="X114" s="2247"/>
      <c r="Y114" s="2247"/>
      <c r="Z114" s="2247"/>
      <c r="AA114" s="2247"/>
      <c r="AB114" s="2247"/>
      <c r="AC114" s="2247"/>
      <c r="AD114" s="2247"/>
    </row>
    <row r="115" spans="1:30">
      <c r="A115" s="6946">
        <v>100</v>
      </c>
      <c r="B115" s="6942">
        <v>2733</v>
      </c>
      <c r="C115" s="6947" t="s">
        <v>4848</v>
      </c>
      <c r="D115" s="6948" t="s">
        <v>4849</v>
      </c>
      <c r="E115" s="6949"/>
      <c r="F115" s="6946">
        <v>424</v>
      </c>
      <c r="G115" s="6942" t="s">
        <v>4850</v>
      </c>
      <c r="H115" s="6947" t="s">
        <v>4851</v>
      </c>
      <c r="I115" s="6948" t="s">
        <v>4852</v>
      </c>
      <c r="J115" s="6949"/>
      <c r="K115" s="6946">
        <v>748</v>
      </c>
      <c r="L115" s="6942" t="s">
        <v>4853</v>
      </c>
      <c r="M115" s="6947" t="s">
        <v>4854</v>
      </c>
      <c r="N115" s="6948" t="s">
        <v>4855</v>
      </c>
      <c r="O115" s="6949"/>
      <c r="P115" s="6946">
        <v>1072</v>
      </c>
      <c r="Q115" s="6942" t="s">
        <v>4856</v>
      </c>
      <c r="R115" s="6947" t="s">
        <v>4857</v>
      </c>
      <c r="S115" s="6948" t="s">
        <v>4858</v>
      </c>
      <c r="T115" s="2247"/>
      <c r="U115" s="2247"/>
      <c r="V115" s="2247"/>
      <c r="W115" s="2247"/>
      <c r="X115" s="2247"/>
      <c r="Y115" s="2247"/>
      <c r="Z115" s="2247"/>
      <c r="AA115" s="2247"/>
      <c r="AB115" s="2247"/>
      <c r="AC115" s="2247"/>
      <c r="AD115" s="2247"/>
    </row>
    <row r="116" spans="1:30">
      <c r="A116" s="6946">
        <v>101</v>
      </c>
      <c r="B116" s="6942">
        <v>2734</v>
      </c>
      <c r="C116" s="6947" t="s">
        <v>4859</v>
      </c>
      <c r="D116" s="6948" t="s">
        <v>4860</v>
      </c>
      <c r="E116" s="6949"/>
      <c r="F116" s="6946">
        <v>425</v>
      </c>
      <c r="G116" s="6942" t="s">
        <v>4861</v>
      </c>
      <c r="H116" s="6947" t="s">
        <v>4862</v>
      </c>
      <c r="I116" s="6948" t="s">
        <v>4863</v>
      </c>
      <c r="J116" s="6949"/>
      <c r="K116" s="6946">
        <v>749</v>
      </c>
      <c r="L116" s="6942" t="s">
        <v>4864</v>
      </c>
      <c r="M116" s="6947" t="s">
        <v>4865</v>
      </c>
      <c r="N116" s="6948" t="s">
        <v>4866</v>
      </c>
      <c r="O116" s="6949"/>
      <c r="P116" s="6946">
        <v>1073</v>
      </c>
      <c r="Q116" s="6942" t="s">
        <v>4867</v>
      </c>
      <c r="R116" s="6947" t="s">
        <v>4868</v>
      </c>
      <c r="S116" s="6948" t="s">
        <v>4869</v>
      </c>
      <c r="T116" s="2247"/>
      <c r="U116" s="2247"/>
      <c r="V116" s="2247"/>
      <c r="W116" s="2247"/>
      <c r="X116" s="2247"/>
      <c r="Y116" s="2247"/>
      <c r="Z116" s="2247"/>
      <c r="AA116" s="2247"/>
      <c r="AB116" s="2247"/>
      <c r="AC116" s="2247"/>
      <c r="AD116" s="2247"/>
    </row>
    <row r="117" spans="1:30">
      <c r="A117" s="6946">
        <v>102</v>
      </c>
      <c r="B117" s="6942">
        <v>2744</v>
      </c>
      <c r="C117" s="6947" t="s">
        <v>4870</v>
      </c>
      <c r="D117" s="6948" t="s">
        <v>4871</v>
      </c>
      <c r="E117" s="6949"/>
      <c r="F117" s="6946">
        <v>426</v>
      </c>
      <c r="G117" s="6942" t="s">
        <v>4872</v>
      </c>
      <c r="H117" s="6947" t="s">
        <v>4873</v>
      </c>
      <c r="I117" s="6948" t="s">
        <v>4874</v>
      </c>
      <c r="J117" s="6949"/>
      <c r="K117" s="6946">
        <v>750</v>
      </c>
      <c r="L117" s="6942" t="s">
        <v>4875</v>
      </c>
      <c r="M117" s="6947" t="s">
        <v>4876</v>
      </c>
      <c r="N117" s="6948" t="s">
        <v>4877</v>
      </c>
      <c r="O117" s="6949"/>
      <c r="P117" s="6946">
        <v>1074</v>
      </c>
      <c r="Q117" s="6942" t="s">
        <v>4878</v>
      </c>
      <c r="R117" s="6947" t="s">
        <v>4879</v>
      </c>
      <c r="S117" s="6948" t="s">
        <v>4880</v>
      </c>
      <c r="T117" s="2247"/>
      <c r="U117" s="2247"/>
      <c r="V117" s="2247"/>
      <c r="W117" s="2247"/>
      <c r="X117" s="2247"/>
      <c r="Y117" s="2247"/>
      <c r="Z117" s="2247"/>
      <c r="AA117" s="2247"/>
      <c r="AB117" s="2247"/>
      <c r="AC117" s="2247"/>
      <c r="AD117" s="2247"/>
    </row>
    <row r="118" spans="1:30">
      <c r="A118" s="6946">
        <v>103</v>
      </c>
      <c r="B118" s="6942">
        <v>2747</v>
      </c>
      <c r="C118" s="6947" t="s">
        <v>4881</v>
      </c>
      <c r="D118" s="6948" t="s">
        <v>4882</v>
      </c>
      <c r="E118" s="6949"/>
      <c r="F118" s="6946">
        <v>427</v>
      </c>
      <c r="G118" s="6942" t="s">
        <v>4883</v>
      </c>
      <c r="H118" s="6947" t="s">
        <v>4884</v>
      </c>
      <c r="I118" s="6948" t="s">
        <v>4885</v>
      </c>
      <c r="J118" s="6949"/>
      <c r="K118" s="6946">
        <v>751</v>
      </c>
      <c r="L118" s="6942" t="s">
        <v>4886</v>
      </c>
      <c r="M118" s="6947" t="s">
        <v>4887</v>
      </c>
      <c r="N118" s="6948" t="s">
        <v>4888</v>
      </c>
      <c r="O118" s="6949"/>
      <c r="P118" s="6946">
        <v>1075</v>
      </c>
      <c r="Q118" s="6942" t="s">
        <v>4889</v>
      </c>
      <c r="R118" s="6947" t="s">
        <v>4890</v>
      </c>
      <c r="S118" s="6948" t="s">
        <v>4891</v>
      </c>
      <c r="T118" s="2247"/>
      <c r="U118" s="2247"/>
      <c r="V118" s="2247"/>
      <c r="W118" s="2247"/>
      <c r="X118" s="2247"/>
      <c r="Y118" s="2247"/>
      <c r="Z118" s="2247"/>
      <c r="AA118" s="2247"/>
      <c r="AB118" s="2247"/>
      <c r="AC118" s="2247"/>
      <c r="AD118" s="2247"/>
    </row>
    <row r="119" spans="1:30">
      <c r="A119" s="6946">
        <v>104</v>
      </c>
      <c r="B119" s="6942" t="s">
        <v>4892</v>
      </c>
      <c r="C119" s="6947" t="s">
        <v>4893</v>
      </c>
      <c r="D119" s="6948" t="s">
        <v>4894</v>
      </c>
      <c r="E119" s="6949"/>
      <c r="F119" s="6946">
        <v>428</v>
      </c>
      <c r="G119" s="6942" t="s">
        <v>4895</v>
      </c>
      <c r="H119" s="6947" t="s">
        <v>4896</v>
      </c>
      <c r="I119" s="6948" t="s">
        <v>4897</v>
      </c>
      <c r="J119" s="6949"/>
      <c r="K119" s="6946">
        <v>752</v>
      </c>
      <c r="L119" s="6942" t="s">
        <v>4898</v>
      </c>
      <c r="M119" s="6947" t="s">
        <v>4899</v>
      </c>
      <c r="N119" s="6948" t="s">
        <v>4900</v>
      </c>
      <c r="O119" s="6949"/>
      <c r="P119" s="6946">
        <v>1076</v>
      </c>
      <c r="Q119" s="6942" t="s">
        <v>4901</v>
      </c>
      <c r="R119" s="6947" t="s">
        <v>4902</v>
      </c>
      <c r="S119" s="6948" t="s">
        <v>4903</v>
      </c>
      <c r="T119" s="2247"/>
      <c r="U119" s="2247"/>
      <c r="V119" s="2247"/>
      <c r="W119" s="2247"/>
      <c r="X119" s="2247"/>
      <c r="Y119" s="2247"/>
      <c r="Z119" s="2247"/>
      <c r="AA119" s="2247"/>
      <c r="AB119" s="2247"/>
      <c r="AC119" s="2247"/>
      <c r="AD119" s="2247"/>
    </row>
    <row r="120" spans="1:30">
      <c r="A120" s="6946">
        <v>105</v>
      </c>
      <c r="B120" s="6942">
        <v>2753</v>
      </c>
      <c r="C120" s="6947" t="s">
        <v>4904</v>
      </c>
      <c r="D120" s="6948" t="s">
        <v>4905</v>
      </c>
      <c r="E120" s="6949"/>
      <c r="F120" s="6946">
        <v>429</v>
      </c>
      <c r="G120" s="6942" t="s">
        <v>4906</v>
      </c>
      <c r="H120" s="6947" t="s">
        <v>4907</v>
      </c>
      <c r="I120" s="6948" t="s">
        <v>4908</v>
      </c>
      <c r="J120" s="6949"/>
      <c r="K120" s="6946">
        <v>753</v>
      </c>
      <c r="L120" s="6942" t="s">
        <v>4909</v>
      </c>
      <c r="M120" s="6947" t="s">
        <v>4910</v>
      </c>
      <c r="N120" s="6948" t="s">
        <v>4911</v>
      </c>
      <c r="O120" s="6949"/>
      <c r="P120" s="6946">
        <v>1077</v>
      </c>
      <c r="Q120" s="6942" t="s">
        <v>4912</v>
      </c>
      <c r="R120" s="6947" t="s">
        <v>4913</v>
      </c>
      <c r="S120" s="6948" t="s">
        <v>4914</v>
      </c>
      <c r="T120" s="2247"/>
      <c r="U120" s="2247"/>
      <c r="V120" s="2247"/>
      <c r="W120" s="2247"/>
      <c r="X120" s="2247"/>
      <c r="Y120" s="2247"/>
      <c r="Z120" s="2247"/>
      <c r="AA120" s="2247"/>
      <c r="AB120" s="2247"/>
      <c r="AC120" s="2247"/>
      <c r="AD120" s="2247"/>
    </row>
    <row r="121" spans="1:30">
      <c r="A121" s="6946">
        <v>106</v>
      </c>
      <c r="B121" s="6942">
        <v>2754</v>
      </c>
      <c r="C121" s="6947" t="s">
        <v>4915</v>
      </c>
      <c r="D121" s="6948" t="s">
        <v>4916</v>
      </c>
      <c r="E121" s="6949"/>
      <c r="F121" s="6946">
        <v>430</v>
      </c>
      <c r="G121" s="6942" t="s">
        <v>4917</v>
      </c>
      <c r="H121" s="6947" t="s">
        <v>4918</v>
      </c>
      <c r="I121" s="6948" t="s">
        <v>4919</v>
      </c>
      <c r="J121" s="6949"/>
      <c r="K121" s="6946">
        <v>754</v>
      </c>
      <c r="L121" s="6942" t="s">
        <v>4920</v>
      </c>
      <c r="M121" s="6947" t="s">
        <v>4921</v>
      </c>
      <c r="N121" s="6948" t="s">
        <v>4922</v>
      </c>
      <c r="O121" s="6949"/>
      <c r="P121" s="6946">
        <v>1078</v>
      </c>
      <c r="Q121" s="6942" t="s">
        <v>4923</v>
      </c>
      <c r="R121" s="6947" t="s">
        <v>4924</v>
      </c>
      <c r="S121" s="6948" t="s">
        <v>4925</v>
      </c>
      <c r="T121" s="2247"/>
      <c r="U121" s="2247"/>
      <c r="V121" s="2247"/>
      <c r="W121" s="2247"/>
      <c r="X121" s="2247"/>
      <c r="Y121" s="2247"/>
      <c r="Z121" s="2247"/>
      <c r="AA121" s="2247"/>
      <c r="AB121" s="2247"/>
      <c r="AC121" s="2247"/>
      <c r="AD121" s="2247"/>
    </row>
    <row r="122" spans="1:30">
      <c r="A122" s="6946">
        <v>107</v>
      </c>
      <c r="B122" s="6942">
        <v>2755</v>
      </c>
      <c r="C122" s="6947" t="s">
        <v>4926</v>
      </c>
      <c r="D122" s="6948" t="s">
        <v>4927</v>
      </c>
      <c r="E122" s="6949"/>
      <c r="F122" s="6946">
        <v>431</v>
      </c>
      <c r="G122" s="6942" t="s">
        <v>4928</v>
      </c>
      <c r="H122" s="6947" t="s">
        <v>4929</v>
      </c>
      <c r="I122" s="6948" t="s">
        <v>4930</v>
      </c>
      <c r="J122" s="6949"/>
      <c r="K122" s="6946">
        <v>755</v>
      </c>
      <c r="L122" s="6942" t="s">
        <v>4931</v>
      </c>
      <c r="M122" s="6947" t="s">
        <v>4932</v>
      </c>
      <c r="N122" s="6948" t="s">
        <v>4933</v>
      </c>
      <c r="O122" s="6949"/>
      <c r="P122" s="6946">
        <v>1079</v>
      </c>
      <c r="Q122" s="6942" t="s">
        <v>4934</v>
      </c>
      <c r="R122" s="6947" t="s">
        <v>4935</v>
      </c>
      <c r="S122" s="6948" t="s">
        <v>4936</v>
      </c>
      <c r="T122" s="2247"/>
      <c r="U122" s="2247"/>
      <c r="V122" s="2247"/>
      <c r="W122" s="2247"/>
      <c r="X122" s="2247"/>
      <c r="Y122" s="2247"/>
      <c r="Z122" s="2247"/>
      <c r="AA122" s="2247"/>
      <c r="AB122" s="2247"/>
      <c r="AC122" s="2247"/>
      <c r="AD122" s="2247"/>
    </row>
    <row r="123" spans="1:30">
      <c r="A123" s="6946">
        <v>108</v>
      </c>
      <c r="B123" s="6942">
        <v>2757</v>
      </c>
      <c r="C123" s="6947" t="s">
        <v>4937</v>
      </c>
      <c r="D123" s="6948" t="s">
        <v>4938</v>
      </c>
      <c r="E123" s="6949"/>
      <c r="F123" s="6946">
        <v>432</v>
      </c>
      <c r="G123" s="6942" t="s">
        <v>4939</v>
      </c>
      <c r="H123" s="6947" t="s">
        <v>4940</v>
      </c>
      <c r="I123" s="6948" t="s">
        <v>4941</v>
      </c>
      <c r="J123" s="6949"/>
      <c r="K123" s="6946">
        <v>756</v>
      </c>
      <c r="L123" s="6942" t="s">
        <v>4942</v>
      </c>
      <c r="M123" s="6947" t="s">
        <v>4943</v>
      </c>
      <c r="N123" s="6948" t="s">
        <v>4944</v>
      </c>
      <c r="O123" s="6949"/>
      <c r="P123" s="6946">
        <v>1080</v>
      </c>
      <c r="Q123" s="6942" t="s">
        <v>4945</v>
      </c>
      <c r="R123" s="6947" t="s">
        <v>4946</v>
      </c>
      <c r="S123" s="6948" t="s">
        <v>4947</v>
      </c>
      <c r="T123" s="2247"/>
      <c r="U123" s="2247"/>
      <c r="V123" s="2247"/>
      <c r="W123" s="2247"/>
      <c r="X123" s="2247"/>
      <c r="Y123" s="2247"/>
      <c r="Z123" s="2247"/>
      <c r="AA123" s="2247"/>
      <c r="AB123" s="2247"/>
      <c r="AC123" s="2247"/>
      <c r="AD123" s="2247"/>
    </row>
    <row r="124" spans="1:30">
      <c r="A124" s="6946">
        <v>109</v>
      </c>
      <c r="B124" s="6942">
        <v>2763</v>
      </c>
      <c r="C124" s="6947" t="s">
        <v>4948</v>
      </c>
      <c r="D124" s="6948" t="s">
        <v>4949</v>
      </c>
      <c r="E124" s="6949"/>
      <c r="F124" s="6946">
        <v>433</v>
      </c>
      <c r="G124" s="6942" t="s">
        <v>4950</v>
      </c>
      <c r="H124" s="6947" t="s">
        <v>4951</v>
      </c>
      <c r="I124" s="6948" t="s">
        <v>4952</v>
      </c>
      <c r="J124" s="6949"/>
      <c r="K124" s="6946">
        <v>757</v>
      </c>
      <c r="L124" s="6942" t="s">
        <v>4953</v>
      </c>
      <c r="M124" s="6947" t="s">
        <v>4954</v>
      </c>
      <c r="N124" s="6948" t="s">
        <v>4955</v>
      </c>
      <c r="O124" s="6949"/>
      <c r="P124" s="6946">
        <v>1081</v>
      </c>
      <c r="Q124" s="6942" t="s">
        <v>4956</v>
      </c>
      <c r="R124" s="6947" t="s">
        <v>4957</v>
      </c>
      <c r="S124" s="6948" t="s">
        <v>4958</v>
      </c>
      <c r="T124" s="2247"/>
      <c r="U124" s="2247"/>
      <c r="V124" s="2247"/>
      <c r="W124" s="2247"/>
      <c r="X124" s="2247"/>
      <c r="Y124" s="2247"/>
      <c r="Z124" s="2247"/>
      <c r="AA124" s="2247"/>
      <c r="AB124" s="2247"/>
      <c r="AC124" s="2247"/>
      <c r="AD124" s="2247"/>
    </row>
    <row r="125" spans="1:30">
      <c r="A125" s="6946">
        <v>110</v>
      </c>
      <c r="B125" s="6942">
        <v>2764</v>
      </c>
      <c r="C125" s="6947" t="s">
        <v>4959</v>
      </c>
      <c r="D125" s="6948" t="s">
        <v>4960</v>
      </c>
      <c r="E125" s="6949"/>
      <c r="F125" s="6946">
        <v>434</v>
      </c>
      <c r="G125" s="6942" t="s">
        <v>4961</v>
      </c>
      <c r="H125" s="6947" t="s">
        <v>4962</v>
      </c>
      <c r="I125" s="6948" t="s">
        <v>4963</v>
      </c>
      <c r="J125" s="6949"/>
      <c r="K125" s="6946">
        <v>758</v>
      </c>
      <c r="L125" s="6942" t="s">
        <v>4964</v>
      </c>
      <c r="M125" s="6947" t="s">
        <v>4965</v>
      </c>
      <c r="N125" s="6948" t="s">
        <v>4966</v>
      </c>
      <c r="O125" s="6949"/>
      <c r="P125" s="6946">
        <v>1082</v>
      </c>
      <c r="Q125" s="6942" t="s">
        <v>4967</v>
      </c>
      <c r="R125" s="6947" t="s">
        <v>4968</v>
      </c>
      <c r="S125" s="6948" t="s">
        <v>4969</v>
      </c>
      <c r="T125" s="2247"/>
      <c r="U125" s="2247"/>
      <c r="V125" s="2247"/>
      <c r="W125" s="2247"/>
      <c r="X125" s="2247"/>
      <c r="Y125" s="2247"/>
      <c r="Z125" s="2247"/>
      <c r="AA125" s="2247"/>
      <c r="AB125" s="2247"/>
      <c r="AC125" s="2247"/>
      <c r="AD125" s="2247"/>
    </row>
    <row r="126" spans="1:30">
      <c r="A126" s="6946">
        <v>111</v>
      </c>
      <c r="B126" s="6942">
        <v>2705</v>
      </c>
      <c r="C126" s="6947" t="s">
        <v>4970</v>
      </c>
      <c r="D126" s="6948" t="s">
        <v>4971</v>
      </c>
      <c r="E126" s="6949"/>
      <c r="F126" s="6946">
        <v>435</v>
      </c>
      <c r="G126" s="6942" t="s">
        <v>4972</v>
      </c>
      <c r="H126" s="6947" t="s">
        <v>4973</v>
      </c>
      <c r="I126" s="6948" t="s">
        <v>4974</v>
      </c>
      <c r="J126" s="6949"/>
      <c r="K126" s="6946">
        <v>759</v>
      </c>
      <c r="L126" s="6942" t="s">
        <v>4975</v>
      </c>
      <c r="M126" s="6947" t="s">
        <v>4976</v>
      </c>
      <c r="N126" s="6948" t="s">
        <v>3608</v>
      </c>
      <c r="O126" s="6949"/>
      <c r="P126" s="6946">
        <v>1083</v>
      </c>
      <c r="Q126" s="6942" t="s">
        <v>4977</v>
      </c>
      <c r="R126" s="6947" t="s">
        <v>4978</v>
      </c>
      <c r="S126" s="6948" t="s">
        <v>4979</v>
      </c>
      <c r="T126" s="2247"/>
      <c r="U126" s="2247"/>
      <c r="V126" s="2247"/>
      <c r="W126" s="2247"/>
      <c r="X126" s="2247"/>
      <c r="Y126" s="2247"/>
      <c r="Z126" s="2247"/>
      <c r="AA126" s="2247"/>
      <c r="AB126" s="2247"/>
      <c r="AC126" s="2247"/>
      <c r="AD126" s="2247"/>
    </row>
    <row r="127" spans="1:30">
      <c r="A127" s="6946">
        <v>112</v>
      </c>
      <c r="B127" s="6942" t="s">
        <v>4980</v>
      </c>
      <c r="C127" s="6947" t="s">
        <v>4981</v>
      </c>
      <c r="D127" s="6948" t="s">
        <v>4982</v>
      </c>
      <c r="E127" s="6949"/>
      <c r="F127" s="6946">
        <v>436</v>
      </c>
      <c r="G127" s="6942" t="s">
        <v>4983</v>
      </c>
      <c r="H127" s="6947" t="s">
        <v>4984</v>
      </c>
      <c r="I127" s="6948" t="s">
        <v>4985</v>
      </c>
      <c r="J127" s="6949"/>
      <c r="K127" s="6946">
        <v>760</v>
      </c>
      <c r="L127" s="6942" t="s">
        <v>4986</v>
      </c>
      <c r="M127" s="6947" t="s">
        <v>4987</v>
      </c>
      <c r="N127" s="6948" t="s">
        <v>4988</v>
      </c>
      <c r="O127" s="6949"/>
      <c r="P127" s="6946">
        <v>1084</v>
      </c>
      <c r="Q127" s="6942" t="s">
        <v>4989</v>
      </c>
      <c r="R127" s="6947" t="s">
        <v>4990</v>
      </c>
      <c r="S127" s="6948" t="s">
        <v>4991</v>
      </c>
      <c r="T127" s="2247"/>
      <c r="U127" s="2247"/>
      <c r="V127" s="2247"/>
      <c r="W127" s="2247"/>
      <c r="X127" s="2247"/>
      <c r="Y127" s="2247"/>
      <c r="Z127" s="2247"/>
      <c r="AA127" s="2247"/>
      <c r="AB127" s="2247"/>
      <c r="AC127" s="2247"/>
      <c r="AD127" s="2247"/>
    </row>
    <row r="128" spans="1:30">
      <c r="A128" s="6946">
        <v>113</v>
      </c>
      <c r="B128" s="6942" t="s">
        <v>4992</v>
      </c>
      <c r="C128" s="6947" t="s">
        <v>4993</v>
      </c>
      <c r="D128" s="6948" t="s">
        <v>4994</v>
      </c>
      <c r="E128" s="6949"/>
      <c r="F128" s="6946">
        <v>437</v>
      </c>
      <c r="G128" s="6942" t="s">
        <v>4995</v>
      </c>
      <c r="H128" s="6947" t="s">
        <v>4996</v>
      </c>
      <c r="I128" s="6948" t="s">
        <v>4997</v>
      </c>
      <c r="J128" s="6949"/>
      <c r="K128" s="6946">
        <v>761</v>
      </c>
      <c r="L128" s="6942" t="s">
        <v>4998</v>
      </c>
      <c r="M128" s="6947" t="s">
        <v>4999</v>
      </c>
      <c r="N128" s="6948" t="s">
        <v>5000</v>
      </c>
      <c r="O128" s="6949"/>
      <c r="P128" s="6946">
        <v>1085</v>
      </c>
      <c r="Q128" s="6942" t="s">
        <v>5001</v>
      </c>
      <c r="R128" s="6947" t="s">
        <v>5002</v>
      </c>
      <c r="S128" s="6948" t="s">
        <v>5003</v>
      </c>
      <c r="T128" s="2247"/>
      <c r="U128" s="2247"/>
      <c r="V128" s="2247"/>
      <c r="W128" s="2247"/>
      <c r="X128" s="2247"/>
      <c r="Y128" s="2247"/>
      <c r="Z128" s="2247"/>
      <c r="AA128" s="2247"/>
      <c r="AB128" s="2247"/>
      <c r="AC128" s="2247"/>
      <c r="AD128" s="2247"/>
    </row>
    <row r="129" spans="1:30">
      <c r="A129" s="6946">
        <v>114</v>
      </c>
      <c r="B129" s="6942">
        <v>2728</v>
      </c>
      <c r="C129" s="6947" t="s">
        <v>5004</v>
      </c>
      <c r="D129" s="6948" t="s">
        <v>5005</v>
      </c>
      <c r="E129" s="6949"/>
      <c r="F129" s="6946">
        <v>438</v>
      </c>
      <c r="G129" s="6942" t="s">
        <v>5006</v>
      </c>
      <c r="H129" s="6947" t="s">
        <v>5007</v>
      </c>
      <c r="I129" s="6948" t="s">
        <v>5008</v>
      </c>
      <c r="J129" s="6949"/>
      <c r="K129" s="6946">
        <v>762</v>
      </c>
      <c r="L129" s="6942" t="s">
        <v>5009</v>
      </c>
      <c r="M129" s="6947" t="s">
        <v>5010</v>
      </c>
      <c r="N129" s="6948" t="s">
        <v>5011</v>
      </c>
      <c r="O129" s="6949"/>
      <c r="P129" s="6946">
        <v>1086</v>
      </c>
      <c r="Q129" s="6942" t="s">
        <v>5012</v>
      </c>
      <c r="R129" s="6947" t="s">
        <v>5013</v>
      </c>
      <c r="S129" s="6948" t="s">
        <v>5014</v>
      </c>
      <c r="T129" s="2247"/>
      <c r="U129" s="2247"/>
      <c r="V129" s="2247"/>
      <c r="W129" s="2247"/>
      <c r="X129" s="2247"/>
      <c r="Y129" s="2247"/>
      <c r="Z129" s="2247"/>
      <c r="AA129" s="2247"/>
      <c r="AB129" s="2247"/>
      <c r="AC129" s="2247"/>
      <c r="AD129" s="2247"/>
    </row>
    <row r="130" spans="1:30">
      <c r="A130" s="6946">
        <v>115</v>
      </c>
      <c r="B130" s="6942" t="s">
        <v>5015</v>
      </c>
      <c r="C130" s="6947" t="s">
        <v>5016</v>
      </c>
      <c r="D130" s="6948" t="s">
        <v>5017</v>
      </c>
      <c r="E130" s="6949"/>
      <c r="F130" s="6946">
        <v>439</v>
      </c>
      <c r="G130" s="6942" t="s">
        <v>5018</v>
      </c>
      <c r="H130" s="6947" t="s">
        <v>5019</v>
      </c>
      <c r="I130" s="6948" t="s">
        <v>5020</v>
      </c>
      <c r="J130" s="6949"/>
      <c r="K130" s="6946">
        <v>763</v>
      </c>
      <c r="L130" s="6942" t="s">
        <v>5021</v>
      </c>
      <c r="M130" s="6947" t="s">
        <v>5022</v>
      </c>
      <c r="N130" s="6948" t="s">
        <v>5023</v>
      </c>
      <c r="O130" s="6949"/>
      <c r="P130" s="6946">
        <v>1087</v>
      </c>
      <c r="Q130" s="6942" t="s">
        <v>5024</v>
      </c>
      <c r="R130" s="6947" t="s">
        <v>5025</v>
      </c>
      <c r="S130" s="6948" t="s">
        <v>5026</v>
      </c>
      <c r="T130" s="2247"/>
      <c r="U130" s="2247"/>
      <c r="V130" s="2247"/>
      <c r="W130" s="2247"/>
      <c r="X130" s="2247"/>
      <c r="Y130" s="2247"/>
      <c r="Z130" s="2247"/>
      <c r="AA130" s="2247"/>
      <c r="AB130" s="2247"/>
      <c r="AC130" s="2247"/>
      <c r="AD130" s="2247"/>
    </row>
    <row r="131" spans="1:30">
      <c r="A131" s="6946">
        <v>116</v>
      </c>
      <c r="B131" s="6942">
        <v>2614</v>
      </c>
      <c r="C131" s="6947" t="s">
        <v>5027</v>
      </c>
      <c r="D131" s="6948" t="s">
        <v>5028</v>
      </c>
      <c r="E131" s="6949"/>
      <c r="F131" s="6946">
        <v>440</v>
      </c>
      <c r="G131" s="6942" t="s">
        <v>5029</v>
      </c>
      <c r="H131" s="6947" t="s">
        <v>5030</v>
      </c>
      <c r="I131" s="6948" t="s">
        <v>5031</v>
      </c>
      <c r="J131" s="6949"/>
      <c r="K131" s="6946">
        <v>764</v>
      </c>
      <c r="L131" s="6942" t="s">
        <v>5032</v>
      </c>
      <c r="M131" s="6947" t="s">
        <v>5033</v>
      </c>
      <c r="N131" s="6948" t="s">
        <v>5034</v>
      </c>
      <c r="O131" s="6949"/>
      <c r="P131" s="6946">
        <v>1088</v>
      </c>
      <c r="Q131" s="6942" t="s">
        <v>5035</v>
      </c>
      <c r="R131" s="6947" t="s">
        <v>5036</v>
      </c>
      <c r="S131" s="6948" t="s">
        <v>5037</v>
      </c>
      <c r="T131" s="2247"/>
      <c r="U131" s="2247"/>
      <c r="V131" s="2247"/>
      <c r="W131" s="2247"/>
      <c r="X131" s="2247"/>
      <c r="Y131" s="2247"/>
      <c r="Z131" s="2247"/>
      <c r="AA131" s="2247"/>
      <c r="AB131" s="2247"/>
      <c r="AC131" s="2247"/>
      <c r="AD131" s="2247"/>
    </row>
    <row r="132" spans="1:30">
      <c r="A132" s="6946">
        <v>117</v>
      </c>
      <c r="B132" s="6942">
        <v>2615</v>
      </c>
      <c r="C132" s="6947" t="s">
        <v>5038</v>
      </c>
      <c r="D132" s="6948" t="s">
        <v>5039</v>
      </c>
      <c r="E132" s="6949"/>
      <c r="F132" s="6946">
        <v>441</v>
      </c>
      <c r="G132" s="6942" t="s">
        <v>5040</v>
      </c>
      <c r="H132" s="6947" t="s">
        <v>5041</v>
      </c>
      <c r="I132" s="6948" t="s">
        <v>5042</v>
      </c>
      <c r="J132" s="6949"/>
      <c r="K132" s="6946">
        <v>765</v>
      </c>
      <c r="L132" s="6942" t="s">
        <v>5043</v>
      </c>
      <c r="M132" s="6947" t="s">
        <v>5044</v>
      </c>
      <c r="N132" s="6948" t="s">
        <v>5045</v>
      </c>
      <c r="O132" s="6949"/>
      <c r="P132" s="6946">
        <v>1089</v>
      </c>
      <c r="Q132" s="6942" t="s">
        <v>5046</v>
      </c>
      <c r="R132" s="6947" t="s">
        <v>5047</v>
      </c>
      <c r="S132" s="6948" t="s">
        <v>5048</v>
      </c>
      <c r="T132" s="2247"/>
      <c r="U132" s="2247"/>
      <c r="V132" s="2247"/>
      <c r="W132" s="2247"/>
      <c r="X132" s="2247"/>
      <c r="Y132" s="2247"/>
      <c r="Z132" s="2247"/>
      <c r="AA132" s="2247"/>
      <c r="AB132" s="2247"/>
      <c r="AC132" s="2247"/>
      <c r="AD132" s="2247"/>
    </row>
    <row r="133" spans="1:30">
      <c r="A133" s="6946">
        <v>118</v>
      </c>
      <c r="B133" s="6942" t="s">
        <v>5049</v>
      </c>
      <c r="C133" s="6947" t="s">
        <v>5050</v>
      </c>
      <c r="D133" s="6948" t="s">
        <v>5051</v>
      </c>
      <c r="E133" s="6949"/>
      <c r="F133" s="6946">
        <v>442</v>
      </c>
      <c r="G133" s="6942" t="s">
        <v>5052</v>
      </c>
      <c r="H133" s="6947" t="s">
        <v>5053</v>
      </c>
      <c r="I133" s="6948" t="s">
        <v>5054</v>
      </c>
      <c r="J133" s="6949"/>
      <c r="K133" s="6946">
        <v>766</v>
      </c>
      <c r="L133" s="6942" t="s">
        <v>5055</v>
      </c>
      <c r="M133" s="6947" t="s">
        <v>5056</v>
      </c>
      <c r="N133" s="6948" t="s">
        <v>5057</v>
      </c>
      <c r="O133" s="6949"/>
      <c r="P133" s="6946">
        <v>1090</v>
      </c>
      <c r="Q133" s="6942" t="s">
        <v>5058</v>
      </c>
      <c r="R133" s="6947" t="s">
        <v>5059</v>
      </c>
      <c r="S133" s="6948" t="s">
        <v>5060</v>
      </c>
      <c r="T133" s="2247"/>
      <c r="U133" s="2247"/>
      <c r="V133" s="2247"/>
      <c r="W133" s="2247"/>
      <c r="X133" s="2247"/>
      <c r="Y133" s="2247"/>
      <c r="Z133" s="2247"/>
      <c r="AA133" s="2247"/>
      <c r="AB133" s="2247"/>
      <c r="AC133" s="2247"/>
      <c r="AD133" s="2247"/>
    </row>
    <row r="134" spans="1:30">
      <c r="A134" s="6946">
        <v>119</v>
      </c>
      <c r="B134" s="6942" t="s">
        <v>5061</v>
      </c>
      <c r="C134" s="6947" t="s">
        <v>5062</v>
      </c>
      <c r="D134" s="6948" t="s">
        <v>5063</v>
      </c>
      <c r="E134" s="6949"/>
      <c r="F134" s="6946">
        <v>443</v>
      </c>
      <c r="G134" s="6942" t="s">
        <v>5064</v>
      </c>
      <c r="H134" s="6947" t="s">
        <v>5065</v>
      </c>
      <c r="I134" s="6948" t="s">
        <v>5066</v>
      </c>
      <c r="J134" s="6949"/>
      <c r="K134" s="6946">
        <v>767</v>
      </c>
      <c r="L134" s="6942" t="s">
        <v>5067</v>
      </c>
      <c r="M134" s="6947" t="s">
        <v>5068</v>
      </c>
      <c r="N134" s="6948" t="s">
        <v>5069</v>
      </c>
      <c r="O134" s="6949"/>
      <c r="P134" s="6946">
        <v>1091</v>
      </c>
      <c r="Q134" s="6942" t="s">
        <v>5070</v>
      </c>
      <c r="R134" s="6947" t="s">
        <v>5071</v>
      </c>
      <c r="S134" s="6948" t="s">
        <v>5072</v>
      </c>
      <c r="T134" s="2247"/>
      <c r="U134" s="2247"/>
      <c r="V134" s="2247"/>
      <c r="W134" s="2247"/>
      <c r="X134" s="2247"/>
      <c r="Y134" s="2247"/>
      <c r="Z134" s="2247"/>
      <c r="AA134" s="2247"/>
      <c r="AB134" s="2247"/>
      <c r="AC134" s="2247"/>
      <c r="AD134" s="2247"/>
    </row>
    <row r="135" spans="1:30">
      <c r="A135" s="6946">
        <v>120</v>
      </c>
      <c r="B135" s="6942" t="s">
        <v>5073</v>
      </c>
      <c r="C135" s="6947" t="s">
        <v>5074</v>
      </c>
      <c r="D135" s="6948" t="s">
        <v>5075</v>
      </c>
      <c r="E135" s="6949"/>
      <c r="F135" s="6946">
        <v>444</v>
      </c>
      <c r="G135" s="6942" t="s">
        <v>5076</v>
      </c>
      <c r="H135" s="6947" t="s">
        <v>5077</v>
      </c>
      <c r="I135" s="6948" t="s">
        <v>804</v>
      </c>
      <c r="J135" s="6949"/>
      <c r="K135" s="6946">
        <v>768</v>
      </c>
      <c r="L135" s="6942" t="s">
        <v>5078</v>
      </c>
      <c r="M135" s="6947" t="s">
        <v>5079</v>
      </c>
      <c r="N135" s="6948" t="s">
        <v>5080</v>
      </c>
      <c r="O135" s="6949"/>
      <c r="P135" s="6946">
        <v>1092</v>
      </c>
      <c r="Q135" s="6942" t="s">
        <v>5081</v>
      </c>
      <c r="R135" s="6947" t="s">
        <v>5082</v>
      </c>
      <c r="S135" s="6948" t="s">
        <v>5083</v>
      </c>
      <c r="T135" s="2247"/>
      <c r="U135" s="2247"/>
      <c r="V135" s="2247"/>
      <c r="W135" s="2247"/>
      <c r="X135" s="2247"/>
      <c r="Y135" s="2247"/>
      <c r="Z135" s="2247"/>
      <c r="AA135" s="2247"/>
      <c r="AB135" s="2247"/>
      <c r="AC135" s="2247"/>
      <c r="AD135" s="2247"/>
    </row>
    <row r="136" spans="1:30">
      <c r="A136" s="6946">
        <v>121</v>
      </c>
      <c r="B136" s="6942" t="s">
        <v>5084</v>
      </c>
      <c r="C136" s="6947" t="s">
        <v>5085</v>
      </c>
      <c r="D136" s="6948" t="s">
        <v>5086</v>
      </c>
      <c r="E136" s="6949"/>
      <c r="F136" s="6946">
        <v>445</v>
      </c>
      <c r="G136" s="6942" t="s">
        <v>5087</v>
      </c>
      <c r="H136" s="6947" t="s">
        <v>5088</v>
      </c>
      <c r="I136" s="6948" t="s">
        <v>5089</v>
      </c>
      <c r="J136" s="6949"/>
      <c r="K136" s="6946">
        <v>769</v>
      </c>
      <c r="L136" s="6942" t="s">
        <v>5090</v>
      </c>
      <c r="M136" s="6947" t="s">
        <v>5091</v>
      </c>
      <c r="N136" s="6948" t="s">
        <v>5092</v>
      </c>
      <c r="O136" s="6949"/>
      <c r="P136" s="6946">
        <v>1093</v>
      </c>
      <c r="Q136" s="6942" t="s">
        <v>5093</v>
      </c>
      <c r="R136" s="6947" t="s">
        <v>5094</v>
      </c>
      <c r="S136" s="6948" t="s">
        <v>5095</v>
      </c>
      <c r="T136" s="2247"/>
      <c r="U136" s="2247"/>
      <c r="V136" s="2247"/>
      <c r="W136" s="2247"/>
      <c r="X136" s="2247"/>
      <c r="Y136" s="2247"/>
      <c r="Z136" s="2247"/>
      <c r="AA136" s="2247"/>
      <c r="AB136" s="2247"/>
      <c r="AC136" s="2247"/>
      <c r="AD136" s="2247"/>
    </row>
    <row r="137" spans="1:30">
      <c r="A137" s="6946">
        <v>122</v>
      </c>
      <c r="B137" s="6942" t="s">
        <v>5096</v>
      </c>
      <c r="C137" s="6947" t="s">
        <v>5097</v>
      </c>
      <c r="D137" s="6948" t="s">
        <v>5098</v>
      </c>
      <c r="E137" s="6949"/>
      <c r="F137" s="6946">
        <v>446</v>
      </c>
      <c r="G137" s="6942" t="s">
        <v>5099</v>
      </c>
      <c r="H137" s="6947" t="s">
        <v>5100</v>
      </c>
      <c r="I137" s="6948" t="s">
        <v>5101</v>
      </c>
      <c r="J137" s="6949"/>
      <c r="K137" s="6946">
        <v>770</v>
      </c>
      <c r="L137" s="6942" t="s">
        <v>5102</v>
      </c>
      <c r="M137" s="6947" t="s">
        <v>5103</v>
      </c>
      <c r="N137" s="6948" t="s">
        <v>5104</v>
      </c>
      <c r="O137" s="6949"/>
      <c r="P137" s="6946">
        <v>1094</v>
      </c>
      <c r="Q137" s="6942" t="s">
        <v>5105</v>
      </c>
      <c r="R137" s="6947" t="s">
        <v>5106</v>
      </c>
      <c r="S137" s="6948" t="s">
        <v>5107</v>
      </c>
      <c r="T137" s="2247"/>
      <c r="U137" s="2247"/>
      <c r="V137" s="2247"/>
      <c r="W137" s="2247"/>
      <c r="X137" s="2247"/>
      <c r="Y137" s="2247"/>
      <c r="Z137" s="2247"/>
      <c r="AA137" s="2247"/>
      <c r="AB137" s="2247"/>
      <c r="AC137" s="2247"/>
      <c r="AD137" s="2247"/>
    </row>
    <row r="138" spans="1:30">
      <c r="A138" s="6946">
        <v>123</v>
      </c>
      <c r="B138" s="6942" t="s">
        <v>5108</v>
      </c>
      <c r="C138" s="6947" t="s">
        <v>5109</v>
      </c>
      <c r="D138" s="6948" t="s">
        <v>5110</v>
      </c>
      <c r="E138" s="6949"/>
      <c r="F138" s="6946">
        <v>447</v>
      </c>
      <c r="G138" s="6942" t="s">
        <v>5111</v>
      </c>
      <c r="H138" s="6947" t="s">
        <v>5112</v>
      </c>
      <c r="I138" s="6948" t="s">
        <v>5113</v>
      </c>
      <c r="J138" s="6949"/>
      <c r="K138" s="6946">
        <v>771</v>
      </c>
      <c r="L138" s="6942" t="s">
        <v>5114</v>
      </c>
      <c r="M138" s="6947" t="s">
        <v>5115</v>
      </c>
      <c r="N138" s="6948" t="s">
        <v>5116</v>
      </c>
      <c r="O138" s="6949"/>
      <c r="P138" s="6946">
        <v>1095</v>
      </c>
      <c r="Q138" s="6942" t="s">
        <v>5117</v>
      </c>
      <c r="R138" s="6947" t="s">
        <v>5118</v>
      </c>
      <c r="S138" s="6948" t="s">
        <v>5119</v>
      </c>
      <c r="T138" s="2247"/>
      <c r="U138" s="2247"/>
      <c r="V138" s="2247"/>
      <c r="W138" s="2247"/>
      <c r="X138" s="2247"/>
      <c r="Y138" s="2247"/>
      <c r="Z138" s="2247"/>
      <c r="AA138" s="2247"/>
      <c r="AB138" s="2247"/>
      <c r="AC138" s="2247"/>
      <c r="AD138" s="2247"/>
    </row>
    <row r="139" spans="1:30">
      <c r="A139" s="6946">
        <v>124</v>
      </c>
      <c r="B139" s="6942" t="s">
        <v>5120</v>
      </c>
      <c r="C139" s="6947" t="s">
        <v>5121</v>
      </c>
      <c r="D139" s="6948" t="s">
        <v>5122</v>
      </c>
      <c r="E139" s="6949"/>
      <c r="F139" s="6946">
        <v>448</v>
      </c>
      <c r="G139" s="6942" t="s">
        <v>5123</v>
      </c>
      <c r="H139" s="6947" t="s">
        <v>5124</v>
      </c>
      <c r="I139" s="6948" t="s">
        <v>5125</v>
      </c>
      <c r="J139" s="6949"/>
      <c r="K139" s="6946">
        <v>772</v>
      </c>
      <c r="L139" s="6942" t="s">
        <v>5126</v>
      </c>
      <c r="M139" s="6947" t="s">
        <v>5127</v>
      </c>
      <c r="N139" s="6948" t="s">
        <v>5128</v>
      </c>
      <c r="O139" s="6949"/>
      <c r="P139" s="6946">
        <v>1096</v>
      </c>
      <c r="Q139" s="6942" t="s">
        <v>5129</v>
      </c>
      <c r="R139" s="6947" t="s">
        <v>5130</v>
      </c>
      <c r="S139" s="6948" t="s">
        <v>5131</v>
      </c>
      <c r="T139" s="2247"/>
      <c r="U139" s="2247"/>
      <c r="V139" s="2247"/>
      <c r="W139" s="2247"/>
      <c r="X139" s="2247"/>
      <c r="Y139" s="2247"/>
      <c r="Z139" s="2247"/>
      <c r="AA139" s="2247"/>
      <c r="AB139" s="2247"/>
      <c r="AC139" s="2247"/>
      <c r="AD139" s="2247"/>
    </row>
    <row r="140" spans="1:30">
      <c r="A140" s="6946">
        <v>125</v>
      </c>
      <c r="B140" s="6942" t="s">
        <v>5132</v>
      </c>
      <c r="C140" s="6947" t="s">
        <v>5133</v>
      </c>
      <c r="D140" s="6948" t="s">
        <v>5134</v>
      </c>
      <c r="E140" s="6949"/>
      <c r="F140" s="6946">
        <v>449</v>
      </c>
      <c r="G140" s="6942" t="s">
        <v>5135</v>
      </c>
      <c r="H140" s="6947" t="s">
        <v>5136</v>
      </c>
      <c r="I140" s="6948" t="s">
        <v>5137</v>
      </c>
      <c r="J140" s="6949"/>
      <c r="K140" s="6946">
        <v>773</v>
      </c>
      <c r="L140" s="6942" t="s">
        <v>5138</v>
      </c>
      <c r="M140" s="6947" t="s">
        <v>5139</v>
      </c>
      <c r="N140" s="6948" t="s">
        <v>5140</v>
      </c>
      <c r="O140" s="6949"/>
      <c r="P140" s="6946">
        <v>1097</v>
      </c>
      <c r="Q140" s="6942" t="s">
        <v>5141</v>
      </c>
      <c r="R140" s="6947" t="s">
        <v>5142</v>
      </c>
      <c r="S140" s="6948" t="s">
        <v>5143</v>
      </c>
      <c r="T140" s="2247"/>
      <c r="U140" s="2247"/>
      <c r="V140" s="2247"/>
      <c r="W140" s="2247"/>
      <c r="X140" s="2247"/>
      <c r="Y140" s="2247"/>
      <c r="Z140" s="2247"/>
      <c r="AA140" s="2247"/>
      <c r="AB140" s="2247"/>
      <c r="AC140" s="2247"/>
      <c r="AD140" s="2247"/>
    </row>
    <row r="141" spans="1:30">
      <c r="A141" s="6946">
        <v>126</v>
      </c>
      <c r="B141" s="6942">
        <v>2618</v>
      </c>
      <c r="C141" s="6947" t="s">
        <v>5144</v>
      </c>
      <c r="D141" s="6948" t="s">
        <v>5145</v>
      </c>
      <c r="E141" s="6949"/>
      <c r="F141" s="6946">
        <v>450</v>
      </c>
      <c r="G141" s="6942" t="s">
        <v>5146</v>
      </c>
      <c r="H141" s="6947" t="s">
        <v>5147</v>
      </c>
      <c r="I141" s="6948" t="s">
        <v>5148</v>
      </c>
      <c r="J141" s="6949"/>
      <c r="K141" s="6946">
        <v>774</v>
      </c>
      <c r="L141" s="6942" t="s">
        <v>5149</v>
      </c>
      <c r="M141" s="6947" t="s">
        <v>5150</v>
      </c>
      <c r="N141" s="6948" t="s">
        <v>5151</v>
      </c>
      <c r="O141" s="6949"/>
      <c r="P141" s="6946">
        <v>1098</v>
      </c>
      <c r="Q141" s="6942" t="s">
        <v>5152</v>
      </c>
      <c r="R141" s="6947" t="s">
        <v>5153</v>
      </c>
      <c r="S141" s="6948" t="s">
        <v>5154</v>
      </c>
      <c r="T141" s="2247"/>
      <c r="U141" s="2247"/>
      <c r="V141" s="2247"/>
      <c r="W141" s="2247"/>
      <c r="X141" s="2247"/>
      <c r="Y141" s="2247"/>
      <c r="Z141" s="2247"/>
      <c r="AA141" s="2247"/>
      <c r="AB141" s="2247"/>
      <c r="AC141" s="2247"/>
      <c r="AD141" s="2247"/>
    </row>
    <row r="142" spans="1:30">
      <c r="A142" s="6946">
        <v>127</v>
      </c>
      <c r="B142" s="6942" t="s">
        <v>5155</v>
      </c>
      <c r="C142" s="6947" t="s">
        <v>5156</v>
      </c>
      <c r="D142" s="6948" t="s">
        <v>5157</v>
      </c>
      <c r="E142" s="6949"/>
      <c r="F142" s="6946">
        <v>451</v>
      </c>
      <c r="G142" s="6942" t="s">
        <v>5158</v>
      </c>
      <c r="H142" s="6947" t="s">
        <v>5159</v>
      </c>
      <c r="I142" s="6948" t="s">
        <v>5160</v>
      </c>
      <c r="J142" s="6949"/>
      <c r="K142" s="6946">
        <v>775</v>
      </c>
      <c r="L142" s="6942" t="s">
        <v>5161</v>
      </c>
      <c r="M142" s="6947" t="s">
        <v>5162</v>
      </c>
      <c r="N142" s="6948" t="s">
        <v>5163</v>
      </c>
      <c r="O142" s="6949"/>
      <c r="P142" s="6946">
        <v>1099</v>
      </c>
      <c r="Q142" s="6942" t="s">
        <v>5164</v>
      </c>
      <c r="R142" s="6947" t="s">
        <v>5165</v>
      </c>
      <c r="S142" s="6948" t="s">
        <v>5166</v>
      </c>
      <c r="T142" s="2247"/>
      <c r="U142" s="2247"/>
      <c r="V142" s="2247"/>
      <c r="W142" s="2247"/>
      <c r="X142" s="2247"/>
      <c r="Y142" s="2247"/>
      <c r="Z142" s="2247"/>
      <c r="AA142" s="2247"/>
      <c r="AB142" s="2247"/>
      <c r="AC142" s="2247"/>
      <c r="AD142" s="2247"/>
    </row>
    <row r="143" spans="1:30">
      <c r="A143" s="6946">
        <v>128</v>
      </c>
      <c r="B143" s="6942" t="s">
        <v>5167</v>
      </c>
      <c r="C143" s="6947" t="s">
        <v>5168</v>
      </c>
      <c r="D143" s="6948" t="s">
        <v>5169</v>
      </c>
      <c r="E143" s="6949"/>
      <c r="F143" s="6946">
        <v>452</v>
      </c>
      <c r="G143" s="6942" t="s">
        <v>5170</v>
      </c>
      <c r="H143" s="6947" t="s">
        <v>5171</v>
      </c>
      <c r="I143" s="6948" t="s">
        <v>5172</v>
      </c>
      <c r="J143" s="6949"/>
      <c r="K143" s="6946">
        <v>776</v>
      </c>
      <c r="L143" s="6942" t="s">
        <v>5173</v>
      </c>
      <c r="M143" s="6947" t="s">
        <v>5174</v>
      </c>
      <c r="N143" s="6948" t="s">
        <v>5175</v>
      </c>
      <c r="O143" s="6949"/>
      <c r="P143" s="6946">
        <v>1100</v>
      </c>
      <c r="Q143" s="6942" t="s">
        <v>5176</v>
      </c>
      <c r="R143" s="6947" t="s">
        <v>5177</v>
      </c>
      <c r="S143" s="6948" t="s">
        <v>5178</v>
      </c>
      <c r="T143" s="2247"/>
      <c r="U143" s="2247"/>
      <c r="V143" s="2247"/>
      <c r="W143" s="2247"/>
      <c r="X143" s="2247"/>
      <c r="Y143" s="2247"/>
      <c r="Z143" s="2247"/>
      <c r="AA143" s="2247"/>
      <c r="AB143" s="2247"/>
      <c r="AC143" s="2247"/>
      <c r="AD143" s="2247"/>
    </row>
    <row r="144" spans="1:30">
      <c r="A144" s="6946">
        <v>129</v>
      </c>
      <c r="B144" s="6942">
        <v>2692</v>
      </c>
      <c r="C144" s="6947" t="s">
        <v>5179</v>
      </c>
      <c r="D144" s="6948" t="s">
        <v>5180</v>
      </c>
      <c r="E144" s="6949"/>
      <c r="F144" s="6946">
        <v>453</v>
      </c>
      <c r="G144" s="6942" t="s">
        <v>5181</v>
      </c>
      <c r="H144" s="6947" t="s">
        <v>5182</v>
      </c>
      <c r="I144" s="6948" t="s">
        <v>5183</v>
      </c>
      <c r="J144" s="6949"/>
      <c r="K144" s="6946">
        <v>777</v>
      </c>
      <c r="L144" s="6942" t="s">
        <v>5184</v>
      </c>
      <c r="M144" s="6947" t="s">
        <v>5185</v>
      </c>
      <c r="N144" s="6948" t="s">
        <v>5186</v>
      </c>
      <c r="O144" s="6949"/>
      <c r="P144" s="6946">
        <v>1101</v>
      </c>
      <c r="Q144" s="6942" t="s">
        <v>5187</v>
      </c>
      <c r="R144" s="6947" t="s">
        <v>5188</v>
      </c>
      <c r="S144" s="6948" t="s">
        <v>5189</v>
      </c>
      <c r="T144" s="2247"/>
      <c r="U144" s="2247"/>
      <c r="V144" s="2247"/>
      <c r="W144" s="2247"/>
      <c r="X144" s="2247"/>
      <c r="Y144" s="2247"/>
      <c r="Z144" s="2247"/>
      <c r="AA144" s="2247"/>
      <c r="AB144" s="2247"/>
      <c r="AC144" s="2247"/>
      <c r="AD144" s="2247"/>
    </row>
    <row r="145" spans="1:30">
      <c r="A145" s="6946">
        <v>130</v>
      </c>
      <c r="B145" s="6942">
        <v>2693</v>
      </c>
      <c r="C145" s="6947" t="s">
        <v>5190</v>
      </c>
      <c r="D145" s="6948" t="s">
        <v>5191</v>
      </c>
      <c r="E145" s="6949"/>
      <c r="F145" s="6946">
        <v>454</v>
      </c>
      <c r="G145" s="6942" t="s">
        <v>5192</v>
      </c>
      <c r="H145" s="6947" t="s">
        <v>5193</v>
      </c>
      <c r="I145" s="6948" t="s">
        <v>5194</v>
      </c>
      <c r="J145" s="6949"/>
      <c r="K145" s="6946">
        <v>778</v>
      </c>
      <c r="L145" s="6942" t="s">
        <v>5195</v>
      </c>
      <c r="M145" s="6947" t="s">
        <v>5196</v>
      </c>
      <c r="N145" s="6948" t="s">
        <v>5197</v>
      </c>
      <c r="O145" s="6949"/>
      <c r="P145" s="6946">
        <v>1102</v>
      </c>
      <c r="Q145" s="6942" t="s">
        <v>5198</v>
      </c>
      <c r="R145" s="6947" t="s">
        <v>5199</v>
      </c>
      <c r="S145" s="6948" t="s">
        <v>5200</v>
      </c>
      <c r="T145" s="2247"/>
      <c r="U145" s="2247"/>
      <c r="V145" s="2247"/>
      <c r="W145" s="2247"/>
      <c r="X145" s="2247"/>
      <c r="Y145" s="2247"/>
      <c r="Z145" s="2247"/>
      <c r="AA145" s="2247"/>
      <c r="AB145" s="2247"/>
      <c r="AC145" s="2247"/>
      <c r="AD145" s="2247"/>
    </row>
    <row r="146" spans="1:30">
      <c r="A146" s="6946">
        <v>131</v>
      </c>
      <c r="B146" s="6942">
        <v>2694</v>
      </c>
      <c r="C146" s="6947" t="s">
        <v>5201</v>
      </c>
      <c r="E146" s="6949"/>
      <c r="F146" s="6946">
        <v>455</v>
      </c>
      <c r="G146" s="6942" t="s">
        <v>5202</v>
      </c>
      <c r="H146" s="6947" t="s">
        <v>5203</v>
      </c>
      <c r="I146" s="6948" t="s">
        <v>5204</v>
      </c>
      <c r="J146" s="6949"/>
      <c r="K146" s="6946">
        <v>779</v>
      </c>
      <c r="L146" s="6942" t="s">
        <v>5205</v>
      </c>
      <c r="M146" s="6947" t="s">
        <v>5206</v>
      </c>
      <c r="N146" s="6948" t="s">
        <v>5207</v>
      </c>
      <c r="O146" s="6949"/>
      <c r="P146" s="6946">
        <v>1103</v>
      </c>
      <c r="Q146" s="6942" t="s">
        <v>5208</v>
      </c>
      <c r="R146" s="6947" t="s">
        <v>5209</v>
      </c>
      <c r="S146" s="6948" t="s">
        <v>5210</v>
      </c>
      <c r="T146" s="2247"/>
      <c r="U146" s="2247"/>
      <c r="V146" s="2247"/>
      <c r="W146" s="2247"/>
      <c r="X146" s="2247"/>
      <c r="Y146" s="2247"/>
      <c r="Z146" s="2247"/>
      <c r="AA146" s="2247"/>
      <c r="AB146" s="2247"/>
      <c r="AC146" s="2247"/>
      <c r="AD146" s="2247"/>
    </row>
    <row r="147" spans="1:30">
      <c r="A147" s="6946">
        <v>132</v>
      </c>
      <c r="B147" s="6942">
        <v>2695</v>
      </c>
      <c r="C147" s="6947" t="s">
        <v>5211</v>
      </c>
      <c r="E147" s="6949"/>
      <c r="F147" s="6946">
        <v>456</v>
      </c>
      <c r="G147" s="6942" t="s">
        <v>5212</v>
      </c>
      <c r="H147" s="6947" t="s">
        <v>5213</v>
      </c>
      <c r="I147" s="6948" t="s">
        <v>5214</v>
      </c>
      <c r="J147" s="6949"/>
      <c r="K147" s="6946">
        <v>780</v>
      </c>
      <c r="L147" s="6942" t="s">
        <v>5215</v>
      </c>
      <c r="M147" s="6947" t="s">
        <v>5216</v>
      </c>
      <c r="N147" s="6948" t="s">
        <v>5217</v>
      </c>
      <c r="O147" s="6949"/>
      <c r="P147" s="6946">
        <v>1104</v>
      </c>
      <c r="Q147" s="6942" t="s">
        <v>5218</v>
      </c>
      <c r="R147" s="6947" t="s">
        <v>5219</v>
      </c>
      <c r="S147" s="6948" t="s">
        <v>5220</v>
      </c>
      <c r="T147" s="2247"/>
      <c r="U147" s="2247"/>
      <c r="V147" s="2247"/>
      <c r="W147" s="2247"/>
      <c r="X147" s="2247"/>
      <c r="Y147" s="2247"/>
      <c r="Z147" s="2247"/>
      <c r="AA147" s="2247"/>
      <c r="AB147" s="2247"/>
      <c r="AC147" s="2247"/>
      <c r="AD147" s="2247"/>
    </row>
    <row r="148" spans="1:30">
      <c r="A148" s="6946">
        <v>133</v>
      </c>
      <c r="B148" s="6942">
        <v>2696</v>
      </c>
      <c r="C148" s="6947" t="s">
        <v>5221</v>
      </c>
      <c r="E148" s="6949"/>
      <c r="F148" s="6946">
        <v>457</v>
      </c>
      <c r="G148" s="6942" t="s">
        <v>5222</v>
      </c>
      <c r="H148" s="6947" t="s">
        <v>5223</v>
      </c>
      <c r="I148" s="6948" t="s">
        <v>5224</v>
      </c>
      <c r="J148" s="6949"/>
      <c r="K148" s="6946">
        <v>781</v>
      </c>
      <c r="L148" s="6942" t="s">
        <v>5225</v>
      </c>
      <c r="M148" s="6947" t="s">
        <v>5226</v>
      </c>
      <c r="N148" s="6948" t="s">
        <v>5227</v>
      </c>
      <c r="O148" s="6949"/>
      <c r="P148" s="6946">
        <v>1105</v>
      </c>
      <c r="Q148" s="6942" t="s">
        <v>5228</v>
      </c>
      <c r="R148" s="6947" t="s">
        <v>5229</v>
      </c>
      <c r="S148" s="6948" t="s">
        <v>5230</v>
      </c>
      <c r="T148" s="2247"/>
      <c r="U148" s="2247"/>
      <c r="V148" s="2247"/>
      <c r="W148" s="2247"/>
      <c r="X148" s="2247"/>
      <c r="Y148" s="2247"/>
      <c r="Z148" s="2247"/>
      <c r="AA148" s="2247"/>
      <c r="AB148" s="2247"/>
      <c r="AC148" s="2247"/>
      <c r="AD148" s="2247"/>
    </row>
    <row r="149" spans="1:30">
      <c r="A149" s="6946">
        <v>134</v>
      </c>
      <c r="B149" s="6942">
        <v>2697</v>
      </c>
      <c r="C149" s="6947" t="s">
        <v>5231</v>
      </c>
      <c r="E149" s="6949"/>
      <c r="F149" s="6946">
        <v>458</v>
      </c>
      <c r="G149" s="6942" t="s">
        <v>5232</v>
      </c>
      <c r="H149" s="6947" t="s">
        <v>5233</v>
      </c>
      <c r="I149" s="6948" t="s">
        <v>5234</v>
      </c>
      <c r="J149" s="6949"/>
      <c r="K149" s="6946">
        <v>782</v>
      </c>
      <c r="L149" s="6942" t="s">
        <v>5235</v>
      </c>
      <c r="M149" s="6947" t="s">
        <v>5236</v>
      </c>
      <c r="N149" s="6948" t="s">
        <v>5237</v>
      </c>
      <c r="O149" s="6949"/>
      <c r="P149" s="6946">
        <v>1106</v>
      </c>
      <c r="Q149" s="6942" t="s">
        <v>5238</v>
      </c>
      <c r="R149" s="6947" t="s">
        <v>5239</v>
      </c>
      <c r="S149" s="6948" t="s">
        <v>5240</v>
      </c>
      <c r="T149" s="2247"/>
      <c r="U149" s="2247"/>
      <c r="V149" s="2247"/>
      <c r="W149" s="2247"/>
      <c r="X149" s="2247"/>
      <c r="Y149" s="2247"/>
      <c r="Z149" s="2247"/>
      <c r="AA149" s="2247"/>
      <c r="AB149" s="2247"/>
      <c r="AC149" s="2247"/>
      <c r="AD149" s="2247"/>
    </row>
    <row r="150" spans="1:30">
      <c r="A150" s="6946">
        <v>135</v>
      </c>
      <c r="B150" s="6942">
        <v>2699</v>
      </c>
      <c r="C150" s="6947" t="s">
        <v>5241</v>
      </c>
      <c r="D150" s="6948" t="s">
        <v>5242</v>
      </c>
      <c r="E150" s="6949"/>
      <c r="F150" s="6946">
        <v>459</v>
      </c>
      <c r="G150" s="6942" t="s">
        <v>5243</v>
      </c>
      <c r="H150" s="6947" t="s">
        <v>5244</v>
      </c>
      <c r="I150" s="6948" t="s">
        <v>5245</v>
      </c>
      <c r="J150" s="6949"/>
      <c r="K150" s="6946">
        <v>783</v>
      </c>
      <c r="L150" s="6942" t="s">
        <v>5246</v>
      </c>
      <c r="M150" s="6947" t="s">
        <v>5247</v>
      </c>
      <c r="N150" s="6948" t="s">
        <v>5248</v>
      </c>
      <c r="O150" s="6949"/>
      <c r="P150" s="6946">
        <v>1107</v>
      </c>
      <c r="Q150" s="6942" t="s">
        <v>5249</v>
      </c>
      <c r="R150" s="6947" t="s">
        <v>5250</v>
      </c>
      <c r="S150" s="6948" t="s">
        <v>5251</v>
      </c>
      <c r="T150" s="2247"/>
      <c r="U150" s="2247"/>
      <c r="V150" s="2247"/>
      <c r="W150" s="2247"/>
      <c r="X150" s="2247"/>
      <c r="Y150" s="2247"/>
      <c r="Z150" s="2247"/>
      <c r="AA150" s="2247"/>
      <c r="AB150" s="2247"/>
      <c r="AC150" s="2247"/>
      <c r="AD150" s="2247"/>
    </row>
    <row r="151" spans="1:30">
      <c r="A151" s="6946">
        <v>136</v>
      </c>
      <c r="B151" s="6942" t="s">
        <v>5252</v>
      </c>
      <c r="C151" s="6947" t="s">
        <v>5253</v>
      </c>
      <c r="D151" s="6948" t="s">
        <v>5254</v>
      </c>
      <c r="E151" s="6949"/>
      <c r="F151" s="6946">
        <v>460</v>
      </c>
      <c r="G151" s="6942" t="s">
        <v>5255</v>
      </c>
      <c r="H151" s="6947" t="s">
        <v>5256</v>
      </c>
      <c r="I151" s="6948" t="s">
        <v>5257</v>
      </c>
      <c r="J151" s="6949"/>
      <c r="K151" s="6946">
        <v>784</v>
      </c>
      <c r="L151" s="6942" t="s">
        <v>5258</v>
      </c>
      <c r="M151" s="6947" t="s">
        <v>5259</v>
      </c>
      <c r="N151" s="6948" t="s">
        <v>5260</v>
      </c>
      <c r="O151" s="6949"/>
      <c r="P151" s="6946">
        <v>1108</v>
      </c>
      <c r="Q151" s="6942" t="s">
        <v>5261</v>
      </c>
      <c r="R151" s="6947" t="s">
        <v>5262</v>
      </c>
      <c r="S151" s="6948" t="s">
        <v>5263</v>
      </c>
      <c r="T151" s="2247"/>
      <c r="U151" s="2247"/>
      <c r="V151" s="2247"/>
      <c r="W151" s="2247"/>
      <c r="X151" s="2247"/>
      <c r="Y151" s="2247"/>
      <c r="Z151" s="2247"/>
      <c r="AA151" s="2247"/>
      <c r="AB151" s="2247"/>
      <c r="AC151" s="2247"/>
      <c r="AD151" s="2247"/>
    </row>
    <row r="152" spans="1:30">
      <c r="A152" s="6946">
        <v>137</v>
      </c>
      <c r="B152" s="6942" t="s">
        <v>5264</v>
      </c>
      <c r="C152" s="6947" t="s">
        <v>5265</v>
      </c>
      <c r="D152" s="6948" t="s">
        <v>5266</v>
      </c>
      <c r="E152" s="6949"/>
      <c r="F152" s="6946">
        <v>461</v>
      </c>
      <c r="G152" s="6942" t="s">
        <v>5267</v>
      </c>
      <c r="H152" s="6947" t="s">
        <v>5268</v>
      </c>
      <c r="I152" s="6948" t="s">
        <v>5269</v>
      </c>
      <c r="J152" s="6949"/>
      <c r="K152" s="6946">
        <v>785</v>
      </c>
      <c r="L152" s="6942" t="s">
        <v>5270</v>
      </c>
      <c r="M152" s="6947" t="s">
        <v>5271</v>
      </c>
      <c r="N152" s="6948" t="s">
        <v>5272</v>
      </c>
      <c r="O152" s="6949"/>
      <c r="P152" s="6946">
        <v>1109</v>
      </c>
      <c r="Q152" s="6942" t="s">
        <v>5273</v>
      </c>
      <c r="R152" s="6947" t="s">
        <v>5274</v>
      </c>
      <c r="S152" s="6948" t="s">
        <v>5275</v>
      </c>
      <c r="T152" s="2247"/>
      <c r="U152" s="2247"/>
      <c r="V152" s="2247"/>
      <c r="W152" s="2247"/>
      <c r="X152" s="2247"/>
      <c r="Y152" s="2247"/>
      <c r="Z152" s="2247"/>
      <c r="AA152" s="2247"/>
      <c r="AB152" s="2247"/>
      <c r="AC152" s="2247"/>
      <c r="AD152" s="2247"/>
    </row>
    <row r="153" spans="1:30">
      <c r="A153" s="6946">
        <v>138</v>
      </c>
      <c r="B153" s="6942" t="s">
        <v>5276</v>
      </c>
      <c r="C153" s="6947" t="s">
        <v>5277</v>
      </c>
      <c r="D153" s="6948" t="s">
        <v>5278</v>
      </c>
      <c r="E153" s="6949"/>
      <c r="F153" s="6946">
        <v>462</v>
      </c>
      <c r="G153" s="6942" t="s">
        <v>5279</v>
      </c>
      <c r="H153" s="6947" t="s">
        <v>5280</v>
      </c>
      <c r="I153" s="6948" t="s">
        <v>5281</v>
      </c>
      <c r="J153" s="6949"/>
      <c r="K153" s="6946">
        <v>786</v>
      </c>
      <c r="L153" s="6942" t="s">
        <v>5282</v>
      </c>
      <c r="M153" s="6947" t="s">
        <v>5283</v>
      </c>
      <c r="N153" s="6948" t="s">
        <v>5284</v>
      </c>
      <c r="O153" s="6949"/>
      <c r="P153" s="6946">
        <v>1110</v>
      </c>
      <c r="Q153" s="6942" t="s">
        <v>5285</v>
      </c>
      <c r="R153" s="6947" t="s">
        <v>5286</v>
      </c>
      <c r="S153" s="6948" t="s">
        <v>5287</v>
      </c>
      <c r="T153" s="2247"/>
      <c r="U153" s="2247"/>
      <c r="V153" s="2247"/>
      <c r="W153" s="2247"/>
      <c r="X153" s="2247"/>
      <c r="Y153" s="2247"/>
      <c r="Z153" s="2247"/>
      <c r="AA153" s="2247"/>
      <c r="AB153" s="2247"/>
      <c r="AC153" s="2247"/>
      <c r="AD153" s="2247"/>
    </row>
    <row r="154" spans="1:30">
      <c r="A154" s="6946">
        <v>139</v>
      </c>
      <c r="B154" s="6942" t="s">
        <v>5288</v>
      </c>
      <c r="C154" s="6947" t="s">
        <v>5289</v>
      </c>
      <c r="D154" s="6948" t="s">
        <v>5290</v>
      </c>
      <c r="E154" s="6949"/>
      <c r="F154" s="6946">
        <v>463</v>
      </c>
      <c r="G154" s="6942" t="s">
        <v>5291</v>
      </c>
      <c r="H154" s="6947" t="s">
        <v>5292</v>
      </c>
      <c r="I154" s="6948" t="s">
        <v>5293</v>
      </c>
      <c r="J154" s="6949"/>
      <c r="K154" s="6946">
        <v>787</v>
      </c>
      <c r="L154" s="6942" t="s">
        <v>5294</v>
      </c>
      <c r="M154" s="6947" t="s">
        <v>5295</v>
      </c>
      <c r="N154" s="6948" t="s">
        <v>5296</v>
      </c>
      <c r="O154" s="6949"/>
      <c r="P154" s="6946">
        <v>1111</v>
      </c>
      <c r="Q154" s="6942" t="s">
        <v>5297</v>
      </c>
      <c r="R154" s="6947" t="s">
        <v>5298</v>
      </c>
      <c r="S154" s="6948" t="s">
        <v>5299</v>
      </c>
      <c r="T154" s="2247"/>
      <c r="U154" s="2247"/>
      <c r="V154" s="2247"/>
      <c r="W154" s="2247"/>
      <c r="X154" s="2247"/>
      <c r="Y154" s="2247"/>
      <c r="Z154" s="2247"/>
      <c r="AA154" s="2247"/>
      <c r="AB154" s="2247"/>
      <c r="AC154" s="2247"/>
      <c r="AD154" s="2247"/>
    </row>
    <row r="155" spans="1:30">
      <c r="A155" s="6946">
        <v>140</v>
      </c>
      <c r="B155" s="6942" t="s">
        <v>5300</v>
      </c>
      <c r="C155" s="6947" t="s">
        <v>5301</v>
      </c>
      <c r="D155" s="6948" t="s">
        <v>5302</v>
      </c>
      <c r="E155" s="6949"/>
      <c r="F155" s="6946">
        <v>464</v>
      </c>
      <c r="G155" s="6942" t="s">
        <v>5303</v>
      </c>
      <c r="H155" s="6947" t="s">
        <v>5304</v>
      </c>
      <c r="I155" s="6948" t="s">
        <v>5305</v>
      </c>
      <c r="J155" s="6949"/>
      <c r="K155" s="6946">
        <v>788</v>
      </c>
      <c r="L155" s="6942" t="s">
        <v>5306</v>
      </c>
      <c r="M155" s="6947" t="s">
        <v>5307</v>
      </c>
      <c r="N155" s="6948" t="s">
        <v>5308</v>
      </c>
      <c r="O155" s="6949"/>
      <c r="P155" s="6946">
        <v>1112</v>
      </c>
      <c r="Q155" s="6942" t="s">
        <v>5309</v>
      </c>
      <c r="R155" s="6947" t="s">
        <v>5310</v>
      </c>
      <c r="S155" s="6948" t="s">
        <v>5311</v>
      </c>
      <c r="T155" s="2247"/>
      <c r="U155" s="2247"/>
      <c r="V155" s="2247"/>
      <c r="W155" s="2247"/>
      <c r="X155" s="2247"/>
      <c r="Y155" s="2247"/>
      <c r="Z155" s="2247"/>
      <c r="AA155" s="2247"/>
      <c r="AB155" s="2247"/>
      <c r="AC155" s="2247"/>
      <c r="AD155" s="2247"/>
    </row>
    <row r="156" spans="1:30">
      <c r="A156" s="6946">
        <v>141</v>
      </c>
      <c r="B156" s="6942" t="s">
        <v>5312</v>
      </c>
      <c r="C156" s="6947" t="s">
        <v>5313</v>
      </c>
      <c r="D156" s="6948" t="s">
        <v>5314</v>
      </c>
      <c r="E156" s="6949"/>
      <c r="F156" s="6946">
        <v>465</v>
      </c>
      <c r="G156" s="6942" t="s">
        <v>5315</v>
      </c>
      <c r="H156" s="6947" t="s">
        <v>5316</v>
      </c>
      <c r="I156" s="6948" t="s">
        <v>5317</v>
      </c>
      <c r="J156" s="6949"/>
      <c r="K156" s="6946">
        <v>789</v>
      </c>
      <c r="L156" s="6942" t="s">
        <v>5318</v>
      </c>
      <c r="M156" s="6947" t="s">
        <v>5319</v>
      </c>
      <c r="N156" s="6948" t="s">
        <v>5320</v>
      </c>
      <c r="O156" s="6949"/>
      <c r="P156" s="6946">
        <v>1113</v>
      </c>
      <c r="Q156" s="6942" t="s">
        <v>5321</v>
      </c>
      <c r="R156" s="6947" t="s">
        <v>5322</v>
      </c>
      <c r="S156" s="6948" t="s">
        <v>5323</v>
      </c>
      <c r="T156" s="2247"/>
      <c r="U156" s="2247"/>
      <c r="V156" s="2247"/>
      <c r="W156" s="2247"/>
      <c r="X156" s="2247"/>
      <c r="Y156" s="2247"/>
      <c r="Z156" s="2247"/>
      <c r="AA156" s="2247"/>
      <c r="AB156" s="2247"/>
      <c r="AC156" s="2247"/>
      <c r="AD156" s="2247"/>
    </row>
    <row r="157" spans="1:30">
      <c r="A157" s="6946">
        <v>142</v>
      </c>
      <c r="B157" s="6942" t="s">
        <v>5324</v>
      </c>
      <c r="C157" s="6947" t="s">
        <v>5325</v>
      </c>
      <c r="D157" s="6948" t="s">
        <v>5326</v>
      </c>
      <c r="E157" s="6949"/>
      <c r="F157" s="6946">
        <v>466</v>
      </c>
      <c r="G157" s="6942" t="s">
        <v>5327</v>
      </c>
      <c r="H157" s="6947" t="s">
        <v>5328</v>
      </c>
      <c r="I157" s="6948" t="s">
        <v>5329</v>
      </c>
      <c r="J157" s="6949"/>
      <c r="K157" s="6946">
        <v>790</v>
      </c>
      <c r="L157" s="6942" t="s">
        <v>5330</v>
      </c>
      <c r="M157" s="6947" t="s">
        <v>5331</v>
      </c>
      <c r="N157" s="6948" t="s">
        <v>5332</v>
      </c>
      <c r="O157" s="6949"/>
      <c r="P157" s="6946">
        <v>1114</v>
      </c>
      <c r="Q157" s="6942" t="s">
        <v>5333</v>
      </c>
      <c r="R157" s="6947" t="s">
        <v>5334</v>
      </c>
      <c r="S157" s="6948" t="s">
        <v>5335</v>
      </c>
      <c r="T157" s="2247"/>
      <c r="U157" s="2247"/>
      <c r="V157" s="2247"/>
      <c r="W157" s="2247"/>
      <c r="X157" s="2247"/>
      <c r="Y157" s="2247"/>
      <c r="Z157" s="2247"/>
      <c r="AA157" s="2247"/>
      <c r="AB157" s="2247"/>
      <c r="AC157" s="2247"/>
      <c r="AD157" s="2247"/>
    </row>
    <row r="158" spans="1:30">
      <c r="A158" s="6946">
        <v>143</v>
      </c>
      <c r="B158" s="6942" t="s">
        <v>5336</v>
      </c>
      <c r="C158" s="6947" t="s">
        <v>5337</v>
      </c>
      <c r="D158" s="6948" t="s">
        <v>5338</v>
      </c>
      <c r="E158" s="6949"/>
      <c r="F158" s="6946">
        <v>467</v>
      </c>
      <c r="G158" s="6942" t="s">
        <v>5339</v>
      </c>
      <c r="H158" s="6947" t="s">
        <v>5340</v>
      </c>
      <c r="I158" s="6948" t="s">
        <v>5341</v>
      </c>
      <c r="J158" s="6949"/>
      <c r="K158" s="6946">
        <v>791</v>
      </c>
      <c r="L158" s="6942" t="s">
        <v>5342</v>
      </c>
      <c r="M158" s="6947" t="s">
        <v>5343</v>
      </c>
      <c r="N158" s="6948" t="s">
        <v>5344</v>
      </c>
      <c r="O158" s="6949"/>
      <c r="P158" s="6946">
        <v>1115</v>
      </c>
      <c r="Q158" s="6942" t="s">
        <v>5345</v>
      </c>
      <c r="R158" s="6947" t="s">
        <v>5346</v>
      </c>
      <c r="S158" s="6948" t="s">
        <v>5347</v>
      </c>
      <c r="T158" s="2247"/>
      <c r="U158" s="2247"/>
      <c r="V158" s="2247"/>
      <c r="W158" s="2247"/>
      <c r="X158" s="2247"/>
      <c r="Y158" s="2247"/>
      <c r="Z158" s="2247"/>
      <c r="AA158" s="2247"/>
      <c r="AB158" s="2247"/>
      <c r="AC158" s="2247"/>
      <c r="AD158" s="2247"/>
    </row>
    <row r="159" spans="1:30">
      <c r="A159" s="6946">
        <v>144</v>
      </c>
      <c r="B159" s="6942" t="s">
        <v>5348</v>
      </c>
      <c r="C159" s="6947" t="s">
        <v>5349</v>
      </c>
      <c r="D159" s="6948" t="s">
        <v>5350</v>
      </c>
      <c r="E159" s="6949"/>
      <c r="F159" s="6946">
        <v>468</v>
      </c>
      <c r="G159" s="6942" t="s">
        <v>5351</v>
      </c>
      <c r="H159" s="6947" t="s">
        <v>5352</v>
      </c>
      <c r="I159" s="6948" t="s">
        <v>5353</v>
      </c>
      <c r="J159" s="6949"/>
      <c r="K159" s="6946">
        <v>792</v>
      </c>
      <c r="L159" s="6942" t="s">
        <v>5354</v>
      </c>
      <c r="M159" s="6947" t="s">
        <v>5355</v>
      </c>
      <c r="N159" s="6948" t="s">
        <v>5356</v>
      </c>
      <c r="O159" s="6949"/>
      <c r="P159" s="6946">
        <v>1116</v>
      </c>
      <c r="Q159" s="6942" t="s">
        <v>5357</v>
      </c>
      <c r="R159" s="6947" t="s">
        <v>5358</v>
      </c>
      <c r="S159" s="6948" t="s">
        <v>5359</v>
      </c>
      <c r="T159" s="2247"/>
      <c r="U159" s="2247"/>
      <c r="V159" s="2247"/>
      <c r="W159" s="2247"/>
      <c r="X159" s="2247"/>
      <c r="Y159" s="2247"/>
      <c r="Z159" s="2247"/>
      <c r="AA159" s="2247"/>
      <c r="AB159" s="2247"/>
      <c r="AC159" s="2247"/>
      <c r="AD159" s="2247"/>
    </row>
    <row r="160" spans="1:30">
      <c r="A160" s="6946">
        <v>145</v>
      </c>
      <c r="B160" s="6942" t="s">
        <v>5360</v>
      </c>
      <c r="C160" s="6947" t="s">
        <v>5361</v>
      </c>
      <c r="D160" s="6948" t="s">
        <v>5362</v>
      </c>
      <c r="E160" s="6949"/>
      <c r="F160" s="6946">
        <v>469</v>
      </c>
      <c r="G160" s="6942" t="s">
        <v>5363</v>
      </c>
      <c r="H160" s="6947" t="s">
        <v>5364</v>
      </c>
      <c r="I160" s="6948" t="s">
        <v>5365</v>
      </c>
      <c r="J160" s="6949"/>
      <c r="K160" s="6946">
        <v>793</v>
      </c>
      <c r="L160" s="6942" t="s">
        <v>5366</v>
      </c>
      <c r="M160" s="6947" t="s">
        <v>5367</v>
      </c>
      <c r="N160" s="6948" t="s">
        <v>5368</v>
      </c>
      <c r="O160" s="6949"/>
      <c r="P160" s="6946">
        <v>1117</v>
      </c>
      <c r="Q160" s="6942" t="s">
        <v>5369</v>
      </c>
      <c r="R160" s="6947" t="s">
        <v>5370</v>
      </c>
      <c r="S160" s="6948" t="s">
        <v>5371</v>
      </c>
      <c r="T160" s="2247"/>
      <c r="U160" s="2247"/>
      <c r="V160" s="2247"/>
      <c r="W160" s="2247"/>
      <c r="X160" s="2247"/>
      <c r="Y160" s="2247"/>
      <c r="Z160" s="2247"/>
      <c r="AA160" s="2247"/>
      <c r="AB160" s="2247"/>
      <c r="AC160" s="2247"/>
      <c r="AD160" s="2247"/>
    </row>
    <row r="161" spans="1:30">
      <c r="A161" s="6946">
        <v>146</v>
      </c>
      <c r="B161" s="6942" t="s">
        <v>5372</v>
      </c>
      <c r="C161" s="6947" t="s">
        <v>5373</v>
      </c>
      <c r="D161" s="6948" t="s">
        <v>5374</v>
      </c>
      <c r="E161" s="6949"/>
      <c r="F161" s="6946">
        <v>470</v>
      </c>
      <c r="G161" s="6942" t="s">
        <v>5375</v>
      </c>
      <c r="H161" s="6947" t="s">
        <v>5376</v>
      </c>
      <c r="I161" s="6948" t="s">
        <v>5377</v>
      </c>
      <c r="J161" s="6949"/>
      <c r="K161" s="6946">
        <v>794</v>
      </c>
      <c r="L161" s="6942" t="s">
        <v>5378</v>
      </c>
      <c r="M161" s="6947" t="s">
        <v>5379</v>
      </c>
      <c r="N161" s="6948" t="s">
        <v>5380</v>
      </c>
      <c r="O161" s="6949"/>
      <c r="P161" s="6946">
        <v>1118</v>
      </c>
      <c r="Q161" s="6942" t="s">
        <v>5381</v>
      </c>
      <c r="R161" s="6947" t="s">
        <v>5382</v>
      </c>
      <c r="S161" s="6948" t="s">
        <v>5383</v>
      </c>
      <c r="T161" s="2247"/>
      <c r="U161" s="2247"/>
      <c r="V161" s="2247"/>
      <c r="W161" s="2247"/>
      <c r="X161" s="2247"/>
      <c r="Y161" s="2247"/>
      <c r="Z161" s="2247"/>
      <c r="AA161" s="2247"/>
      <c r="AB161" s="2247"/>
      <c r="AC161" s="2247"/>
      <c r="AD161" s="2247"/>
    </row>
    <row r="162" spans="1:30">
      <c r="A162" s="6946">
        <v>147</v>
      </c>
      <c r="B162" s="6942" t="s">
        <v>5384</v>
      </c>
      <c r="C162" s="6947" t="s">
        <v>5385</v>
      </c>
      <c r="D162" s="6948" t="s">
        <v>5386</v>
      </c>
      <c r="E162" s="6949"/>
      <c r="F162" s="6946">
        <v>471</v>
      </c>
      <c r="G162" s="6942" t="s">
        <v>5387</v>
      </c>
      <c r="H162" s="6947" t="s">
        <v>5388</v>
      </c>
      <c r="I162" s="6948" t="s">
        <v>5389</v>
      </c>
      <c r="J162" s="6949"/>
      <c r="K162" s="6946">
        <v>795</v>
      </c>
      <c r="L162" s="6942" t="s">
        <v>5390</v>
      </c>
      <c r="M162" s="6947" t="s">
        <v>5391</v>
      </c>
      <c r="N162" s="6948" t="s">
        <v>5392</v>
      </c>
      <c r="O162" s="6949"/>
      <c r="P162" s="6946">
        <v>1119</v>
      </c>
      <c r="Q162" s="6942" t="s">
        <v>5393</v>
      </c>
      <c r="R162" s="6947" t="s">
        <v>5394</v>
      </c>
      <c r="S162" s="6948" t="s">
        <v>5395</v>
      </c>
      <c r="T162" s="2247"/>
      <c r="U162" s="2247"/>
      <c r="V162" s="2247"/>
      <c r="W162" s="2247"/>
      <c r="X162" s="2247"/>
      <c r="Y162" s="2247"/>
      <c r="Z162" s="2247"/>
      <c r="AA162" s="2247"/>
      <c r="AB162" s="2247"/>
      <c r="AC162" s="2247"/>
      <c r="AD162" s="2247"/>
    </row>
    <row r="163" spans="1:30">
      <c r="A163" s="6946">
        <v>148</v>
      </c>
      <c r="B163" s="6942" t="s">
        <v>5396</v>
      </c>
      <c r="C163" s="6947" t="s">
        <v>5397</v>
      </c>
      <c r="D163" s="6948" t="s">
        <v>5398</v>
      </c>
      <c r="E163" s="6949"/>
      <c r="F163" s="6946">
        <v>472</v>
      </c>
      <c r="G163" s="6942" t="s">
        <v>5399</v>
      </c>
      <c r="H163" s="6947" t="s">
        <v>5400</v>
      </c>
      <c r="I163" s="6948" t="s">
        <v>5401</v>
      </c>
      <c r="J163" s="6949"/>
      <c r="K163" s="6946">
        <v>796</v>
      </c>
      <c r="L163" s="6942" t="s">
        <v>5402</v>
      </c>
      <c r="M163" s="6947" t="s">
        <v>5403</v>
      </c>
      <c r="N163" s="6948" t="s">
        <v>5404</v>
      </c>
      <c r="O163" s="6949"/>
      <c r="P163" s="6946">
        <v>1120</v>
      </c>
      <c r="Q163" s="6942" t="s">
        <v>5405</v>
      </c>
      <c r="R163" s="6947" t="s">
        <v>5406</v>
      </c>
      <c r="S163" s="6948" t="s">
        <v>5407</v>
      </c>
      <c r="T163" s="2247"/>
      <c r="U163" s="2247"/>
      <c r="V163" s="2247"/>
      <c r="W163" s="2247"/>
      <c r="X163" s="2247"/>
      <c r="Y163" s="2247"/>
      <c r="Z163" s="2247"/>
      <c r="AA163" s="2247"/>
      <c r="AB163" s="2247"/>
      <c r="AC163" s="2247"/>
      <c r="AD163" s="2247"/>
    </row>
    <row r="164" spans="1:30">
      <c r="A164" s="6946">
        <v>149</v>
      </c>
      <c r="B164" s="6942" t="s">
        <v>5408</v>
      </c>
      <c r="C164" s="6947" t="s">
        <v>5409</v>
      </c>
      <c r="D164" s="6948" t="s">
        <v>5410</v>
      </c>
      <c r="E164" s="6949"/>
      <c r="F164" s="6946">
        <v>473</v>
      </c>
      <c r="G164" s="6942" t="s">
        <v>5411</v>
      </c>
      <c r="H164" s="6947" t="s">
        <v>5412</v>
      </c>
      <c r="I164" s="6948" t="s">
        <v>5413</v>
      </c>
      <c r="J164" s="6949"/>
      <c r="K164" s="6946">
        <v>797</v>
      </c>
      <c r="L164" s="6942" t="s">
        <v>5414</v>
      </c>
      <c r="M164" s="6947" t="s">
        <v>5415</v>
      </c>
      <c r="N164" s="6948" t="s">
        <v>5416</v>
      </c>
      <c r="O164" s="6949"/>
      <c r="P164" s="6946">
        <v>1121</v>
      </c>
      <c r="Q164" s="6942" t="s">
        <v>5417</v>
      </c>
      <c r="R164" s="6947" t="s">
        <v>5418</v>
      </c>
      <c r="S164" s="6948" t="s">
        <v>818</v>
      </c>
      <c r="T164" s="2247"/>
      <c r="U164" s="2247"/>
      <c r="V164" s="2247"/>
      <c r="W164" s="2247"/>
      <c r="X164" s="2247"/>
      <c r="Y164" s="2247"/>
      <c r="Z164" s="2247"/>
      <c r="AA164" s="2247"/>
      <c r="AB164" s="2247"/>
      <c r="AC164" s="2247"/>
      <c r="AD164" s="2247"/>
    </row>
    <row r="165" spans="1:30">
      <c r="A165" s="6946">
        <v>150</v>
      </c>
      <c r="B165" s="6942" t="s">
        <v>5419</v>
      </c>
      <c r="C165" s="6947" t="s">
        <v>5420</v>
      </c>
      <c r="D165" s="6948" t="s">
        <v>5421</v>
      </c>
      <c r="E165" s="6949"/>
      <c r="F165" s="6946">
        <v>474</v>
      </c>
      <c r="G165" s="6942" t="s">
        <v>5422</v>
      </c>
      <c r="H165" s="6947" t="s">
        <v>5423</v>
      </c>
      <c r="I165" s="6948" t="s">
        <v>5424</v>
      </c>
      <c r="J165" s="6949"/>
      <c r="K165" s="6946">
        <v>798</v>
      </c>
      <c r="L165" s="6942" t="s">
        <v>5425</v>
      </c>
      <c r="M165" s="6947" t="s">
        <v>5426</v>
      </c>
      <c r="N165" s="6948" t="s">
        <v>5427</v>
      </c>
      <c r="O165" s="6949"/>
      <c r="P165" s="6946">
        <v>1122</v>
      </c>
      <c r="Q165" s="6942" t="s">
        <v>5428</v>
      </c>
      <c r="R165" s="6947" t="s">
        <v>5429</v>
      </c>
      <c r="S165" s="6948" t="s">
        <v>5430</v>
      </c>
      <c r="T165" s="2247"/>
      <c r="U165" s="2247"/>
      <c r="V165" s="2247"/>
      <c r="W165" s="2247"/>
      <c r="X165" s="2247"/>
      <c r="Y165" s="2247"/>
      <c r="Z165" s="2247"/>
      <c r="AA165" s="2247"/>
      <c r="AB165" s="2247"/>
      <c r="AC165" s="2247"/>
      <c r="AD165" s="2247"/>
    </row>
    <row r="166" spans="1:30">
      <c r="A166" s="6946">
        <v>151</v>
      </c>
      <c r="B166" s="6942" t="s">
        <v>5431</v>
      </c>
      <c r="C166" s="6947" t="s">
        <v>5432</v>
      </c>
      <c r="D166" s="6948" t="s">
        <v>5433</v>
      </c>
      <c r="E166" s="6949"/>
      <c r="F166" s="6946">
        <v>475</v>
      </c>
      <c r="G166" s="6942" t="s">
        <v>5434</v>
      </c>
      <c r="H166" s="6947" t="s">
        <v>5435</v>
      </c>
      <c r="I166" s="6948" t="s">
        <v>5436</v>
      </c>
      <c r="J166" s="6949"/>
      <c r="K166" s="6946">
        <v>799</v>
      </c>
      <c r="L166" s="6942" t="s">
        <v>5437</v>
      </c>
      <c r="M166" s="6947" t="s">
        <v>5438</v>
      </c>
      <c r="N166" s="6948" t="s">
        <v>5439</v>
      </c>
      <c r="O166" s="6949"/>
      <c r="P166" s="6946">
        <v>1123</v>
      </c>
      <c r="Q166" s="6942" t="s">
        <v>5440</v>
      </c>
      <c r="R166" s="6947" t="s">
        <v>5441</v>
      </c>
      <c r="S166" s="6948" t="s">
        <v>5442</v>
      </c>
      <c r="T166" s="2247"/>
      <c r="U166" s="2247"/>
      <c r="V166" s="2247"/>
      <c r="W166" s="2247"/>
      <c r="X166" s="2247"/>
      <c r="Y166" s="2247"/>
      <c r="Z166" s="2247"/>
      <c r="AA166" s="2247"/>
      <c r="AB166" s="2247"/>
      <c r="AC166" s="2247"/>
      <c r="AD166" s="2247"/>
    </row>
    <row r="167" spans="1:30">
      <c r="A167" s="6946">
        <v>152</v>
      </c>
      <c r="B167" s="6942" t="s">
        <v>5443</v>
      </c>
      <c r="C167" s="6947" t="s">
        <v>5444</v>
      </c>
      <c r="D167" s="6948" t="s">
        <v>5445</v>
      </c>
      <c r="E167" s="6949"/>
      <c r="F167" s="6946">
        <v>476</v>
      </c>
      <c r="G167" s="6942" t="s">
        <v>5446</v>
      </c>
      <c r="H167" s="6947" t="s">
        <v>5447</v>
      </c>
      <c r="I167" s="6948" t="s">
        <v>5448</v>
      </c>
      <c r="J167" s="6949"/>
      <c r="K167" s="6946">
        <v>800</v>
      </c>
      <c r="L167" s="6942" t="s">
        <v>5449</v>
      </c>
      <c r="M167" s="6947" t="s">
        <v>5450</v>
      </c>
      <c r="N167" s="6948" t="s">
        <v>5451</v>
      </c>
      <c r="O167" s="6949"/>
      <c r="P167" s="6946">
        <v>1124</v>
      </c>
      <c r="Q167" s="6942" t="s">
        <v>5452</v>
      </c>
      <c r="R167" s="6947" t="s">
        <v>5453</v>
      </c>
      <c r="S167" s="6948" t="s">
        <v>5454</v>
      </c>
      <c r="T167" s="2247"/>
      <c r="U167" s="2247"/>
      <c r="V167" s="2247"/>
      <c r="W167" s="2247"/>
      <c r="X167" s="2247"/>
      <c r="Y167" s="2247"/>
      <c r="Z167" s="2247"/>
      <c r="AA167" s="2247"/>
      <c r="AB167" s="2247"/>
      <c r="AC167" s="2247"/>
      <c r="AD167" s="2247"/>
    </row>
    <row r="168" spans="1:30">
      <c r="A168" s="6946">
        <v>153</v>
      </c>
      <c r="B168" s="6942" t="s">
        <v>5455</v>
      </c>
      <c r="C168" s="6947" t="s">
        <v>5456</v>
      </c>
      <c r="D168" s="6948" t="s">
        <v>5457</v>
      </c>
      <c r="E168" s="6949"/>
      <c r="F168" s="6946">
        <v>477</v>
      </c>
      <c r="G168" s="6942" t="s">
        <v>5458</v>
      </c>
      <c r="H168" s="6947" t="s">
        <v>5459</v>
      </c>
      <c r="I168" s="6948" t="s">
        <v>5460</v>
      </c>
      <c r="J168" s="6949"/>
      <c r="K168" s="6946">
        <v>801</v>
      </c>
      <c r="L168" s="6942" t="s">
        <v>5461</v>
      </c>
      <c r="M168" s="6947" t="s">
        <v>5462</v>
      </c>
      <c r="N168" s="6948" t="s">
        <v>5451</v>
      </c>
      <c r="O168" s="6949"/>
      <c r="P168" s="6946">
        <v>1125</v>
      </c>
      <c r="Q168" s="6942" t="s">
        <v>5463</v>
      </c>
      <c r="R168" s="6947" t="s">
        <v>5464</v>
      </c>
      <c r="S168" s="6948" t="s">
        <v>5465</v>
      </c>
      <c r="T168" s="2247"/>
      <c r="U168" s="2247"/>
      <c r="V168" s="2247"/>
      <c r="W168" s="2247"/>
      <c r="X168" s="2247"/>
      <c r="Y168" s="2247"/>
      <c r="Z168" s="2247"/>
      <c r="AA168" s="2247"/>
      <c r="AB168" s="2247"/>
      <c r="AC168" s="2247"/>
      <c r="AD168" s="2247"/>
    </row>
    <row r="169" spans="1:30">
      <c r="A169" s="6946">
        <v>154</v>
      </c>
      <c r="B169" s="6942" t="s">
        <v>5466</v>
      </c>
      <c r="C169" s="6947" t="s">
        <v>5467</v>
      </c>
      <c r="D169" s="6948" t="s">
        <v>5468</v>
      </c>
      <c r="E169" s="6949"/>
      <c r="F169" s="6946">
        <v>478</v>
      </c>
      <c r="G169" s="6942" t="s">
        <v>5469</v>
      </c>
      <c r="H169" s="6947" t="s">
        <v>5470</v>
      </c>
      <c r="I169" s="6948" t="s">
        <v>5471</v>
      </c>
      <c r="J169" s="6949"/>
      <c r="K169" s="6946">
        <v>802</v>
      </c>
      <c r="L169" s="6942" t="s">
        <v>5472</v>
      </c>
      <c r="M169" s="6947" t="s">
        <v>5473</v>
      </c>
      <c r="N169" s="6948" t="s">
        <v>5474</v>
      </c>
      <c r="O169" s="6949"/>
      <c r="P169" s="6946">
        <v>1126</v>
      </c>
      <c r="Q169" s="6942" t="s">
        <v>5475</v>
      </c>
      <c r="R169" s="6947" t="s">
        <v>5476</v>
      </c>
      <c r="S169" s="6948" t="s">
        <v>5477</v>
      </c>
      <c r="T169" s="2247"/>
      <c r="U169" s="2247"/>
      <c r="V169" s="2247"/>
      <c r="W169" s="2247"/>
      <c r="X169" s="2247"/>
      <c r="Y169" s="2247"/>
      <c r="Z169" s="2247"/>
      <c r="AA169" s="2247"/>
      <c r="AB169" s="2247"/>
      <c r="AC169" s="2247"/>
      <c r="AD169" s="2247"/>
    </row>
    <row r="170" spans="1:30">
      <c r="A170" s="6946">
        <v>155</v>
      </c>
      <c r="B170" s="6942" t="s">
        <v>5478</v>
      </c>
      <c r="C170" s="6947" t="s">
        <v>5479</v>
      </c>
      <c r="D170" s="6948" t="s">
        <v>5480</v>
      </c>
      <c r="E170" s="6949"/>
      <c r="F170" s="6946">
        <v>479</v>
      </c>
      <c r="G170" s="6942" t="s">
        <v>5481</v>
      </c>
      <c r="H170" s="6947" t="s">
        <v>5482</v>
      </c>
      <c r="I170" s="6948" t="s">
        <v>5483</v>
      </c>
      <c r="J170" s="6949"/>
      <c r="K170" s="6946">
        <v>803</v>
      </c>
      <c r="L170" s="6942" t="s">
        <v>5484</v>
      </c>
      <c r="M170" s="6947" t="s">
        <v>5485</v>
      </c>
      <c r="N170" s="6948" t="s">
        <v>4782</v>
      </c>
      <c r="O170" s="6949"/>
      <c r="P170" s="6946">
        <v>1127</v>
      </c>
      <c r="Q170" s="6942" t="s">
        <v>5486</v>
      </c>
      <c r="R170" s="6947" t="s">
        <v>5487</v>
      </c>
      <c r="S170" s="6948" t="s">
        <v>5488</v>
      </c>
      <c r="T170" s="2247"/>
      <c r="U170" s="2247"/>
      <c r="V170" s="2247"/>
      <c r="W170" s="2247"/>
      <c r="X170" s="2247"/>
      <c r="Y170" s="2247"/>
      <c r="Z170" s="2247"/>
      <c r="AA170" s="2247"/>
      <c r="AB170" s="2247"/>
      <c r="AC170" s="2247"/>
      <c r="AD170" s="2247"/>
    </row>
    <row r="171" spans="1:30">
      <c r="A171" s="6946">
        <v>156</v>
      </c>
      <c r="B171" s="6942" t="s">
        <v>5489</v>
      </c>
      <c r="C171" s="6947" t="s">
        <v>5490</v>
      </c>
      <c r="D171" s="6948" t="s">
        <v>5491</v>
      </c>
      <c r="E171" s="6949"/>
      <c r="F171" s="6946">
        <v>480</v>
      </c>
      <c r="G171" s="6942" t="s">
        <v>5492</v>
      </c>
      <c r="H171" s="6947" t="s">
        <v>5493</v>
      </c>
      <c r="I171" s="6948" t="s">
        <v>5494</v>
      </c>
      <c r="J171" s="6949"/>
      <c r="K171" s="6946">
        <v>804</v>
      </c>
      <c r="L171" s="6942" t="s">
        <v>5495</v>
      </c>
      <c r="M171" s="6947" t="s">
        <v>5496</v>
      </c>
      <c r="N171" s="6948" t="s">
        <v>5497</v>
      </c>
      <c r="O171" s="6949"/>
      <c r="P171" s="6946">
        <v>1128</v>
      </c>
      <c r="Q171" s="6942" t="s">
        <v>5498</v>
      </c>
      <c r="R171" s="6947" t="s">
        <v>5499</v>
      </c>
      <c r="S171" s="6948" t="s">
        <v>5500</v>
      </c>
      <c r="T171" s="2247"/>
      <c r="U171" s="2247"/>
      <c r="V171" s="2247"/>
      <c r="W171" s="2247"/>
      <c r="X171" s="2247"/>
      <c r="Y171" s="2247"/>
      <c r="Z171" s="2247"/>
      <c r="AA171" s="2247"/>
      <c r="AB171" s="2247"/>
      <c r="AC171" s="2247"/>
      <c r="AD171" s="2247"/>
    </row>
    <row r="172" spans="1:30">
      <c r="A172" s="6946">
        <v>157</v>
      </c>
      <c r="B172" s="6942" t="s">
        <v>5501</v>
      </c>
      <c r="C172" s="6947" t="s">
        <v>5502</v>
      </c>
      <c r="D172" s="6948" t="s">
        <v>5503</v>
      </c>
      <c r="E172" s="6949"/>
      <c r="F172" s="6946">
        <v>481</v>
      </c>
      <c r="G172" s="6942" t="s">
        <v>5504</v>
      </c>
      <c r="H172" s="6947" t="s">
        <v>5505</v>
      </c>
      <c r="I172" s="6948" t="s">
        <v>5506</v>
      </c>
      <c r="J172" s="6949"/>
      <c r="K172" s="6946">
        <v>805</v>
      </c>
      <c r="L172" s="6942" t="s">
        <v>5507</v>
      </c>
      <c r="M172" s="6947" t="s">
        <v>5508</v>
      </c>
      <c r="N172" s="6948" t="s">
        <v>5509</v>
      </c>
      <c r="O172" s="6949"/>
      <c r="P172" s="6946">
        <v>1129</v>
      </c>
      <c r="Q172" s="6942" t="s">
        <v>5510</v>
      </c>
      <c r="R172" s="6947" t="s">
        <v>5511</v>
      </c>
      <c r="S172" s="6948" t="s">
        <v>5512</v>
      </c>
      <c r="T172" s="2247"/>
      <c r="U172" s="2247"/>
      <c r="V172" s="2247"/>
      <c r="W172" s="2247"/>
      <c r="X172" s="2247"/>
      <c r="Y172" s="2247"/>
      <c r="Z172" s="2247"/>
      <c r="AA172" s="2247"/>
      <c r="AB172" s="2247"/>
      <c r="AC172" s="2247"/>
      <c r="AD172" s="2247"/>
    </row>
    <row r="173" spans="1:30">
      <c r="A173" s="6946">
        <v>158</v>
      </c>
      <c r="B173" s="6942" t="s">
        <v>5513</v>
      </c>
      <c r="C173" s="6947" t="s">
        <v>5514</v>
      </c>
      <c r="D173" s="6948" t="s">
        <v>5515</v>
      </c>
      <c r="E173" s="6949"/>
      <c r="F173" s="6946">
        <v>482</v>
      </c>
      <c r="G173" s="6942" t="s">
        <v>5516</v>
      </c>
      <c r="H173" s="6947" t="s">
        <v>5517</v>
      </c>
      <c r="I173" s="6948" t="s">
        <v>5518</v>
      </c>
      <c r="J173" s="6949"/>
      <c r="K173" s="6946">
        <v>806</v>
      </c>
      <c r="L173" s="6942" t="s">
        <v>5519</v>
      </c>
      <c r="M173" s="6947" t="s">
        <v>5520</v>
      </c>
      <c r="N173" s="6948" t="s">
        <v>5521</v>
      </c>
      <c r="O173" s="6949"/>
      <c r="P173" s="6946">
        <v>1130</v>
      </c>
      <c r="Q173" s="6942" t="s">
        <v>5522</v>
      </c>
      <c r="R173" s="6947" t="s">
        <v>5523</v>
      </c>
      <c r="S173" s="6948" t="s">
        <v>5524</v>
      </c>
      <c r="T173" s="2247"/>
      <c r="U173" s="2247"/>
      <c r="V173" s="2247"/>
      <c r="W173" s="2247"/>
      <c r="X173" s="2247"/>
      <c r="Y173" s="2247"/>
      <c r="Z173" s="2247"/>
      <c r="AA173" s="2247"/>
      <c r="AB173" s="2247"/>
      <c r="AC173" s="2247"/>
      <c r="AD173" s="2247"/>
    </row>
    <row r="174" spans="1:30">
      <c r="A174" s="6946">
        <v>159</v>
      </c>
      <c r="B174" s="6942" t="s">
        <v>5525</v>
      </c>
      <c r="C174" s="6947" t="s">
        <v>5526</v>
      </c>
      <c r="D174" s="6948" t="s">
        <v>5527</v>
      </c>
      <c r="E174" s="6949"/>
      <c r="F174" s="6946">
        <v>483</v>
      </c>
      <c r="G174" s="6942" t="s">
        <v>5528</v>
      </c>
      <c r="H174" s="6947" t="s">
        <v>5529</v>
      </c>
      <c r="I174" s="6948" t="s">
        <v>5530</v>
      </c>
      <c r="J174" s="6949"/>
      <c r="K174" s="6946">
        <v>807</v>
      </c>
      <c r="L174" s="6942" t="s">
        <v>5531</v>
      </c>
      <c r="M174" s="6947" t="s">
        <v>5532</v>
      </c>
      <c r="N174" s="6948" t="s">
        <v>5533</v>
      </c>
      <c r="O174" s="6949"/>
      <c r="P174" s="6946">
        <v>1131</v>
      </c>
      <c r="Q174" s="6942" t="s">
        <v>5534</v>
      </c>
      <c r="R174" s="6947" t="s">
        <v>3721</v>
      </c>
      <c r="S174" s="6948" t="s">
        <v>5535</v>
      </c>
      <c r="T174" s="2247"/>
      <c r="U174" s="2247"/>
      <c r="V174" s="2247"/>
      <c r="W174" s="2247"/>
      <c r="X174" s="2247"/>
      <c r="Y174" s="2247"/>
      <c r="Z174" s="2247"/>
      <c r="AA174" s="2247"/>
      <c r="AB174" s="2247"/>
      <c r="AC174" s="2247"/>
      <c r="AD174" s="2247"/>
    </row>
    <row r="175" spans="1:30">
      <c r="A175" s="6946">
        <v>160</v>
      </c>
      <c r="B175" s="6942" t="s">
        <v>5536</v>
      </c>
      <c r="C175" s="6947" t="s">
        <v>5537</v>
      </c>
      <c r="D175" s="6948" t="s">
        <v>5538</v>
      </c>
      <c r="E175" s="6949"/>
      <c r="F175" s="6946">
        <v>484</v>
      </c>
      <c r="G175" s="6942" t="s">
        <v>5539</v>
      </c>
      <c r="H175" s="6947" t="s">
        <v>5540</v>
      </c>
      <c r="I175" s="6948" t="s">
        <v>5541</v>
      </c>
      <c r="J175" s="6949"/>
      <c r="K175" s="6946">
        <v>808</v>
      </c>
      <c r="L175" s="6942" t="s">
        <v>5542</v>
      </c>
      <c r="M175" s="6947" t="s">
        <v>5543</v>
      </c>
      <c r="N175" s="6948" t="s">
        <v>5544</v>
      </c>
      <c r="O175" s="6949"/>
      <c r="P175" s="6946">
        <v>1132</v>
      </c>
      <c r="Q175" s="6942" t="s">
        <v>5545</v>
      </c>
      <c r="R175" s="6947" t="s">
        <v>5546</v>
      </c>
      <c r="S175" s="6948" t="s">
        <v>5547</v>
      </c>
      <c r="T175" s="2247"/>
      <c r="U175" s="2247"/>
      <c r="V175" s="2247"/>
      <c r="W175" s="2247"/>
      <c r="X175" s="2247"/>
      <c r="Y175" s="2247"/>
      <c r="Z175" s="2247"/>
      <c r="AA175" s="2247"/>
      <c r="AB175" s="2247"/>
      <c r="AC175" s="2247"/>
      <c r="AD175" s="2247"/>
    </row>
    <row r="176" spans="1:30">
      <c r="A176" s="6946">
        <v>161</v>
      </c>
      <c r="B176" s="6942" t="s">
        <v>5548</v>
      </c>
      <c r="C176" s="6947" t="s">
        <v>5549</v>
      </c>
      <c r="D176" s="6948" t="s">
        <v>5550</v>
      </c>
      <c r="E176" s="6949"/>
      <c r="F176" s="6946">
        <v>485</v>
      </c>
      <c r="G176" s="6942" t="s">
        <v>5551</v>
      </c>
      <c r="H176" s="6947" t="s">
        <v>5552</v>
      </c>
      <c r="I176" s="6948" t="s">
        <v>5553</v>
      </c>
      <c r="J176" s="6949"/>
      <c r="K176" s="6946">
        <v>809</v>
      </c>
      <c r="L176" s="6942" t="s">
        <v>5554</v>
      </c>
      <c r="M176" s="6947" t="s">
        <v>5555</v>
      </c>
      <c r="N176" s="6948" t="s">
        <v>5556</v>
      </c>
      <c r="O176" s="6949"/>
      <c r="P176" s="6946">
        <v>1133</v>
      </c>
      <c r="Q176" s="6942" t="s">
        <v>5557</v>
      </c>
      <c r="R176" s="6947" t="s">
        <v>5558</v>
      </c>
      <c r="S176" s="6948" t="s">
        <v>5559</v>
      </c>
      <c r="T176" s="2247"/>
      <c r="U176" s="2247"/>
      <c r="V176" s="2247"/>
      <c r="W176" s="2247"/>
      <c r="X176" s="2247"/>
      <c r="Y176" s="2247"/>
      <c r="Z176" s="2247"/>
      <c r="AA176" s="2247"/>
      <c r="AB176" s="2247"/>
      <c r="AC176" s="2247"/>
      <c r="AD176" s="2247"/>
    </row>
    <row r="177" spans="1:30">
      <c r="A177" s="6946">
        <v>162</v>
      </c>
      <c r="B177" s="6942" t="s">
        <v>5560</v>
      </c>
      <c r="C177" s="6947" t="s">
        <v>5561</v>
      </c>
      <c r="D177" s="6948" t="s">
        <v>5562</v>
      </c>
      <c r="E177" s="6949"/>
      <c r="F177" s="6946">
        <v>486</v>
      </c>
      <c r="G177" s="6942" t="s">
        <v>5563</v>
      </c>
      <c r="H177" s="6947" t="s">
        <v>5564</v>
      </c>
      <c r="I177" s="6948" t="s">
        <v>5565</v>
      </c>
      <c r="J177" s="6949"/>
      <c r="K177" s="6946">
        <v>810</v>
      </c>
      <c r="L177" s="6942" t="s">
        <v>5566</v>
      </c>
      <c r="M177" s="6947" t="s">
        <v>5567</v>
      </c>
      <c r="N177" s="6948" t="s">
        <v>5066</v>
      </c>
      <c r="O177" s="6949"/>
      <c r="P177" s="6946">
        <v>1134</v>
      </c>
      <c r="Q177" s="6942" t="s">
        <v>5568</v>
      </c>
      <c r="R177" s="6947" t="s">
        <v>3720</v>
      </c>
      <c r="S177" s="6948" t="s">
        <v>5569</v>
      </c>
      <c r="T177" s="2247"/>
      <c r="U177" s="2247"/>
      <c r="V177" s="2247"/>
      <c r="W177" s="2247"/>
      <c r="X177" s="2247"/>
      <c r="Y177" s="2247"/>
      <c r="Z177" s="2247"/>
      <c r="AA177" s="2247"/>
      <c r="AB177" s="2247"/>
      <c r="AC177" s="2247"/>
      <c r="AD177" s="2247"/>
    </row>
    <row r="178" spans="1:30">
      <c r="A178" s="6946">
        <v>163</v>
      </c>
      <c r="B178" s="6942" t="s">
        <v>5570</v>
      </c>
      <c r="C178" s="6947" t="s">
        <v>5571</v>
      </c>
      <c r="D178" s="6948" t="s">
        <v>5572</v>
      </c>
      <c r="E178" s="6949"/>
      <c r="F178" s="6946">
        <v>487</v>
      </c>
      <c r="G178" s="6942" t="s">
        <v>5573</v>
      </c>
      <c r="H178" s="6947" t="s">
        <v>5574</v>
      </c>
      <c r="I178" s="6948" t="s">
        <v>5575</v>
      </c>
      <c r="J178" s="6949"/>
      <c r="K178" s="6946">
        <v>811</v>
      </c>
      <c r="L178" s="6942" t="s">
        <v>5576</v>
      </c>
      <c r="M178" s="6947" t="s">
        <v>5577</v>
      </c>
      <c r="N178" s="6948" t="s">
        <v>5578</v>
      </c>
      <c r="O178" s="6949"/>
      <c r="P178" s="6946">
        <v>1135</v>
      </c>
      <c r="Q178" s="6942" t="s">
        <v>5579</v>
      </c>
      <c r="R178" s="6947" t="s">
        <v>5580</v>
      </c>
      <c r="S178" s="6948" t="s">
        <v>5581</v>
      </c>
      <c r="T178" s="2247"/>
      <c r="U178" s="2247"/>
      <c r="V178" s="2247"/>
      <c r="W178" s="2247"/>
      <c r="X178" s="2247"/>
      <c r="Y178" s="2247"/>
      <c r="Z178" s="2247"/>
      <c r="AA178" s="2247"/>
      <c r="AB178" s="2247"/>
      <c r="AC178" s="2247"/>
      <c r="AD178" s="2247"/>
    </row>
    <row r="179" spans="1:30">
      <c r="A179" s="6946">
        <v>164</v>
      </c>
      <c r="B179" s="6942" t="s">
        <v>5582</v>
      </c>
      <c r="C179" s="6947" t="s">
        <v>5583</v>
      </c>
      <c r="D179" s="6948" t="s">
        <v>5584</v>
      </c>
      <c r="E179" s="6949"/>
      <c r="F179" s="6946">
        <v>488</v>
      </c>
      <c r="G179" s="6942" t="s">
        <v>5585</v>
      </c>
      <c r="H179" s="6947" t="s">
        <v>5586</v>
      </c>
      <c r="I179" s="6948" t="s">
        <v>5587</v>
      </c>
      <c r="J179" s="6949"/>
      <c r="K179" s="6946">
        <v>812</v>
      </c>
      <c r="L179" s="6942" t="s">
        <v>5588</v>
      </c>
      <c r="M179" s="6947" t="s">
        <v>5589</v>
      </c>
      <c r="N179" s="6948" t="s">
        <v>5590</v>
      </c>
      <c r="O179" s="6949"/>
      <c r="P179" s="6946">
        <v>1136</v>
      </c>
      <c r="Q179" s="6942" t="s">
        <v>5591</v>
      </c>
      <c r="R179" s="6947" t="s">
        <v>5592</v>
      </c>
      <c r="S179" s="6948" t="s">
        <v>5593</v>
      </c>
      <c r="T179" s="2247"/>
      <c r="U179" s="2247"/>
      <c r="V179" s="2247"/>
      <c r="W179" s="2247"/>
      <c r="X179" s="2247"/>
      <c r="Y179" s="2247"/>
      <c r="Z179" s="2247"/>
      <c r="AA179" s="2247"/>
      <c r="AB179" s="2247"/>
      <c r="AC179" s="2247"/>
      <c r="AD179" s="2247"/>
    </row>
    <row r="180" spans="1:30">
      <c r="A180" s="6946">
        <v>165</v>
      </c>
      <c r="B180" s="6942">
        <v>30</v>
      </c>
      <c r="C180" s="6947" t="s">
        <v>104</v>
      </c>
      <c r="D180" s="6948" t="s">
        <v>5594</v>
      </c>
      <c r="E180" s="6949"/>
      <c r="F180" s="6946">
        <v>489</v>
      </c>
      <c r="G180" s="6942" t="s">
        <v>5595</v>
      </c>
      <c r="H180" s="6947" t="s">
        <v>5596</v>
      </c>
      <c r="I180" s="6948" t="s">
        <v>5597</v>
      </c>
      <c r="J180" s="6949"/>
      <c r="K180" s="6946">
        <v>813</v>
      </c>
      <c r="L180" s="6942" t="s">
        <v>5598</v>
      </c>
      <c r="M180" s="6947" t="s">
        <v>5599</v>
      </c>
      <c r="N180" s="6948" t="s">
        <v>5600</v>
      </c>
      <c r="O180" s="6949"/>
      <c r="P180" s="6946">
        <v>1137</v>
      </c>
      <c r="Q180" s="6942" t="s">
        <v>5601</v>
      </c>
      <c r="R180" s="6947" t="s">
        <v>5602</v>
      </c>
      <c r="S180" s="6948" t="s">
        <v>5603</v>
      </c>
      <c r="T180" s="2247"/>
      <c r="U180" s="2247"/>
      <c r="V180" s="2247"/>
      <c r="W180" s="2247"/>
      <c r="X180" s="2247"/>
      <c r="Y180" s="2247"/>
      <c r="Z180" s="2247"/>
      <c r="AA180" s="2247"/>
      <c r="AB180" s="2247"/>
      <c r="AC180" s="2247"/>
      <c r="AD180" s="2247"/>
    </row>
    <row r="181" spans="1:30">
      <c r="A181" s="6946">
        <v>166</v>
      </c>
      <c r="B181" s="6942">
        <v>2139</v>
      </c>
      <c r="C181" s="6947" t="s">
        <v>5604</v>
      </c>
      <c r="D181" s="6948" t="s">
        <v>5605</v>
      </c>
      <c r="E181" s="6949"/>
      <c r="F181" s="6946">
        <v>490</v>
      </c>
      <c r="G181" s="6942" t="s">
        <v>5606</v>
      </c>
      <c r="H181" s="6947" t="s">
        <v>5607</v>
      </c>
      <c r="I181" s="6948" t="s">
        <v>5608</v>
      </c>
      <c r="J181" s="6949"/>
      <c r="K181" s="6946">
        <v>814</v>
      </c>
      <c r="L181" s="6942" t="s">
        <v>5609</v>
      </c>
      <c r="M181" s="6947" t="s">
        <v>5610</v>
      </c>
      <c r="N181" s="6948" t="s">
        <v>5611</v>
      </c>
      <c r="O181" s="6949"/>
      <c r="P181" s="6946">
        <v>1138</v>
      </c>
      <c r="Q181" s="6942" t="s">
        <v>5612</v>
      </c>
      <c r="R181" s="6947" t="s">
        <v>5613</v>
      </c>
      <c r="S181" s="6948" t="s">
        <v>5614</v>
      </c>
      <c r="T181" s="2247"/>
      <c r="U181" s="2247"/>
      <c r="V181" s="2247"/>
      <c r="W181" s="2247"/>
      <c r="X181" s="2247"/>
      <c r="Y181" s="2247"/>
      <c r="Z181" s="2247"/>
      <c r="AA181" s="2247"/>
      <c r="AB181" s="2247"/>
      <c r="AC181" s="2247"/>
      <c r="AD181" s="2247"/>
    </row>
    <row r="182" spans="1:30">
      <c r="A182" s="6946">
        <v>167</v>
      </c>
      <c r="B182" s="6942" t="s">
        <v>5615</v>
      </c>
      <c r="C182" s="6947" t="s">
        <v>5616</v>
      </c>
      <c r="D182" s="6948" t="s">
        <v>5617</v>
      </c>
      <c r="E182" s="6949"/>
      <c r="F182" s="6946">
        <v>491</v>
      </c>
      <c r="G182" s="6942" t="s">
        <v>5618</v>
      </c>
      <c r="H182" s="6947" t="s">
        <v>5619</v>
      </c>
      <c r="I182" s="6948" t="s">
        <v>5620</v>
      </c>
      <c r="J182" s="6949"/>
      <c r="K182" s="6946">
        <v>815</v>
      </c>
      <c r="L182" s="6942" t="s">
        <v>5621</v>
      </c>
      <c r="M182" s="6947" t="s">
        <v>5622</v>
      </c>
      <c r="N182" s="6948" t="s">
        <v>5623</v>
      </c>
      <c r="O182" s="6949"/>
      <c r="P182" s="6946">
        <v>1139</v>
      </c>
      <c r="Q182" s="6942" t="s">
        <v>5624</v>
      </c>
      <c r="R182" s="6947" t="s">
        <v>5625</v>
      </c>
      <c r="T182" s="2247"/>
      <c r="U182" s="2247"/>
      <c r="V182" s="2247"/>
      <c r="W182" s="2247"/>
      <c r="X182" s="2247"/>
      <c r="Y182" s="2247"/>
      <c r="Z182" s="2247"/>
      <c r="AA182" s="2247"/>
      <c r="AB182" s="2247"/>
      <c r="AC182" s="2247"/>
      <c r="AD182" s="2247"/>
    </row>
    <row r="183" spans="1:30">
      <c r="A183" s="6946">
        <v>168</v>
      </c>
      <c r="B183" s="6942">
        <v>2122</v>
      </c>
      <c r="C183" s="6947" t="s">
        <v>5626</v>
      </c>
      <c r="D183" s="6948" t="s">
        <v>5627</v>
      </c>
      <c r="E183" s="6949"/>
      <c r="F183" s="6946">
        <v>492</v>
      </c>
      <c r="G183" s="6942" t="s">
        <v>5628</v>
      </c>
      <c r="H183" s="6947" t="s">
        <v>5629</v>
      </c>
      <c r="I183" s="6948" t="s">
        <v>5630</v>
      </c>
      <c r="J183" s="6949"/>
      <c r="K183" s="6946">
        <v>816</v>
      </c>
      <c r="L183" s="6942" t="s">
        <v>5631</v>
      </c>
      <c r="M183" s="6947" t="s">
        <v>5632</v>
      </c>
      <c r="N183" s="6948" t="s">
        <v>5633</v>
      </c>
      <c r="O183" s="6949"/>
      <c r="P183" s="6946">
        <v>1140</v>
      </c>
      <c r="Q183" s="6942" t="s">
        <v>5634</v>
      </c>
      <c r="R183" s="6947" t="s">
        <v>5635</v>
      </c>
      <c r="S183" s="6948" t="s">
        <v>5636</v>
      </c>
      <c r="T183" s="2247"/>
      <c r="U183" s="2247"/>
      <c r="V183" s="2247"/>
      <c r="W183" s="2247"/>
      <c r="X183" s="2247"/>
      <c r="Y183" s="2247"/>
      <c r="Z183" s="2247"/>
      <c r="AA183" s="2247"/>
      <c r="AB183" s="2247"/>
      <c r="AC183" s="2247"/>
      <c r="AD183" s="2247"/>
    </row>
    <row r="184" spans="1:30">
      <c r="A184" s="6946">
        <v>169</v>
      </c>
      <c r="B184" s="6942" t="s">
        <v>5637</v>
      </c>
      <c r="C184" s="6947" t="s">
        <v>5638</v>
      </c>
      <c r="D184" s="6948" t="s">
        <v>5639</v>
      </c>
      <c r="E184" s="6949"/>
      <c r="F184" s="6946">
        <v>493</v>
      </c>
      <c r="G184" s="6942" t="s">
        <v>5640</v>
      </c>
      <c r="H184" s="6947" t="s">
        <v>5641</v>
      </c>
      <c r="I184" s="6948" t="s">
        <v>5642</v>
      </c>
      <c r="J184" s="6949"/>
      <c r="K184" s="6946">
        <v>817</v>
      </c>
      <c r="L184" s="6942" t="s">
        <v>5643</v>
      </c>
      <c r="M184" s="6947" t="s">
        <v>5644</v>
      </c>
      <c r="N184" s="6948" t="s">
        <v>5645</v>
      </c>
      <c r="O184" s="6949"/>
      <c r="P184" s="6946">
        <v>1141</v>
      </c>
      <c r="Q184" s="6942" t="s">
        <v>5646</v>
      </c>
      <c r="R184" s="6947" t="s">
        <v>5647</v>
      </c>
      <c r="S184" s="6948" t="s">
        <v>5648</v>
      </c>
      <c r="T184" s="2247"/>
      <c r="U184" s="2247"/>
      <c r="V184" s="2247"/>
      <c r="W184" s="2247"/>
      <c r="X184" s="2247"/>
      <c r="Y184" s="2247"/>
      <c r="Z184" s="2247"/>
      <c r="AA184" s="2247"/>
      <c r="AB184" s="2247"/>
      <c r="AC184" s="2247"/>
      <c r="AD184" s="2247"/>
    </row>
    <row r="185" spans="1:30">
      <c r="A185" s="6946">
        <v>170</v>
      </c>
      <c r="B185" s="6942" t="s">
        <v>5649</v>
      </c>
      <c r="C185" s="6947" t="s">
        <v>5650</v>
      </c>
      <c r="D185" s="6948" t="s">
        <v>5651</v>
      </c>
      <c r="E185" s="6949"/>
      <c r="F185" s="6946">
        <v>494</v>
      </c>
      <c r="G185" s="6942" t="s">
        <v>5652</v>
      </c>
      <c r="H185" s="6947" t="s">
        <v>5653</v>
      </c>
      <c r="I185" s="6948" t="s">
        <v>5654</v>
      </c>
      <c r="J185" s="6949"/>
      <c r="K185" s="6946">
        <v>818</v>
      </c>
      <c r="L185" s="6942" t="s">
        <v>5655</v>
      </c>
      <c r="M185" s="6947" t="s">
        <v>5656</v>
      </c>
      <c r="N185" s="6948" t="s">
        <v>5657</v>
      </c>
      <c r="O185" s="6949"/>
      <c r="P185" s="6946">
        <v>1142</v>
      </c>
      <c r="Q185" s="6942" t="s">
        <v>5658</v>
      </c>
      <c r="R185" s="6947" t="s">
        <v>5659</v>
      </c>
      <c r="S185" s="6948" t="s">
        <v>5660</v>
      </c>
      <c r="T185" s="2247"/>
      <c r="U185" s="2247"/>
      <c r="V185" s="2247"/>
      <c r="W185" s="2247"/>
      <c r="X185" s="2247"/>
      <c r="Y185" s="2247"/>
      <c r="Z185" s="2247"/>
      <c r="AA185" s="2247"/>
      <c r="AB185" s="2247"/>
      <c r="AC185" s="2247"/>
      <c r="AD185" s="2247"/>
    </row>
    <row r="186" spans="1:30">
      <c r="A186" s="6946">
        <v>171</v>
      </c>
      <c r="B186" s="6942" t="s">
        <v>5661</v>
      </c>
      <c r="C186" s="6947" t="s">
        <v>5662</v>
      </c>
      <c r="D186" s="6948" t="s">
        <v>5663</v>
      </c>
      <c r="E186" s="6949"/>
      <c r="F186" s="6946">
        <v>495</v>
      </c>
      <c r="G186" s="6942" t="s">
        <v>5664</v>
      </c>
      <c r="H186" s="6947" t="s">
        <v>5665</v>
      </c>
      <c r="I186" s="6948" t="s">
        <v>5666</v>
      </c>
      <c r="J186" s="6949"/>
      <c r="K186" s="6946">
        <v>819</v>
      </c>
      <c r="L186" s="6942" t="s">
        <v>5667</v>
      </c>
      <c r="M186" s="6947" t="s">
        <v>5668</v>
      </c>
      <c r="N186" s="6948" t="s">
        <v>5669</v>
      </c>
      <c r="O186" s="6949"/>
      <c r="P186" s="6946">
        <v>1143</v>
      </c>
      <c r="Q186" s="6942" t="s">
        <v>5670</v>
      </c>
      <c r="R186" s="6947" t="s">
        <v>5671</v>
      </c>
      <c r="S186" s="6948" t="s">
        <v>5672</v>
      </c>
      <c r="T186" s="2247"/>
      <c r="U186" s="2247"/>
      <c r="V186" s="2247"/>
      <c r="W186" s="2247"/>
      <c r="X186" s="2247"/>
      <c r="Y186" s="2247"/>
      <c r="Z186" s="2247"/>
      <c r="AA186" s="2247"/>
      <c r="AB186" s="2247"/>
      <c r="AC186" s="2247"/>
      <c r="AD186" s="2247"/>
    </row>
    <row r="187" spans="1:30">
      <c r="A187" s="6946">
        <v>172</v>
      </c>
      <c r="B187" s="6942" t="s">
        <v>5673</v>
      </c>
      <c r="C187" s="6947" t="s">
        <v>5674</v>
      </c>
      <c r="D187" s="6948" t="s">
        <v>5675</v>
      </c>
      <c r="E187" s="6949"/>
      <c r="F187" s="6946">
        <v>496</v>
      </c>
      <c r="G187" s="6942" t="s">
        <v>5676</v>
      </c>
      <c r="H187" s="6947" t="s">
        <v>5677</v>
      </c>
      <c r="I187" s="6948" t="s">
        <v>5678</v>
      </c>
      <c r="J187" s="6949"/>
      <c r="K187" s="6946">
        <v>820</v>
      </c>
      <c r="L187" s="6942" t="s">
        <v>5679</v>
      </c>
      <c r="M187" s="6947" t="s">
        <v>5680</v>
      </c>
      <c r="N187" s="6948" t="s">
        <v>5681</v>
      </c>
      <c r="O187" s="6949"/>
      <c r="P187" s="6946">
        <v>1144</v>
      </c>
      <c r="Q187" s="6942" t="s">
        <v>5682</v>
      </c>
      <c r="R187" s="6947" t="s">
        <v>5683</v>
      </c>
      <c r="S187" s="6948" t="s">
        <v>5684</v>
      </c>
      <c r="T187" s="2247"/>
      <c r="U187" s="2247"/>
      <c r="V187" s="2247"/>
      <c r="W187" s="2247"/>
      <c r="X187" s="2247"/>
      <c r="Y187" s="2247"/>
      <c r="Z187" s="2247"/>
      <c r="AA187" s="2247"/>
      <c r="AB187" s="2247"/>
      <c r="AC187" s="2247"/>
      <c r="AD187" s="2247"/>
    </row>
    <row r="188" spans="1:30">
      <c r="A188" s="6946">
        <v>173</v>
      </c>
      <c r="B188" s="6942" t="s">
        <v>5685</v>
      </c>
      <c r="C188" s="6947" t="s">
        <v>5686</v>
      </c>
      <c r="D188" s="6948" t="s">
        <v>5687</v>
      </c>
      <c r="E188" s="6949"/>
      <c r="F188" s="6946">
        <v>497</v>
      </c>
      <c r="G188" s="6942" t="s">
        <v>5688</v>
      </c>
      <c r="H188" s="6947" t="s">
        <v>5689</v>
      </c>
      <c r="I188" s="6948" t="s">
        <v>5690</v>
      </c>
      <c r="J188" s="6949"/>
      <c r="K188" s="6946">
        <v>821</v>
      </c>
      <c r="L188" s="6942" t="s">
        <v>5691</v>
      </c>
      <c r="M188" s="6947" t="s">
        <v>5692</v>
      </c>
      <c r="N188" s="6948" t="s">
        <v>5693</v>
      </c>
      <c r="O188" s="6949"/>
      <c r="P188" s="6946">
        <v>1145</v>
      </c>
      <c r="Q188" s="6942" t="s">
        <v>5694</v>
      </c>
      <c r="R188" s="6947" t="s">
        <v>5695</v>
      </c>
      <c r="S188" s="6948" t="s">
        <v>5696</v>
      </c>
      <c r="T188" s="2247"/>
      <c r="U188" s="2247"/>
      <c r="V188" s="2247"/>
      <c r="W188" s="2247"/>
      <c r="X188" s="2247"/>
      <c r="Y188" s="2247"/>
      <c r="Z188" s="2247"/>
      <c r="AA188" s="2247"/>
      <c r="AB188" s="2247"/>
      <c r="AC188" s="2247"/>
      <c r="AD188" s="2247"/>
    </row>
    <row r="189" spans="1:30">
      <c r="A189" s="6946">
        <v>174</v>
      </c>
      <c r="B189" s="6942" t="s">
        <v>5697</v>
      </c>
      <c r="C189" s="6947" t="s">
        <v>5698</v>
      </c>
      <c r="D189" s="6948" t="s">
        <v>5699</v>
      </c>
      <c r="E189" s="6949"/>
      <c r="F189" s="6946">
        <v>498</v>
      </c>
      <c r="G189" s="6942" t="s">
        <v>5700</v>
      </c>
      <c r="H189" s="6947" t="s">
        <v>5701</v>
      </c>
      <c r="I189" s="6948" t="s">
        <v>5702</v>
      </c>
      <c r="J189" s="6949"/>
      <c r="K189" s="6946">
        <v>822</v>
      </c>
      <c r="L189" s="6942" t="s">
        <v>5703</v>
      </c>
      <c r="M189" s="6947" t="s">
        <v>5704</v>
      </c>
      <c r="N189" s="6948" t="s">
        <v>5705</v>
      </c>
      <c r="O189" s="6949"/>
      <c r="P189" s="6946">
        <v>1146</v>
      </c>
      <c r="Q189" s="6942" t="s">
        <v>5706</v>
      </c>
      <c r="R189" s="6947" t="s">
        <v>5707</v>
      </c>
      <c r="S189" s="6948" t="s">
        <v>5708</v>
      </c>
      <c r="T189" s="2247"/>
      <c r="U189" s="2247"/>
      <c r="V189" s="2247"/>
      <c r="W189" s="2247"/>
      <c r="X189" s="2247"/>
      <c r="Y189" s="2247"/>
      <c r="Z189" s="2247"/>
      <c r="AA189" s="2247"/>
      <c r="AB189" s="2247"/>
      <c r="AC189" s="2247"/>
      <c r="AD189" s="2247"/>
    </row>
    <row r="190" spans="1:30">
      <c r="A190" s="6946">
        <v>175</v>
      </c>
      <c r="B190" s="6942" t="s">
        <v>5709</v>
      </c>
      <c r="C190" s="6947" t="s">
        <v>5710</v>
      </c>
      <c r="D190" s="6948" t="s">
        <v>5711</v>
      </c>
      <c r="E190" s="6949"/>
      <c r="F190" s="6946">
        <v>499</v>
      </c>
      <c r="G190" s="6942" t="s">
        <v>5712</v>
      </c>
      <c r="H190" s="6947" t="s">
        <v>5713</v>
      </c>
      <c r="I190" s="6948" t="s">
        <v>5714</v>
      </c>
      <c r="J190" s="6949"/>
      <c r="K190" s="6946">
        <v>823</v>
      </c>
      <c r="L190" s="6942" t="s">
        <v>5715</v>
      </c>
      <c r="M190" s="6947" t="s">
        <v>5716</v>
      </c>
      <c r="N190" s="6948" t="s">
        <v>5717</v>
      </c>
      <c r="O190" s="6949"/>
      <c r="P190" s="6946">
        <v>1147</v>
      </c>
      <c r="Q190" s="6942" t="s">
        <v>5718</v>
      </c>
      <c r="R190" s="6947" t="s">
        <v>5719</v>
      </c>
      <c r="S190" s="6948" t="s">
        <v>5720</v>
      </c>
      <c r="T190" s="2247"/>
      <c r="U190" s="2247"/>
      <c r="V190" s="2247"/>
      <c r="W190" s="2247"/>
      <c r="X190" s="2247"/>
      <c r="Y190" s="2247"/>
      <c r="Z190" s="2247"/>
      <c r="AA190" s="2247"/>
      <c r="AB190" s="2247"/>
      <c r="AC190" s="2247"/>
      <c r="AD190" s="2247"/>
    </row>
    <row r="191" spans="1:30">
      <c r="A191" s="6946">
        <v>176</v>
      </c>
      <c r="B191" s="6942" t="s">
        <v>5721</v>
      </c>
      <c r="C191" s="6947" t="s">
        <v>5722</v>
      </c>
      <c r="D191" s="6948" t="s">
        <v>5723</v>
      </c>
      <c r="E191" s="6949"/>
      <c r="F191" s="6946">
        <v>500</v>
      </c>
      <c r="G191" s="6942" t="s">
        <v>5724</v>
      </c>
      <c r="H191" s="6947" t="s">
        <v>5725</v>
      </c>
      <c r="I191" s="6948" t="s">
        <v>5726</v>
      </c>
      <c r="J191" s="6949"/>
      <c r="K191" s="6946">
        <v>824</v>
      </c>
      <c r="L191" s="6942" t="s">
        <v>5727</v>
      </c>
      <c r="M191" s="6947" t="s">
        <v>5728</v>
      </c>
      <c r="N191" s="6948" t="s">
        <v>5729</v>
      </c>
      <c r="O191" s="6949"/>
      <c r="P191" s="6946">
        <v>1148</v>
      </c>
      <c r="Q191" s="6942" t="s">
        <v>5730</v>
      </c>
      <c r="R191" s="6947" t="s">
        <v>5731</v>
      </c>
      <c r="S191" s="6948" t="s">
        <v>5732</v>
      </c>
      <c r="T191" s="2247"/>
      <c r="U191" s="2247"/>
      <c r="V191" s="2247"/>
      <c r="W191" s="2247"/>
      <c r="X191" s="2247"/>
      <c r="Y191" s="2247"/>
      <c r="Z191" s="2247"/>
      <c r="AA191" s="2247"/>
      <c r="AB191" s="2247"/>
      <c r="AC191" s="2247"/>
      <c r="AD191" s="2247"/>
    </row>
    <row r="192" spans="1:30">
      <c r="A192" s="6946">
        <v>177</v>
      </c>
      <c r="B192" s="6942" t="s">
        <v>5733</v>
      </c>
      <c r="C192" s="6947" t="s">
        <v>5734</v>
      </c>
      <c r="D192" s="6948" t="s">
        <v>5735</v>
      </c>
      <c r="E192" s="6949"/>
      <c r="F192" s="6946">
        <v>501</v>
      </c>
      <c r="G192" s="6942" t="s">
        <v>5736</v>
      </c>
      <c r="H192" s="6947" t="s">
        <v>5737</v>
      </c>
      <c r="I192" s="6948" t="s">
        <v>5738</v>
      </c>
      <c r="J192" s="6949"/>
      <c r="K192" s="6946">
        <v>825</v>
      </c>
      <c r="L192" s="6942" t="s">
        <v>5739</v>
      </c>
      <c r="M192" s="6947" t="s">
        <v>5740</v>
      </c>
      <c r="N192" s="6948" t="s">
        <v>5741</v>
      </c>
      <c r="O192" s="6949"/>
      <c r="P192" s="6946">
        <v>1149</v>
      </c>
      <c r="Q192" s="6942" t="s">
        <v>5742</v>
      </c>
      <c r="R192" s="6947" t="s">
        <v>5743</v>
      </c>
      <c r="S192" s="6948" t="s">
        <v>5744</v>
      </c>
      <c r="T192" s="2247"/>
      <c r="U192" s="2247"/>
      <c r="V192" s="2247"/>
      <c r="W192" s="2247"/>
      <c r="X192" s="2247"/>
      <c r="Y192" s="2247"/>
      <c r="Z192" s="2247"/>
      <c r="AA192" s="2247"/>
      <c r="AB192" s="2247"/>
      <c r="AC192" s="2247"/>
      <c r="AD192" s="2247"/>
    </row>
    <row r="193" spans="1:30">
      <c r="A193" s="6946">
        <v>178</v>
      </c>
      <c r="B193" s="6942" t="s">
        <v>5745</v>
      </c>
      <c r="C193" s="6947" t="s">
        <v>5746</v>
      </c>
      <c r="D193" s="6948" t="s">
        <v>5747</v>
      </c>
      <c r="E193" s="6949"/>
      <c r="F193" s="6946">
        <v>502</v>
      </c>
      <c r="G193" s="6942" t="s">
        <v>5748</v>
      </c>
      <c r="H193" s="6947" t="s">
        <v>5749</v>
      </c>
      <c r="I193" s="6948" t="s">
        <v>5750</v>
      </c>
      <c r="J193" s="6949"/>
      <c r="K193" s="6946">
        <v>826</v>
      </c>
      <c r="L193" s="6942" t="s">
        <v>5751</v>
      </c>
      <c r="M193" s="6947" t="s">
        <v>5752</v>
      </c>
      <c r="N193" s="6948" t="s">
        <v>5753</v>
      </c>
      <c r="O193" s="6949"/>
      <c r="P193" s="6946">
        <v>1150</v>
      </c>
      <c r="Q193" s="6942" t="s">
        <v>5754</v>
      </c>
      <c r="R193" s="6947" t="s">
        <v>5755</v>
      </c>
      <c r="S193" s="6948" t="s">
        <v>5756</v>
      </c>
      <c r="T193" s="2247"/>
      <c r="U193" s="2247"/>
      <c r="V193" s="2247"/>
      <c r="W193" s="2247"/>
      <c r="X193" s="2247"/>
      <c r="Y193" s="2247"/>
      <c r="Z193" s="2247"/>
      <c r="AA193" s="2247"/>
      <c r="AB193" s="2247"/>
      <c r="AC193" s="2247"/>
      <c r="AD193" s="2247"/>
    </row>
    <row r="194" spans="1:30">
      <c r="A194" s="6946">
        <v>179</v>
      </c>
      <c r="B194" s="6942" t="s">
        <v>5757</v>
      </c>
      <c r="C194" s="6947" t="s">
        <v>5758</v>
      </c>
      <c r="D194" s="6948" t="s">
        <v>5759</v>
      </c>
      <c r="E194" s="6949"/>
      <c r="F194" s="6946">
        <v>503</v>
      </c>
      <c r="G194" s="6942" t="s">
        <v>5760</v>
      </c>
      <c r="H194" s="6947" t="s">
        <v>5761</v>
      </c>
      <c r="I194" s="6948" t="s">
        <v>5762</v>
      </c>
      <c r="J194" s="6949"/>
      <c r="K194" s="6946">
        <v>827</v>
      </c>
      <c r="L194" s="6942" t="s">
        <v>5763</v>
      </c>
      <c r="M194" s="6947" t="s">
        <v>5764</v>
      </c>
      <c r="N194" s="6948" t="s">
        <v>5765</v>
      </c>
      <c r="O194" s="6949"/>
      <c r="P194" s="6946">
        <v>1151</v>
      </c>
      <c r="Q194" s="6942" t="s">
        <v>5766</v>
      </c>
      <c r="R194" s="6947" t="s">
        <v>5767</v>
      </c>
      <c r="S194" s="6948" t="s">
        <v>5768</v>
      </c>
      <c r="T194" s="2247"/>
      <c r="U194" s="2247"/>
      <c r="V194" s="2247"/>
      <c r="W194" s="2247"/>
      <c r="X194" s="2247"/>
      <c r="Y194" s="2247"/>
      <c r="Z194" s="2247"/>
      <c r="AA194" s="2247"/>
      <c r="AB194" s="2247"/>
      <c r="AC194" s="2247"/>
      <c r="AD194" s="2247"/>
    </row>
    <row r="195" spans="1:30">
      <c r="A195" s="6946">
        <v>180</v>
      </c>
      <c r="B195" s="6942" t="s">
        <v>5769</v>
      </c>
      <c r="C195" s="6947" t="s">
        <v>5770</v>
      </c>
      <c r="D195" s="6948" t="s">
        <v>5771</v>
      </c>
      <c r="E195" s="6949"/>
      <c r="F195" s="6946">
        <v>504</v>
      </c>
      <c r="G195" s="6942" t="s">
        <v>5772</v>
      </c>
      <c r="H195" s="6947" t="s">
        <v>5773</v>
      </c>
      <c r="I195" s="6948" t="s">
        <v>5774</v>
      </c>
      <c r="J195" s="6949"/>
      <c r="K195" s="6946">
        <v>828</v>
      </c>
      <c r="L195" s="6942" t="s">
        <v>5775</v>
      </c>
      <c r="M195" s="6947" t="s">
        <v>5776</v>
      </c>
      <c r="N195" s="6948" t="s">
        <v>5777</v>
      </c>
      <c r="O195" s="6949"/>
      <c r="P195" s="6946">
        <v>1152</v>
      </c>
      <c r="Q195" s="6942" t="s">
        <v>5778</v>
      </c>
      <c r="R195" s="6947" t="s">
        <v>5779</v>
      </c>
      <c r="S195" s="6948" t="s">
        <v>5780</v>
      </c>
      <c r="T195" s="2247"/>
      <c r="U195" s="2247"/>
      <c r="V195" s="2247"/>
      <c r="W195" s="2247"/>
      <c r="X195" s="2247"/>
      <c r="Y195" s="2247"/>
      <c r="Z195" s="2247"/>
      <c r="AA195" s="2247"/>
      <c r="AB195" s="2247"/>
      <c r="AC195" s="2247"/>
      <c r="AD195" s="2247"/>
    </row>
    <row r="196" spans="1:30">
      <c r="A196" s="6946">
        <v>181</v>
      </c>
      <c r="B196" s="6942" t="s">
        <v>5781</v>
      </c>
      <c r="C196" s="6947" t="s">
        <v>5782</v>
      </c>
      <c r="D196" s="6948" t="s">
        <v>5783</v>
      </c>
      <c r="E196" s="6949"/>
      <c r="F196" s="6946">
        <v>505</v>
      </c>
      <c r="G196" s="6942" t="s">
        <v>5784</v>
      </c>
      <c r="H196" s="6947" t="s">
        <v>5785</v>
      </c>
      <c r="I196" s="6948" t="s">
        <v>5786</v>
      </c>
      <c r="J196" s="6949"/>
      <c r="K196" s="6946">
        <v>829</v>
      </c>
      <c r="L196" s="6942" t="s">
        <v>5787</v>
      </c>
      <c r="M196" s="6947" t="s">
        <v>5788</v>
      </c>
      <c r="N196" s="6948" t="s">
        <v>5789</v>
      </c>
      <c r="O196" s="6949"/>
      <c r="P196" s="6946">
        <v>1153</v>
      </c>
      <c r="Q196" s="6942" t="s">
        <v>5790</v>
      </c>
      <c r="R196" s="6947" t="s">
        <v>5791</v>
      </c>
      <c r="S196" s="6948" t="s">
        <v>5792</v>
      </c>
      <c r="T196" s="2247"/>
      <c r="U196" s="2247"/>
      <c r="V196" s="2247"/>
      <c r="W196" s="2247"/>
      <c r="X196" s="2247"/>
      <c r="Y196" s="2247"/>
      <c r="Z196" s="2247"/>
      <c r="AA196" s="2247"/>
      <c r="AB196" s="2247"/>
      <c r="AC196" s="2247"/>
      <c r="AD196" s="2247"/>
    </row>
    <row r="197" spans="1:30">
      <c r="A197" s="6946">
        <v>182</v>
      </c>
      <c r="B197" s="6942" t="s">
        <v>5793</v>
      </c>
      <c r="C197" s="6947" t="s">
        <v>5794</v>
      </c>
      <c r="D197" s="6948" t="s">
        <v>5795</v>
      </c>
      <c r="E197" s="6949"/>
      <c r="F197" s="6946">
        <v>506</v>
      </c>
      <c r="G197" s="6942" t="s">
        <v>5796</v>
      </c>
      <c r="H197" s="6947" t="s">
        <v>5797</v>
      </c>
      <c r="I197" s="6948" t="s">
        <v>5798</v>
      </c>
      <c r="J197" s="6949"/>
      <c r="K197" s="6946">
        <v>830</v>
      </c>
      <c r="L197" s="6942" t="s">
        <v>5799</v>
      </c>
      <c r="M197" s="6947" t="s">
        <v>5800</v>
      </c>
      <c r="N197" s="6948" t="s">
        <v>5801</v>
      </c>
      <c r="O197" s="6949"/>
      <c r="P197" s="6946">
        <v>1154</v>
      </c>
      <c r="Q197" s="6942" t="s">
        <v>5802</v>
      </c>
      <c r="R197" s="6947" t="s">
        <v>5803</v>
      </c>
      <c r="S197" s="6948" t="s">
        <v>5804</v>
      </c>
      <c r="T197" s="2247"/>
      <c r="U197" s="2247"/>
      <c r="V197" s="2247"/>
      <c r="W197" s="2247"/>
      <c r="X197" s="2247"/>
      <c r="Y197" s="2247"/>
      <c r="Z197" s="2247"/>
      <c r="AA197" s="2247"/>
      <c r="AB197" s="2247"/>
      <c r="AC197" s="2247"/>
      <c r="AD197" s="2247"/>
    </row>
    <row r="198" spans="1:30">
      <c r="A198" s="6946">
        <v>183</v>
      </c>
      <c r="B198" s="6942" t="s">
        <v>5805</v>
      </c>
      <c r="C198" s="6947" t="s">
        <v>5806</v>
      </c>
      <c r="D198" s="6948" t="s">
        <v>5807</v>
      </c>
      <c r="E198" s="6949"/>
      <c r="F198" s="6946">
        <v>507</v>
      </c>
      <c r="G198" s="6942" t="s">
        <v>5808</v>
      </c>
      <c r="H198" s="6947" t="s">
        <v>5809</v>
      </c>
      <c r="I198" s="6948" t="s">
        <v>5810</v>
      </c>
      <c r="J198" s="6949"/>
      <c r="K198" s="6946">
        <v>831</v>
      </c>
      <c r="L198" s="6942" t="s">
        <v>5811</v>
      </c>
      <c r="M198" s="6947" t="s">
        <v>5812</v>
      </c>
      <c r="N198" s="6948" t="s">
        <v>5813</v>
      </c>
      <c r="O198" s="6949"/>
      <c r="P198" s="6946">
        <v>1155</v>
      </c>
      <c r="Q198" s="6942" t="s">
        <v>5814</v>
      </c>
      <c r="R198" s="6947" t="s">
        <v>5815</v>
      </c>
      <c r="S198" s="6948" t="s">
        <v>5816</v>
      </c>
      <c r="T198" s="2247"/>
      <c r="U198" s="2247"/>
      <c r="V198" s="2247"/>
      <c r="W198" s="2247"/>
      <c r="X198" s="2247"/>
      <c r="Y198" s="2247"/>
      <c r="Z198" s="2247"/>
      <c r="AA198" s="2247"/>
      <c r="AB198" s="2247"/>
      <c r="AC198" s="2247"/>
      <c r="AD198" s="2247"/>
    </row>
    <row r="199" spans="1:30">
      <c r="A199" s="6946">
        <v>184</v>
      </c>
      <c r="B199" s="6942" t="s">
        <v>5817</v>
      </c>
      <c r="C199" s="6947" t="s">
        <v>5818</v>
      </c>
      <c r="D199" s="6948" t="s">
        <v>5819</v>
      </c>
      <c r="E199" s="6949"/>
      <c r="F199" s="6946">
        <v>508</v>
      </c>
      <c r="G199" s="6942" t="s">
        <v>5820</v>
      </c>
      <c r="H199" s="6947" t="s">
        <v>5821</v>
      </c>
      <c r="I199" s="6948" t="s">
        <v>5822</v>
      </c>
      <c r="J199" s="6949"/>
      <c r="K199" s="6946">
        <v>832</v>
      </c>
      <c r="L199" s="6942" t="s">
        <v>5823</v>
      </c>
      <c r="M199" s="6947" t="s">
        <v>5824</v>
      </c>
      <c r="N199" s="6948" t="s">
        <v>5825</v>
      </c>
      <c r="O199" s="6949"/>
      <c r="P199" s="6946">
        <v>1156</v>
      </c>
      <c r="Q199" s="6942" t="s">
        <v>5826</v>
      </c>
      <c r="R199" s="6947" t="s">
        <v>5827</v>
      </c>
      <c r="S199" s="6948" t="s">
        <v>5828</v>
      </c>
      <c r="T199" s="2247"/>
      <c r="U199" s="2247"/>
      <c r="V199" s="2247"/>
      <c r="W199" s="2247"/>
      <c r="X199" s="2247"/>
      <c r="Y199" s="2247"/>
      <c r="Z199" s="2247"/>
      <c r="AA199" s="2247"/>
      <c r="AB199" s="2247"/>
      <c r="AC199" s="2247"/>
      <c r="AD199" s="2247"/>
    </row>
    <row r="200" spans="1:30">
      <c r="A200" s="6946">
        <v>185</v>
      </c>
      <c r="B200" s="6942" t="s">
        <v>5829</v>
      </c>
      <c r="C200" s="6947" t="s">
        <v>5830</v>
      </c>
      <c r="D200" s="6948" t="s">
        <v>5831</v>
      </c>
      <c r="E200" s="6949"/>
      <c r="F200" s="6946">
        <v>509</v>
      </c>
      <c r="G200" s="6942" t="s">
        <v>5832</v>
      </c>
      <c r="H200" s="6947" t="s">
        <v>5833</v>
      </c>
      <c r="I200" s="6948" t="s">
        <v>5834</v>
      </c>
      <c r="J200" s="6949"/>
      <c r="K200" s="6946">
        <v>833</v>
      </c>
      <c r="L200" s="6942" t="s">
        <v>5835</v>
      </c>
      <c r="M200" s="6947" t="s">
        <v>5836</v>
      </c>
      <c r="N200" s="6948" t="s">
        <v>5837</v>
      </c>
      <c r="O200" s="6949"/>
      <c r="P200" s="6946">
        <v>1157</v>
      </c>
      <c r="Q200" s="6942" t="s">
        <v>5838</v>
      </c>
      <c r="R200" s="6947" t="s">
        <v>5839</v>
      </c>
      <c r="S200" s="6948" t="s">
        <v>5840</v>
      </c>
      <c r="T200" s="2247"/>
      <c r="U200" s="2247"/>
      <c r="V200" s="2247"/>
      <c r="W200" s="2247"/>
      <c r="X200" s="2247"/>
      <c r="Y200" s="2247"/>
      <c r="Z200" s="2247"/>
      <c r="AA200" s="2247"/>
      <c r="AB200" s="2247"/>
      <c r="AC200" s="2247"/>
      <c r="AD200" s="2247"/>
    </row>
    <row r="201" spans="1:30">
      <c r="A201" s="6946">
        <v>186</v>
      </c>
      <c r="B201" s="6942" t="s">
        <v>5841</v>
      </c>
      <c r="C201" s="6947" t="s">
        <v>5842</v>
      </c>
      <c r="D201" s="6948" t="s">
        <v>5843</v>
      </c>
      <c r="E201" s="6949"/>
      <c r="F201" s="6946">
        <v>510</v>
      </c>
      <c r="G201" s="6942" t="s">
        <v>5844</v>
      </c>
      <c r="H201" s="6947" t="s">
        <v>5845</v>
      </c>
      <c r="I201" s="6948" t="s">
        <v>5846</v>
      </c>
      <c r="J201" s="6949"/>
      <c r="K201" s="6946">
        <v>834</v>
      </c>
      <c r="L201" s="6942" t="s">
        <v>5835</v>
      </c>
      <c r="M201" s="6947" t="s">
        <v>5836</v>
      </c>
      <c r="N201" s="6948" t="s">
        <v>5847</v>
      </c>
      <c r="O201" s="6949"/>
      <c r="P201" s="6946">
        <v>1158</v>
      </c>
      <c r="Q201" s="6942" t="s">
        <v>5848</v>
      </c>
      <c r="R201" s="6947" t="s">
        <v>5849</v>
      </c>
      <c r="S201" s="6948" t="s">
        <v>5850</v>
      </c>
      <c r="T201" s="2247"/>
      <c r="U201" s="2247"/>
      <c r="V201" s="2247"/>
      <c r="W201" s="2247"/>
      <c r="X201" s="2247"/>
      <c r="Y201" s="2247"/>
      <c r="Z201" s="2247"/>
      <c r="AA201" s="2247"/>
      <c r="AB201" s="2247"/>
      <c r="AC201" s="2247"/>
      <c r="AD201" s="2247"/>
    </row>
    <row r="202" spans="1:30">
      <c r="A202" s="6946">
        <v>187</v>
      </c>
      <c r="B202" s="6942" t="s">
        <v>5851</v>
      </c>
      <c r="C202" s="6947" t="s">
        <v>5852</v>
      </c>
      <c r="D202" s="6948" t="s">
        <v>5853</v>
      </c>
      <c r="E202" s="6949"/>
      <c r="F202" s="6946">
        <v>511</v>
      </c>
      <c r="G202" s="6942" t="s">
        <v>5854</v>
      </c>
      <c r="H202" s="6947" t="s">
        <v>5855</v>
      </c>
      <c r="I202" s="6948" t="s">
        <v>5856</v>
      </c>
      <c r="J202" s="6949"/>
      <c r="K202" s="6946">
        <v>835</v>
      </c>
      <c r="L202" s="6942" t="s">
        <v>5857</v>
      </c>
      <c r="M202" s="6947" t="s">
        <v>3722</v>
      </c>
      <c r="N202" s="6948" t="s">
        <v>5858</v>
      </c>
      <c r="O202" s="6949"/>
      <c r="P202" s="6946">
        <v>1159</v>
      </c>
      <c r="Q202" s="6942" t="s">
        <v>5859</v>
      </c>
      <c r="R202" s="6947" t="s">
        <v>5860</v>
      </c>
      <c r="S202" s="6948" t="s">
        <v>5861</v>
      </c>
      <c r="T202" s="2247"/>
      <c r="U202" s="2247"/>
      <c r="V202" s="2247"/>
      <c r="W202" s="2247"/>
      <c r="X202" s="2247"/>
      <c r="Y202" s="2247"/>
      <c r="Z202" s="2247"/>
      <c r="AA202" s="2247"/>
      <c r="AB202" s="2247"/>
      <c r="AC202" s="2247"/>
      <c r="AD202" s="2247"/>
    </row>
    <row r="203" spans="1:30">
      <c r="A203" s="6946">
        <v>188</v>
      </c>
      <c r="B203" s="6942" t="s">
        <v>5862</v>
      </c>
      <c r="C203" s="6947" t="s">
        <v>5863</v>
      </c>
      <c r="D203" s="6948" t="s">
        <v>5864</v>
      </c>
      <c r="E203" s="6949"/>
      <c r="F203" s="6946">
        <v>512</v>
      </c>
      <c r="G203" s="6942" t="s">
        <v>5865</v>
      </c>
      <c r="H203" s="6947" t="s">
        <v>5866</v>
      </c>
      <c r="I203" s="6948" t="s">
        <v>5867</v>
      </c>
      <c r="J203" s="6949"/>
      <c r="K203" s="6946">
        <v>836</v>
      </c>
      <c r="L203" s="6942" t="s">
        <v>5868</v>
      </c>
      <c r="M203" s="6947" t="s">
        <v>3724</v>
      </c>
      <c r="N203" s="6948" t="s">
        <v>5869</v>
      </c>
      <c r="O203" s="6949"/>
      <c r="P203" s="6946">
        <v>1160</v>
      </c>
      <c r="Q203" s="6942" t="s">
        <v>5870</v>
      </c>
      <c r="R203" s="6947" t="s">
        <v>5871</v>
      </c>
      <c r="S203" s="6948" t="s">
        <v>5872</v>
      </c>
      <c r="T203" s="2247"/>
      <c r="U203" s="2247"/>
      <c r="V203" s="2247"/>
      <c r="W203" s="2247"/>
      <c r="X203" s="2247"/>
      <c r="Y203" s="2247"/>
      <c r="Z203" s="2247"/>
      <c r="AA203" s="2247"/>
      <c r="AB203" s="2247"/>
      <c r="AC203" s="2247"/>
      <c r="AD203" s="2247"/>
    </row>
    <row r="204" spans="1:30">
      <c r="A204" s="6946">
        <v>189</v>
      </c>
      <c r="B204" s="6942" t="s">
        <v>5873</v>
      </c>
      <c r="C204" s="6947" t="s">
        <v>5874</v>
      </c>
      <c r="D204" s="6948" t="s">
        <v>5875</v>
      </c>
      <c r="E204" s="6949"/>
      <c r="F204" s="6946">
        <v>513</v>
      </c>
      <c r="G204" s="6942" t="s">
        <v>5876</v>
      </c>
      <c r="H204" s="6947" t="s">
        <v>5877</v>
      </c>
      <c r="I204" s="6948" t="s">
        <v>5878</v>
      </c>
      <c r="J204" s="6949"/>
      <c r="K204" s="6946">
        <v>837</v>
      </c>
      <c r="L204" s="6942" t="s">
        <v>5879</v>
      </c>
      <c r="M204" s="6947" t="s">
        <v>3723</v>
      </c>
      <c r="O204" s="6949"/>
      <c r="P204" s="6946">
        <v>1161</v>
      </c>
      <c r="Q204" s="6942" t="s">
        <v>5880</v>
      </c>
      <c r="R204" s="6947" t="s">
        <v>5881</v>
      </c>
      <c r="S204" s="6948" t="s">
        <v>5882</v>
      </c>
      <c r="T204" s="2247"/>
      <c r="U204" s="2247"/>
      <c r="V204" s="2247"/>
      <c r="W204" s="2247"/>
      <c r="X204" s="2247"/>
      <c r="Y204" s="2247"/>
      <c r="Z204" s="2247"/>
      <c r="AA204" s="2247"/>
      <c r="AB204" s="2247"/>
      <c r="AC204" s="2247"/>
      <c r="AD204" s="2247"/>
    </row>
    <row r="205" spans="1:30">
      <c r="A205" s="6946">
        <v>190</v>
      </c>
      <c r="B205" s="6942" t="s">
        <v>5883</v>
      </c>
      <c r="C205" s="6947" t="s">
        <v>5884</v>
      </c>
      <c r="D205" s="6948" t="s">
        <v>5885</v>
      </c>
      <c r="E205" s="6949"/>
      <c r="F205" s="6946">
        <v>514</v>
      </c>
      <c r="G205" s="6942" t="s">
        <v>5886</v>
      </c>
      <c r="H205" s="6947" t="s">
        <v>5887</v>
      </c>
      <c r="I205" s="6948" t="s">
        <v>5888</v>
      </c>
      <c r="J205" s="6949"/>
      <c r="K205" s="6946">
        <v>838</v>
      </c>
      <c r="L205" s="6942" t="s">
        <v>5879</v>
      </c>
      <c r="M205" s="6947" t="s">
        <v>3723</v>
      </c>
      <c r="N205" s="6948" t="s">
        <v>5889</v>
      </c>
      <c r="O205" s="6949"/>
      <c r="P205" s="6946">
        <v>1162</v>
      </c>
      <c r="Q205" s="6942" t="s">
        <v>5890</v>
      </c>
      <c r="R205" s="6947" t="s">
        <v>5891</v>
      </c>
      <c r="S205" s="6948" t="s">
        <v>5892</v>
      </c>
      <c r="T205" s="2247"/>
      <c r="U205" s="2247"/>
      <c r="V205" s="2247"/>
      <c r="W205" s="2247"/>
      <c r="X205" s="2247"/>
      <c r="Y205" s="2247"/>
      <c r="Z205" s="2247"/>
      <c r="AA205" s="2247"/>
      <c r="AB205" s="2247"/>
      <c r="AC205" s="2247"/>
      <c r="AD205" s="2247"/>
    </row>
    <row r="206" spans="1:30">
      <c r="A206" s="6946">
        <v>191</v>
      </c>
      <c r="B206" s="6942" t="s">
        <v>5893</v>
      </c>
      <c r="C206" s="6947" t="s">
        <v>5894</v>
      </c>
      <c r="D206" s="6948" t="s">
        <v>5895</v>
      </c>
      <c r="E206" s="6949"/>
      <c r="F206" s="6946">
        <v>515</v>
      </c>
      <c r="G206" s="6942" t="s">
        <v>5896</v>
      </c>
      <c r="H206" s="6947" t="s">
        <v>5897</v>
      </c>
      <c r="I206" s="6948" t="s">
        <v>5898</v>
      </c>
      <c r="J206" s="6949"/>
      <c r="K206" s="6946">
        <v>839</v>
      </c>
      <c r="L206" s="6942" t="s">
        <v>5899</v>
      </c>
      <c r="M206" s="6947" t="s">
        <v>5900</v>
      </c>
      <c r="N206" s="6948" t="s">
        <v>5901</v>
      </c>
      <c r="O206" s="6949"/>
      <c r="P206" s="6946">
        <v>1163</v>
      </c>
      <c r="Q206" s="6942" t="s">
        <v>5902</v>
      </c>
      <c r="R206" s="6947" t="s">
        <v>5903</v>
      </c>
      <c r="S206" s="6948" t="s">
        <v>5904</v>
      </c>
      <c r="T206" s="2247"/>
      <c r="U206" s="2247"/>
      <c r="V206" s="2247"/>
      <c r="W206" s="2247"/>
      <c r="X206" s="2247"/>
      <c r="Y206" s="2247"/>
      <c r="Z206" s="2247"/>
      <c r="AA206" s="2247"/>
      <c r="AB206" s="2247"/>
      <c r="AC206" s="2247"/>
      <c r="AD206" s="2247"/>
    </row>
    <row r="207" spans="1:30">
      <c r="A207" s="6946">
        <v>192</v>
      </c>
      <c r="B207" s="6942" t="s">
        <v>5905</v>
      </c>
      <c r="C207" s="6947" t="s">
        <v>5906</v>
      </c>
      <c r="D207" s="6948" t="s">
        <v>5907</v>
      </c>
      <c r="E207" s="6949"/>
      <c r="F207" s="6946">
        <v>516</v>
      </c>
      <c r="G207" s="6942" t="s">
        <v>5908</v>
      </c>
      <c r="H207" s="6947" t="s">
        <v>5909</v>
      </c>
      <c r="I207" s="6948" t="s">
        <v>5910</v>
      </c>
      <c r="J207" s="6949"/>
      <c r="K207" s="6946">
        <v>840</v>
      </c>
      <c r="L207" s="6942" t="s">
        <v>5911</v>
      </c>
      <c r="M207" s="6947" t="s">
        <v>5912</v>
      </c>
      <c r="N207" s="6948" t="s">
        <v>5913</v>
      </c>
      <c r="O207" s="6949"/>
      <c r="P207" s="6946">
        <v>1164</v>
      </c>
      <c r="Q207" s="6942" t="s">
        <v>5914</v>
      </c>
      <c r="R207" s="6947" t="s">
        <v>5915</v>
      </c>
      <c r="S207" s="6948" t="s">
        <v>5916</v>
      </c>
      <c r="T207" s="2247"/>
      <c r="U207" s="2247"/>
      <c r="V207" s="2247"/>
      <c r="W207" s="2247"/>
      <c r="X207" s="2247"/>
      <c r="Y207" s="2247"/>
      <c r="Z207" s="2247"/>
      <c r="AA207" s="2247"/>
      <c r="AB207" s="2247"/>
      <c r="AC207" s="2247"/>
      <c r="AD207" s="2247"/>
    </row>
    <row r="208" spans="1:30">
      <c r="A208" s="6946">
        <v>193</v>
      </c>
      <c r="B208" s="6942" t="s">
        <v>5917</v>
      </c>
      <c r="C208" s="6947" t="s">
        <v>5918</v>
      </c>
      <c r="D208" s="6948" t="s">
        <v>5919</v>
      </c>
      <c r="E208" s="6949"/>
      <c r="F208" s="6946">
        <v>517</v>
      </c>
      <c r="G208" s="6942" t="s">
        <v>5920</v>
      </c>
      <c r="H208" s="6947" t="s">
        <v>5921</v>
      </c>
      <c r="I208" s="6948" t="s">
        <v>5922</v>
      </c>
      <c r="J208" s="6949"/>
      <c r="K208" s="6946">
        <v>841</v>
      </c>
      <c r="L208" s="6942" t="s">
        <v>5923</v>
      </c>
      <c r="M208" s="6947" t="s">
        <v>5924</v>
      </c>
      <c r="N208" s="6948" t="s">
        <v>5925</v>
      </c>
      <c r="O208" s="6949"/>
      <c r="P208" s="6946">
        <v>1165</v>
      </c>
      <c r="Q208" s="6942" t="s">
        <v>5926</v>
      </c>
      <c r="R208" s="6947" t="s">
        <v>5927</v>
      </c>
      <c r="S208" s="6948" t="s">
        <v>5928</v>
      </c>
      <c r="T208" s="2247"/>
      <c r="U208" s="2247"/>
      <c r="V208" s="2247"/>
      <c r="W208" s="2247"/>
      <c r="X208" s="2247"/>
      <c r="Y208" s="2247"/>
      <c r="Z208" s="2247"/>
      <c r="AA208" s="2247"/>
      <c r="AB208" s="2247"/>
      <c r="AC208" s="2247"/>
      <c r="AD208" s="2247"/>
    </row>
    <row r="209" spans="1:30">
      <c r="A209" s="6946">
        <v>194</v>
      </c>
      <c r="B209" s="6942" t="s">
        <v>5929</v>
      </c>
      <c r="C209" s="6947" t="s">
        <v>5930</v>
      </c>
      <c r="D209" s="6948" t="s">
        <v>5931</v>
      </c>
      <c r="E209" s="6949"/>
      <c r="F209" s="6946">
        <v>518</v>
      </c>
      <c r="G209" s="6942" t="s">
        <v>5932</v>
      </c>
      <c r="H209" s="6947" t="s">
        <v>5933</v>
      </c>
      <c r="I209" s="6948" t="s">
        <v>5934</v>
      </c>
      <c r="J209" s="6949"/>
      <c r="K209" s="6946">
        <v>842</v>
      </c>
      <c r="L209" s="6942" t="s">
        <v>5935</v>
      </c>
      <c r="M209" s="6947" t="s">
        <v>5936</v>
      </c>
      <c r="N209" s="6948" t="s">
        <v>5937</v>
      </c>
      <c r="O209" s="6949"/>
      <c r="P209" s="6946">
        <v>1166</v>
      </c>
      <c r="Q209" s="6942" t="s">
        <v>5938</v>
      </c>
      <c r="R209" s="6947" t="s">
        <v>5939</v>
      </c>
      <c r="S209" s="6948" t="s">
        <v>5940</v>
      </c>
      <c r="T209" s="2247"/>
      <c r="U209" s="2247"/>
      <c r="V209" s="2247"/>
      <c r="W209" s="2247"/>
      <c r="X209" s="2247"/>
      <c r="Y209" s="2247"/>
      <c r="Z209" s="2247"/>
      <c r="AA209" s="2247"/>
      <c r="AB209" s="2247"/>
      <c r="AC209" s="2247"/>
      <c r="AD209" s="2247"/>
    </row>
    <row r="210" spans="1:30">
      <c r="A210" s="6946">
        <v>195</v>
      </c>
      <c r="B210" s="6942" t="s">
        <v>5941</v>
      </c>
      <c r="C210" s="6947" t="s">
        <v>5942</v>
      </c>
      <c r="D210" s="6948" t="s">
        <v>5943</v>
      </c>
      <c r="E210" s="6949"/>
      <c r="F210" s="6946">
        <v>519</v>
      </c>
      <c r="G210" s="6942" t="s">
        <v>5944</v>
      </c>
      <c r="H210" s="6947" t="s">
        <v>5945</v>
      </c>
      <c r="I210" s="6948" t="s">
        <v>5946</v>
      </c>
      <c r="J210" s="6949"/>
      <c r="K210" s="6946">
        <v>843</v>
      </c>
      <c r="L210" s="6942" t="s">
        <v>5947</v>
      </c>
      <c r="M210" s="6947" t="s">
        <v>5948</v>
      </c>
      <c r="N210" s="6948" t="s">
        <v>5949</v>
      </c>
      <c r="O210" s="6949"/>
      <c r="P210" s="6946">
        <v>1167</v>
      </c>
      <c r="Q210" s="6942" t="s">
        <v>5950</v>
      </c>
      <c r="R210" s="6947" t="s">
        <v>5951</v>
      </c>
      <c r="S210" s="6948" t="s">
        <v>5952</v>
      </c>
      <c r="T210" s="2247"/>
      <c r="U210" s="2247"/>
      <c r="V210" s="2247"/>
      <c r="W210" s="2247"/>
      <c r="X210" s="2247"/>
      <c r="Y210" s="2247"/>
      <c r="Z210" s="2247"/>
      <c r="AA210" s="2247"/>
      <c r="AB210" s="2247"/>
      <c r="AC210" s="2247"/>
      <c r="AD210" s="2247"/>
    </row>
    <row r="211" spans="1:30">
      <c r="A211" s="6946">
        <v>196</v>
      </c>
      <c r="B211" s="6942" t="s">
        <v>5953</v>
      </c>
      <c r="C211" s="6947" t="s">
        <v>5954</v>
      </c>
      <c r="D211" s="6948" t="s">
        <v>5955</v>
      </c>
      <c r="E211" s="6949"/>
      <c r="F211" s="6946">
        <v>520</v>
      </c>
      <c r="G211" s="6942" t="s">
        <v>5956</v>
      </c>
      <c r="H211" s="6947" t="s">
        <v>5957</v>
      </c>
      <c r="I211" s="6948" t="s">
        <v>5958</v>
      </c>
      <c r="J211" s="6949"/>
      <c r="K211" s="6946">
        <v>844</v>
      </c>
      <c r="L211" s="6942" t="s">
        <v>5959</v>
      </c>
      <c r="M211" s="6947" t="s">
        <v>5960</v>
      </c>
      <c r="N211" s="6948" t="s">
        <v>5961</v>
      </c>
      <c r="O211" s="6949"/>
      <c r="P211" s="6946">
        <v>1168</v>
      </c>
      <c r="Q211" s="6942" t="s">
        <v>5962</v>
      </c>
      <c r="R211" s="6947" t="s">
        <v>5963</v>
      </c>
      <c r="S211" s="6948" t="s">
        <v>5964</v>
      </c>
      <c r="T211" s="2247"/>
      <c r="U211" s="2247"/>
      <c r="V211" s="2247"/>
      <c r="W211" s="2247"/>
      <c r="X211" s="2247"/>
      <c r="Y211" s="2247"/>
      <c r="Z211" s="2247"/>
      <c r="AA211" s="2247"/>
      <c r="AB211" s="2247"/>
      <c r="AC211" s="2247"/>
      <c r="AD211" s="2247"/>
    </row>
    <row r="212" spans="1:30">
      <c r="A212" s="6946">
        <v>197</v>
      </c>
      <c r="B212" s="6942" t="s">
        <v>5965</v>
      </c>
      <c r="C212" s="6947" t="s">
        <v>5966</v>
      </c>
      <c r="D212" s="6948" t="s">
        <v>5967</v>
      </c>
      <c r="E212" s="6949"/>
      <c r="F212" s="6946">
        <v>521</v>
      </c>
      <c r="G212" s="6942" t="s">
        <v>5968</v>
      </c>
      <c r="H212" s="6947" t="s">
        <v>5969</v>
      </c>
      <c r="I212" s="6948" t="s">
        <v>5970</v>
      </c>
      <c r="J212" s="6949"/>
      <c r="K212" s="6946">
        <v>845</v>
      </c>
      <c r="L212" s="6942" t="s">
        <v>5971</v>
      </c>
      <c r="M212" s="6947" t="s">
        <v>5972</v>
      </c>
      <c r="N212" s="6948" t="s">
        <v>5973</v>
      </c>
      <c r="O212" s="6949"/>
      <c r="P212" s="6946">
        <v>1169</v>
      </c>
      <c r="Q212" s="6942" t="s">
        <v>5974</v>
      </c>
      <c r="R212" s="6947" t="s">
        <v>5975</v>
      </c>
      <c r="S212" s="6948" t="s">
        <v>5976</v>
      </c>
      <c r="T212" s="2247"/>
      <c r="U212" s="2247"/>
      <c r="V212" s="2247"/>
      <c r="W212" s="2247"/>
      <c r="X212" s="2247"/>
      <c r="Y212" s="2247"/>
      <c r="Z212" s="2247"/>
      <c r="AA212" s="2247"/>
      <c r="AB212" s="2247"/>
      <c r="AC212" s="2247"/>
      <c r="AD212" s="2247"/>
    </row>
    <row r="213" spans="1:30">
      <c r="A213" s="6946">
        <v>198</v>
      </c>
      <c r="B213" s="6942" t="s">
        <v>5977</v>
      </c>
      <c r="C213" s="6947" t="s">
        <v>5978</v>
      </c>
      <c r="D213" s="6948" t="s">
        <v>5979</v>
      </c>
      <c r="E213" s="6949"/>
      <c r="F213" s="6946">
        <v>522</v>
      </c>
      <c r="G213" s="6942" t="s">
        <v>5980</v>
      </c>
      <c r="H213" s="6947" t="s">
        <v>5981</v>
      </c>
      <c r="I213" s="6948" t="s">
        <v>5982</v>
      </c>
      <c r="J213" s="6949"/>
      <c r="K213" s="6946">
        <v>846</v>
      </c>
      <c r="L213" s="6942" t="s">
        <v>5983</v>
      </c>
      <c r="M213" s="6947" t="s">
        <v>5984</v>
      </c>
      <c r="N213" s="6948" t="s">
        <v>5985</v>
      </c>
      <c r="O213" s="6949"/>
      <c r="P213" s="6946">
        <v>1170</v>
      </c>
      <c r="Q213" s="6942" t="s">
        <v>5986</v>
      </c>
      <c r="R213" s="6947" t="s">
        <v>5987</v>
      </c>
      <c r="S213" s="6948" t="s">
        <v>5988</v>
      </c>
      <c r="T213" s="2247"/>
      <c r="U213" s="2247"/>
      <c r="V213" s="2247"/>
      <c r="W213" s="2247"/>
      <c r="X213" s="2247"/>
      <c r="Y213" s="2247"/>
      <c r="Z213" s="2247"/>
      <c r="AA213" s="2247"/>
      <c r="AB213" s="2247"/>
      <c r="AC213" s="2247"/>
      <c r="AD213" s="2247"/>
    </row>
    <row r="214" spans="1:30">
      <c r="A214" s="6946">
        <v>199</v>
      </c>
      <c r="B214" s="6942" t="s">
        <v>5989</v>
      </c>
      <c r="C214" s="6947" t="s">
        <v>5990</v>
      </c>
      <c r="D214" s="6948" t="s">
        <v>5991</v>
      </c>
      <c r="E214" s="6949"/>
      <c r="F214" s="6946">
        <v>523</v>
      </c>
      <c r="G214" s="6942" t="s">
        <v>5992</v>
      </c>
      <c r="H214" s="6947" t="s">
        <v>5993</v>
      </c>
      <c r="I214" s="6948" t="s">
        <v>5994</v>
      </c>
      <c r="J214" s="6949"/>
      <c r="K214" s="6946">
        <v>847</v>
      </c>
      <c r="L214" s="6942" t="s">
        <v>5995</v>
      </c>
      <c r="M214" s="6947" t="s">
        <v>5996</v>
      </c>
      <c r="N214" s="6948" t="s">
        <v>5997</v>
      </c>
      <c r="O214" s="6949"/>
      <c r="P214" s="6946">
        <v>1171</v>
      </c>
      <c r="Q214" s="6942" t="s">
        <v>5998</v>
      </c>
      <c r="R214" s="6947" t="s">
        <v>5999</v>
      </c>
      <c r="S214" s="6948" t="s">
        <v>6000</v>
      </c>
      <c r="T214" s="2247"/>
      <c r="U214" s="2247"/>
      <c r="V214" s="2247"/>
      <c r="W214" s="2247"/>
      <c r="X214" s="2247"/>
      <c r="Y214" s="2247"/>
      <c r="Z214" s="2247"/>
      <c r="AA214" s="2247"/>
      <c r="AB214" s="2247"/>
      <c r="AC214" s="2247"/>
      <c r="AD214" s="2247"/>
    </row>
    <row r="215" spans="1:30">
      <c r="A215" s="6946">
        <v>200</v>
      </c>
      <c r="B215" s="6942" t="s">
        <v>6001</v>
      </c>
      <c r="C215" s="6947" t="s">
        <v>6002</v>
      </c>
      <c r="D215" s="6948" t="s">
        <v>6003</v>
      </c>
      <c r="E215" s="6949"/>
      <c r="F215" s="6946">
        <v>524</v>
      </c>
      <c r="G215" s="6942" t="s">
        <v>6004</v>
      </c>
      <c r="H215" s="6947" t="s">
        <v>6005</v>
      </c>
      <c r="I215" s="6948" t="s">
        <v>6006</v>
      </c>
      <c r="J215" s="6949"/>
      <c r="K215" s="6946">
        <v>848</v>
      </c>
      <c r="L215" s="6942" t="s">
        <v>6007</v>
      </c>
      <c r="M215" s="6947" t="s">
        <v>6008</v>
      </c>
      <c r="N215" s="6948" t="s">
        <v>6009</v>
      </c>
      <c r="O215" s="6949"/>
      <c r="P215" s="6946">
        <v>1172</v>
      </c>
      <c r="Q215" s="6942" t="s">
        <v>6010</v>
      </c>
      <c r="R215" s="6947" t="s">
        <v>6011</v>
      </c>
      <c r="S215" s="6948" t="s">
        <v>6012</v>
      </c>
      <c r="T215" s="2247"/>
      <c r="U215" s="2247"/>
      <c r="V215" s="2247"/>
      <c r="W215" s="2247"/>
      <c r="X215" s="2247"/>
      <c r="Y215" s="2247"/>
      <c r="Z215" s="2247"/>
      <c r="AA215" s="2247"/>
      <c r="AB215" s="2247"/>
      <c r="AC215" s="2247"/>
      <c r="AD215" s="2247"/>
    </row>
    <row r="216" spans="1:30">
      <c r="A216" s="6946">
        <v>201</v>
      </c>
      <c r="B216" s="6942" t="s">
        <v>6013</v>
      </c>
      <c r="C216" s="6947" t="s">
        <v>6014</v>
      </c>
      <c r="D216" s="6948" t="s">
        <v>6015</v>
      </c>
      <c r="E216" s="6949"/>
      <c r="F216" s="6946">
        <v>525</v>
      </c>
      <c r="G216" s="6942" t="s">
        <v>6016</v>
      </c>
      <c r="H216" s="6947" t="s">
        <v>6017</v>
      </c>
      <c r="I216" s="6948" t="s">
        <v>6018</v>
      </c>
      <c r="J216" s="6949"/>
      <c r="K216" s="6946">
        <v>849</v>
      </c>
      <c r="L216" s="6942" t="s">
        <v>6019</v>
      </c>
      <c r="M216" s="6947" t="s">
        <v>6020</v>
      </c>
      <c r="N216" s="6948" t="s">
        <v>6021</v>
      </c>
      <c r="O216" s="6949"/>
      <c r="P216" s="6946">
        <v>1173</v>
      </c>
      <c r="Q216" s="6942" t="s">
        <v>6022</v>
      </c>
      <c r="R216" s="6947" t="s">
        <v>6023</v>
      </c>
      <c r="S216" s="6948" t="s">
        <v>6024</v>
      </c>
      <c r="T216" s="2247"/>
      <c r="U216" s="2247"/>
      <c r="V216" s="2247"/>
      <c r="W216" s="2247"/>
      <c r="X216" s="2247"/>
      <c r="Y216" s="2247"/>
      <c r="Z216" s="2247"/>
      <c r="AA216" s="2247"/>
      <c r="AB216" s="2247"/>
      <c r="AC216" s="2247"/>
      <c r="AD216" s="2247"/>
    </row>
    <row r="217" spans="1:30">
      <c r="A217" s="6946">
        <v>202</v>
      </c>
      <c r="B217" s="6942" t="s">
        <v>6025</v>
      </c>
      <c r="C217" s="6947" t="s">
        <v>6026</v>
      </c>
      <c r="D217" s="6948" t="s">
        <v>6027</v>
      </c>
      <c r="E217" s="6949"/>
      <c r="F217" s="6946">
        <v>526</v>
      </c>
      <c r="G217" s="6942" t="s">
        <v>6028</v>
      </c>
      <c r="H217" s="6947" t="s">
        <v>6029</v>
      </c>
      <c r="I217" s="6948" t="s">
        <v>6030</v>
      </c>
      <c r="J217" s="6949"/>
      <c r="K217" s="6946">
        <v>850</v>
      </c>
      <c r="L217" s="6942" t="s">
        <v>6031</v>
      </c>
      <c r="M217" s="6947" t="s">
        <v>6032</v>
      </c>
      <c r="N217" s="6948" t="s">
        <v>4493</v>
      </c>
      <c r="O217" s="6949"/>
      <c r="P217" s="6946">
        <v>1174</v>
      </c>
      <c r="Q217" s="6942" t="s">
        <v>6033</v>
      </c>
      <c r="R217" s="6947" t="s">
        <v>6034</v>
      </c>
      <c r="S217" s="6948" t="s">
        <v>6035</v>
      </c>
      <c r="T217" s="2247"/>
      <c r="U217" s="2247"/>
      <c r="V217" s="2247"/>
      <c r="W217" s="2247"/>
      <c r="X217" s="2247"/>
      <c r="Y217" s="2247"/>
      <c r="Z217" s="2247"/>
      <c r="AA217" s="2247"/>
      <c r="AB217" s="2247"/>
      <c r="AC217" s="2247"/>
      <c r="AD217" s="2247"/>
    </row>
    <row r="218" spans="1:30">
      <c r="A218" s="6946">
        <v>203</v>
      </c>
      <c r="B218" s="6942" t="s">
        <v>6036</v>
      </c>
      <c r="C218" s="6947" t="s">
        <v>6037</v>
      </c>
      <c r="D218" s="6948" t="s">
        <v>6038</v>
      </c>
      <c r="E218" s="6949"/>
      <c r="F218" s="6946">
        <v>527</v>
      </c>
      <c r="G218" s="6942" t="s">
        <v>6039</v>
      </c>
      <c r="H218" s="6947" t="s">
        <v>6040</v>
      </c>
      <c r="I218" s="6948" t="s">
        <v>6041</v>
      </c>
      <c r="J218" s="6949"/>
      <c r="K218" s="6946">
        <v>851</v>
      </c>
      <c r="L218" s="6942" t="s">
        <v>6042</v>
      </c>
      <c r="M218" s="6947" t="s">
        <v>6043</v>
      </c>
      <c r="N218" s="6948" t="s">
        <v>6044</v>
      </c>
      <c r="O218" s="6949"/>
      <c r="P218" s="6946">
        <v>1175</v>
      </c>
      <c r="Q218" s="6942" t="s">
        <v>6045</v>
      </c>
      <c r="R218" s="6947" t="s">
        <v>6046</v>
      </c>
      <c r="S218" s="6948" t="s">
        <v>6047</v>
      </c>
      <c r="T218" s="2247"/>
      <c r="U218" s="2247"/>
      <c r="V218" s="2247"/>
      <c r="W218" s="2247"/>
      <c r="X218" s="2247"/>
      <c r="Y218" s="2247"/>
      <c r="Z218" s="2247"/>
      <c r="AA218" s="2247"/>
      <c r="AB218" s="2247"/>
      <c r="AC218" s="2247"/>
      <c r="AD218" s="2247"/>
    </row>
    <row r="219" spans="1:30">
      <c r="A219" s="6946">
        <v>204</v>
      </c>
      <c r="B219" s="6942" t="s">
        <v>6048</v>
      </c>
      <c r="C219" s="6947" t="s">
        <v>6049</v>
      </c>
      <c r="D219" s="6948" t="s">
        <v>6050</v>
      </c>
      <c r="E219" s="6949"/>
      <c r="F219" s="6946">
        <v>528</v>
      </c>
      <c r="G219" s="6942" t="s">
        <v>6051</v>
      </c>
      <c r="H219" s="6947" t="s">
        <v>6052</v>
      </c>
      <c r="I219" s="6948" t="s">
        <v>6053</v>
      </c>
      <c r="J219" s="6949"/>
      <c r="K219" s="6946">
        <v>852</v>
      </c>
      <c r="L219" s="6942" t="s">
        <v>6054</v>
      </c>
      <c r="M219" s="6947" t="s">
        <v>6055</v>
      </c>
      <c r="N219" s="6948" t="s">
        <v>6056</v>
      </c>
      <c r="O219" s="6949"/>
      <c r="P219" s="6946">
        <v>1176</v>
      </c>
      <c r="Q219" s="6942" t="s">
        <v>6057</v>
      </c>
      <c r="R219" s="6947" t="s">
        <v>6058</v>
      </c>
      <c r="S219" s="6948" t="s">
        <v>6059</v>
      </c>
      <c r="T219" s="2247"/>
      <c r="U219" s="2247"/>
      <c r="V219" s="2247"/>
      <c r="W219" s="2247"/>
      <c r="X219" s="2247"/>
      <c r="Y219" s="2247"/>
      <c r="Z219" s="2247"/>
      <c r="AA219" s="2247"/>
      <c r="AB219" s="2247"/>
      <c r="AC219" s="2247"/>
      <c r="AD219" s="2247"/>
    </row>
    <row r="220" spans="1:30">
      <c r="A220" s="6946">
        <v>205</v>
      </c>
      <c r="B220" s="6942" t="s">
        <v>6060</v>
      </c>
      <c r="C220" s="6947" t="s">
        <v>6061</v>
      </c>
      <c r="D220" s="6948" t="s">
        <v>6062</v>
      </c>
      <c r="E220" s="6949"/>
      <c r="F220" s="6946">
        <v>529</v>
      </c>
      <c r="G220" s="6942" t="s">
        <v>6063</v>
      </c>
      <c r="H220" s="6947" t="s">
        <v>6064</v>
      </c>
      <c r="I220" s="6948" t="s">
        <v>6065</v>
      </c>
      <c r="J220" s="6949"/>
      <c r="K220" s="6946">
        <v>853</v>
      </c>
      <c r="L220" s="6942" t="s">
        <v>6066</v>
      </c>
      <c r="M220" s="6947" t="s">
        <v>6067</v>
      </c>
      <c r="N220" s="6948" t="s">
        <v>6068</v>
      </c>
      <c r="O220" s="6949"/>
      <c r="P220" s="6946">
        <v>1177</v>
      </c>
      <c r="Q220" s="6942" t="s">
        <v>6069</v>
      </c>
      <c r="R220" s="6947" t="s">
        <v>6070</v>
      </c>
      <c r="S220" s="6948" t="s">
        <v>6071</v>
      </c>
      <c r="T220" s="2247"/>
      <c r="U220" s="2247"/>
      <c r="V220" s="2247"/>
      <c r="W220" s="2247"/>
      <c r="X220" s="2247"/>
      <c r="Y220" s="2247"/>
      <c r="Z220" s="2247"/>
      <c r="AA220" s="2247"/>
      <c r="AB220" s="2247"/>
      <c r="AC220" s="2247"/>
      <c r="AD220" s="2247"/>
    </row>
    <row r="221" spans="1:30">
      <c r="A221" s="6946">
        <v>206</v>
      </c>
      <c r="B221" s="6942" t="s">
        <v>6072</v>
      </c>
      <c r="C221" s="6947" t="s">
        <v>6073</v>
      </c>
      <c r="D221" s="6948" t="s">
        <v>6074</v>
      </c>
      <c r="E221" s="6949"/>
      <c r="F221" s="6946">
        <v>530</v>
      </c>
      <c r="G221" s="6942" t="s">
        <v>6075</v>
      </c>
      <c r="H221" s="6947" t="s">
        <v>6076</v>
      </c>
      <c r="I221" s="6948" t="s">
        <v>6077</v>
      </c>
      <c r="J221" s="6949"/>
      <c r="K221" s="6946">
        <v>854</v>
      </c>
      <c r="L221" s="6942" t="s">
        <v>6078</v>
      </c>
      <c r="M221" s="6947" t="s">
        <v>6079</v>
      </c>
      <c r="N221" s="6948" t="s">
        <v>6080</v>
      </c>
      <c r="O221" s="6949"/>
      <c r="P221" s="6946">
        <v>1178</v>
      </c>
      <c r="Q221" s="6942" t="s">
        <v>6081</v>
      </c>
      <c r="R221" s="6947" t="s">
        <v>6082</v>
      </c>
      <c r="S221" s="6948" t="s">
        <v>6083</v>
      </c>
      <c r="T221" s="2247"/>
      <c r="U221" s="2247"/>
      <c r="V221" s="2247"/>
      <c r="W221" s="2247"/>
      <c r="X221" s="2247"/>
      <c r="Y221" s="2247"/>
      <c r="Z221" s="2247"/>
      <c r="AA221" s="2247"/>
      <c r="AB221" s="2247"/>
      <c r="AC221" s="2247"/>
      <c r="AD221" s="2247"/>
    </row>
    <row r="222" spans="1:30">
      <c r="A222" s="6946">
        <v>207</v>
      </c>
      <c r="B222" s="6942" t="s">
        <v>6084</v>
      </c>
      <c r="C222" s="6947" t="s">
        <v>6085</v>
      </c>
      <c r="D222" s="6948" t="s">
        <v>6086</v>
      </c>
      <c r="E222" s="6949"/>
      <c r="F222" s="6946">
        <v>531</v>
      </c>
      <c r="G222" s="6942" t="s">
        <v>6087</v>
      </c>
      <c r="H222" s="6947" t="s">
        <v>6088</v>
      </c>
      <c r="I222" s="6948" t="s">
        <v>6089</v>
      </c>
      <c r="J222" s="6949"/>
      <c r="K222" s="6946">
        <v>855</v>
      </c>
      <c r="L222" s="6942" t="s">
        <v>6090</v>
      </c>
      <c r="M222" s="6947" t="s">
        <v>6091</v>
      </c>
      <c r="N222" s="6948" t="s">
        <v>6092</v>
      </c>
      <c r="O222" s="6949"/>
      <c r="P222" s="6946">
        <v>1179</v>
      </c>
      <c r="Q222" s="6942" t="s">
        <v>6093</v>
      </c>
      <c r="R222" s="6947" t="s">
        <v>6094</v>
      </c>
      <c r="S222" s="6948" t="s">
        <v>6095</v>
      </c>
      <c r="T222" s="2247"/>
      <c r="U222" s="2247"/>
      <c r="V222" s="2247"/>
      <c r="W222" s="2247"/>
      <c r="X222" s="2247"/>
      <c r="Y222" s="2247"/>
      <c r="Z222" s="2247"/>
      <c r="AA222" s="2247"/>
      <c r="AB222" s="2247"/>
      <c r="AC222" s="2247"/>
      <c r="AD222" s="2247"/>
    </row>
    <row r="223" spans="1:30">
      <c r="A223" s="6946">
        <v>208</v>
      </c>
      <c r="B223" s="6942" t="s">
        <v>6096</v>
      </c>
      <c r="C223" s="6947" t="s">
        <v>6097</v>
      </c>
      <c r="D223" s="6948" t="s">
        <v>6098</v>
      </c>
      <c r="E223" s="6949"/>
      <c r="F223" s="6946">
        <v>532</v>
      </c>
      <c r="G223" s="6942" t="s">
        <v>6099</v>
      </c>
      <c r="H223" s="6947" t="s">
        <v>6100</v>
      </c>
      <c r="I223" s="6948" t="s">
        <v>6101</v>
      </c>
      <c r="J223" s="6949"/>
      <c r="K223" s="6946">
        <v>856</v>
      </c>
      <c r="L223" s="6942" t="s">
        <v>6102</v>
      </c>
      <c r="M223" s="6947" t="s">
        <v>6103</v>
      </c>
      <c r="N223" s="6948" t="s">
        <v>6104</v>
      </c>
      <c r="O223" s="6949"/>
      <c r="P223" s="6946">
        <v>1180</v>
      </c>
      <c r="Q223" s="6942" t="s">
        <v>6105</v>
      </c>
      <c r="R223" s="6947" t="s">
        <v>6106</v>
      </c>
      <c r="S223" s="6948" t="s">
        <v>6107</v>
      </c>
      <c r="T223" s="2247"/>
      <c r="U223" s="2247"/>
      <c r="V223" s="2247"/>
      <c r="W223" s="2247"/>
      <c r="X223" s="2247"/>
      <c r="Y223" s="2247"/>
      <c r="Z223" s="2247"/>
      <c r="AA223" s="2247"/>
      <c r="AB223" s="2247"/>
      <c r="AC223" s="2247"/>
      <c r="AD223" s="2247"/>
    </row>
    <row r="224" spans="1:30">
      <c r="A224" s="6946">
        <v>209</v>
      </c>
      <c r="B224" s="6942" t="s">
        <v>6108</v>
      </c>
      <c r="C224" s="6947" t="s">
        <v>6109</v>
      </c>
      <c r="D224" s="6948" t="s">
        <v>6110</v>
      </c>
      <c r="E224" s="6949"/>
      <c r="F224" s="6946">
        <v>533</v>
      </c>
      <c r="G224" s="6942" t="s">
        <v>6111</v>
      </c>
      <c r="H224" s="6947" t="s">
        <v>6112</v>
      </c>
      <c r="I224" s="6948" t="s">
        <v>6113</v>
      </c>
      <c r="J224" s="6949"/>
      <c r="K224" s="6946">
        <v>857</v>
      </c>
      <c r="L224" s="6942" t="s">
        <v>6114</v>
      </c>
      <c r="M224" s="6947" t="s">
        <v>6115</v>
      </c>
      <c r="N224" s="6948" t="s">
        <v>6104</v>
      </c>
      <c r="O224" s="6949"/>
      <c r="P224" s="6946">
        <v>1181</v>
      </c>
      <c r="Q224" s="6942" t="s">
        <v>6116</v>
      </c>
      <c r="R224" s="6947" t="s">
        <v>6117</v>
      </c>
      <c r="S224" s="6948" t="s">
        <v>6118</v>
      </c>
      <c r="T224" s="2247"/>
      <c r="U224" s="2247"/>
      <c r="V224" s="2247"/>
      <c r="W224" s="2247"/>
      <c r="X224" s="2247"/>
      <c r="Y224" s="2247"/>
      <c r="Z224" s="2247"/>
      <c r="AA224" s="2247"/>
      <c r="AB224" s="2247"/>
      <c r="AC224" s="2247"/>
      <c r="AD224" s="2247"/>
    </row>
    <row r="225" spans="1:30">
      <c r="A225" s="6946">
        <v>210</v>
      </c>
      <c r="B225" s="6942" t="s">
        <v>6119</v>
      </c>
      <c r="C225" s="6947" t="s">
        <v>6120</v>
      </c>
      <c r="D225" s="6948" t="s">
        <v>6121</v>
      </c>
      <c r="E225" s="6949"/>
      <c r="F225" s="6946">
        <v>534</v>
      </c>
      <c r="G225" s="6942" t="s">
        <v>6122</v>
      </c>
      <c r="H225" s="6947" t="s">
        <v>6123</v>
      </c>
      <c r="I225" s="6948" t="s">
        <v>6124</v>
      </c>
      <c r="J225" s="6949"/>
      <c r="K225" s="6946">
        <v>858</v>
      </c>
      <c r="L225" s="6942" t="s">
        <v>6125</v>
      </c>
      <c r="M225" s="6947" t="s">
        <v>6126</v>
      </c>
      <c r="N225" s="6948" t="s">
        <v>6127</v>
      </c>
      <c r="O225" s="6949"/>
      <c r="P225" s="6946">
        <v>1182</v>
      </c>
      <c r="Q225" s="6942" t="s">
        <v>6128</v>
      </c>
      <c r="R225" s="6947" t="s">
        <v>6129</v>
      </c>
      <c r="S225" s="6948" t="s">
        <v>6130</v>
      </c>
      <c r="T225" s="2247"/>
      <c r="U225" s="2247"/>
      <c r="V225" s="2247"/>
      <c r="W225" s="2247"/>
      <c r="X225" s="2247"/>
      <c r="Y225" s="2247"/>
      <c r="Z225" s="2247"/>
      <c r="AA225" s="2247"/>
      <c r="AB225" s="2247"/>
      <c r="AC225" s="2247"/>
      <c r="AD225" s="2247"/>
    </row>
    <row r="226" spans="1:30">
      <c r="A226" s="6946">
        <v>211</v>
      </c>
      <c r="B226" s="6942" t="s">
        <v>6131</v>
      </c>
      <c r="C226" s="6947" t="s">
        <v>6132</v>
      </c>
      <c r="D226" s="6948" t="s">
        <v>6133</v>
      </c>
      <c r="E226" s="6949"/>
      <c r="F226" s="6946">
        <v>535</v>
      </c>
      <c r="G226" s="6942" t="s">
        <v>6134</v>
      </c>
      <c r="H226" s="6947" t="s">
        <v>6135</v>
      </c>
      <c r="I226" s="6948" t="s">
        <v>6136</v>
      </c>
      <c r="J226" s="6949"/>
      <c r="K226" s="6946">
        <v>859</v>
      </c>
      <c r="L226" s="6942" t="s">
        <v>6137</v>
      </c>
      <c r="M226" s="6947" t="s">
        <v>6138</v>
      </c>
      <c r="N226" s="6948" t="s">
        <v>6139</v>
      </c>
      <c r="O226" s="6949"/>
      <c r="P226" s="6946">
        <v>1183</v>
      </c>
      <c r="Q226" s="6942" t="s">
        <v>6140</v>
      </c>
      <c r="R226" s="6947" t="s">
        <v>6141</v>
      </c>
      <c r="S226" s="6948" t="s">
        <v>6142</v>
      </c>
      <c r="T226" s="2247"/>
      <c r="U226" s="2247"/>
      <c r="V226" s="2247"/>
      <c r="W226" s="2247"/>
      <c r="X226" s="2247"/>
      <c r="Y226" s="2247"/>
      <c r="Z226" s="2247"/>
      <c r="AA226" s="2247"/>
      <c r="AB226" s="2247"/>
      <c r="AC226" s="2247"/>
      <c r="AD226" s="2247"/>
    </row>
    <row r="227" spans="1:30">
      <c r="A227" s="6946">
        <v>212</v>
      </c>
      <c r="B227" s="6942" t="s">
        <v>6143</v>
      </c>
      <c r="C227" s="6947" t="s">
        <v>6144</v>
      </c>
      <c r="D227" s="6948" t="s">
        <v>6145</v>
      </c>
      <c r="E227" s="6949"/>
      <c r="F227" s="6946">
        <v>536</v>
      </c>
      <c r="G227" s="6942" t="s">
        <v>6146</v>
      </c>
      <c r="H227" s="6947" t="s">
        <v>6147</v>
      </c>
      <c r="I227" s="6948" t="s">
        <v>6148</v>
      </c>
      <c r="J227" s="6949"/>
      <c r="K227" s="6946">
        <v>860</v>
      </c>
      <c r="L227" s="6942" t="s">
        <v>6149</v>
      </c>
      <c r="M227" s="6947" t="s">
        <v>6150</v>
      </c>
      <c r="N227" s="6948" t="s">
        <v>6151</v>
      </c>
      <c r="O227" s="6949"/>
      <c r="P227" s="6946">
        <v>1184</v>
      </c>
      <c r="Q227" s="6942" t="s">
        <v>6152</v>
      </c>
      <c r="R227" s="6947" t="s">
        <v>6153</v>
      </c>
      <c r="S227" s="6948" t="s">
        <v>6154</v>
      </c>
      <c r="T227" s="2247"/>
      <c r="U227" s="2247"/>
      <c r="V227" s="2247"/>
      <c r="W227" s="2247"/>
      <c r="X227" s="2247"/>
      <c r="Y227" s="2247"/>
      <c r="Z227" s="2247"/>
      <c r="AA227" s="2247"/>
      <c r="AB227" s="2247"/>
      <c r="AC227" s="2247"/>
      <c r="AD227" s="2247"/>
    </row>
    <row r="228" spans="1:30">
      <c r="A228" s="6946">
        <v>213</v>
      </c>
      <c r="B228" s="6942" t="s">
        <v>6155</v>
      </c>
      <c r="C228" s="6947" t="s">
        <v>6156</v>
      </c>
      <c r="D228" s="6948" t="s">
        <v>6157</v>
      </c>
      <c r="E228" s="6949"/>
      <c r="F228" s="6946">
        <v>537</v>
      </c>
      <c r="G228" s="6942" t="s">
        <v>6158</v>
      </c>
      <c r="H228" s="6947" t="s">
        <v>6159</v>
      </c>
      <c r="I228" s="6948" t="s">
        <v>6160</v>
      </c>
      <c r="J228" s="6949"/>
      <c r="K228" s="6946">
        <v>861</v>
      </c>
      <c r="L228" s="6942" t="s">
        <v>6161</v>
      </c>
      <c r="M228" s="6947" t="s">
        <v>6162</v>
      </c>
      <c r="N228" s="6948" t="s">
        <v>6163</v>
      </c>
      <c r="O228" s="6949"/>
      <c r="P228" s="6946">
        <v>1185</v>
      </c>
      <c r="Q228" s="6942" t="s">
        <v>6164</v>
      </c>
      <c r="R228" s="6947" t="s">
        <v>6165</v>
      </c>
      <c r="S228" s="6948" t="s">
        <v>6166</v>
      </c>
      <c r="T228" s="2247"/>
      <c r="U228" s="2247"/>
      <c r="V228" s="2247"/>
      <c r="W228" s="2247"/>
      <c r="X228" s="2247"/>
      <c r="Y228" s="2247"/>
      <c r="Z228" s="2247"/>
      <c r="AA228" s="2247"/>
      <c r="AB228" s="2247"/>
      <c r="AC228" s="2247"/>
      <c r="AD228" s="2247"/>
    </row>
    <row r="229" spans="1:30">
      <c r="A229" s="6946">
        <v>214</v>
      </c>
      <c r="B229" s="6942" t="s">
        <v>6167</v>
      </c>
      <c r="C229" s="6947" t="s">
        <v>6168</v>
      </c>
      <c r="D229" s="6948" t="s">
        <v>6169</v>
      </c>
      <c r="E229" s="6949"/>
      <c r="F229" s="6946">
        <v>538</v>
      </c>
      <c r="G229" s="6942" t="s">
        <v>6170</v>
      </c>
      <c r="H229" s="6947" t="s">
        <v>6171</v>
      </c>
      <c r="I229" s="6948" t="s">
        <v>6172</v>
      </c>
      <c r="J229" s="6949"/>
      <c r="K229" s="6946">
        <v>862</v>
      </c>
      <c r="L229" s="6942" t="s">
        <v>6173</v>
      </c>
      <c r="M229" s="6947" t="s">
        <v>6174</v>
      </c>
      <c r="N229" s="6948" t="s">
        <v>6175</v>
      </c>
      <c r="O229" s="6949"/>
      <c r="P229" s="6946">
        <v>1186</v>
      </c>
      <c r="Q229" s="6942" t="s">
        <v>6176</v>
      </c>
      <c r="R229" s="6947" t="s">
        <v>6177</v>
      </c>
      <c r="S229" s="6948" t="s">
        <v>6178</v>
      </c>
      <c r="T229" s="2247"/>
      <c r="U229" s="2247"/>
      <c r="V229" s="2247"/>
      <c r="W229" s="2247"/>
      <c r="X229" s="2247"/>
      <c r="Y229" s="2247"/>
      <c r="Z229" s="2247"/>
      <c r="AA229" s="2247"/>
      <c r="AB229" s="2247"/>
      <c r="AC229" s="2247"/>
      <c r="AD229" s="2247"/>
    </row>
    <row r="230" spans="1:30">
      <c r="A230" s="6946">
        <v>215</v>
      </c>
      <c r="B230" s="6942" t="s">
        <v>6179</v>
      </c>
      <c r="C230" s="6947" t="s">
        <v>6180</v>
      </c>
      <c r="D230" s="6948" t="s">
        <v>6181</v>
      </c>
      <c r="E230" s="6949"/>
      <c r="F230" s="6946">
        <v>539</v>
      </c>
      <c r="G230" s="6942" t="s">
        <v>6182</v>
      </c>
      <c r="H230" s="6947" t="s">
        <v>6183</v>
      </c>
      <c r="I230" s="6948" t="s">
        <v>6184</v>
      </c>
      <c r="J230" s="6949"/>
      <c r="K230" s="6946">
        <v>863</v>
      </c>
      <c r="L230" s="6942" t="s">
        <v>6185</v>
      </c>
      <c r="M230" s="6947" t="s">
        <v>6186</v>
      </c>
      <c r="N230" s="6948" t="s">
        <v>6187</v>
      </c>
      <c r="O230" s="6949"/>
      <c r="P230" s="6946">
        <v>1187</v>
      </c>
      <c r="Q230" s="6942" t="s">
        <v>6188</v>
      </c>
      <c r="R230" s="6947" t="s">
        <v>6189</v>
      </c>
      <c r="S230" s="6948" t="s">
        <v>6190</v>
      </c>
      <c r="T230" s="2247"/>
      <c r="U230" s="2247"/>
      <c r="V230" s="2247"/>
      <c r="W230" s="2247"/>
      <c r="X230" s="2247"/>
      <c r="Y230" s="2247"/>
      <c r="Z230" s="2247"/>
      <c r="AA230" s="2247"/>
      <c r="AB230" s="2247"/>
      <c r="AC230" s="2247"/>
      <c r="AD230" s="2247"/>
    </row>
    <row r="231" spans="1:30">
      <c r="A231" s="6946">
        <v>216</v>
      </c>
      <c r="B231" s="6942" t="s">
        <v>6191</v>
      </c>
      <c r="C231" s="6947" t="s">
        <v>6192</v>
      </c>
      <c r="D231" s="6948" t="s">
        <v>6193</v>
      </c>
      <c r="E231" s="6949"/>
      <c r="F231" s="6946">
        <v>540</v>
      </c>
      <c r="G231" s="6942" t="s">
        <v>6194</v>
      </c>
      <c r="H231" s="6947" t="s">
        <v>6195</v>
      </c>
      <c r="I231" s="6948" t="s">
        <v>6196</v>
      </c>
      <c r="J231" s="6949"/>
      <c r="K231" s="6946">
        <v>864</v>
      </c>
      <c r="L231" s="6942" t="s">
        <v>6197</v>
      </c>
      <c r="M231" s="6947" t="s">
        <v>6198</v>
      </c>
      <c r="N231" s="6948" t="s">
        <v>6199</v>
      </c>
      <c r="O231" s="6949"/>
      <c r="P231" s="6946">
        <v>1188</v>
      </c>
      <c r="Q231" s="6942" t="s">
        <v>6200</v>
      </c>
      <c r="R231" s="6947" t="s">
        <v>6201</v>
      </c>
      <c r="S231" s="6948" t="s">
        <v>6202</v>
      </c>
      <c r="T231" s="2247"/>
      <c r="U231" s="2247"/>
      <c r="V231" s="2247"/>
      <c r="W231" s="2247"/>
      <c r="X231" s="2247"/>
      <c r="Y231" s="2247"/>
      <c r="Z231" s="2247"/>
      <c r="AA231" s="2247"/>
      <c r="AB231" s="2247"/>
      <c r="AC231" s="2247"/>
      <c r="AD231" s="2247"/>
    </row>
    <row r="232" spans="1:30">
      <c r="A232" s="6946">
        <v>217</v>
      </c>
      <c r="B232" s="6942" t="s">
        <v>6203</v>
      </c>
      <c r="C232" s="6947" t="s">
        <v>6204</v>
      </c>
      <c r="D232" s="6948" t="s">
        <v>6205</v>
      </c>
      <c r="E232" s="6949"/>
      <c r="F232" s="6946">
        <v>541</v>
      </c>
      <c r="G232" s="6942" t="s">
        <v>6206</v>
      </c>
      <c r="H232" s="6947" t="s">
        <v>6207</v>
      </c>
      <c r="I232" s="6948" t="s">
        <v>6208</v>
      </c>
      <c r="J232" s="6949"/>
      <c r="K232" s="6946">
        <v>865</v>
      </c>
      <c r="L232" s="6942" t="s">
        <v>6209</v>
      </c>
      <c r="M232" s="6947" t="s">
        <v>6210</v>
      </c>
      <c r="N232" s="6948" t="s">
        <v>6211</v>
      </c>
      <c r="O232" s="6949"/>
      <c r="P232" s="6946">
        <v>1189</v>
      </c>
      <c r="Q232" s="6942" t="s">
        <v>6212</v>
      </c>
      <c r="R232" s="6947" t="s">
        <v>6213</v>
      </c>
      <c r="S232" s="6948" t="s">
        <v>6214</v>
      </c>
      <c r="T232" s="2247"/>
      <c r="U232" s="2247"/>
      <c r="V232" s="2247"/>
      <c r="W232" s="2247"/>
      <c r="X232" s="2247"/>
      <c r="Y232" s="2247"/>
      <c r="Z232" s="2247"/>
      <c r="AA232" s="2247"/>
      <c r="AB232" s="2247"/>
      <c r="AC232" s="2247"/>
      <c r="AD232" s="2247"/>
    </row>
    <row r="233" spans="1:30">
      <c r="A233" s="6946">
        <v>218</v>
      </c>
      <c r="B233" s="6942" t="s">
        <v>6215</v>
      </c>
      <c r="C233" s="6947" t="s">
        <v>6216</v>
      </c>
      <c r="D233" s="6948" t="s">
        <v>6217</v>
      </c>
      <c r="E233" s="6949"/>
      <c r="F233" s="6946">
        <v>542</v>
      </c>
      <c r="G233" s="6942" t="s">
        <v>6218</v>
      </c>
      <c r="H233" s="6947" t="s">
        <v>6219</v>
      </c>
      <c r="I233" s="6948" t="s">
        <v>6220</v>
      </c>
      <c r="J233" s="6949"/>
      <c r="K233" s="6946">
        <v>866</v>
      </c>
      <c r="L233" s="6942" t="s">
        <v>6221</v>
      </c>
      <c r="M233" s="6947" t="s">
        <v>6222</v>
      </c>
      <c r="N233" s="6948" t="s">
        <v>6223</v>
      </c>
      <c r="O233" s="6949"/>
      <c r="P233" s="6946">
        <v>1190</v>
      </c>
      <c r="Q233" s="6942" t="s">
        <v>6224</v>
      </c>
      <c r="R233" s="6947" t="s">
        <v>6225</v>
      </c>
      <c r="S233" s="6948" t="s">
        <v>6226</v>
      </c>
      <c r="T233" s="2247"/>
      <c r="U233" s="2247"/>
      <c r="V233" s="2247"/>
      <c r="W233" s="2247"/>
      <c r="X233" s="2247"/>
      <c r="Y233" s="2247"/>
      <c r="Z233" s="2247"/>
      <c r="AA233" s="2247"/>
      <c r="AB233" s="2247"/>
      <c r="AC233" s="2247"/>
      <c r="AD233" s="2247"/>
    </row>
    <row r="234" spans="1:30">
      <c r="A234" s="6946">
        <v>219</v>
      </c>
      <c r="B234" s="6942" t="s">
        <v>6227</v>
      </c>
      <c r="C234" s="6947" t="s">
        <v>6228</v>
      </c>
      <c r="D234" s="6948" t="s">
        <v>6229</v>
      </c>
      <c r="E234" s="6949"/>
      <c r="F234" s="6946">
        <v>543</v>
      </c>
      <c r="G234" s="6942" t="s">
        <v>6230</v>
      </c>
      <c r="H234" s="6947" t="s">
        <v>6231</v>
      </c>
      <c r="I234" s="6948" t="s">
        <v>6232</v>
      </c>
      <c r="J234" s="6949"/>
      <c r="K234" s="6946">
        <v>867</v>
      </c>
      <c r="L234" s="6942" t="s">
        <v>6233</v>
      </c>
      <c r="M234" s="6947" t="s">
        <v>6234</v>
      </c>
      <c r="N234" s="6948" t="s">
        <v>6235</v>
      </c>
      <c r="O234" s="6949"/>
      <c r="P234" s="6946">
        <v>1191</v>
      </c>
      <c r="Q234" s="6942" t="s">
        <v>6236</v>
      </c>
      <c r="R234" s="6947" t="s">
        <v>6237</v>
      </c>
      <c r="S234" s="6948" t="s">
        <v>6238</v>
      </c>
      <c r="T234" s="2247"/>
      <c r="U234" s="2247"/>
      <c r="V234" s="2247"/>
      <c r="W234" s="2247"/>
      <c r="X234" s="2247"/>
      <c r="Y234" s="2247"/>
      <c r="Z234" s="2247"/>
      <c r="AA234" s="2247"/>
      <c r="AB234" s="2247"/>
      <c r="AC234" s="2247"/>
      <c r="AD234" s="2247"/>
    </row>
    <row r="235" spans="1:30">
      <c r="A235" s="6946">
        <v>220</v>
      </c>
      <c r="B235" s="6942" t="s">
        <v>6239</v>
      </c>
      <c r="C235" s="6947" t="s">
        <v>6240</v>
      </c>
      <c r="D235" s="6948" t="s">
        <v>6241</v>
      </c>
      <c r="E235" s="6949"/>
      <c r="F235" s="6946">
        <v>544</v>
      </c>
      <c r="G235" s="6942" t="s">
        <v>6242</v>
      </c>
      <c r="H235" s="6947" t="s">
        <v>6243</v>
      </c>
      <c r="I235" s="6948" t="s">
        <v>6244</v>
      </c>
      <c r="J235" s="6949"/>
      <c r="K235" s="6946">
        <v>868</v>
      </c>
      <c r="L235" s="6942" t="s">
        <v>6245</v>
      </c>
      <c r="M235" s="6947" t="s">
        <v>6246</v>
      </c>
      <c r="N235" s="6948" t="s">
        <v>6247</v>
      </c>
      <c r="O235" s="6949"/>
      <c r="P235" s="6946">
        <v>1192</v>
      </c>
      <c r="Q235" s="6942" t="s">
        <v>6248</v>
      </c>
      <c r="R235" s="6947" t="s">
        <v>6249</v>
      </c>
      <c r="S235" s="6948" t="s">
        <v>6250</v>
      </c>
      <c r="T235" s="2247"/>
      <c r="U235" s="2247"/>
      <c r="V235" s="2247"/>
      <c r="W235" s="2247"/>
      <c r="X235" s="2247"/>
      <c r="Y235" s="2247"/>
      <c r="Z235" s="2247"/>
      <c r="AA235" s="2247"/>
      <c r="AB235" s="2247"/>
      <c r="AC235" s="2247"/>
      <c r="AD235" s="2247"/>
    </row>
    <row r="236" spans="1:30">
      <c r="A236" s="6946">
        <v>221</v>
      </c>
      <c r="B236" s="6942" t="s">
        <v>6251</v>
      </c>
      <c r="C236" s="6947" t="s">
        <v>6252</v>
      </c>
      <c r="D236" s="6948" t="s">
        <v>6253</v>
      </c>
      <c r="E236" s="6949"/>
      <c r="F236" s="6946">
        <v>545</v>
      </c>
      <c r="G236" s="6942" t="s">
        <v>6254</v>
      </c>
      <c r="H236" s="6947" t="s">
        <v>6255</v>
      </c>
      <c r="I236" s="6948" t="s">
        <v>6256</v>
      </c>
      <c r="J236" s="6949"/>
      <c r="K236" s="6946">
        <v>869</v>
      </c>
      <c r="L236" s="6942" t="s">
        <v>6257</v>
      </c>
      <c r="M236" s="6947" t="s">
        <v>6258</v>
      </c>
      <c r="N236" s="6948" t="s">
        <v>6259</v>
      </c>
      <c r="O236" s="6949"/>
      <c r="P236" s="6946">
        <v>1193</v>
      </c>
      <c r="Q236" s="6942" t="s">
        <v>6260</v>
      </c>
      <c r="R236" s="6947" t="s">
        <v>6261</v>
      </c>
      <c r="S236" s="6948" t="s">
        <v>6262</v>
      </c>
      <c r="T236" s="2247"/>
      <c r="U236" s="2247"/>
      <c r="V236" s="2247"/>
      <c r="W236" s="2247"/>
      <c r="X236" s="2247"/>
      <c r="Y236" s="2247"/>
      <c r="Z236" s="2247"/>
      <c r="AA236" s="2247"/>
      <c r="AB236" s="2247"/>
      <c r="AC236" s="2247"/>
      <c r="AD236" s="2247"/>
    </row>
    <row r="237" spans="1:30">
      <c r="A237" s="6946">
        <v>222</v>
      </c>
      <c r="B237" s="6942" t="s">
        <v>6263</v>
      </c>
      <c r="C237" s="6947" t="s">
        <v>6264</v>
      </c>
      <c r="D237" s="6948" t="s">
        <v>6265</v>
      </c>
      <c r="E237" s="6949"/>
      <c r="F237" s="6946">
        <v>546</v>
      </c>
      <c r="G237" s="6942" t="s">
        <v>6266</v>
      </c>
      <c r="H237" s="6947" t="s">
        <v>6267</v>
      </c>
      <c r="I237" s="6948" t="s">
        <v>6268</v>
      </c>
      <c r="J237" s="6949"/>
      <c r="K237" s="6946">
        <v>870</v>
      </c>
      <c r="L237" s="6942" t="s">
        <v>6269</v>
      </c>
      <c r="M237" s="6947" t="s">
        <v>6270</v>
      </c>
      <c r="N237" s="6948" t="s">
        <v>6271</v>
      </c>
      <c r="O237" s="6949"/>
      <c r="P237" s="6946">
        <v>1194</v>
      </c>
      <c r="Q237" s="6942" t="s">
        <v>6272</v>
      </c>
      <c r="R237" s="6947" t="s">
        <v>6273</v>
      </c>
      <c r="S237" s="6948" t="s">
        <v>6274</v>
      </c>
      <c r="T237" s="2247"/>
      <c r="U237" s="2247"/>
      <c r="V237" s="2247"/>
      <c r="W237" s="2247"/>
      <c r="X237" s="2247"/>
      <c r="Y237" s="2247"/>
      <c r="Z237" s="2247"/>
      <c r="AA237" s="2247"/>
      <c r="AB237" s="2247"/>
      <c r="AC237" s="2247"/>
      <c r="AD237" s="2247"/>
    </row>
    <row r="238" spans="1:30">
      <c r="A238" s="6946">
        <v>223</v>
      </c>
      <c r="B238" s="6942" t="s">
        <v>6275</v>
      </c>
      <c r="C238" s="6947" t="s">
        <v>6276</v>
      </c>
      <c r="D238" s="6948" t="s">
        <v>6277</v>
      </c>
      <c r="E238" s="6949"/>
      <c r="F238" s="6946">
        <v>547</v>
      </c>
      <c r="G238" s="6942" t="s">
        <v>6278</v>
      </c>
      <c r="H238" s="6947" t="s">
        <v>6279</v>
      </c>
      <c r="I238" s="6948" t="s">
        <v>6280</v>
      </c>
      <c r="J238" s="6949"/>
      <c r="K238" s="6946">
        <v>871</v>
      </c>
      <c r="L238" s="6942" t="s">
        <v>6281</v>
      </c>
      <c r="M238" s="6947" t="s">
        <v>6282</v>
      </c>
      <c r="N238" s="6948" t="s">
        <v>6283</v>
      </c>
      <c r="O238" s="6949"/>
      <c r="P238" s="6946">
        <v>1195</v>
      </c>
      <c r="Q238" s="6942" t="s">
        <v>6284</v>
      </c>
      <c r="R238" s="6947" t="s">
        <v>6285</v>
      </c>
      <c r="S238" s="6948" t="s">
        <v>6286</v>
      </c>
      <c r="T238" s="2247"/>
      <c r="U238" s="2247"/>
      <c r="V238" s="2247"/>
      <c r="W238" s="2247"/>
      <c r="X238" s="2247"/>
      <c r="Y238" s="2247"/>
      <c r="Z238" s="2247"/>
      <c r="AA238" s="2247"/>
      <c r="AB238" s="2247"/>
      <c r="AC238" s="2247"/>
      <c r="AD238" s="2247"/>
    </row>
    <row r="239" spans="1:30">
      <c r="A239" s="6946">
        <v>224</v>
      </c>
      <c r="B239" s="6942" t="s">
        <v>6287</v>
      </c>
      <c r="C239" s="6947" t="s">
        <v>6288</v>
      </c>
      <c r="D239" s="6948" t="s">
        <v>6289</v>
      </c>
      <c r="E239" s="6949"/>
      <c r="F239" s="6946">
        <v>548</v>
      </c>
      <c r="G239" s="6942" t="s">
        <v>6290</v>
      </c>
      <c r="H239" s="6947" t="s">
        <v>6291</v>
      </c>
      <c r="I239" s="6948" t="s">
        <v>6292</v>
      </c>
      <c r="J239" s="6949"/>
      <c r="K239" s="6946">
        <v>872</v>
      </c>
      <c r="L239" s="6942" t="s">
        <v>6293</v>
      </c>
      <c r="M239" s="6947" t="s">
        <v>6294</v>
      </c>
      <c r="N239" s="6948" t="s">
        <v>6295</v>
      </c>
      <c r="O239" s="6949"/>
      <c r="P239" s="6946">
        <v>1196</v>
      </c>
      <c r="Q239" s="6942" t="s">
        <v>6296</v>
      </c>
      <c r="R239" s="6947" t="s">
        <v>6297</v>
      </c>
      <c r="S239" s="6948" t="s">
        <v>6298</v>
      </c>
      <c r="T239" s="2247"/>
      <c r="U239" s="2247"/>
      <c r="V239" s="2247"/>
      <c r="W239" s="2247"/>
      <c r="X239" s="2247"/>
      <c r="Y239" s="2247"/>
      <c r="Z239" s="2247"/>
      <c r="AA239" s="2247"/>
      <c r="AB239" s="2247"/>
      <c r="AC239" s="2247"/>
      <c r="AD239" s="2247"/>
    </row>
    <row r="240" spans="1:30">
      <c r="A240" s="6946">
        <v>225</v>
      </c>
      <c r="B240" s="6942" t="s">
        <v>6299</v>
      </c>
      <c r="C240" s="6947" t="s">
        <v>6300</v>
      </c>
      <c r="D240" s="6948" t="s">
        <v>6301</v>
      </c>
      <c r="E240" s="6949"/>
      <c r="F240" s="6946">
        <v>549</v>
      </c>
      <c r="G240" s="6942" t="s">
        <v>6302</v>
      </c>
      <c r="H240" s="6947" t="s">
        <v>6303</v>
      </c>
      <c r="I240" s="6948" t="s">
        <v>6304</v>
      </c>
      <c r="J240" s="6949"/>
      <c r="K240" s="6946">
        <v>873</v>
      </c>
      <c r="L240" s="6942" t="s">
        <v>6305</v>
      </c>
      <c r="M240" s="6947" t="s">
        <v>6306</v>
      </c>
      <c r="N240" s="6948" t="s">
        <v>6307</v>
      </c>
      <c r="O240" s="6949"/>
      <c r="P240" s="6946">
        <v>1197</v>
      </c>
      <c r="Q240" s="6942" t="s">
        <v>6308</v>
      </c>
      <c r="R240" s="6947" t="s">
        <v>6309</v>
      </c>
      <c r="S240" s="6948" t="s">
        <v>6310</v>
      </c>
      <c r="T240" s="2247"/>
      <c r="U240" s="2247"/>
      <c r="V240" s="2247"/>
      <c r="W240" s="2247"/>
      <c r="X240" s="2247"/>
      <c r="Y240" s="2247"/>
      <c r="Z240" s="2247"/>
      <c r="AA240" s="2247"/>
      <c r="AB240" s="2247"/>
      <c r="AC240" s="2247"/>
      <c r="AD240" s="2247"/>
    </row>
    <row r="241" spans="1:30">
      <c r="A241" s="6946">
        <v>226</v>
      </c>
      <c r="B241" s="6942" t="s">
        <v>6311</v>
      </c>
      <c r="C241" s="6947" t="s">
        <v>6312</v>
      </c>
      <c r="D241" s="6948" t="s">
        <v>5154</v>
      </c>
      <c r="E241" s="6949"/>
      <c r="F241" s="6946">
        <v>550</v>
      </c>
      <c r="G241" s="6942" t="s">
        <v>6313</v>
      </c>
      <c r="H241" s="6947" t="s">
        <v>6314</v>
      </c>
      <c r="I241" s="6948" t="s">
        <v>6315</v>
      </c>
      <c r="J241" s="6949"/>
      <c r="K241" s="6946">
        <v>874</v>
      </c>
      <c r="L241" s="6942" t="s">
        <v>6316</v>
      </c>
      <c r="M241" s="6947" t="s">
        <v>6317</v>
      </c>
      <c r="N241" s="6948" t="s">
        <v>6318</v>
      </c>
      <c r="O241" s="6949"/>
      <c r="P241" s="6946">
        <v>1198</v>
      </c>
      <c r="Q241" s="6942" t="s">
        <v>6319</v>
      </c>
      <c r="R241" s="6947" t="s">
        <v>6320</v>
      </c>
      <c r="S241" s="6948" t="s">
        <v>6321</v>
      </c>
      <c r="T241" s="2247"/>
      <c r="U241" s="2247"/>
      <c r="V241" s="2247"/>
      <c r="W241" s="2247"/>
      <c r="X241" s="2247"/>
      <c r="Y241" s="2247"/>
      <c r="Z241" s="2247"/>
      <c r="AA241" s="2247"/>
      <c r="AB241" s="2247"/>
      <c r="AC241" s="2247"/>
      <c r="AD241" s="2247"/>
    </row>
    <row r="242" spans="1:30">
      <c r="A242" s="6946">
        <v>227</v>
      </c>
      <c r="B242" s="6942" t="s">
        <v>6322</v>
      </c>
      <c r="C242" s="6947" t="s">
        <v>6323</v>
      </c>
      <c r="D242" s="6948" t="s">
        <v>6324</v>
      </c>
      <c r="E242" s="6949"/>
      <c r="F242" s="6946">
        <v>551</v>
      </c>
      <c r="G242" s="6942" t="s">
        <v>6325</v>
      </c>
      <c r="H242" s="6947" t="s">
        <v>6326</v>
      </c>
      <c r="I242" s="6948" t="s">
        <v>6327</v>
      </c>
      <c r="J242" s="6949"/>
      <c r="K242" s="6946">
        <v>875</v>
      </c>
      <c r="L242" s="6942" t="s">
        <v>6328</v>
      </c>
      <c r="M242" s="6947" t="s">
        <v>6329</v>
      </c>
      <c r="N242" s="6948" t="s">
        <v>6330</v>
      </c>
      <c r="O242" s="6949"/>
      <c r="P242" s="6946">
        <v>1199</v>
      </c>
      <c r="Q242" s="6942" t="s">
        <v>6331</v>
      </c>
      <c r="R242" s="6947" t="s">
        <v>6332</v>
      </c>
      <c r="S242" s="6948" t="s">
        <v>6333</v>
      </c>
      <c r="T242" s="2247"/>
      <c r="U242" s="2247"/>
      <c r="V242" s="2247"/>
      <c r="W242" s="2247"/>
      <c r="X242" s="2247"/>
      <c r="Y242" s="2247"/>
      <c r="Z242" s="2247"/>
      <c r="AA242" s="2247"/>
      <c r="AB242" s="2247"/>
      <c r="AC242" s="2247"/>
      <c r="AD242" s="2247"/>
    </row>
    <row r="243" spans="1:30">
      <c r="A243" s="6946">
        <v>228</v>
      </c>
      <c r="B243" s="6942" t="s">
        <v>6334</v>
      </c>
      <c r="C243" s="6947" t="s">
        <v>6335</v>
      </c>
      <c r="D243" s="6948" t="s">
        <v>6336</v>
      </c>
      <c r="E243" s="6949"/>
      <c r="F243" s="6946">
        <v>552</v>
      </c>
      <c r="G243" s="6942" t="s">
        <v>6337</v>
      </c>
      <c r="H243" s="6947" t="s">
        <v>6338</v>
      </c>
      <c r="I243" s="6948" t="s">
        <v>6339</v>
      </c>
      <c r="J243" s="6949"/>
      <c r="K243" s="6946">
        <v>876</v>
      </c>
      <c r="L243" s="6942" t="s">
        <v>6340</v>
      </c>
      <c r="M243" s="6947" t="s">
        <v>6341</v>
      </c>
      <c r="N243" s="6948" t="s">
        <v>6342</v>
      </c>
      <c r="O243" s="6949"/>
      <c r="P243" s="6946">
        <v>1200</v>
      </c>
      <c r="Q243" s="6942" t="s">
        <v>6343</v>
      </c>
      <c r="R243" s="6947" t="s">
        <v>6344</v>
      </c>
      <c r="S243" s="6948" t="s">
        <v>818</v>
      </c>
      <c r="T243" s="2247"/>
      <c r="U243" s="2247"/>
      <c r="V243" s="2247"/>
      <c r="W243" s="2247"/>
      <c r="X243" s="2247"/>
      <c r="Y243" s="2247"/>
      <c r="Z243" s="2247"/>
      <c r="AA243" s="2247"/>
      <c r="AB243" s="2247"/>
      <c r="AC243" s="2247"/>
      <c r="AD243" s="2247"/>
    </row>
    <row r="244" spans="1:30">
      <c r="A244" s="6946">
        <v>229</v>
      </c>
      <c r="B244" s="6942" t="s">
        <v>6345</v>
      </c>
      <c r="C244" s="6947" t="s">
        <v>6346</v>
      </c>
      <c r="D244" s="6948" t="s">
        <v>6347</v>
      </c>
      <c r="E244" s="6949"/>
      <c r="F244" s="6946">
        <v>553</v>
      </c>
      <c r="G244" s="6942" t="s">
        <v>6348</v>
      </c>
      <c r="H244" s="6947" t="s">
        <v>6349</v>
      </c>
      <c r="I244" s="6948" t="s">
        <v>6350</v>
      </c>
      <c r="J244" s="6949"/>
      <c r="K244" s="6946">
        <v>877</v>
      </c>
      <c r="L244" s="6942" t="s">
        <v>6351</v>
      </c>
      <c r="M244" s="6947" t="s">
        <v>6352</v>
      </c>
      <c r="N244" s="6948" t="s">
        <v>6353</v>
      </c>
      <c r="O244" s="6949"/>
      <c r="P244" s="6946">
        <v>1201</v>
      </c>
      <c r="Q244" s="6942" t="s">
        <v>6354</v>
      </c>
      <c r="R244" s="6947" t="s">
        <v>6355</v>
      </c>
      <c r="S244" s="6948" t="s">
        <v>6356</v>
      </c>
      <c r="T244" s="2247"/>
      <c r="U244" s="2247"/>
      <c r="V244" s="2247"/>
      <c r="W244" s="2247"/>
      <c r="X244" s="2247"/>
      <c r="Y244" s="2247"/>
      <c r="Z244" s="2247"/>
      <c r="AA244" s="2247"/>
      <c r="AB244" s="2247"/>
      <c r="AC244" s="2247"/>
      <c r="AD244" s="2247"/>
    </row>
    <row r="245" spans="1:30">
      <c r="A245" s="6946">
        <v>230</v>
      </c>
      <c r="B245" s="6942" t="s">
        <v>6357</v>
      </c>
      <c r="C245" s="6947" t="s">
        <v>6358</v>
      </c>
      <c r="D245" s="6948" t="s">
        <v>6359</v>
      </c>
      <c r="E245" s="6949"/>
      <c r="F245" s="6946">
        <v>554</v>
      </c>
      <c r="G245" s="6942" t="s">
        <v>6360</v>
      </c>
      <c r="H245" s="6947" t="s">
        <v>6361</v>
      </c>
      <c r="I245" s="6948" t="s">
        <v>6362</v>
      </c>
      <c r="J245" s="6949"/>
      <c r="K245" s="6946">
        <v>878</v>
      </c>
      <c r="L245" s="6942" t="s">
        <v>6363</v>
      </c>
      <c r="M245" s="6947" t="s">
        <v>6364</v>
      </c>
      <c r="N245" s="6948" t="s">
        <v>6342</v>
      </c>
      <c r="O245" s="6949"/>
      <c r="P245" s="6946">
        <v>1202</v>
      </c>
      <c r="Q245" s="6942" t="s">
        <v>6365</v>
      </c>
      <c r="R245" s="6947" t="s">
        <v>6366</v>
      </c>
      <c r="S245" s="6948" t="s">
        <v>6367</v>
      </c>
      <c r="T245" s="2247"/>
      <c r="U245" s="2247"/>
      <c r="V245" s="2247"/>
      <c r="W245" s="2247"/>
      <c r="X245" s="2247"/>
      <c r="Y245" s="2247"/>
      <c r="Z245" s="2247"/>
      <c r="AA245" s="2247"/>
      <c r="AB245" s="2247"/>
      <c r="AC245" s="2247"/>
      <c r="AD245" s="2247"/>
    </row>
    <row r="246" spans="1:30">
      <c r="A246" s="6946">
        <v>231</v>
      </c>
      <c r="B246" s="6942" t="s">
        <v>6368</v>
      </c>
      <c r="C246" s="6947" t="s">
        <v>6369</v>
      </c>
      <c r="D246" s="6948" t="s">
        <v>6370</v>
      </c>
      <c r="E246" s="6949"/>
      <c r="F246" s="6946">
        <v>555</v>
      </c>
      <c r="G246" s="6942" t="s">
        <v>6371</v>
      </c>
      <c r="H246" s="6947" t="s">
        <v>6372</v>
      </c>
      <c r="I246" s="6948" t="s">
        <v>6373</v>
      </c>
      <c r="J246" s="6949"/>
      <c r="K246" s="6946">
        <v>879</v>
      </c>
      <c r="L246" s="6942" t="s">
        <v>6374</v>
      </c>
      <c r="M246" s="6947" t="s">
        <v>6375</v>
      </c>
      <c r="N246" s="6948" t="s">
        <v>6376</v>
      </c>
      <c r="O246" s="6949"/>
      <c r="P246" s="6946">
        <v>1203</v>
      </c>
      <c r="Q246" s="6942" t="s">
        <v>6377</v>
      </c>
      <c r="R246" s="6947" t="s">
        <v>6378</v>
      </c>
      <c r="S246" s="6948" t="s">
        <v>6379</v>
      </c>
      <c r="T246" s="2247"/>
      <c r="U246" s="2247"/>
      <c r="V246" s="2247"/>
      <c r="W246" s="2247"/>
      <c r="X246" s="2247"/>
      <c r="Y246" s="2247"/>
      <c r="Z246" s="2247"/>
      <c r="AA246" s="2247"/>
      <c r="AB246" s="2247"/>
      <c r="AC246" s="2247"/>
      <c r="AD246" s="2247"/>
    </row>
    <row r="247" spans="1:30">
      <c r="A247" s="6946">
        <v>232</v>
      </c>
      <c r="B247" s="6942" t="s">
        <v>6380</v>
      </c>
      <c r="C247" s="6947" t="s">
        <v>6381</v>
      </c>
      <c r="D247" s="6948" t="s">
        <v>6382</v>
      </c>
      <c r="E247" s="6949"/>
      <c r="F247" s="6946">
        <v>556</v>
      </c>
      <c r="G247" s="6942" t="s">
        <v>6383</v>
      </c>
      <c r="H247" s="6947" t="s">
        <v>6384</v>
      </c>
      <c r="I247" s="6948" t="s">
        <v>6385</v>
      </c>
      <c r="J247" s="6949"/>
      <c r="K247" s="6946">
        <v>880</v>
      </c>
      <c r="L247" s="6942" t="s">
        <v>6386</v>
      </c>
      <c r="M247" s="6947" t="s">
        <v>6387</v>
      </c>
      <c r="N247" s="6948" t="s">
        <v>6388</v>
      </c>
      <c r="O247" s="6949"/>
      <c r="P247" s="6946">
        <v>1204</v>
      </c>
      <c r="Q247" s="6942" t="s">
        <v>6389</v>
      </c>
      <c r="R247" s="6947" t="s">
        <v>6390</v>
      </c>
      <c r="S247" s="6948" t="s">
        <v>6391</v>
      </c>
      <c r="T247" s="2247"/>
      <c r="U247" s="2247"/>
      <c r="V247" s="2247"/>
      <c r="W247" s="2247"/>
      <c r="X247" s="2247"/>
      <c r="Y247" s="2247"/>
      <c r="Z247" s="2247"/>
      <c r="AA247" s="2247"/>
      <c r="AB247" s="2247"/>
      <c r="AC247" s="2247"/>
      <c r="AD247" s="2247"/>
    </row>
    <row r="248" spans="1:30">
      <c r="A248" s="6946">
        <v>233</v>
      </c>
      <c r="B248" s="6942" t="s">
        <v>6392</v>
      </c>
      <c r="C248" s="6947" t="s">
        <v>6393</v>
      </c>
      <c r="D248" s="6948" t="s">
        <v>6394</v>
      </c>
      <c r="E248" s="6949"/>
      <c r="F248" s="6946">
        <v>557</v>
      </c>
      <c r="G248" s="6942" t="s">
        <v>6395</v>
      </c>
      <c r="H248" s="6947" t="s">
        <v>6396</v>
      </c>
      <c r="I248" s="6948" t="s">
        <v>6397</v>
      </c>
      <c r="J248" s="6949"/>
      <c r="K248" s="6946">
        <v>881</v>
      </c>
      <c r="L248" s="6942" t="s">
        <v>6398</v>
      </c>
      <c r="M248" s="6947" t="s">
        <v>6399</v>
      </c>
      <c r="N248" s="6948" t="s">
        <v>6400</v>
      </c>
      <c r="O248" s="6949"/>
      <c r="P248" s="6946">
        <v>1205</v>
      </c>
      <c r="Q248" s="6942" t="s">
        <v>6401</v>
      </c>
      <c r="R248" s="6947" t="s">
        <v>6402</v>
      </c>
      <c r="S248" s="6948" t="s">
        <v>6403</v>
      </c>
      <c r="T248" s="2247"/>
      <c r="U248" s="2247"/>
      <c r="V248" s="2247"/>
      <c r="W248" s="2247"/>
      <c r="X248" s="2247"/>
      <c r="Y248" s="2247"/>
      <c r="Z248" s="2247"/>
      <c r="AA248" s="2247"/>
      <c r="AB248" s="2247"/>
      <c r="AC248" s="2247"/>
      <c r="AD248" s="2247"/>
    </row>
    <row r="249" spans="1:30">
      <c r="A249" s="6946">
        <v>234</v>
      </c>
      <c r="B249" s="6942" t="s">
        <v>6404</v>
      </c>
      <c r="C249" s="6947" t="s">
        <v>6405</v>
      </c>
      <c r="D249" s="6948" t="s">
        <v>6406</v>
      </c>
      <c r="E249" s="6949"/>
      <c r="F249" s="6946">
        <v>558</v>
      </c>
      <c r="G249" s="6942" t="s">
        <v>6407</v>
      </c>
      <c r="H249" s="6947" t="s">
        <v>6408</v>
      </c>
      <c r="I249" s="6948" t="s">
        <v>6409</v>
      </c>
      <c r="J249" s="6949"/>
      <c r="K249" s="6946">
        <v>882</v>
      </c>
      <c r="L249" s="6942" t="s">
        <v>6410</v>
      </c>
      <c r="M249" s="6947" t="s">
        <v>6411</v>
      </c>
      <c r="N249" s="6948" t="s">
        <v>6412</v>
      </c>
      <c r="O249" s="6949"/>
      <c r="P249" s="6946">
        <v>1206</v>
      </c>
      <c r="Q249" s="6942" t="s">
        <v>6413</v>
      </c>
      <c r="R249" s="6947" t="s">
        <v>6414</v>
      </c>
      <c r="S249" s="6948" t="s">
        <v>6415</v>
      </c>
      <c r="T249" s="2247"/>
      <c r="U249" s="2247"/>
      <c r="V249" s="2247"/>
      <c r="W249" s="2247"/>
      <c r="X249" s="2247"/>
      <c r="Y249" s="2247"/>
      <c r="Z249" s="2247"/>
      <c r="AA249" s="2247"/>
      <c r="AB249" s="2247"/>
      <c r="AC249" s="2247"/>
      <c r="AD249" s="2247"/>
    </row>
    <row r="250" spans="1:30">
      <c r="A250" s="6946">
        <v>235</v>
      </c>
      <c r="B250" s="6942" t="s">
        <v>6416</v>
      </c>
      <c r="C250" s="6947" t="s">
        <v>6417</v>
      </c>
      <c r="D250" s="6948" t="s">
        <v>6418</v>
      </c>
      <c r="E250" s="6949"/>
      <c r="F250" s="6946">
        <v>559</v>
      </c>
      <c r="G250" s="6942" t="s">
        <v>6419</v>
      </c>
      <c r="H250" s="6947" t="s">
        <v>6420</v>
      </c>
      <c r="I250" s="6948" t="s">
        <v>6421</v>
      </c>
      <c r="J250" s="6949"/>
      <c r="K250" s="6946">
        <v>883</v>
      </c>
      <c r="L250" s="6942" t="s">
        <v>6422</v>
      </c>
      <c r="M250" s="6947" t="s">
        <v>6423</v>
      </c>
      <c r="N250" s="6948" t="s">
        <v>6424</v>
      </c>
      <c r="O250" s="6949"/>
      <c r="P250" s="6946">
        <v>1207</v>
      </c>
      <c r="Q250" s="6942" t="s">
        <v>6425</v>
      </c>
      <c r="R250" s="6947" t="s">
        <v>6426</v>
      </c>
      <c r="S250" s="6948" t="s">
        <v>6427</v>
      </c>
      <c r="T250" s="2247"/>
      <c r="U250" s="2247"/>
      <c r="V250" s="2247"/>
      <c r="W250" s="2247"/>
      <c r="X250" s="2247"/>
      <c r="Y250" s="2247"/>
      <c r="Z250" s="2247"/>
      <c r="AA250" s="2247"/>
      <c r="AB250" s="2247"/>
      <c r="AC250" s="2247"/>
      <c r="AD250" s="2247"/>
    </row>
    <row r="251" spans="1:30">
      <c r="A251" s="6946">
        <v>236</v>
      </c>
      <c r="B251" s="6942" t="s">
        <v>6428</v>
      </c>
      <c r="C251" s="6947" t="s">
        <v>6429</v>
      </c>
      <c r="D251" s="6948" t="s">
        <v>6430</v>
      </c>
      <c r="E251" s="6949"/>
      <c r="F251" s="6946">
        <v>560</v>
      </c>
      <c r="G251" s="6942" t="s">
        <v>6431</v>
      </c>
      <c r="H251" s="6947" t="s">
        <v>6432</v>
      </c>
      <c r="I251" s="6948" t="s">
        <v>6433</v>
      </c>
      <c r="J251" s="6949"/>
      <c r="K251" s="6946">
        <v>884</v>
      </c>
      <c r="L251" s="6942" t="s">
        <v>6434</v>
      </c>
      <c r="M251" s="6947" t="s">
        <v>6435</v>
      </c>
      <c r="N251" s="6948" t="s">
        <v>6436</v>
      </c>
      <c r="O251" s="6949"/>
      <c r="P251" s="6946">
        <v>1208</v>
      </c>
      <c r="Q251" s="6942" t="s">
        <v>6437</v>
      </c>
      <c r="R251" s="6947" t="s">
        <v>6438</v>
      </c>
      <c r="S251" s="6948" t="s">
        <v>6439</v>
      </c>
      <c r="T251" s="2247"/>
      <c r="U251" s="2247"/>
      <c r="V251" s="2247"/>
      <c r="W251" s="2247"/>
      <c r="X251" s="2247"/>
      <c r="Y251" s="2247"/>
      <c r="Z251" s="2247"/>
      <c r="AA251" s="2247"/>
      <c r="AB251" s="2247"/>
      <c r="AC251" s="2247"/>
      <c r="AD251" s="2247"/>
    </row>
    <row r="252" spans="1:30">
      <c r="A252" s="6946">
        <v>237</v>
      </c>
      <c r="B252" s="6942" t="s">
        <v>6440</v>
      </c>
      <c r="C252" s="6947" t="s">
        <v>6441</v>
      </c>
      <c r="D252" s="6948" t="s">
        <v>6442</v>
      </c>
      <c r="E252" s="6949"/>
      <c r="F252" s="6946">
        <v>561</v>
      </c>
      <c r="G252" s="6942" t="s">
        <v>6443</v>
      </c>
      <c r="H252" s="6947" t="s">
        <v>6444</v>
      </c>
      <c r="I252" s="6948" t="s">
        <v>6445</v>
      </c>
      <c r="J252" s="6949"/>
      <c r="K252" s="6946">
        <v>885</v>
      </c>
      <c r="L252" s="6942" t="s">
        <v>6446</v>
      </c>
      <c r="M252" s="6947" t="s">
        <v>6447</v>
      </c>
      <c r="N252" s="6948" t="s">
        <v>6448</v>
      </c>
      <c r="O252" s="6949"/>
      <c r="P252" s="6946">
        <v>1209</v>
      </c>
      <c r="Q252" s="6942" t="s">
        <v>6449</v>
      </c>
      <c r="R252" s="6947" t="s">
        <v>6450</v>
      </c>
      <c r="S252" s="6948" t="s">
        <v>6451</v>
      </c>
      <c r="T252" s="2247"/>
      <c r="U252" s="2247"/>
      <c r="V252" s="2247"/>
      <c r="W252" s="2247"/>
      <c r="X252" s="2247"/>
      <c r="Y252" s="2247"/>
      <c r="Z252" s="2247"/>
      <c r="AA252" s="2247"/>
      <c r="AB252" s="2247"/>
      <c r="AC252" s="2247"/>
      <c r="AD252" s="2247"/>
    </row>
    <row r="253" spans="1:30">
      <c r="A253" s="6946">
        <v>238</v>
      </c>
      <c r="B253" s="6942" t="s">
        <v>6452</v>
      </c>
      <c r="C253" s="6947" t="s">
        <v>6453</v>
      </c>
      <c r="D253" s="6948" t="s">
        <v>6454</v>
      </c>
      <c r="E253" s="6949"/>
      <c r="F253" s="6946">
        <v>562</v>
      </c>
      <c r="G253" s="6942" t="s">
        <v>6455</v>
      </c>
      <c r="H253" s="6947" t="s">
        <v>6456</v>
      </c>
      <c r="I253" s="6948" t="s">
        <v>6457</v>
      </c>
      <c r="J253" s="6949"/>
      <c r="K253" s="6946">
        <v>886</v>
      </c>
      <c r="L253" s="6942" t="s">
        <v>6458</v>
      </c>
      <c r="M253" s="6947" t="s">
        <v>6459</v>
      </c>
      <c r="N253" s="6948" t="s">
        <v>6460</v>
      </c>
      <c r="O253" s="6949"/>
      <c r="P253" s="6946">
        <v>1210</v>
      </c>
      <c r="Q253" s="6942" t="s">
        <v>6461</v>
      </c>
      <c r="R253" s="6947" t="s">
        <v>6462</v>
      </c>
      <c r="S253" s="6948" t="s">
        <v>6463</v>
      </c>
      <c r="T253" s="2247"/>
      <c r="U253" s="2247"/>
      <c r="V253" s="2247"/>
      <c r="W253" s="2247"/>
      <c r="X253" s="2247"/>
      <c r="Y253" s="2247"/>
      <c r="Z253" s="2247"/>
      <c r="AA253" s="2247"/>
      <c r="AB253" s="2247"/>
      <c r="AC253" s="2247"/>
      <c r="AD253" s="2247"/>
    </row>
    <row r="254" spans="1:30">
      <c r="A254" s="6946">
        <v>239</v>
      </c>
      <c r="B254" s="6942" t="s">
        <v>6464</v>
      </c>
      <c r="C254" s="6947" t="s">
        <v>6465</v>
      </c>
      <c r="D254" s="6948" t="s">
        <v>6466</v>
      </c>
      <c r="E254" s="6949"/>
      <c r="F254" s="6946">
        <v>563</v>
      </c>
      <c r="G254" s="6942" t="s">
        <v>6467</v>
      </c>
      <c r="H254" s="6947" t="s">
        <v>6468</v>
      </c>
      <c r="I254" s="6948" t="s">
        <v>6469</v>
      </c>
      <c r="J254" s="6949"/>
      <c r="K254" s="6946">
        <v>887</v>
      </c>
      <c r="L254" s="6942" t="s">
        <v>6470</v>
      </c>
      <c r="M254" s="6947" t="s">
        <v>3726</v>
      </c>
      <c r="N254" s="6948" t="s">
        <v>6353</v>
      </c>
      <c r="O254" s="6949"/>
      <c r="P254" s="6946">
        <v>1211</v>
      </c>
      <c r="Q254" s="6942" t="s">
        <v>6471</v>
      </c>
      <c r="R254" s="6947" t="s">
        <v>6472</v>
      </c>
      <c r="S254" s="6948" t="s">
        <v>6473</v>
      </c>
      <c r="T254" s="2247"/>
      <c r="U254" s="2247"/>
      <c r="V254" s="2247"/>
      <c r="W254" s="2247"/>
      <c r="X254" s="2247"/>
      <c r="Y254" s="2247"/>
      <c r="Z254" s="2247"/>
      <c r="AA254" s="2247"/>
      <c r="AB254" s="2247"/>
      <c r="AC254" s="2247"/>
      <c r="AD254" s="2247"/>
    </row>
    <row r="255" spans="1:30">
      <c r="A255" s="6946">
        <v>240</v>
      </c>
      <c r="B255" s="6942" t="s">
        <v>6474</v>
      </c>
      <c r="C255" s="6947" t="s">
        <v>6475</v>
      </c>
      <c r="D255" s="6948" t="s">
        <v>6476</v>
      </c>
      <c r="E255" s="6949"/>
      <c r="F255" s="6946">
        <v>564</v>
      </c>
      <c r="G255" s="6942" t="s">
        <v>6477</v>
      </c>
      <c r="H255" s="6947" t="s">
        <v>6478</v>
      </c>
      <c r="I255" s="6948" t="s">
        <v>6479</v>
      </c>
      <c r="J255" s="6949"/>
      <c r="K255" s="6946">
        <v>888</v>
      </c>
      <c r="L255" s="6942" t="s">
        <v>6480</v>
      </c>
      <c r="M255" s="6947" t="s">
        <v>6481</v>
      </c>
      <c r="N255" s="6948" t="s">
        <v>6482</v>
      </c>
      <c r="O255" s="6949"/>
      <c r="P255" s="6946">
        <v>1212</v>
      </c>
      <c r="Q255" s="6942" t="s">
        <v>6483</v>
      </c>
      <c r="R255" s="6947" t="s">
        <v>6484</v>
      </c>
      <c r="S255" s="6948" t="s">
        <v>1050</v>
      </c>
      <c r="T255" s="2247"/>
      <c r="U255" s="2247"/>
      <c r="V255" s="2247"/>
      <c r="W255" s="2247"/>
      <c r="X255" s="2247"/>
      <c r="Y255" s="2247"/>
      <c r="Z255" s="2247"/>
      <c r="AA255" s="2247"/>
      <c r="AB255" s="2247"/>
      <c r="AC255" s="2247"/>
      <c r="AD255" s="2247"/>
    </row>
    <row r="256" spans="1:30">
      <c r="A256" s="6946">
        <v>241</v>
      </c>
      <c r="B256" s="6942" t="s">
        <v>6485</v>
      </c>
      <c r="C256" s="6947" t="s">
        <v>6486</v>
      </c>
      <c r="D256" s="6948" t="s">
        <v>6487</v>
      </c>
      <c r="E256" s="6949"/>
      <c r="F256" s="6946">
        <v>565</v>
      </c>
      <c r="G256" s="6942" t="s">
        <v>6488</v>
      </c>
      <c r="H256" s="6947" t="s">
        <v>6489</v>
      </c>
      <c r="I256" s="6948" t="s">
        <v>6490</v>
      </c>
      <c r="J256" s="6949"/>
      <c r="K256" s="6946">
        <v>889</v>
      </c>
      <c r="L256" s="6942" t="s">
        <v>6491</v>
      </c>
      <c r="M256" s="6947" t="s">
        <v>6492</v>
      </c>
      <c r="N256" s="6948" t="s">
        <v>6493</v>
      </c>
      <c r="O256" s="6949"/>
      <c r="P256" s="6946">
        <v>1213</v>
      </c>
      <c r="Q256" s="6942" t="s">
        <v>6494</v>
      </c>
      <c r="R256" s="6947" t="s">
        <v>6495</v>
      </c>
      <c r="S256" s="6948" t="s">
        <v>6496</v>
      </c>
      <c r="T256" s="2247"/>
      <c r="U256" s="2247"/>
      <c r="V256" s="2247"/>
      <c r="W256" s="2247"/>
      <c r="X256" s="2247"/>
      <c r="Y256" s="2247"/>
      <c r="Z256" s="2247"/>
      <c r="AA256" s="2247"/>
      <c r="AB256" s="2247"/>
      <c r="AC256" s="2247"/>
      <c r="AD256" s="2247"/>
    </row>
    <row r="257" spans="1:30">
      <c r="A257" s="6946">
        <v>242</v>
      </c>
      <c r="B257" s="6942" t="s">
        <v>6497</v>
      </c>
      <c r="C257" s="6947" t="s">
        <v>6498</v>
      </c>
      <c r="D257" s="6948" t="s">
        <v>6356</v>
      </c>
      <c r="E257" s="6949"/>
      <c r="F257" s="6946">
        <v>566</v>
      </c>
      <c r="G257" s="6942" t="s">
        <v>6499</v>
      </c>
      <c r="H257" s="6947" t="s">
        <v>6500</v>
      </c>
      <c r="I257" s="6948" t="s">
        <v>6501</v>
      </c>
      <c r="J257" s="6949"/>
      <c r="K257" s="6946">
        <v>890</v>
      </c>
      <c r="L257" s="6942" t="s">
        <v>6502</v>
      </c>
      <c r="M257" s="6947" t="s">
        <v>6503</v>
      </c>
      <c r="N257" s="6948" t="s">
        <v>6504</v>
      </c>
      <c r="O257" s="6949"/>
      <c r="P257" s="6946">
        <v>1214</v>
      </c>
      <c r="Q257" s="6942" t="s">
        <v>6505</v>
      </c>
      <c r="R257" s="6947" t="s">
        <v>6506</v>
      </c>
      <c r="S257" s="6948" t="s">
        <v>6507</v>
      </c>
      <c r="T257" s="2247"/>
      <c r="U257" s="2247"/>
      <c r="V257" s="2247"/>
      <c r="W257" s="2247"/>
      <c r="X257" s="2247"/>
      <c r="Y257" s="2247"/>
      <c r="Z257" s="2247"/>
      <c r="AA257" s="2247"/>
      <c r="AB257" s="2247"/>
      <c r="AC257" s="2247"/>
      <c r="AD257" s="2247"/>
    </row>
    <row r="258" spans="1:30">
      <c r="A258" s="6946">
        <v>243</v>
      </c>
      <c r="B258" s="6942" t="s">
        <v>6508</v>
      </c>
      <c r="C258" s="6947" t="s">
        <v>6509</v>
      </c>
      <c r="D258" s="6948" t="s">
        <v>6510</v>
      </c>
      <c r="E258" s="6949"/>
      <c r="F258" s="6946">
        <v>567</v>
      </c>
      <c r="G258" s="6942" t="s">
        <v>6511</v>
      </c>
      <c r="H258" s="6947" t="s">
        <v>6512</v>
      </c>
      <c r="I258" s="6948" t="s">
        <v>6513</v>
      </c>
      <c r="J258" s="6949"/>
      <c r="K258" s="6946">
        <v>891</v>
      </c>
      <c r="L258" s="6942" t="s">
        <v>6514</v>
      </c>
      <c r="M258" s="6947" t="s">
        <v>6515</v>
      </c>
      <c r="N258" s="6948" t="s">
        <v>6516</v>
      </c>
      <c r="O258" s="6949"/>
      <c r="P258" s="6946">
        <v>1215</v>
      </c>
      <c r="Q258" s="6942" t="s">
        <v>6517</v>
      </c>
      <c r="R258" s="6947" t="s">
        <v>6518</v>
      </c>
      <c r="S258" s="6948" t="s">
        <v>6519</v>
      </c>
      <c r="T258" s="2247"/>
      <c r="U258" s="2247"/>
      <c r="V258" s="2247"/>
      <c r="W258" s="2247"/>
      <c r="X258" s="2247"/>
      <c r="Y258" s="2247"/>
      <c r="Z258" s="2247"/>
      <c r="AA258" s="2247"/>
      <c r="AB258" s="2247"/>
      <c r="AC258" s="2247"/>
      <c r="AD258" s="2247"/>
    </row>
    <row r="259" spans="1:30">
      <c r="A259" s="6946">
        <v>244</v>
      </c>
      <c r="B259" s="6942" t="s">
        <v>6520</v>
      </c>
      <c r="C259" s="6947" t="s">
        <v>6521</v>
      </c>
      <c r="D259" s="6948" t="s">
        <v>6522</v>
      </c>
      <c r="E259" s="6949"/>
      <c r="F259" s="6946">
        <v>568</v>
      </c>
      <c r="G259" s="6942" t="s">
        <v>6523</v>
      </c>
      <c r="H259" s="6947" t="s">
        <v>6524</v>
      </c>
      <c r="I259" s="6948" t="s">
        <v>6525</v>
      </c>
      <c r="J259" s="6949"/>
      <c r="K259" s="6946">
        <v>892</v>
      </c>
      <c r="L259" s="6942" t="s">
        <v>6526</v>
      </c>
      <c r="M259" s="6947" t="s">
        <v>6527</v>
      </c>
      <c r="N259" s="6948" t="s">
        <v>6528</v>
      </c>
      <c r="O259" s="6949"/>
      <c r="P259" s="6946">
        <v>1216</v>
      </c>
      <c r="Q259" s="6942" t="s">
        <v>6529</v>
      </c>
      <c r="R259" s="6947" t="s">
        <v>6530</v>
      </c>
      <c r="S259" s="6948" t="s">
        <v>6531</v>
      </c>
      <c r="T259" s="2247"/>
      <c r="U259" s="2247"/>
      <c r="V259" s="2247"/>
      <c r="W259" s="2247"/>
      <c r="X259" s="2247"/>
      <c r="Y259" s="2247"/>
      <c r="Z259" s="2247"/>
      <c r="AA259" s="2247"/>
      <c r="AB259" s="2247"/>
      <c r="AC259" s="2247"/>
      <c r="AD259" s="2247"/>
    </row>
    <row r="260" spans="1:30">
      <c r="A260" s="6946">
        <v>245</v>
      </c>
      <c r="B260" s="6942" t="s">
        <v>6532</v>
      </c>
      <c r="C260" s="6947" t="s">
        <v>6533</v>
      </c>
      <c r="D260" s="6948" t="s">
        <v>6534</v>
      </c>
      <c r="E260" s="6949"/>
      <c r="F260" s="6946">
        <v>569</v>
      </c>
      <c r="G260" s="6942" t="s">
        <v>6535</v>
      </c>
      <c r="H260" s="6947" t="s">
        <v>6536</v>
      </c>
      <c r="I260" s="6948" t="s">
        <v>6537</v>
      </c>
      <c r="J260" s="6949"/>
      <c r="K260" s="6946">
        <v>893</v>
      </c>
      <c r="L260" s="6942" t="s">
        <v>6538</v>
      </c>
      <c r="M260" s="6947" t="s">
        <v>6539</v>
      </c>
      <c r="N260" s="6948" t="s">
        <v>6540</v>
      </c>
      <c r="O260" s="6949"/>
      <c r="P260" s="6946">
        <v>1217</v>
      </c>
      <c r="Q260" s="6942" t="s">
        <v>6541</v>
      </c>
      <c r="R260" s="6947" t="s">
        <v>6542</v>
      </c>
      <c r="S260" s="6948" t="s">
        <v>6543</v>
      </c>
      <c r="T260" s="2247"/>
      <c r="U260" s="2247"/>
      <c r="V260" s="2247"/>
      <c r="W260" s="2247"/>
      <c r="X260" s="2247"/>
      <c r="Y260" s="2247"/>
      <c r="Z260" s="2247"/>
      <c r="AA260" s="2247"/>
      <c r="AB260" s="2247"/>
      <c r="AC260" s="2247"/>
      <c r="AD260" s="2247"/>
    </row>
    <row r="261" spans="1:30">
      <c r="A261" s="6946">
        <v>246</v>
      </c>
      <c r="B261" s="6942" t="s">
        <v>6544</v>
      </c>
      <c r="C261" s="6947" t="s">
        <v>6545</v>
      </c>
      <c r="D261" s="6948" t="s">
        <v>6546</v>
      </c>
      <c r="E261" s="6949"/>
      <c r="F261" s="6946">
        <v>570</v>
      </c>
      <c r="G261" s="6942" t="s">
        <v>6547</v>
      </c>
      <c r="H261" s="6947" t="s">
        <v>6548</v>
      </c>
      <c r="I261" s="6948" t="s">
        <v>6549</v>
      </c>
      <c r="J261" s="6949"/>
      <c r="K261" s="6946">
        <v>894</v>
      </c>
      <c r="L261" s="6942" t="s">
        <v>6550</v>
      </c>
      <c r="M261" s="6947" t="s">
        <v>6551</v>
      </c>
      <c r="N261" s="6948" t="s">
        <v>6552</v>
      </c>
      <c r="O261" s="6949"/>
      <c r="P261" s="6946">
        <v>1218</v>
      </c>
      <c r="Q261" s="6942" t="s">
        <v>6553</v>
      </c>
      <c r="R261" s="6947" t="s">
        <v>6554</v>
      </c>
      <c r="S261" s="6948" t="s">
        <v>1052</v>
      </c>
      <c r="T261" s="2247"/>
      <c r="U261" s="2247"/>
      <c r="V261" s="2247"/>
      <c r="W261" s="2247"/>
      <c r="X261" s="2247"/>
      <c r="Y261" s="2247"/>
      <c r="Z261" s="2247"/>
      <c r="AA261" s="2247"/>
      <c r="AB261" s="2247"/>
      <c r="AC261" s="2247"/>
      <c r="AD261" s="2247"/>
    </row>
    <row r="262" spans="1:30">
      <c r="A262" s="6946">
        <v>247</v>
      </c>
      <c r="B262" s="6942" t="s">
        <v>6555</v>
      </c>
      <c r="C262" s="6947" t="s">
        <v>6556</v>
      </c>
      <c r="D262" s="6948" t="s">
        <v>6557</v>
      </c>
      <c r="E262" s="6949"/>
      <c r="F262" s="6946">
        <v>571</v>
      </c>
      <c r="G262" s="6942" t="s">
        <v>6558</v>
      </c>
      <c r="H262" s="6947" t="s">
        <v>6559</v>
      </c>
      <c r="I262" s="6948" t="s">
        <v>6560</v>
      </c>
      <c r="J262" s="6949"/>
      <c r="K262" s="6946">
        <v>895</v>
      </c>
      <c r="L262" s="6942" t="s">
        <v>6561</v>
      </c>
      <c r="M262" s="6947" t="s">
        <v>6562</v>
      </c>
      <c r="N262" s="6948" t="s">
        <v>6563</v>
      </c>
      <c r="O262" s="6949"/>
      <c r="P262" s="6946">
        <v>1219</v>
      </c>
      <c r="Q262" s="6942" t="s">
        <v>6564</v>
      </c>
      <c r="R262" s="6947" t="s">
        <v>6565</v>
      </c>
      <c r="S262" s="6948" t="s">
        <v>6566</v>
      </c>
      <c r="T262" s="2247"/>
      <c r="U262" s="2247"/>
      <c r="V262" s="2247"/>
      <c r="W262" s="2247"/>
      <c r="X262" s="2247"/>
      <c r="Y262" s="2247"/>
      <c r="Z262" s="2247"/>
      <c r="AA262" s="2247"/>
      <c r="AB262" s="2247"/>
      <c r="AC262" s="2247"/>
      <c r="AD262" s="2247"/>
    </row>
    <row r="263" spans="1:30">
      <c r="A263" s="6946">
        <v>248</v>
      </c>
      <c r="B263" s="6942" t="s">
        <v>6567</v>
      </c>
      <c r="C263" s="6947" t="s">
        <v>6568</v>
      </c>
      <c r="D263" s="6948" t="s">
        <v>6569</v>
      </c>
      <c r="E263" s="6949"/>
      <c r="F263" s="6946">
        <v>572</v>
      </c>
      <c r="G263" s="6942" t="s">
        <v>6570</v>
      </c>
      <c r="H263" s="6947" t="s">
        <v>6571</v>
      </c>
      <c r="I263" s="6948" t="s">
        <v>6572</v>
      </c>
      <c r="J263" s="6949"/>
      <c r="K263" s="6946">
        <v>896</v>
      </c>
      <c r="L263" s="6942" t="s">
        <v>6573</v>
      </c>
      <c r="M263" s="6947" t="s">
        <v>6574</v>
      </c>
      <c r="N263" s="6948" t="s">
        <v>6575</v>
      </c>
      <c r="O263" s="6949"/>
      <c r="P263" s="6946">
        <v>1220</v>
      </c>
      <c r="Q263" s="6942" t="s">
        <v>6576</v>
      </c>
      <c r="R263" s="6947" t="s">
        <v>6577</v>
      </c>
      <c r="S263" s="6948" t="s">
        <v>6578</v>
      </c>
      <c r="T263" s="2247"/>
      <c r="U263" s="2247"/>
      <c r="V263" s="2247"/>
      <c r="W263" s="2247"/>
      <c r="X263" s="2247"/>
      <c r="Y263" s="2247"/>
      <c r="Z263" s="2247"/>
      <c r="AA263" s="2247"/>
      <c r="AB263" s="2247"/>
      <c r="AC263" s="2247"/>
      <c r="AD263" s="2247"/>
    </row>
    <row r="264" spans="1:30">
      <c r="A264" s="6946">
        <v>249</v>
      </c>
      <c r="B264" s="6942" t="s">
        <v>6579</v>
      </c>
      <c r="C264" s="6947" t="s">
        <v>6580</v>
      </c>
      <c r="D264" s="6948" t="s">
        <v>6581</v>
      </c>
      <c r="E264" s="6949"/>
      <c r="F264" s="6946">
        <v>573</v>
      </c>
      <c r="G264" s="6942" t="s">
        <v>6582</v>
      </c>
      <c r="H264" s="6947" t="s">
        <v>6583</v>
      </c>
      <c r="I264" s="6948" t="s">
        <v>6584</v>
      </c>
      <c r="J264" s="6949"/>
      <c r="K264" s="6946">
        <v>897</v>
      </c>
      <c r="L264" s="6942" t="s">
        <v>6585</v>
      </c>
      <c r="M264" s="6947" t="s">
        <v>6586</v>
      </c>
      <c r="N264" s="6948" t="s">
        <v>6587</v>
      </c>
      <c r="O264" s="6949"/>
      <c r="P264" s="6946">
        <v>1221</v>
      </c>
      <c r="Q264" s="6942" t="s">
        <v>6588</v>
      </c>
      <c r="R264" s="6947" t="s">
        <v>6589</v>
      </c>
      <c r="S264" s="6948" t="s">
        <v>6590</v>
      </c>
      <c r="T264" s="2247"/>
      <c r="U264" s="2247"/>
      <c r="V264" s="2247"/>
      <c r="W264" s="2247"/>
      <c r="X264" s="2247"/>
      <c r="Y264" s="2247"/>
      <c r="Z264" s="2247"/>
      <c r="AA264" s="2247"/>
      <c r="AB264" s="2247"/>
      <c r="AC264" s="2247"/>
      <c r="AD264" s="2247"/>
    </row>
    <row r="265" spans="1:30">
      <c r="A265" s="6946">
        <v>250</v>
      </c>
      <c r="B265" s="6942" t="s">
        <v>6591</v>
      </c>
      <c r="C265" s="6947" t="s">
        <v>6592</v>
      </c>
      <c r="D265" s="6948" t="s">
        <v>6593</v>
      </c>
      <c r="E265" s="6949"/>
      <c r="F265" s="6946">
        <v>574</v>
      </c>
      <c r="G265" s="6942" t="s">
        <v>6594</v>
      </c>
      <c r="H265" s="6947" t="s">
        <v>6595</v>
      </c>
      <c r="I265" s="6948" t="s">
        <v>6596</v>
      </c>
      <c r="J265" s="6949"/>
      <c r="K265" s="6946">
        <v>898</v>
      </c>
      <c r="L265" s="6942" t="s">
        <v>6597</v>
      </c>
      <c r="M265" s="6947" t="s">
        <v>6598</v>
      </c>
      <c r="N265" s="6948" t="s">
        <v>6599</v>
      </c>
      <c r="O265" s="6949"/>
      <c r="P265" s="6946">
        <v>1222</v>
      </c>
      <c r="Q265" s="6942" t="s">
        <v>6600</v>
      </c>
      <c r="R265" s="6947" t="s">
        <v>6601</v>
      </c>
      <c r="T265" s="2247"/>
      <c r="U265" s="2247"/>
      <c r="V265" s="2247"/>
      <c r="W265" s="2247"/>
      <c r="X265" s="2247"/>
      <c r="Y265" s="2247"/>
      <c r="Z265" s="2247"/>
      <c r="AA265" s="2247"/>
      <c r="AB265" s="2247"/>
      <c r="AC265" s="2247"/>
      <c r="AD265" s="2247"/>
    </row>
    <row r="266" spans="1:30">
      <c r="A266" s="6946">
        <v>251</v>
      </c>
      <c r="B266" s="6942" t="s">
        <v>6602</v>
      </c>
      <c r="C266" s="6947" t="s">
        <v>6603</v>
      </c>
      <c r="D266" s="6948" t="s">
        <v>6604</v>
      </c>
      <c r="E266" s="6949"/>
      <c r="F266" s="6946">
        <v>575</v>
      </c>
      <c r="G266" s="6942" t="s">
        <v>6605</v>
      </c>
      <c r="H266" s="6947" t="s">
        <v>6606</v>
      </c>
      <c r="I266" s="6948" t="s">
        <v>6607</v>
      </c>
      <c r="J266" s="6949"/>
      <c r="K266" s="6946">
        <v>899</v>
      </c>
      <c r="L266" s="6942" t="s">
        <v>6608</v>
      </c>
      <c r="M266" s="6947" t="s">
        <v>6609</v>
      </c>
      <c r="N266" s="6948" t="s">
        <v>6610</v>
      </c>
      <c r="O266" s="6949"/>
      <c r="P266" s="6946">
        <v>1223</v>
      </c>
      <c r="Q266" s="6942" t="s">
        <v>6611</v>
      </c>
      <c r="R266" s="6947" t="s">
        <v>6612</v>
      </c>
      <c r="S266" s="6948" t="s">
        <v>6613</v>
      </c>
      <c r="T266" s="2247"/>
      <c r="U266" s="2247"/>
      <c r="V266" s="2247"/>
      <c r="W266" s="2247"/>
      <c r="X266" s="2247"/>
      <c r="Y266" s="2247"/>
      <c r="Z266" s="2247"/>
      <c r="AA266" s="2247"/>
      <c r="AB266" s="2247"/>
      <c r="AC266" s="2247"/>
      <c r="AD266" s="2247"/>
    </row>
    <row r="267" spans="1:30">
      <c r="A267" s="6946">
        <v>252</v>
      </c>
      <c r="B267" s="6942" t="s">
        <v>6614</v>
      </c>
      <c r="C267" s="6947" t="s">
        <v>6615</v>
      </c>
      <c r="D267" s="6948" t="s">
        <v>6616</v>
      </c>
      <c r="E267" s="6949"/>
      <c r="F267" s="6946">
        <v>576</v>
      </c>
      <c r="G267" s="6942" t="s">
        <v>6617</v>
      </c>
      <c r="H267" s="6947" t="s">
        <v>6618</v>
      </c>
      <c r="I267" s="6948" t="s">
        <v>6619</v>
      </c>
      <c r="J267" s="6949"/>
      <c r="K267" s="6946">
        <v>900</v>
      </c>
      <c r="L267" s="6942" t="s">
        <v>6620</v>
      </c>
      <c r="M267" s="6947" t="s">
        <v>6621</v>
      </c>
      <c r="N267" s="6948" t="s">
        <v>6622</v>
      </c>
      <c r="O267" s="6949"/>
      <c r="P267" s="6946">
        <v>1224</v>
      </c>
      <c r="Q267" s="6942" t="s">
        <v>6623</v>
      </c>
      <c r="R267" s="6947" t="s">
        <v>6624</v>
      </c>
      <c r="S267" s="6948" t="s">
        <v>6625</v>
      </c>
      <c r="T267" s="2247"/>
      <c r="U267" s="2247"/>
      <c r="V267" s="2247"/>
      <c r="W267" s="2247"/>
      <c r="X267" s="2247"/>
      <c r="Y267" s="2247"/>
      <c r="Z267" s="2247"/>
      <c r="AA267" s="2247"/>
      <c r="AB267" s="2247"/>
      <c r="AC267" s="2247"/>
      <c r="AD267" s="2247"/>
    </row>
    <row r="268" spans="1:30">
      <c r="A268" s="6946">
        <v>253</v>
      </c>
      <c r="B268" s="6942" t="s">
        <v>6626</v>
      </c>
      <c r="C268" s="6947" t="s">
        <v>6627</v>
      </c>
      <c r="D268" s="6948" t="s">
        <v>6628</v>
      </c>
      <c r="E268" s="6949"/>
      <c r="F268" s="6946">
        <v>577</v>
      </c>
      <c r="G268" s="6942" t="s">
        <v>6629</v>
      </c>
      <c r="H268" s="6947" t="s">
        <v>6630</v>
      </c>
      <c r="I268" s="6948" t="s">
        <v>6631</v>
      </c>
      <c r="J268" s="6949"/>
      <c r="K268" s="6946">
        <v>901</v>
      </c>
      <c r="L268" s="6942" t="s">
        <v>6632</v>
      </c>
      <c r="M268" s="6947" t="s">
        <v>6633</v>
      </c>
      <c r="N268" s="6948" t="s">
        <v>6634</v>
      </c>
      <c r="O268" s="6949"/>
      <c r="P268" s="6946">
        <v>1225</v>
      </c>
      <c r="Q268" s="6942" t="s">
        <v>6635</v>
      </c>
      <c r="R268" s="6947" t="s">
        <v>6636</v>
      </c>
      <c r="S268" s="6948" t="s">
        <v>6637</v>
      </c>
      <c r="T268" s="2247"/>
      <c r="U268" s="2247"/>
      <c r="V268" s="2247"/>
      <c r="W268" s="2247"/>
      <c r="X268" s="2247"/>
      <c r="Y268" s="2247"/>
      <c r="Z268" s="2247"/>
      <c r="AA268" s="2247"/>
      <c r="AB268" s="2247"/>
      <c r="AC268" s="2247"/>
      <c r="AD268" s="2247"/>
    </row>
    <row r="269" spans="1:30">
      <c r="A269" s="6946">
        <v>254</v>
      </c>
      <c r="B269" s="6942" t="s">
        <v>6638</v>
      </c>
      <c r="C269" s="6947" t="s">
        <v>6639</v>
      </c>
      <c r="D269" s="6948" t="s">
        <v>6640</v>
      </c>
      <c r="E269" s="6949"/>
      <c r="F269" s="6946">
        <v>578</v>
      </c>
      <c r="G269" s="6942" t="s">
        <v>6641</v>
      </c>
      <c r="H269" s="6947" t="s">
        <v>6642</v>
      </c>
      <c r="I269" s="6948" t="s">
        <v>6643</v>
      </c>
      <c r="J269" s="6949"/>
      <c r="K269" s="6946">
        <v>902</v>
      </c>
      <c r="L269" s="6942" t="s">
        <v>6644</v>
      </c>
      <c r="M269" s="6947" t="s">
        <v>6645</v>
      </c>
      <c r="N269" s="6948" t="s">
        <v>6646</v>
      </c>
      <c r="O269" s="6949"/>
      <c r="P269" s="6946">
        <v>1226</v>
      </c>
      <c r="Q269" s="6942" t="s">
        <v>6647</v>
      </c>
      <c r="R269" s="6947" t="s">
        <v>6648</v>
      </c>
      <c r="S269" s="6948" t="s">
        <v>6649</v>
      </c>
      <c r="T269" s="2247"/>
      <c r="U269" s="2247"/>
      <c r="V269" s="2247"/>
      <c r="W269" s="2247"/>
      <c r="X269" s="2247"/>
      <c r="Y269" s="2247"/>
      <c r="Z269" s="2247"/>
      <c r="AA269" s="2247"/>
      <c r="AB269" s="2247"/>
      <c r="AC269" s="2247"/>
      <c r="AD269" s="2247"/>
    </row>
    <row r="270" spans="1:30">
      <c r="A270" s="6946">
        <v>255</v>
      </c>
      <c r="B270" s="6942" t="s">
        <v>6650</v>
      </c>
      <c r="C270" s="6947" t="s">
        <v>6651</v>
      </c>
      <c r="D270" s="6948" t="s">
        <v>6652</v>
      </c>
      <c r="E270" s="6949"/>
      <c r="F270" s="6946">
        <v>579</v>
      </c>
      <c r="G270" s="6942" t="s">
        <v>6653</v>
      </c>
      <c r="H270" s="6947" t="s">
        <v>6654</v>
      </c>
      <c r="I270" s="6948" t="s">
        <v>6655</v>
      </c>
      <c r="J270" s="6949"/>
      <c r="K270" s="6946">
        <v>903</v>
      </c>
      <c r="L270" s="6942" t="s">
        <v>6656</v>
      </c>
      <c r="M270" s="6947" t="s">
        <v>6657</v>
      </c>
      <c r="N270" s="6948" t="s">
        <v>6658</v>
      </c>
      <c r="O270" s="6949"/>
      <c r="P270" s="6946">
        <v>1227</v>
      </c>
      <c r="Q270" s="6942" t="s">
        <v>6659</v>
      </c>
      <c r="R270" s="6947" t="s">
        <v>6660</v>
      </c>
      <c r="S270" s="6948" t="s">
        <v>6661</v>
      </c>
      <c r="T270" s="2247"/>
      <c r="U270" s="2247"/>
      <c r="V270" s="2247"/>
      <c r="W270" s="2247"/>
      <c r="X270" s="2247"/>
      <c r="Y270" s="2247"/>
      <c r="Z270" s="2247"/>
      <c r="AA270" s="2247"/>
      <c r="AB270" s="2247"/>
      <c r="AC270" s="2247"/>
      <c r="AD270" s="2247"/>
    </row>
    <row r="271" spans="1:30">
      <c r="A271" s="6946">
        <v>256</v>
      </c>
      <c r="B271" s="6942" t="s">
        <v>6662</v>
      </c>
      <c r="C271" s="6947" t="s">
        <v>6663</v>
      </c>
      <c r="D271" s="6948" t="s">
        <v>6664</v>
      </c>
      <c r="E271" s="6949"/>
      <c r="F271" s="6946">
        <v>580</v>
      </c>
      <c r="G271" s="6942" t="s">
        <v>6665</v>
      </c>
      <c r="H271" s="6947" t="s">
        <v>6666</v>
      </c>
      <c r="I271" s="6948" t="s">
        <v>6667</v>
      </c>
      <c r="J271" s="6949"/>
      <c r="K271" s="6946">
        <v>904</v>
      </c>
      <c r="L271" s="6942" t="s">
        <v>6668</v>
      </c>
      <c r="M271" s="6947" t="s">
        <v>6669</v>
      </c>
      <c r="N271" s="6948" t="s">
        <v>6670</v>
      </c>
      <c r="O271" s="6949"/>
      <c r="P271" s="6946">
        <v>1228</v>
      </c>
      <c r="Q271" s="6942" t="s">
        <v>6671</v>
      </c>
      <c r="R271" s="6947" t="s">
        <v>6672</v>
      </c>
      <c r="S271" s="6948" t="s">
        <v>6673</v>
      </c>
      <c r="T271" s="2247"/>
      <c r="U271" s="2247"/>
      <c r="V271" s="2247"/>
      <c r="W271" s="2247"/>
      <c r="X271" s="2247"/>
      <c r="Y271" s="2247"/>
      <c r="Z271" s="2247"/>
      <c r="AA271" s="2247"/>
      <c r="AB271" s="2247"/>
      <c r="AC271" s="2247"/>
      <c r="AD271" s="2247"/>
    </row>
    <row r="272" spans="1:30">
      <c r="A272" s="6946">
        <v>257</v>
      </c>
      <c r="B272" s="6942" t="s">
        <v>6674</v>
      </c>
      <c r="C272" s="6947" t="s">
        <v>6675</v>
      </c>
      <c r="D272" s="6948" t="s">
        <v>6676</v>
      </c>
      <c r="E272" s="6949"/>
      <c r="F272" s="6946">
        <v>581</v>
      </c>
      <c r="G272" s="6942" t="s">
        <v>6677</v>
      </c>
      <c r="H272" s="6956" t="s">
        <v>6678</v>
      </c>
      <c r="I272" s="6948" t="s">
        <v>6679</v>
      </c>
      <c r="J272" s="6949"/>
      <c r="K272" s="6946">
        <v>905</v>
      </c>
      <c r="L272" s="6942" t="s">
        <v>6680</v>
      </c>
      <c r="M272" s="6947" t="s">
        <v>6681</v>
      </c>
      <c r="N272" s="6948" t="s">
        <v>6682</v>
      </c>
      <c r="O272" s="6949"/>
      <c r="P272" s="6946">
        <v>1229</v>
      </c>
      <c r="Q272" s="6942" t="s">
        <v>6683</v>
      </c>
      <c r="R272" s="6947" t="s">
        <v>6684</v>
      </c>
      <c r="S272" s="6948" t="s">
        <v>6685</v>
      </c>
      <c r="T272" s="2247"/>
      <c r="U272" s="2247"/>
      <c r="V272" s="2247"/>
      <c r="W272" s="2247"/>
      <c r="X272" s="2247"/>
      <c r="Y272" s="2247"/>
      <c r="Z272" s="2247"/>
      <c r="AA272" s="2247"/>
      <c r="AB272" s="2247"/>
      <c r="AC272" s="2247"/>
      <c r="AD272" s="2247"/>
    </row>
    <row r="273" spans="1:30">
      <c r="A273" s="6946">
        <v>258</v>
      </c>
      <c r="B273" s="6942" t="s">
        <v>6686</v>
      </c>
      <c r="C273" s="6947" t="s">
        <v>6687</v>
      </c>
      <c r="D273" s="6948" t="s">
        <v>6688</v>
      </c>
      <c r="E273" s="6949"/>
      <c r="F273" s="6946">
        <v>582</v>
      </c>
      <c r="G273" s="6942" t="s">
        <v>6689</v>
      </c>
      <c r="H273" s="6947" t="s">
        <v>6690</v>
      </c>
      <c r="I273" s="6948" t="s">
        <v>6691</v>
      </c>
      <c r="J273" s="6949"/>
      <c r="K273" s="6946">
        <v>906</v>
      </c>
      <c r="L273" s="6942" t="s">
        <v>6692</v>
      </c>
      <c r="M273" s="6947" t="s">
        <v>6693</v>
      </c>
      <c r="N273" s="6948" t="s">
        <v>6694</v>
      </c>
      <c r="O273" s="6949"/>
      <c r="P273" s="6946">
        <v>1230</v>
      </c>
      <c r="Q273" s="6942" t="s">
        <v>6695</v>
      </c>
      <c r="R273" s="6947" t="s">
        <v>6696</v>
      </c>
      <c r="S273" s="6948" t="s">
        <v>6697</v>
      </c>
      <c r="T273" s="2247"/>
      <c r="U273" s="2247"/>
      <c r="V273" s="2247"/>
      <c r="W273" s="2247"/>
      <c r="X273" s="2247"/>
      <c r="Y273" s="2247"/>
      <c r="Z273" s="2247"/>
      <c r="AA273" s="2247"/>
      <c r="AB273" s="2247"/>
      <c r="AC273" s="2247"/>
      <c r="AD273" s="2247"/>
    </row>
    <row r="274" spans="1:30">
      <c r="A274" s="6946">
        <v>259</v>
      </c>
      <c r="B274" s="6942" t="s">
        <v>6698</v>
      </c>
      <c r="C274" s="6947" t="s">
        <v>6699</v>
      </c>
      <c r="D274" s="6948" t="s">
        <v>6700</v>
      </c>
      <c r="E274" s="6949"/>
      <c r="F274" s="6946">
        <v>583</v>
      </c>
      <c r="G274" s="6942" t="s">
        <v>6701</v>
      </c>
      <c r="H274" s="6947" t="s">
        <v>6702</v>
      </c>
      <c r="I274" s="6948" t="s">
        <v>6703</v>
      </c>
      <c r="J274" s="6949"/>
      <c r="K274" s="6946">
        <v>907</v>
      </c>
      <c r="L274" s="6942" t="s">
        <v>6704</v>
      </c>
      <c r="M274" s="6947" t="s">
        <v>6705</v>
      </c>
      <c r="N274" s="6948" t="s">
        <v>6706</v>
      </c>
      <c r="O274" s="6949"/>
      <c r="P274" s="6946">
        <v>1231</v>
      </c>
      <c r="Q274" s="6942" t="s">
        <v>6707</v>
      </c>
      <c r="R274" s="6947" t="s">
        <v>6708</v>
      </c>
      <c r="S274" s="6948" t="s">
        <v>6709</v>
      </c>
      <c r="T274" s="2247"/>
      <c r="U274" s="2247"/>
      <c r="V274" s="2247"/>
      <c r="W274" s="2247"/>
      <c r="X274" s="2247"/>
      <c r="Y274" s="2247"/>
      <c r="Z274" s="2247"/>
      <c r="AA274" s="2247"/>
      <c r="AB274" s="2247"/>
      <c r="AC274" s="2247"/>
      <c r="AD274" s="2247"/>
    </row>
    <row r="275" spans="1:30">
      <c r="A275" s="6946">
        <v>260</v>
      </c>
      <c r="B275" s="6942" t="s">
        <v>6710</v>
      </c>
      <c r="C275" s="6947" t="s">
        <v>6711</v>
      </c>
      <c r="D275" s="6948" t="s">
        <v>6712</v>
      </c>
      <c r="E275" s="6949"/>
      <c r="F275" s="6946">
        <v>584</v>
      </c>
      <c r="G275" s="6942" t="s">
        <v>6713</v>
      </c>
      <c r="H275" s="6947" t="s">
        <v>6714</v>
      </c>
      <c r="I275" s="6948" t="s">
        <v>6715</v>
      </c>
      <c r="J275" s="6949"/>
      <c r="K275" s="6946">
        <v>908</v>
      </c>
      <c r="L275" s="6942" t="s">
        <v>6716</v>
      </c>
      <c r="M275" s="6947" t="s">
        <v>6717</v>
      </c>
      <c r="N275" s="6948" t="s">
        <v>6718</v>
      </c>
      <c r="O275" s="6949"/>
      <c r="P275" s="6946">
        <v>1232</v>
      </c>
      <c r="Q275" s="6942" t="s">
        <v>6719</v>
      </c>
      <c r="R275" s="6947" t="s">
        <v>6720</v>
      </c>
      <c r="S275" s="6948" t="s">
        <v>6721</v>
      </c>
      <c r="T275" s="2247"/>
      <c r="U275" s="2247"/>
      <c r="V275" s="2247"/>
      <c r="W275" s="2247"/>
      <c r="X275" s="2247"/>
      <c r="Y275" s="2247"/>
      <c r="Z275" s="2247"/>
      <c r="AA275" s="2247"/>
      <c r="AB275" s="2247"/>
      <c r="AC275" s="2247"/>
      <c r="AD275" s="2247"/>
    </row>
    <row r="276" spans="1:30">
      <c r="A276" s="6946">
        <v>261</v>
      </c>
      <c r="B276" s="6942" t="s">
        <v>6722</v>
      </c>
      <c r="C276" s="6947" t="s">
        <v>6723</v>
      </c>
      <c r="D276" s="6948" t="s">
        <v>6724</v>
      </c>
      <c r="E276" s="6949"/>
      <c r="F276" s="6946">
        <v>585</v>
      </c>
      <c r="G276" s="6942" t="s">
        <v>6725</v>
      </c>
      <c r="H276" s="6947" t="s">
        <v>6726</v>
      </c>
      <c r="I276" s="6948" t="s">
        <v>6727</v>
      </c>
      <c r="J276" s="6949"/>
      <c r="K276" s="6946">
        <v>909</v>
      </c>
      <c r="L276" s="6942" t="s">
        <v>6728</v>
      </c>
      <c r="M276" s="6947" t="s">
        <v>6729</v>
      </c>
      <c r="N276" s="6948" t="s">
        <v>6730</v>
      </c>
      <c r="O276" s="6949"/>
      <c r="P276" s="6946">
        <v>1233</v>
      </c>
      <c r="Q276" s="6942" t="s">
        <v>6731</v>
      </c>
      <c r="R276" s="6947" t="s">
        <v>6732</v>
      </c>
      <c r="S276" s="6948" t="s">
        <v>6733</v>
      </c>
      <c r="T276" s="2247"/>
      <c r="U276" s="2247"/>
      <c r="V276" s="2247"/>
      <c r="W276" s="2247"/>
      <c r="X276" s="2247"/>
      <c r="Y276" s="2247"/>
      <c r="Z276" s="2247"/>
      <c r="AA276" s="2247"/>
      <c r="AB276" s="2247"/>
      <c r="AC276" s="2247"/>
      <c r="AD276" s="2247"/>
    </row>
    <row r="277" spans="1:30">
      <c r="A277" s="6946">
        <v>262</v>
      </c>
      <c r="B277" s="6942" t="s">
        <v>6734</v>
      </c>
      <c r="C277" s="6947" t="s">
        <v>6735</v>
      </c>
      <c r="D277" s="6948" t="s">
        <v>6736</v>
      </c>
      <c r="E277" s="6949"/>
      <c r="F277" s="6946">
        <v>586</v>
      </c>
      <c r="G277" s="6942" t="s">
        <v>6737</v>
      </c>
      <c r="H277" s="6947" t="s">
        <v>6738</v>
      </c>
      <c r="I277" s="6948" t="s">
        <v>6739</v>
      </c>
      <c r="J277" s="6949"/>
      <c r="K277" s="6946">
        <v>910</v>
      </c>
      <c r="L277" s="6942" t="s">
        <v>6740</v>
      </c>
      <c r="M277" s="6947" t="s">
        <v>6741</v>
      </c>
      <c r="N277" s="6948" t="s">
        <v>6742</v>
      </c>
      <c r="O277" s="6949"/>
      <c r="P277" s="6946">
        <v>1234</v>
      </c>
      <c r="Q277" s="6942" t="s">
        <v>6743</v>
      </c>
      <c r="R277" s="6947" t="s">
        <v>6744</v>
      </c>
      <c r="S277" s="6948" t="s">
        <v>6745</v>
      </c>
      <c r="T277" s="2247"/>
      <c r="U277" s="2247"/>
      <c r="V277" s="2247"/>
      <c r="W277" s="2247"/>
      <c r="X277" s="2247"/>
      <c r="Y277" s="2247"/>
      <c r="Z277" s="2247"/>
      <c r="AA277" s="2247"/>
      <c r="AB277" s="2247"/>
      <c r="AC277" s="2247"/>
      <c r="AD277" s="2247"/>
    </row>
    <row r="278" spans="1:30">
      <c r="A278" s="6946">
        <v>263</v>
      </c>
      <c r="B278" s="6942" t="s">
        <v>6746</v>
      </c>
      <c r="C278" s="6947" t="s">
        <v>6747</v>
      </c>
      <c r="D278" s="6948" t="s">
        <v>6748</v>
      </c>
      <c r="E278" s="6949"/>
      <c r="F278" s="6946">
        <v>587</v>
      </c>
      <c r="G278" s="6942" t="s">
        <v>6749</v>
      </c>
      <c r="H278" s="6947" t="s">
        <v>6750</v>
      </c>
      <c r="I278" s="6948" t="s">
        <v>6751</v>
      </c>
      <c r="J278" s="6949"/>
      <c r="K278" s="6946">
        <v>911</v>
      </c>
      <c r="L278" s="6942" t="s">
        <v>6752</v>
      </c>
      <c r="M278" s="6947" t="s">
        <v>6753</v>
      </c>
      <c r="N278" s="6948" t="s">
        <v>6754</v>
      </c>
      <c r="O278" s="6949"/>
      <c r="P278" s="6946">
        <v>1235</v>
      </c>
      <c r="Q278" s="6942" t="s">
        <v>6755</v>
      </c>
      <c r="R278" s="6947" t="s">
        <v>6756</v>
      </c>
      <c r="S278" s="6948" t="s">
        <v>6757</v>
      </c>
      <c r="T278" s="2247"/>
      <c r="U278" s="2247"/>
      <c r="V278" s="2247"/>
      <c r="W278" s="2247"/>
      <c r="X278" s="2247"/>
      <c r="Y278" s="2247"/>
      <c r="Z278" s="2247"/>
      <c r="AA278" s="2247"/>
      <c r="AB278" s="2247"/>
      <c r="AC278" s="2247"/>
      <c r="AD278" s="2247"/>
    </row>
    <row r="279" spans="1:30">
      <c r="A279" s="6946">
        <v>264</v>
      </c>
      <c r="B279" s="6942" t="s">
        <v>6758</v>
      </c>
      <c r="C279" s="6947" t="s">
        <v>6759</v>
      </c>
      <c r="D279" s="6948" t="s">
        <v>6760</v>
      </c>
      <c r="E279" s="6949"/>
      <c r="F279" s="6946">
        <v>588</v>
      </c>
      <c r="G279" s="6942" t="s">
        <v>6761</v>
      </c>
      <c r="H279" s="6947" t="s">
        <v>6762</v>
      </c>
      <c r="I279" s="6948" t="s">
        <v>6763</v>
      </c>
      <c r="J279" s="6949"/>
      <c r="K279" s="6946">
        <v>912</v>
      </c>
      <c r="L279" s="6942" t="s">
        <v>6764</v>
      </c>
      <c r="M279" s="6947" t="s">
        <v>6765</v>
      </c>
      <c r="N279" s="6948" t="s">
        <v>6766</v>
      </c>
      <c r="O279" s="6949"/>
      <c r="P279" s="6946">
        <v>1236</v>
      </c>
      <c r="Q279" s="6942" t="s">
        <v>6767</v>
      </c>
      <c r="R279" s="6947" t="s">
        <v>6768</v>
      </c>
      <c r="S279" s="6948" t="s">
        <v>6769</v>
      </c>
      <c r="T279" s="2247"/>
      <c r="U279" s="2247"/>
      <c r="V279" s="2247"/>
      <c r="W279" s="2247"/>
      <c r="X279" s="2247"/>
      <c r="Y279" s="2247"/>
      <c r="Z279" s="2247"/>
      <c r="AA279" s="2247"/>
      <c r="AB279" s="2247"/>
      <c r="AC279" s="2247"/>
      <c r="AD279" s="2247"/>
    </row>
    <row r="280" spans="1:30">
      <c r="A280" s="6946">
        <v>265</v>
      </c>
      <c r="B280" s="6942" t="s">
        <v>6770</v>
      </c>
      <c r="C280" s="6947" t="s">
        <v>6771</v>
      </c>
      <c r="D280" s="6948" t="s">
        <v>6772</v>
      </c>
      <c r="E280" s="6949"/>
      <c r="F280" s="6946">
        <v>589</v>
      </c>
      <c r="G280" s="6942" t="s">
        <v>6773</v>
      </c>
      <c r="H280" s="6947" t="s">
        <v>6774</v>
      </c>
      <c r="I280" s="6948" t="s">
        <v>6775</v>
      </c>
      <c r="J280" s="6949"/>
      <c r="K280" s="6946">
        <v>913</v>
      </c>
      <c r="L280" s="6942" t="s">
        <v>6776</v>
      </c>
      <c r="M280" s="6947" t="s">
        <v>6777</v>
      </c>
      <c r="N280" s="6948" t="s">
        <v>6778</v>
      </c>
      <c r="O280" s="6949"/>
      <c r="P280" s="6946">
        <v>1237</v>
      </c>
      <c r="Q280" s="6942" t="s">
        <v>6779</v>
      </c>
      <c r="R280" s="6947" t="s">
        <v>6780</v>
      </c>
      <c r="S280" s="6948" t="s">
        <v>6781</v>
      </c>
      <c r="T280" s="2247"/>
      <c r="U280" s="2247"/>
      <c r="V280" s="2247"/>
      <c r="W280" s="2247"/>
      <c r="X280" s="2247"/>
      <c r="Y280" s="2247"/>
      <c r="Z280" s="2247"/>
      <c r="AA280" s="2247"/>
      <c r="AB280" s="2247"/>
      <c r="AC280" s="2247"/>
      <c r="AD280" s="2247"/>
    </row>
    <row r="281" spans="1:30">
      <c r="A281" s="6946">
        <v>266</v>
      </c>
      <c r="B281" s="6942" t="s">
        <v>6782</v>
      </c>
      <c r="C281" s="6947" t="s">
        <v>6783</v>
      </c>
      <c r="D281" s="6948" t="s">
        <v>6784</v>
      </c>
      <c r="E281" s="6949"/>
      <c r="F281" s="6946">
        <v>590</v>
      </c>
      <c r="G281" s="6942" t="s">
        <v>6785</v>
      </c>
      <c r="H281" s="6947" t="s">
        <v>6786</v>
      </c>
      <c r="I281" s="6948" t="s">
        <v>6787</v>
      </c>
      <c r="J281" s="6949"/>
      <c r="K281" s="6946">
        <v>914</v>
      </c>
      <c r="L281" s="6942" t="s">
        <v>6788</v>
      </c>
      <c r="M281" s="6947" t="s">
        <v>6789</v>
      </c>
      <c r="N281" s="6948" t="s">
        <v>6790</v>
      </c>
      <c r="O281" s="6949"/>
      <c r="P281" s="6946">
        <v>1238</v>
      </c>
      <c r="Q281" s="6942" t="s">
        <v>6791</v>
      </c>
      <c r="R281" s="6947" t="s">
        <v>6792</v>
      </c>
      <c r="S281" s="6948" t="s">
        <v>6793</v>
      </c>
      <c r="T281" s="2247"/>
      <c r="U281" s="2247"/>
      <c r="V281" s="2247"/>
      <c r="W281" s="2247"/>
      <c r="X281" s="2247"/>
      <c r="Y281" s="2247"/>
      <c r="Z281" s="2247"/>
      <c r="AA281" s="2247"/>
      <c r="AB281" s="2247"/>
      <c r="AC281" s="2247"/>
      <c r="AD281" s="2247"/>
    </row>
    <row r="282" spans="1:30">
      <c r="A282" s="6946">
        <v>267</v>
      </c>
      <c r="B282" s="6942" t="s">
        <v>6794</v>
      </c>
      <c r="C282" s="6947" t="s">
        <v>6795</v>
      </c>
      <c r="D282" s="6948" t="s">
        <v>6796</v>
      </c>
      <c r="E282" s="6949"/>
      <c r="F282" s="6946">
        <v>591</v>
      </c>
      <c r="G282" s="6942" t="s">
        <v>6797</v>
      </c>
      <c r="H282" s="6947" t="s">
        <v>6798</v>
      </c>
      <c r="I282" s="6948" t="s">
        <v>6799</v>
      </c>
      <c r="J282" s="6949"/>
      <c r="K282" s="6946">
        <v>915</v>
      </c>
      <c r="L282" s="6942" t="s">
        <v>6800</v>
      </c>
      <c r="M282" s="6947" t="s">
        <v>6801</v>
      </c>
      <c r="N282" s="6948" t="s">
        <v>6802</v>
      </c>
      <c r="O282" s="6949"/>
      <c r="P282" s="6946">
        <v>1239</v>
      </c>
      <c r="Q282" s="6942" t="s">
        <v>6803</v>
      </c>
      <c r="R282" s="6947" t="s">
        <v>6804</v>
      </c>
      <c r="S282" s="6948" t="s">
        <v>6805</v>
      </c>
      <c r="T282" s="2247"/>
      <c r="U282" s="2247"/>
      <c r="V282" s="2247"/>
      <c r="W282" s="2247"/>
      <c r="X282" s="2247"/>
      <c r="Y282" s="2247"/>
      <c r="Z282" s="2247"/>
      <c r="AA282" s="2247"/>
      <c r="AB282" s="2247"/>
      <c r="AC282" s="2247"/>
      <c r="AD282" s="2247"/>
    </row>
    <row r="283" spans="1:30">
      <c r="A283" s="6946">
        <v>268</v>
      </c>
      <c r="B283" s="6942" t="s">
        <v>6806</v>
      </c>
      <c r="C283" s="6947" t="s">
        <v>6807</v>
      </c>
      <c r="D283" s="6948" t="s">
        <v>6808</v>
      </c>
      <c r="E283" s="6949"/>
      <c r="F283" s="6946">
        <v>592</v>
      </c>
      <c r="G283" s="6942" t="s">
        <v>6809</v>
      </c>
      <c r="H283" s="6947" t="s">
        <v>6810</v>
      </c>
      <c r="I283" s="6948" t="s">
        <v>6811</v>
      </c>
      <c r="J283" s="6949"/>
      <c r="K283" s="6946">
        <v>916</v>
      </c>
      <c r="L283" s="6942" t="s">
        <v>6812</v>
      </c>
      <c r="M283" s="6947" t="s">
        <v>6813</v>
      </c>
      <c r="N283" s="6948" t="s">
        <v>6814</v>
      </c>
      <c r="O283" s="6949"/>
      <c r="P283" s="6946">
        <v>1240</v>
      </c>
      <c r="Q283" s="6942" t="s">
        <v>6815</v>
      </c>
      <c r="R283" s="6947" t="s">
        <v>6816</v>
      </c>
      <c r="S283" s="6948" t="s">
        <v>6817</v>
      </c>
      <c r="T283" s="2247"/>
      <c r="U283" s="2247"/>
      <c r="V283" s="2247"/>
      <c r="W283" s="2247"/>
      <c r="X283" s="2247"/>
      <c r="Y283" s="2247"/>
      <c r="Z283" s="2247"/>
      <c r="AA283" s="2247"/>
      <c r="AB283" s="2247"/>
      <c r="AC283" s="2247"/>
      <c r="AD283" s="2247"/>
    </row>
    <row r="284" spans="1:30">
      <c r="A284" s="6946">
        <v>269</v>
      </c>
      <c r="B284" s="6942" t="s">
        <v>6818</v>
      </c>
      <c r="C284" s="6947" t="s">
        <v>6819</v>
      </c>
      <c r="D284" s="6948" t="s">
        <v>6820</v>
      </c>
      <c r="E284" s="6949"/>
      <c r="F284" s="6946">
        <v>593</v>
      </c>
      <c r="G284" s="6942" t="s">
        <v>6821</v>
      </c>
      <c r="H284" s="6947" t="s">
        <v>6822</v>
      </c>
      <c r="I284" s="6948" t="s">
        <v>6823</v>
      </c>
      <c r="J284" s="6949"/>
      <c r="K284" s="6946">
        <v>917</v>
      </c>
      <c r="L284" s="6942" t="s">
        <v>6824</v>
      </c>
      <c r="M284" s="6947" t="s">
        <v>6825</v>
      </c>
      <c r="N284" s="6948" t="s">
        <v>6826</v>
      </c>
      <c r="O284" s="6949"/>
      <c r="P284" s="6946">
        <v>1241</v>
      </c>
      <c r="Q284" s="6942" t="s">
        <v>6827</v>
      </c>
      <c r="R284" s="6947" t="s">
        <v>6828</v>
      </c>
      <c r="S284" s="6948" t="s">
        <v>6829</v>
      </c>
      <c r="T284" s="2247"/>
      <c r="U284" s="2247"/>
      <c r="V284" s="2247"/>
      <c r="W284" s="2247"/>
      <c r="X284" s="2247"/>
      <c r="Y284" s="2247"/>
      <c r="Z284" s="2247"/>
      <c r="AA284" s="2247"/>
      <c r="AB284" s="2247"/>
      <c r="AC284" s="2247"/>
      <c r="AD284" s="2247"/>
    </row>
    <row r="285" spans="1:30">
      <c r="A285" s="6946">
        <v>270</v>
      </c>
      <c r="B285" s="6942" t="s">
        <v>6830</v>
      </c>
      <c r="C285" s="6947" t="s">
        <v>6831</v>
      </c>
      <c r="D285" s="6948" t="s">
        <v>6832</v>
      </c>
      <c r="E285" s="6949"/>
      <c r="F285" s="6946">
        <v>594</v>
      </c>
      <c r="G285" s="6942" t="s">
        <v>6833</v>
      </c>
      <c r="H285" s="6947" t="s">
        <v>6834</v>
      </c>
      <c r="I285" s="6948" t="s">
        <v>6835</v>
      </c>
      <c r="J285" s="6949"/>
      <c r="K285" s="6946">
        <v>918</v>
      </c>
      <c r="L285" s="6942" t="s">
        <v>6836</v>
      </c>
      <c r="M285" s="6947" t="s">
        <v>6837</v>
      </c>
      <c r="N285" s="6948" t="s">
        <v>6838</v>
      </c>
      <c r="O285" s="6949"/>
      <c r="P285" s="6946">
        <v>1242</v>
      </c>
      <c r="Q285" s="6942" t="s">
        <v>6839</v>
      </c>
      <c r="R285" s="6947" t="s">
        <v>6840</v>
      </c>
      <c r="S285" s="6948" t="s">
        <v>6841</v>
      </c>
      <c r="T285" s="2247"/>
      <c r="U285" s="2247"/>
      <c r="V285" s="2247"/>
      <c r="W285" s="2247"/>
      <c r="X285" s="2247"/>
      <c r="Y285" s="2247"/>
      <c r="Z285" s="2247"/>
      <c r="AA285" s="2247"/>
      <c r="AB285" s="2247"/>
      <c r="AC285" s="2247"/>
      <c r="AD285" s="2247"/>
    </row>
    <row r="286" spans="1:30">
      <c r="A286" s="6946">
        <v>271</v>
      </c>
      <c r="B286" s="6942" t="s">
        <v>6842</v>
      </c>
      <c r="C286" s="6947" t="s">
        <v>6843</v>
      </c>
      <c r="D286" s="6948" t="s">
        <v>6844</v>
      </c>
      <c r="E286" s="6949"/>
      <c r="F286" s="6946">
        <v>595</v>
      </c>
      <c r="G286" s="6942" t="s">
        <v>6845</v>
      </c>
      <c r="H286" s="6947" t="s">
        <v>6846</v>
      </c>
      <c r="I286" s="6948" t="s">
        <v>6847</v>
      </c>
      <c r="J286" s="6949"/>
      <c r="K286" s="6946">
        <v>919</v>
      </c>
      <c r="L286" s="6942" t="s">
        <v>6848</v>
      </c>
      <c r="M286" s="6947" t="s">
        <v>6849</v>
      </c>
      <c r="N286" s="6948" t="s">
        <v>6850</v>
      </c>
      <c r="O286" s="6949"/>
      <c r="P286" s="6946">
        <v>1243</v>
      </c>
      <c r="Q286" s="6942" t="s">
        <v>6851</v>
      </c>
      <c r="R286" s="6947" t="s">
        <v>6852</v>
      </c>
      <c r="S286" s="6948" t="s">
        <v>6853</v>
      </c>
      <c r="T286" s="2247"/>
      <c r="U286" s="2247"/>
      <c r="V286" s="2247"/>
      <c r="W286" s="2247"/>
      <c r="X286" s="2247"/>
      <c r="Y286" s="2247"/>
      <c r="Z286" s="2247"/>
      <c r="AA286" s="2247"/>
      <c r="AB286" s="2247"/>
      <c r="AC286" s="2247"/>
      <c r="AD286" s="2247"/>
    </row>
    <row r="287" spans="1:30">
      <c r="A287" s="6946">
        <v>272</v>
      </c>
      <c r="B287" s="6942" t="s">
        <v>6854</v>
      </c>
      <c r="C287" s="6947" t="s">
        <v>6855</v>
      </c>
      <c r="D287" s="6948" t="s">
        <v>6856</v>
      </c>
      <c r="E287" s="6949"/>
      <c r="F287" s="6946">
        <v>596</v>
      </c>
      <c r="G287" s="6942" t="s">
        <v>6857</v>
      </c>
      <c r="H287" s="6947" t="s">
        <v>6858</v>
      </c>
      <c r="I287" s="6948" t="s">
        <v>6859</v>
      </c>
      <c r="J287" s="6949"/>
      <c r="K287" s="6946">
        <v>920</v>
      </c>
      <c r="L287" s="6942" t="s">
        <v>6860</v>
      </c>
      <c r="M287" s="6947" t="s">
        <v>6861</v>
      </c>
      <c r="N287" s="6948" t="s">
        <v>6862</v>
      </c>
      <c r="O287" s="6949"/>
      <c r="P287" s="6946">
        <v>1244</v>
      </c>
      <c r="Q287" s="6942" t="s">
        <v>6863</v>
      </c>
      <c r="R287" s="6947" t="s">
        <v>6864</v>
      </c>
      <c r="S287" s="6948" t="s">
        <v>6865</v>
      </c>
      <c r="T287" s="2247"/>
      <c r="U287" s="2247"/>
      <c r="V287" s="2247"/>
      <c r="W287" s="2247"/>
      <c r="X287" s="2247"/>
      <c r="Y287" s="2247"/>
      <c r="Z287" s="2247"/>
      <c r="AA287" s="2247"/>
      <c r="AB287" s="2247"/>
      <c r="AC287" s="2247"/>
      <c r="AD287" s="2247"/>
    </row>
    <row r="288" spans="1:30">
      <c r="A288" s="6946">
        <v>273</v>
      </c>
      <c r="B288" s="6942" t="s">
        <v>6866</v>
      </c>
      <c r="C288" s="6947" t="s">
        <v>6867</v>
      </c>
      <c r="D288" s="6948" t="s">
        <v>6868</v>
      </c>
      <c r="E288" s="6949"/>
      <c r="F288" s="6946">
        <v>597</v>
      </c>
      <c r="G288" s="6942" t="s">
        <v>6869</v>
      </c>
      <c r="H288" s="6947" t="s">
        <v>6870</v>
      </c>
      <c r="I288" s="6948" t="s">
        <v>6871</v>
      </c>
      <c r="J288" s="6949"/>
      <c r="K288" s="6946">
        <v>921</v>
      </c>
      <c r="L288" s="6942" t="s">
        <v>6872</v>
      </c>
      <c r="M288" s="6947" t="s">
        <v>6873</v>
      </c>
      <c r="N288" s="6948" t="s">
        <v>6874</v>
      </c>
      <c r="O288" s="6949"/>
      <c r="P288" s="6946">
        <v>1245</v>
      </c>
      <c r="Q288" s="6942" t="s">
        <v>6875</v>
      </c>
      <c r="R288" s="6947" t="s">
        <v>6876</v>
      </c>
      <c r="S288" s="6948" t="s">
        <v>6877</v>
      </c>
      <c r="T288" s="2247"/>
      <c r="U288" s="2247"/>
      <c r="V288" s="2247"/>
      <c r="W288" s="2247"/>
      <c r="X288" s="2247"/>
      <c r="Y288" s="2247"/>
      <c r="Z288" s="2247"/>
      <c r="AA288" s="2247"/>
      <c r="AB288" s="2247"/>
      <c r="AC288" s="2247"/>
      <c r="AD288" s="2247"/>
    </row>
    <row r="289" spans="1:30">
      <c r="A289" s="6946">
        <v>274</v>
      </c>
      <c r="B289" s="6942" t="s">
        <v>6878</v>
      </c>
      <c r="C289" s="6947" t="s">
        <v>6879</v>
      </c>
      <c r="D289" s="6948" t="s">
        <v>1729</v>
      </c>
      <c r="E289" s="6949"/>
      <c r="F289" s="6946">
        <v>598</v>
      </c>
      <c r="G289" s="6942" t="s">
        <v>6880</v>
      </c>
      <c r="H289" s="6947" t="s">
        <v>6881</v>
      </c>
      <c r="I289" s="6948" t="s">
        <v>6882</v>
      </c>
      <c r="J289" s="6949"/>
      <c r="K289" s="6946">
        <v>922</v>
      </c>
      <c r="L289" s="6942" t="s">
        <v>6883</v>
      </c>
      <c r="M289" s="6947" t="s">
        <v>6884</v>
      </c>
      <c r="N289" s="6948" t="s">
        <v>6885</v>
      </c>
      <c r="O289" s="6949"/>
      <c r="P289" s="6946">
        <v>1246</v>
      </c>
      <c r="Q289" s="6942" t="s">
        <v>6886</v>
      </c>
      <c r="R289" s="6947" t="s">
        <v>6887</v>
      </c>
      <c r="S289" s="6948" t="s">
        <v>6888</v>
      </c>
      <c r="T289" s="2247"/>
      <c r="U289" s="2247"/>
      <c r="V289" s="2247"/>
      <c r="W289" s="2247"/>
      <c r="X289" s="2247"/>
      <c r="Y289" s="2247"/>
      <c r="Z289" s="2247"/>
      <c r="AA289" s="2247"/>
      <c r="AB289" s="2247"/>
      <c r="AC289" s="2247"/>
      <c r="AD289" s="2247"/>
    </row>
    <row r="290" spans="1:30">
      <c r="A290" s="6946">
        <v>275</v>
      </c>
      <c r="B290" s="6942" t="s">
        <v>6889</v>
      </c>
      <c r="C290" s="6947" t="s">
        <v>6890</v>
      </c>
      <c r="D290" s="6948" t="s">
        <v>6891</v>
      </c>
      <c r="E290" s="6949"/>
      <c r="F290" s="6946">
        <v>599</v>
      </c>
      <c r="G290" s="6942" t="s">
        <v>6892</v>
      </c>
      <c r="H290" s="6947" t="s">
        <v>6893</v>
      </c>
      <c r="I290" s="6948" t="s">
        <v>6894</v>
      </c>
      <c r="J290" s="6949"/>
      <c r="K290" s="6946">
        <v>923</v>
      </c>
      <c r="L290" s="6942" t="s">
        <v>6895</v>
      </c>
      <c r="M290" s="6947" t="s">
        <v>6896</v>
      </c>
      <c r="N290" s="6948" t="s">
        <v>6897</v>
      </c>
      <c r="O290" s="6949"/>
      <c r="P290" s="6946">
        <v>1247</v>
      </c>
      <c r="Q290" s="6942" t="s">
        <v>6898</v>
      </c>
      <c r="R290" s="6947" t="s">
        <v>6899</v>
      </c>
      <c r="S290" s="6948" t="s">
        <v>6900</v>
      </c>
      <c r="T290" s="2247"/>
      <c r="U290" s="2247"/>
      <c r="V290" s="2247"/>
      <c r="W290" s="2247"/>
      <c r="X290" s="2247"/>
      <c r="Y290" s="2247"/>
      <c r="Z290" s="2247"/>
      <c r="AA290" s="2247"/>
      <c r="AB290" s="2247"/>
      <c r="AC290" s="2247"/>
      <c r="AD290" s="2247"/>
    </row>
    <row r="291" spans="1:30">
      <c r="A291" s="6946">
        <v>276</v>
      </c>
      <c r="B291" s="6942" t="s">
        <v>6901</v>
      </c>
      <c r="C291" s="6947" t="s">
        <v>6902</v>
      </c>
      <c r="D291" s="6948" t="s">
        <v>6903</v>
      </c>
      <c r="E291" s="6949"/>
      <c r="F291" s="6946">
        <v>600</v>
      </c>
      <c r="G291" s="6942" t="s">
        <v>6904</v>
      </c>
      <c r="H291" s="6947" t="s">
        <v>6905</v>
      </c>
      <c r="I291" s="6948" t="s">
        <v>6906</v>
      </c>
      <c r="J291" s="6949"/>
      <c r="K291" s="6946">
        <v>924</v>
      </c>
      <c r="L291" s="6942" t="s">
        <v>6907</v>
      </c>
      <c r="M291" s="6947" t="s">
        <v>6908</v>
      </c>
      <c r="N291" s="6948" t="s">
        <v>6909</v>
      </c>
      <c r="O291" s="6949"/>
      <c r="P291" s="6946">
        <v>1248</v>
      </c>
      <c r="Q291" s="6942" t="s">
        <v>6910</v>
      </c>
      <c r="R291" s="6947" t="s">
        <v>6911</v>
      </c>
      <c r="S291" s="6948" t="s">
        <v>6912</v>
      </c>
      <c r="T291" s="2247"/>
      <c r="U291" s="2247"/>
      <c r="V291" s="2247"/>
      <c r="W291" s="2247"/>
      <c r="X291" s="2247"/>
      <c r="Y291" s="2247"/>
      <c r="Z291" s="2247"/>
      <c r="AA291" s="2247"/>
      <c r="AB291" s="2247"/>
      <c r="AC291" s="2247"/>
      <c r="AD291" s="2247"/>
    </row>
    <row r="292" spans="1:30">
      <c r="A292" s="6946">
        <v>277</v>
      </c>
      <c r="B292" s="6942" t="s">
        <v>6913</v>
      </c>
      <c r="C292" s="6947" t="s">
        <v>6914</v>
      </c>
      <c r="D292" s="6948" t="s">
        <v>6915</v>
      </c>
      <c r="E292" s="6949"/>
      <c r="F292" s="6946">
        <v>601</v>
      </c>
      <c r="G292" s="6942" t="s">
        <v>6916</v>
      </c>
      <c r="H292" s="6947" t="s">
        <v>6917</v>
      </c>
      <c r="I292" s="6948" t="s">
        <v>6918</v>
      </c>
      <c r="J292" s="6949"/>
      <c r="K292" s="6946">
        <v>925</v>
      </c>
      <c r="L292" s="6942" t="s">
        <v>6919</v>
      </c>
      <c r="M292" s="6947" t="s">
        <v>6920</v>
      </c>
      <c r="N292" s="6948" t="s">
        <v>6921</v>
      </c>
      <c r="O292" s="6949"/>
      <c r="P292" s="6946">
        <v>1249</v>
      </c>
      <c r="Q292" s="6942" t="s">
        <v>6922</v>
      </c>
      <c r="R292" s="6947" t="s">
        <v>6923</v>
      </c>
      <c r="S292" s="6948" t="s">
        <v>6924</v>
      </c>
      <c r="T292" s="2247"/>
      <c r="U292" s="2247"/>
      <c r="V292" s="2247"/>
      <c r="W292" s="2247"/>
      <c r="X292" s="2247"/>
      <c r="Y292" s="2247"/>
      <c r="Z292" s="2247"/>
      <c r="AA292" s="2247"/>
      <c r="AB292" s="2247"/>
      <c r="AC292" s="2247"/>
      <c r="AD292" s="2247"/>
    </row>
    <row r="293" spans="1:30">
      <c r="A293" s="6946">
        <v>278</v>
      </c>
      <c r="B293" s="6942" t="s">
        <v>6925</v>
      </c>
      <c r="C293" s="6947" t="s">
        <v>6926</v>
      </c>
      <c r="D293" s="6948" t="s">
        <v>6927</v>
      </c>
      <c r="E293" s="6949"/>
      <c r="F293" s="6946">
        <v>602</v>
      </c>
      <c r="G293" s="6942" t="s">
        <v>6928</v>
      </c>
      <c r="H293" s="6947" t="s">
        <v>6929</v>
      </c>
      <c r="I293" s="6948" t="s">
        <v>6930</v>
      </c>
      <c r="J293" s="6949"/>
      <c r="K293" s="6946">
        <v>926</v>
      </c>
      <c r="L293" s="6942" t="s">
        <v>6931</v>
      </c>
      <c r="M293" s="6947" t="s">
        <v>6932</v>
      </c>
      <c r="N293" s="6948" t="s">
        <v>6933</v>
      </c>
      <c r="O293" s="6949"/>
      <c r="P293" s="6946">
        <v>1250</v>
      </c>
      <c r="Q293" s="6942" t="s">
        <v>6934</v>
      </c>
      <c r="R293" s="6947" t="s">
        <v>6935</v>
      </c>
      <c r="S293" s="6948" t="s">
        <v>6936</v>
      </c>
      <c r="T293" s="2247"/>
      <c r="U293" s="2247"/>
      <c r="V293" s="2247"/>
      <c r="W293" s="2247"/>
      <c r="X293" s="2247"/>
      <c r="Y293" s="2247"/>
      <c r="Z293" s="2247"/>
      <c r="AA293" s="2247"/>
      <c r="AB293" s="2247"/>
      <c r="AC293" s="2247"/>
      <c r="AD293" s="2247"/>
    </row>
    <row r="294" spans="1:30">
      <c r="A294" s="6946">
        <v>279</v>
      </c>
      <c r="B294" s="6942" t="s">
        <v>6937</v>
      </c>
      <c r="C294" s="6947" t="s">
        <v>6938</v>
      </c>
      <c r="D294" s="6948" t="s">
        <v>6939</v>
      </c>
      <c r="E294" s="6949"/>
      <c r="F294" s="6946">
        <v>603</v>
      </c>
      <c r="G294" s="6942" t="s">
        <v>6940</v>
      </c>
      <c r="H294" s="6947" t="s">
        <v>6941</v>
      </c>
      <c r="I294" s="6948" t="s">
        <v>6942</v>
      </c>
      <c r="J294" s="6949"/>
      <c r="K294" s="6946">
        <v>927</v>
      </c>
      <c r="L294" s="6942" t="s">
        <v>6943</v>
      </c>
      <c r="M294" s="6947" t="s">
        <v>6944</v>
      </c>
      <c r="N294" s="6948" t="s">
        <v>6945</v>
      </c>
      <c r="O294" s="6949"/>
      <c r="P294" s="6946">
        <v>1251</v>
      </c>
      <c r="Q294" s="6942" t="s">
        <v>6946</v>
      </c>
      <c r="R294" s="6947" t="s">
        <v>6947</v>
      </c>
      <c r="S294" s="6948" t="s">
        <v>6948</v>
      </c>
      <c r="T294" s="2247"/>
      <c r="U294" s="2247"/>
      <c r="V294" s="2247"/>
      <c r="W294" s="2247"/>
      <c r="X294" s="2247"/>
      <c r="Y294" s="2247"/>
      <c r="Z294" s="2247"/>
      <c r="AA294" s="2247"/>
      <c r="AB294" s="2247"/>
      <c r="AC294" s="2247"/>
      <c r="AD294" s="2247"/>
    </row>
    <row r="295" spans="1:30">
      <c r="A295" s="6946">
        <v>280</v>
      </c>
      <c r="B295" s="6942" t="s">
        <v>6949</v>
      </c>
      <c r="C295" s="6947" t="s">
        <v>6950</v>
      </c>
      <c r="D295" s="6948" t="s">
        <v>6951</v>
      </c>
      <c r="E295" s="6949"/>
      <c r="F295" s="6946">
        <v>604</v>
      </c>
      <c r="G295" s="6942" t="s">
        <v>6952</v>
      </c>
      <c r="H295" s="6947" t="s">
        <v>6953</v>
      </c>
      <c r="I295" s="6948" t="s">
        <v>6954</v>
      </c>
      <c r="J295" s="6949"/>
      <c r="K295" s="6946">
        <v>928</v>
      </c>
      <c r="L295" s="6942" t="s">
        <v>6955</v>
      </c>
      <c r="M295" s="6947" t="s">
        <v>6956</v>
      </c>
      <c r="N295" s="6948" t="s">
        <v>6957</v>
      </c>
      <c r="O295" s="6949"/>
      <c r="P295" s="6946">
        <v>1252</v>
      </c>
      <c r="Q295" s="6942" t="s">
        <v>6958</v>
      </c>
      <c r="R295" s="6947" t="s">
        <v>6959</v>
      </c>
      <c r="S295" s="6948" t="s">
        <v>6960</v>
      </c>
      <c r="T295" s="2247"/>
      <c r="U295" s="2247"/>
      <c r="V295" s="2247"/>
      <c r="W295" s="2247"/>
      <c r="X295" s="2247"/>
      <c r="Y295" s="2247"/>
      <c r="Z295" s="2247"/>
      <c r="AA295" s="2247"/>
      <c r="AB295" s="2247"/>
      <c r="AC295" s="2247"/>
      <c r="AD295" s="2247"/>
    </row>
    <row r="296" spans="1:30">
      <c r="A296" s="6946">
        <v>281</v>
      </c>
      <c r="B296" s="6942" t="s">
        <v>6961</v>
      </c>
      <c r="C296" s="6947" t="s">
        <v>6962</v>
      </c>
      <c r="D296" s="6948" t="s">
        <v>6963</v>
      </c>
      <c r="E296" s="6949"/>
      <c r="F296" s="6946">
        <v>605</v>
      </c>
      <c r="G296" s="6942" t="s">
        <v>6964</v>
      </c>
      <c r="H296" s="6947" t="s">
        <v>6965</v>
      </c>
      <c r="I296" s="6948" t="s">
        <v>6966</v>
      </c>
      <c r="J296" s="6949"/>
      <c r="K296" s="6946">
        <v>929</v>
      </c>
      <c r="L296" s="6942" t="s">
        <v>6967</v>
      </c>
      <c r="M296" s="6947" t="s">
        <v>6968</v>
      </c>
      <c r="N296" s="6948" t="s">
        <v>6969</v>
      </c>
      <c r="O296" s="6949"/>
      <c r="P296" s="6946">
        <v>1253</v>
      </c>
      <c r="Q296" s="6942" t="s">
        <v>6970</v>
      </c>
      <c r="R296" s="6947" t="s">
        <v>6971</v>
      </c>
      <c r="S296" s="6948" t="s">
        <v>6972</v>
      </c>
      <c r="T296" s="2247"/>
      <c r="U296" s="2247"/>
      <c r="V296" s="2247"/>
      <c r="W296" s="2247"/>
      <c r="X296" s="2247"/>
      <c r="Y296" s="2247"/>
      <c r="Z296" s="2247"/>
      <c r="AA296" s="2247"/>
      <c r="AB296" s="2247"/>
      <c r="AC296" s="2247"/>
      <c r="AD296" s="2247"/>
    </row>
    <row r="297" spans="1:30">
      <c r="A297" s="6946">
        <v>282</v>
      </c>
      <c r="B297" s="6942" t="s">
        <v>6973</v>
      </c>
      <c r="C297" s="6947" t="s">
        <v>6974</v>
      </c>
      <c r="D297" s="6948" t="s">
        <v>6975</v>
      </c>
      <c r="E297" s="6949"/>
      <c r="F297" s="6946">
        <v>606</v>
      </c>
      <c r="G297" s="6942" t="s">
        <v>6976</v>
      </c>
      <c r="H297" s="6947" t="s">
        <v>6977</v>
      </c>
      <c r="I297" s="6948" t="s">
        <v>6978</v>
      </c>
      <c r="J297" s="6949"/>
      <c r="K297" s="6946">
        <v>930</v>
      </c>
      <c r="L297" s="6942" t="s">
        <v>6979</v>
      </c>
      <c r="M297" s="6947" t="s">
        <v>6980</v>
      </c>
      <c r="N297" s="6948" t="s">
        <v>6981</v>
      </c>
      <c r="O297" s="6949"/>
      <c r="P297" s="6946">
        <v>1254</v>
      </c>
      <c r="Q297" s="6942" t="s">
        <v>6982</v>
      </c>
      <c r="R297" s="6947" t="s">
        <v>6983</v>
      </c>
      <c r="S297" s="6948" t="s">
        <v>6984</v>
      </c>
      <c r="T297" s="2247"/>
      <c r="U297" s="2247"/>
      <c r="V297" s="2247"/>
      <c r="W297" s="2247"/>
      <c r="X297" s="2247"/>
      <c r="Y297" s="2247"/>
      <c r="Z297" s="2247"/>
      <c r="AA297" s="2247"/>
      <c r="AB297" s="2247"/>
      <c r="AC297" s="2247"/>
      <c r="AD297" s="2247"/>
    </row>
    <row r="298" spans="1:30">
      <c r="A298" s="6946">
        <v>283</v>
      </c>
      <c r="B298" s="6942" t="s">
        <v>6985</v>
      </c>
      <c r="C298" s="6947" t="s">
        <v>6986</v>
      </c>
      <c r="D298" s="6948" t="s">
        <v>6987</v>
      </c>
      <c r="E298" s="6949"/>
      <c r="F298" s="6946">
        <v>607</v>
      </c>
      <c r="G298" s="6942" t="s">
        <v>6988</v>
      </c>
      <c r="H298" s="6947" t="s">
        <v>6989</v>
      </c>
      <c r="I298" s="6948" t="s">
        <v>6990</v>
      </c>
      <c r="J298" s="6949"/>
      <c r="K298" s="6946">
        <v>931</v>
      </c>
      <c r="L298" s="6942" t="s">
        <v>6991</v>
      </c>
      <c r="M298" s="6947" t="s">
        <v>6992</v>
      </c>
      <c r="N298" s="6948" t="s">
        <v>6993</v>
      </c>
      <c r="O298" s="6949"/>
      <c r="P298" s="6946">
        <v>1255</v>
      </c>
      <c r="Q298" s="6942" t="s">
        <v>6994</v>
      </c>
      <c r="R298" s="6947" t="s">
        <v>6995</v>
      </c>
      <c r="S298" s="6948" t="s">
        <v>6996</v>
      </c>
      <c r="T298" s="2247"/>
      <c r="U298" s="2247"/>
      <c r="V298" s="2247"/>
      <c r="W298" s="2247"/>
      <c r="X298" s="2247"/>
      <c r="Y298" s="2247"/>
      <c r="Z298" s="2247"/>
      <c r="AA298" s="2247"/>
      <c r="AB298" s="2247"/>
      <c r="AC298" s="2247"/>
      <c r="AD298" s="2247"/>
    </row>
    <row r="299" spans="1:30">
      <c r="A299" s="6946">
        <v>284</v>
      </c>
      <c r="B299" s="6942" t="s">
        <v>6997</v>
      </c>
      <c r="C299" s="6947" t="s">
        <v>6998</v>
      </c>
      <c r="D299" s="6948" t="s">
        <v>6999</v>
      </c>
      <c r="E299" s="6949"/>
      <c r="F299" s="6946">
        <v>608</v>
      </c>
      <c r="G299" s="6942" t="s">
        <v>7000</v>
      </c>
      <c r="H299" s="6947" t="s">
        <v>7001</v>
      </c>
      <c r="I299" s="6948" t="s">
        <v>7002</v>
      </c>
      <c r="J299" s="6949"/>
      <c r="K299" s="6946">
        <v>932</v>
      </c>
      <c r="L299" s="6942" t="s">
        <v>7003</v>
      </c>
      <c r="M299" s="6947" t="s">
        <v>7004</v>
      </c>
      <c r="N299" s="6948" t="s">
        <v>7005</v>
      </c>
      <c r="O299" s="6949"/>
      <c r="P299" s="6946">
        <v>1256</v>
      </c>
      <c r="Q299" s="6942" t="s">
        <v>7006</v>
      </c>
      <c r="R299" s="6947" t="s">
        <v>7007</v>
      </c>
      <c r="S299" s="6948" t="s">
        <v>7008</v>
      </c>
      <c r="T299" s="2247"/>
      <c r="U299" s="2247"/>
      <c r="V299" s="2247"/>
      <c r="W299" s="2247"/>
      <c r="X299" s="2247"/>
      <c r="Y299" s="2247"/>
      <c r="Z299" s="2247"/>
      <c r="AA299" s="2247"/>
      <c r="AB299" s="2247"/>
      <c r="AC299" s="2247"/>
      <c r="AD299" s="2247"/>
    </row>
    <row r="300" spans="1:30">
      <c r="A300" s="6946">
        <v>285</v>
      </c>
      <c r="B300" s="6942" t="s">
        <v>7009</v>
      </c>
      <c r="C300" s="6947" t="s">
        <v>7010</v>
      </c>
      <c r="D300" s="6948" t="s">
        <v>7011</v>
      </c>
      <c r="E300" s="6949"/>
      <c r="F300" s="6946">
        <v>609</v>
      </c>
      <c r="G300" s="6942" t="s">
        <v>7012</v>
      </c>
      <c r="H300" s="6947" t="s">
        <v>7013</v>
      </c>
      <c r="I300" s="6948" t="s">
        <v>7014</v>
      </c>
      <c r="J300" s="6949"/>
      <c r="K300" s="6946">
        <v>933</v>
      </c>
      <c r="L300" s="6942" t="s">
        <v>7015</v>
      </c>
      <c r="M300" s="6947" t="s">
        <v>7016</v>
      </c>
      <c r="N300" s="6948" t="s">
        <v>7017</v>
      </c>
      <c r="O300" s="6949"/>
      <c r="P300" s="6946">
        <v>1257</v>
      </c>
      <c r="Q300" s="6942" t="s">
        <v>7018</v>
      </c>
      <c r="R300" s="6947" t="s">
        <v>7019</v>
      </c>
      <c r="S300" s="6948" t="s">
        <v>7020</v>
      </c>
      <c r="T300" s="2247"/>
      <c r="U300" s="2247"/>
      <c r="V300" s="2247"/>
      <c r="W300" s="2247"/>
      <c r="X300" s="2247"/>
      <c r="Y300" s="2247"/>
      <c r="Z300" s="2247"/>
      <c r="AA300" s="2247"/>
      <c r="AB300" s="2247"/>
      <c r="AC300" s="2247"/>
      <c r="AD300" s="2247"/>
    </row>
    <row r="301" spans="1:30">
      <c r="A301" s="6946">
        <v>286</v>
      </c>
      <c r="B301" s="6942" t="s">
        <v>7021</v>
      </c>
      <c r="C301" s="6947" t="s">
        <v>7022</v>
      </c>
      <c r="D301" s="6948" t="s">
        <v>7023</v>
      </c>
      <c r="E301" s="6949"/>
      <c r="F301" s="6946">
        <v>610</v>
      </c>
      <c r="G301" s="6942" t="s">
        <v>7024</v>
      </c>
      <c r="H301" s="6947" t="s">
        <v>7025</v>
      </c>
      <c r="I301" s="6948" t="s">
        <v>7026</v>
      </c>
      <c r="J301" s="6949"/>
      <c r="K301" s="6946">
        <v>934</v>
      </c>
      <c r="L301" s="6942" t="s">
        <v>7027</v>
      </c>
      <c r="M301" s="6947" t="s">
        <v>7028</v>
      </c>
      <c r="N301" s="6948" t="s">
        <v>7029</v>
      </c>
      <c r="O301" s="6949"/>
      <c r="P301" s="6946">
        <v>1258</v>
      </c>
      <c r="Q301" s="6942" t="s">
        <v>7030</v>
      </c>
      <c r="R301" s="6947" t="s">
        <v>7031</v>
      </c>
      <c r="S301" s="6948" t="s">
        <v>7032</v>
      </c>
      <c r="T301" s="2247"/>
      <c r="U301" s="2247"/>
      <c r="V301" s="2247"/>
      <c r="W301" s="2247"/>
      <c r="X301" s="2247"/>
      <c r="Y301" s="2247"/>
      <c r="Z301" s="2247"/>
      <c r="AA301" s="2247"/>
      <c r="AB301" s="2247"/>
      <c r="AC301" s="2247"/>
      <c r="AD301" s="2247"/>
    </row>
    <row r="302" spans="1:30">
      <c r="A302" s="6946">
        <v>287</v>
      </c>
      <c r="B302" s="6942" t="s">
        <v>7033</v>
      </c>
      <c r="C302" s="6947" t="s">
        <v>7034</v>
      </c>
      <c r="D302" s="6948" t="s">
        <v>7035</v>
      </c>
      <c r="E302" s="6949"/>
      <c r="F302" s="6946">
        <v>611</v>
      </c>
      <c r="G302" s="6942" t="s">
        <v>7036</v>
      </c>
      <c r="H302" s="6947" t="s">
        <v>7037</v>
      </c>
      <c r="I302" s="6948" t="s">
        <v>7038</v>
      </c>
      <c r="J302" s="6949"/>
      <c r="K302" s="6946">
        <v>935</v>
      </c>
      <c r="L302" s="6942" t="s">
        <v>7039</v>
      </c>
      <c r="M302" s="6947" t="s">
        <v>7040</v>
      </c>
      <c r="N302" s="6948" t="s">
        <v>7041</v>
      </c>
      <c r="O302" s="6949"/>
      <c r="P302" s="6946">
        <v>1259</v>
      </c>
      <c r="Q302" s="6942" t="s">
        <v>7042</v>
      </c>
      <c r="R302" s="6947" t="s">
        <v>7043</v>
      </c>
      <c r="S302" s="6948" t="s">
        <v>7044</v>
      </c>
      <c r="T302" s="2247"/>
      <c r="U302" s="2247"/>
      <c r="V302" s="2247"/>
      <c r="W302" s="2247"/>
      <c r="X302" s="2247"/>
      <c r="Y302" s="2247"/>
      <c r="Z302" s="2247"/>
      <c r="AA302" s="2247"/>
      <c r="AB302" s="2247"/>
      <c r="AC302" s="2247"/>
      <c r="AD302" s="2247"/>
    </row>
    <row r="303" spans="1:30">
      <c r="A303" s="6946">
        <v>288</v>
      </c>
      <c r="B303" s="6942" t="s">
        <v>7045</v>
      </c>
      <c r="C303" s="6947" t="s">
        <v>7046</v>
      </c>
      <c r="D303" s="6948" t="s">
        <v>7047</v>
      </c>
      <c r="E303" s="6949"/>
      <c r="F303" s="6946">
        <v>612</v>
      </c>
      <c r="G303" s="6942" t="s">
        <v>7048</v>
      </c>
      <c r="H303" s="6947" t="s">
        <v>7049</v>
      </c>
      <c r="I303" s="6948" t="s">
        <v>7050</v>
      </c>
      <c r="J303" s="6949"/>
      <c r="K303" s="6946">
        <v>936</v>
      </c>
      <c r="L303" s="6942" t="s">
        <v>7051</v>
      </c>
      <c r="M303" s="6947" t="s">
        <v>7052</v>
      </c>
      <c r="N303" s="6948" t="s">
        <v>7053</v>
      </c>
      <c r="O303" s="6949"/>
      <c r="P303" s="6946">
        <v>1260</v>
      </c>
      <c r="Q303" s="6942" t="s">
        <v>7054</v>
      </c>
      <c r="R303" s="6947" t="s">
        <v>7055</v>
      </c>
      <c r="S303" s="6948" t="s">
        <v>7056</v>
      </c>
      <c r="T303" s="2247"/>
      <c r="U303" s="2247"/>
      <c r="V303" s="2247"/>
      <c r="W303" s="2247"/>
      <c r="X303" s="2247"/>
      <c r="Y303" s="2247"/>
      <c r="Z303" s="2247"/>
      <c r="AA303" s="2247"/>
      <c r="AB303" s="2247"/>
      <c r="AC303" s="2247"/>
      <c r="AD303" s="2247"/>
    </row>
    <row r="304" spans="1:30">
      <c r="A304" s="6946">
        <v>289</v>
      </c>
      <c r="B304" s="6942" t="s">
        <v>7057</v>
      </c>
      <c r="C304" s="6947" t="s">
        <v>7058</v>
      </c>
      <c r="D304" s="6948" t="s">
        <v>7059</v>
      </c>
      <c r="E304" s="6949"/>
      <c r="F304" s="6946">
        <v>613</v>
      </c>
      <c r="G304" s="6942" t="s">
        <v>7060</v>
      </c>
      <c r="H304" s="6947" t="s">
        <v>7061</v>
      </c>
      <c r="I304" s="6948" t="s">
        <v>7062</v>
      </c>
      <c r="J304" s="6949"/>
      <c r="K304" s="6946">
        <v>937</v>
      </c>
      <c r="L304" s="6942" t="s">
        <v>7063</v>
      </c>
      <c r="M304" s="6947" t="s">
        <v>7064</v>
      </c>
      <c r="N304" s="6948" t="s">
        <v>7065</v>
      </c>
      <c r="O304" s="6949"/>
      <c r="P304" s="6946">
        <v>1261</v>
      </c>
      <c r="Q304" s="6942" t="s">
        <v>7066</v>
      </c>
      <c r="R304" s="6947" t="s">
        <v>7067</v>
      </c>
      <c r="S304" s="6948" t="s">
        <v>7068</v>
      </c>
      <c r="T304" s="2247"/>
      <c r="U304" s="2247"/>
      <c r="V304" s="2247"/>
      <c r="W304" s="2247"/>
      <c r="X304" s="2247"/>
      <c r="Y304" s="2247"/>
      <c r="Z304" s="2247"/>
      <c r="AA304" s="2247"/>
      <c r="AB304" s="2247"/>
      <c r="AC304" s="2247"/>
      <c r="AD304" s="2247"/>
    </row>
    <row r="305" spans="1:30">
      <c r="A305" s="6946">
        <v>290</v>
      </c>
      <c r="B305" s="6942" t="s">
        <v>7069</v>
      </c>
      <c r="C305" s="6947" t="s">
        <v>7070</v>
      </c>
      <c r="D305" s="6948" t="s">
        <v>7071</v>
      </c>
      <c r="E305" s="6949"/>
      <c r="F305" s="6946">
        <v>614</v>
      </c>
      <c r="G305" s="6942" t="s">
        <v>7072</v>
      </c>
      <c r="H305" s="6947" t="s">
        <v>7073</v>
      </c>
      <c r="I305" s="6948" t="s">
        <v>7074</v>
      </c>
      <c r="J305" s="6949"/>
      <c r="K305" s="6946">
        <v>938</v>
      </c>
      <c r="L305" s="6942" t="s">
        <v>7075</v>
      </c>
      <c r="M305" s="6947" t="s">
        <v>7076</v>
      </c>
      <c r="N305" s="6948" t="s">
        <v>7077</v>
      </c>
      <c r="O305" s="6949"/>
      <c r="P305" s="6946">
        <v>1262</v>
      </c>
      <c r="Q305" s="6942" t="s">
        <v>7078</v>
      </c>
      <c r="R305" s="6947" t="s">
        <v>7079</v>
      </c>
      <c r="S305" s="6948" t="s">
        <v>7080</v>
      </c>
      <c r="T305" s="2247"/>
      <c r="U305" s="2247"/>
      <c r="V305" s="2247"/>
      <c r="W305" s="2247"/>
      <c r="X305" s="2247"/>
      <c r="Y305" s="2247"/>
      <c r="Z305" s="2247"/>
      <c r="AA305" s="2247"/>
      <c r="AB305" s="2247"/>
      <c r="AC305" s="2247"/>
      <c r="AD305" s="2247"/>
    </row>
    <row r="306" spans="1:30">
      <c r="A306" s="6946">
        <v>291</v>
      </c>
      <c r="B306" s="6942" t="s">
        <v>7081</v>
      </c>
      <c r="C306" s="6947" t="s">
        <v>7082</v>
      </c>
      <c r="D306" s="6948" t="s">
        <v>7083</v>
      </c>
      <c r="E306" s="6949"/>
      <c r="F306" s="6946">
        <v>615</v>
      </c>
      <c r="G306" s="6942" t="s">
        <v>7084</v>
      </c>
      <c r="H306" s="6947" t="s">
        <v>7085</v>
      </c>
      <c r="I306" s="6948" t="s">
        <v>7086</v>
      </c>
      <c r="J306" s="6949"/>
      <c r="K306" s="6946">
        <v>939</v>
      </c>
      <c r="L306" s="6942" t="s">
        <v>7087</v>
      </c>
      <c r="M306" s="6947" t="s">
        <v>7088</v>
      </c>
      <c r="N306" s="6948" t="s">
        <v>7089</v>
      </c>
      <c r="O306" s="6949"/>
      <c r="P306" s="6946">
        <v>1263</v>
      </c>
      <c r="Q306" s="6942" t="s">
        <v>7090</v>
      </c>
      <c r="R306" s="6947" t="s">
        <v>7091</v>
      </c>
      <c r="S306" s="6948" t="s">
        <v>7092</v>
      </c>
      <c r="T306" s="2247"/>
      <c r="U306" s="2247"/>
      <c r="V306" s="2247"/>
      <c r="W306" s="2247"/>
      <c r="X306" s="2247"/>
      <c r="Y306" s="2247"/>
      <c r="Z306" s="2247"/>
      <c r="AA306" s="2247"/>
      <c r="AB306" s="2247"/>
      <c r="AC306" s="2247"/>
      <c r="AD306" s="2247"/>
    </row>
    <row r="307" spans="1:30">
      <c r="A307" s="6946">
        <v>292</v>
      </c>
      <c r="B307" s="6942" t="s">
        <v>7093</v>
      </c>
      <c r="C307" s="6947" t="s">
        <v>7094</v>
      </c>
      <c r="D307" s="6948" t="s">
        <v>7095</v>
      </c>
      <c r="E307" s="6949"/>
      <c r="F307" s="6946">
        <v>616</v>
      </c>
      <c r="G307" s="6942" t="s">
        <v>7096</v>
      </c>
      <c r="H307" s="6947" t="s">
        <v>7097</v>
      </c>
      <c r="I307" s="6948" t="s">
        <v>7098</v>
      </c>
      <c r="J307" s="6949"/>
      <c r="K307" s="6946">
        <v>940</v>
      </c>
      <c r="L307" s="6942" t="s">
        <v>7099</v>
      </c>
      <c r="M307" s="6947" t="s">
        <v>7100</v>
      </c>
      <c r="N307" s="6948" t="s">
        <v>7101</v>
      </c>
      <c r="O307" s="6949"/>
      <c r="P307" s="6946">
        <v>1264</v>
      </c>
      <c r="Q307" s="6942" t="s">
        <v>7102</v>
      </c>
      <c r="R307" s="6947" t="s">
        <v>7103</v>
      </c>
      <c r="S307" s="6948" t="s">
        <v>7092</v>
      </c>
      <c r="T307" s="2247"/>
      <c r="U307" s="2247"/>
      <c r="V307" s="2247"/>
      <c r="W307" s="2247"/>
      <c r="X307" s="2247"/>
      <c r="Y307" s="2247"/>
      <c r="Z307" s="2247"/>
      <c r="AA307" s="2247"/>
      <c r="AB307" s="2247"/>
      <c r="AC307" s="2247"/>
      <c r="AD307" s="2247"/>
    </row>
    <row r="308" spans="1:30">
      <c r="A308" s="6946">
        <v>293</v>
      </c>
      <c r="B308" s="6942" t="s">
        <v>7104</v>
      </c>
      <c r="C308" s="6947" t="s">
        <v>7105</v>
      </c>
      <c r="D308" s="6948" t="s">
        <v>7106</v>
      </c>
      <c r="E308" s="6949"/>
      <c r="F308" s="6946">
        <v>617</v>
      </c>
      <c r="G308" s="6942" t="s">
        <v>7107</v>
      </c>
      <c r="H308" s="6947" t="s">
        <v>7108</v>
      </c>
      <c r="I308" s="6948" t="s">
        <v>7109</v>
      </c>
      <c r="J308" s="6949"/>
      <c r="K308" s="6946">
        <v>941</v>
      </c>
      <c r="L308" s="6942" t="s">
        <v>7110</v>
      </c>
      <c r="M308" s="6947" t="s">
        <v>7111</v>
      </c>
      <c r="N308" s="6948" t="s">
        <v>7112</v>
      </c>
      <c r="O308" s="6949"/>
      <c r="P308" s="6946">
        <v>1265</v>
      </c>
      <c r="Q308" s="6942" t="s">
        <v>7113</v>
      </c>
      <c r="R308" s="6947" t="s">
        <v>7114</v>
      </c>
      <c r="S308" s="6948" t="s">
        <v>7115</v>
      </c>
      <c r="T308" s="2247"/>
      <c r="U308" s="2247"/>
      <c r="V308" s="2247"/>
      <c r="W308" s="2247"/>
      <c r="X308" s="2247"/>
      <c r="Y308" s="2247"/>
      <c r="Z308" s="2247"/>
      <c r="AA308" s="2247"/>
      <c r="AB308" s="2247"/>
      <c r="AC308" s="2247"/>
      <c r="AD308" s="2247"/>
    </row>
    <row r="309" spans="1:30">
      <c r="A309" s="6946">
        <v>294</v>
      </c>
      <c r="B309" s="6942" t="s">
        <v>7116</v>
      </c>
      <c r="C309" s="6947" t="s">
        <v>7117</v>
      </c>
      <c r="D309" s="6948" t="s">
        <v>7118</v>
      </c>
      <c r="E309" s="6949"/>
      <c r="F309" s="6946">
        <v>618</v>
      </c>
      <c r="G309" s="6942" t="s">
        <v>7119</v>
      </c>
      <c r="H309" s="6947" t="s">
        <v>7120</v>
      </c>
      <c r="I309" s="6948" t="s">
        <v>7121</v>
      </c>
      <c r="J309" s="6949"/>
      <c r="K309" s="6946">
        <v>942</v>
      </c>
      <c r="L309" s="6942" t="s">
        <v>7122</v>
      </c>
      <c r="M309" s="6947" t="s">
        <v>7123</v>
      </c>
      <c r="N309" s="6948" t="s">
        <v>7124</v>
      </c>
      <c r="O309" s="6949"/>
      <c r="P309" s="6946">
        <v>1266</v>
      </c>
      <c r="Q309" s="6942" t="s">
        <v>7125</v>
      </c>
      <c r="R309" s="6947" t="s">
        <v>7126</v>
      </c>
      <c r="S309" s="6948" t="s">
        <v>7127</v>
      </c>
      <c r="T309" s="2247"/>
      <c r="U309" s="2247"/>
      <c r="V309" s="2247"/>
      <c r="W309" s="2247"/>
      <c r="X309" s="2247"/>
      <c r="Y309" s="2247"/>
      <c r="Z309" s="2247"/>
      <c r="AA309" s="2247"/>
      <c r="AB309" s="2247"/>
      <c r="AC309" s="2247"/>
      <c r="AD309" s="2247"/>
    </row>
    <row r="310" spans="1:30">
      <c r="A310" s="6946">
        <v>295</v>
      </c>
      <c r="B310" s="6942" t="s">
        <v>7128</v>
      </c>
      <c r="C310" s="6947" t="s">
        <v>7129</v>
      </c>
      <c r="D310" s="6948" t="s">
        <v>7130</v>
      </c>
      <c r="E310" s="6949"/>
      <c r="F310" s="6946">
        <v>619</v>
      </c>
      <c r="G310" s="6942" t="s">
        <v>7131</v>
      </c>
      <c r="H310" s="6947" t="s">
        <v>7132</v>
      </c>
      <c r="I310" s="6948" t="s">
        <v>7133</v>
      </c>
      <c r="J310" s="6949"/>
      <c r="K310" s="6946">
        <v>943</v>
      </c>
      <c r="L310" s="6942" t="s">
        <v>7134</v>
      </c>
      <c r="M310" s="6947" t="s">
        <v>7135</v>
      </c>
      <c r="N310" s="6948" t="s">
        <v>7136</v>
      </c>
      <c r="O310" s="6949"/>
      <c r="P310" s="6946">
        <v>1267</v>
      </c>
      <c r="Q310" s="6942" t="s">
        <v>7137</v>
      </c>
      <c r="R310" s="6947" t="s">
        <v>7138</v>
      </c>
      <c r="S310" s="6948" t="s">
        <v>7139</v>
      </c>
      <c r="T310" s="2247"/>
      <c r="U310" s="2247"/>
      <c r="V310" s="2247"/>
      <c r="W310" s="2247"/>
      <c r="X310" s="2247"/>
      <c r="Y310" s="2247"/>
      <c r="Z310" s="2247"/>
      <c r="AA310" s="2247"/>
      <c r="AB310" s="2247"/>
      <c r="AC310" s="2247"/>
      <c r="AD310" s="2247"/>
    </row>
    <row r="311" spans="1:30">
      <c r="A311" s="6946">
        <v>296</v>
      </c>
      <c r="B311" s="6942" t="s">
        <v>7140</v>
      </c>
      <c r="C311" s="6947" t="s">
        <v>7141</v>
      </c>
      <c r="D311" s="6948" t="s">
        <v>7142</v>
      </c>
      <c r="E311" s="6949"/>
      <c r="F311" s="6946">
        <v>620</v>
      </c>
      <c r="G311" s="6942" t="s">
        <v>7143</v>
      </c>
      <c r="H311" s="6947" t="s">
        <v>7144</v>
      </c>
      <c r="I311" s="6948" t="s">
        <v>7145</v>
      </c>
      <c r="J311" s="6949"/>
      <c r="K311" s="6946">
        <v>944</v>
      </c>
      <c r="L311" s="6942" t="s">
        <v>7146</v>
      </c>
      <c r="M311" s="6947" t="s">
        <v>7147</v>
      </c>
      <c r="N311" s="6948" t="s">
        <v>7148</v>
      </c>
      <c r="O311" s="6949"/>
      <c r="P311" s="6946">
        <v>1268</v>
      </c>
      <c r="Q311" s="6942" t="s">
        <v>7149</v>
      </c>
      <c r="R311" s="6947" t="s">
        <v>7150</v>
      </c>
      <c r="S311" s="6948" t="s">
        <v>7151</v>
      </c>
      <c r="T311" s="2247"/>
      <c r="U311" s="2247"/>
      <c r="V311" s="2247"/>
      <c r="W311" s="2247"/>
      <c r="X311" s="2247"/>
      <c r="Y311" s="2247"/>
      <c r="Z311" s="2247"/>
      <c r="AA311" s="2247"/>
      <c r="AB311" s="2247"/>
      <c r="AC311" s="2247"/>
      <c r="AD311" s="2247"/>
    </row>
    <row r="312" spans="1:30">
      <c r="A312" s="6946">
        <v>297</v>
      </c>
      <c r="B312" s="6942" t="s">
        <v>7152</v>
      </c>
      <c r="C312" s="6947" t="s">
        <v>7153</v>
      </c>
      <c r="D312" s="6948" t="s">
        <v>7154</v>
      </c>
      <c r="E312" s="6949"/>
      <c r="F312" s="6946">
        <v>621</v>
      </c>
      <c r="G312" s="6942" t="s">
        <v>7155</v>
      </c>
      <c r="H312" s="6947" t="s">
        <v>7156</v>
      </c>
      <c r="I312" s="6948" t="s">
        <v>7157</v>
      </c>
      <c r="J312" s="6949"/>
      <c r="K312" s="6946">
        <v>945</v>
      </c>
      <c r="L312" s="6942" t="s">
        <v>7158</v>
      </c>
      <c r="M312" s="6947" t="s">
        <v>7159</v>
      </c>
      <c r="N312" s="6948" t="s">
        <v>7160</v>
      </c>
      <c r="O312" s="6949"/>
      <c r="P312" s="6946">
        <v>1269</v>
      </c>
      <c r="Q312" s="6942" t="s">
        <v>7161</v>
      </c>
      <c r="R312" s="6947" t="s">
        <v>7162</v>
      </c>
      <c r="S312" s="6948" t="s">
        <v>7163</v>
      </c>
      <c r="T312" s="2247"/>
      <c r="U312" s="2247"/>
      <c r="V312" s="2247"/>
      <c r="W312" s="2247"/>
      <c r="X312" s="2247"/>
      <c r="Y312" s="2247"/>
      <c r="Z312" s="2247"/>
      <c r="AA312" s="2247"/>
      <c r="AB312" s="2247"/>
      <c r="AC312" s="2247"/>
      <c r="AD312" s="2247"/>
    </row>
    <row r="313" spans="1:30">
      <c r="A313" s="6946">
        <v>298</v>
      </c>
      <c r="B313" s="6942" t="s">
        <v>7164</v>
      </c>
      <c r="C313" s="6947" t="s">
        <v>7165</v>
      </c>
      <c r="D313" s="6948" t="s">
        <v>7166</v>
      </c>
      <c r="E313" s="6949"/>
      <c r="F313" s="6946">
        <v>622</v>
      </c>
      <c r="G313" s="6942" t="s">
        <v>7167</v>
      </c>
      <c r="H313" s="6947" t="s">
        <v>7168</v>
      </c>
      <c r="I313" s="6948" t="s">
        <v>7169</v>
      </c>
      <c r="J313" s="6949"/>
      <c r="K313" s="6946">
        <v>946</v>
      </c>
      <c r="L313" s="6942" t="s">
        <v>7170</v>
      </c>
      <c r="M313" s="6947" t="s">
        <v>7171</v>
      </c>
      <c r="N313" s="6948" t="s">
        <v>7172</v>
      </c>
      <c r="O313" s="6949"/>
      <c r="P313" s="6946">
        <v>1270</v>
      </c>
      <c r="Q313" s="6942" t="s">
        <v>7173</v>
      </c>
      <c r="R313" s="6947" t="s">
        <v>7174</v>
      </c>
      <c r="S313" s="6948" t="s">
        <v>7175</v>
      </c>
      <c r="T313" s="2247"/>
      <c r="U313" s="2247"/>
      <c r="V313" s="2247"/>
      <c r="W313" s="2247"/>
      <c r="X313" s="2247"/>
      <c r="Y313" s="2247"/>
      <c r="Z313" s="2247"/>
      <c r="AA313" s="2247"/>
      <c r="AB313" s="2247"/>
      <c r="AC313" s="2247"/>
      <c r="AD313" s="2247"/>
    </row>
    <row r="314" spans="1:30">
      <c r="A314" s="6946">
        <v>299</v>
      </c>
      <c r="B314" s="6942" t="s">
        <v>7176</v>
      </c>
      <c r="C314" s="6947" t="s">
        <v>7177</v>
      </c>
      <c r="D314" s="6948" t="s">
        <v>7178</v>
      </c>
      <c r="E314" s="6949"/>
      <c r="F314" s="6946">
        <v>623</v>
      </c>
      <c r="G314" s="6942" t="s">
        <v>7179</v>
      </c>
      <c r="H314" s="6947" t="s">
        <v>7180</v>
      </c>
      <c r="I314" s="6948" t="s">
        <v>7181</v>
      </c>
      <c r="J314" s="6949"/>
      <c r="K314" s="6946">
        <v>947</v>
      </c>
      <c r="L314" s="6942" t="s">
        <v>7182</v>
      </c>
      <c r="M314" s="6947" t="s">
        <v>7183</v>
      </c>
      <c r="N314" s="6948" t="s">
        <v>7184</v>
      </c>
      <c r="O314" s="6949"/>
      <c r="P314" s="6946">
        <v>1271</v>
      </c>
      <c r="Q314" s="6942" t="s">
        <v>7185</v>
      </c>
      <c r="R314" s="6947" t="s">
        <v>7186</v>
      </c>
      <c r="S314" s="6948" t="s">
        <v>7187</v>
      </c>
      <c r="T314" s="2247"/>
      <c r="U314" s="2247"/>
      <c r="V314" s="2247"/>
      <c r="W314" s="2247"/>
      <c r="X314" s="2247"/>
      <c r="Y314" s="2247"/>
      <c r="Z314" s="2247"/>
      <c r="AA314" s="2247"/>
      <c r="AB314" s="2247"/>
      <c r="AC314" s="2247"/>
      <c r="AD314" s="2247"/>
    </row>
    <row r="315" spans="1:30">
      <c r="A315" s="6946">
        <v>300</v>
      </c>
      <c r="B315" s="6942" t="s">
        <v>7188</v>
      </c>
      <c r="C315" s="6947" t="s">
        <v>7189</v>
      </c>
      <c r="D315" s="6948" t="s">
        <v>7190</v>
      </c>
      <c r="E315" s="6949"/>
      <c r="F315" s="6946">
        <v>624</v>
      </c>
      <c r="G315" s="6942" t="s">
        <v>7191</v>
      </c>
      <c r="H315" s="6947" t="s">
        <v>7192</v>
      </c>
      <c r="I315" s="6948" t="s">
        <v>7193</v>
      </c>
      <c r="J315" s="6949"/>
      <c r="K315" s="6946">
        <v>948</v>
      </c>
      <c r="L315" s="6942" t="s">
        <v>7194</v>
      </c>
      <c r="M315" s="6947" t="s">
        <v>7195</v>
      </c>
      <c r="N315" s="6948" t="s">
        <v>7196</v>
      </c>
      <c r="O315" s="6949"/>
      <c r="P315" s="6946">
        <v>1272</v>
      </c>
      <c r="Q315" s="6942" t="s">
        <v>7197</v>
      </c>
      <c r="R315" s="6947" t="s">
        <v>7198</v>
      </c>
      <c r="S315" s="6948" t="s">
        <v>7199</v>
      </c>
      <c r="T315" s="2247"/>
      <c r="U315" s="2247"/>
      <c r="V315" s="2247"/>
      <c r="W315" s="2247"/>
      <c r="X315" s="2247"/>
      <c r="Y315" s="2247"/>
      <c r="Z315" s="2247"/>
      <c r="AA315" s="2247"/>
      <c r="AB315" s="2247"/>
      <c r="AC315" s="2247"/>
      <c r="AD315" s="2247"/>
    </row>
    <row r="316" spans="1:30">
      <c r="A316" s="6946">
        <v>301</v>
      </c>
      <c r="B316" s="6942" t="s">
        <v>7200</v>
      </c>
      <c r="C316" s="6947" t="s">
        <v>7201</v>
      </c>
      <c r="D316" s="6948" t="s">
        <v>7202</v>
      </c>
      <c r="E316" s="6949"/>
      <c r="F316" s="6946">
        <v>625</v>
      </c>
      <c r="G316" s="6942" t="s">
        <v>7203</v>
      </c>
      <c r="H316" s="6947" t="s">
        <v>7204</v>
      </c>
      <c r="I316" s="6948" t="s">
        <v>7205</v>
      </c>
      <c r="J316" s="6949"/>
      <c r="K316" s="6946">
        <v>949</v>
      </c>
      <c r="L316" s="6942" t="s">
        <v>7206</v>
      </c>
      <c r="M316" s="6947" t="s">
        <v>7207</v>
      </c>
      <c r="N316" s="6948" t="s">
        <v>7208</v>
      </c>
      <c r="O316" s="6949"/>
      <c r="P316" s="6946">
        <v>1273</v>
      </c>
      <c r="Q316" s="6942" t="s">
        <v>7209</v>
      </c>
      <c r="R316" s="6947" t="s">
        <v>7210</v>
      </c>
      <c r="S316" s="6948" t="s">
        <v>7211</v>
      </c>
      <c r="T316" s="2247"/>
      <c r="U316" s="2247"/>
      <c r="V316" s="2247"/>
      <c r="W316" s="2247"/>
      <c r="X316" s="2247"/>
      <c r="Y316" s="2247"/>
      <c r="Z316" s="2247"/>
      <c r="AA316" s="2247"/>
      <c r="AB316" s="2247"/>
      <c r="AC316" s="2247"/>
      <c r="AD316" s="2247"/>
    </row>
    <row r="317" spans="1:30">
      <c r="A317" s="6946">
        <v>302</v>
      </c>
      <c r="B317" s="6942" t="s">
        <v>7212</v>
      </c>
      <c r="C317" s="6947" t="s">
        <v>7213</v>
      </c>
      <c r="D317" s="6948" t="s">
        <v>7214</v>
      </c>
      <c r="E317" s="6949"/>
      <c r="F317" s="6946">
        <v>626</v>
      </c>
      <c r="G317" s="6942" t="s">
        <v>7215</v>
      </c>
      <c r="H317" s="6947" t="s">
        <v>7216</v>
      </c>
      <c r="I317" s="6948" t="s">
        <v>7217</v>
      </c>
      <c r="J317" s="6949"/>
      <c r="K317" s="6946">
        <v>950</v>
      </c>
      <c r="L317" s="6942" t="s">
        <v>7218</v>
      </c>
      <c r="M317" s="6947" t="s">
        <v>7219</v>
      </c>
      <c r="N317" s="6948" t="s">
        <v>7220</v>
      </c>
      <c r="O317" s="6949"/>
      <c r="P317" s="6946">
        <v>1274</v>
      </c>
      <c r="Q317" s="6942" t="s">
        <v>7221</v>
      </c>
      <c r="R317" s="6947" t="s">
        <v>7222</v>
      </c>
      <c r="S317" s="6948" t="s">
        <v>7223</v>
      </c>
      <c r="T317" s="2247"/>
      <c r="U317" s="2247"/>
      <c r="V317" s="2247"/>
      <c r="W317" s="2247"/>
      <c r="X317" s="2247"/>
      <c r="Y317" s="2247"/>
      <c r="Z317" s="2247"/>
      <c r="AA317" s="2247"/>
      <c r="AB317" s="2247"/>
      <c r="AC317" s="2247"/>
      <c r="AD317" s="2247"/>
    </row>
    <row r="318" spans="1:30">
      <c r="A318" s="6946">
        <v>303</v>
      </c>
      <c r="B318" s="6942" t="s">
        <v>7224</v>
      </c>
      <c r="C318" s="6947" t="s">
        <v>7225</v>
      </c>
      <c r="D318" s="6948" t="s">
        <v>6578</v>
      </c>
      <c r="E318" s="6949"/>
      <c r="F318" s="6946">
        <v>627</v>
      </c>
      <c r="G318" s="6942" t="s">
        <v>7226</v>
      </c>
      <c r="H318" s="6947" t="s">
        <v>7227</v>
      </c>
      <c r="I318" s="6948" t="s">
        <v>7228</v>
      </c>
      <c r="J318" s="6949"/>
      <c r="K318" s="6946">
        <v>951</v>
      </c>
      <c r="L318" s="6942" t="s">
        <v>7229</v>
      </c>
      <c r="M318" s="6947" t="s">
        <v>7230</v>
      </c>
      <c r="N318" s="6948" t="s">
        <v>7231</v>
      </c>
      <c r="O318" s="6949"/>
      <c r="P318" s="6946">
        <v>1275</v>
      </c>
      <c r="Q318" s="6942" t="s">
        <v>7232</v>
      </c>
      <c r="R318" s="6947" t="s">
        <v>7233</v>
      </c>
      <c r="S318" s="6948" t="s">
        <v>7234</v>
      </c>
      <c r="T318" s="2247"/>
      <c r="U318" s="2247"/>
      <c r="V318" s="2247"/>
      <c r="W318" s="2247"/>
      <c r="X318" s="2247"/>
      <c r="Y318" s="2247"/>
      <c r="Z318" s="2247"/>
      <c r="AA318" s="2247"/>
      <c r="AB318" s="2247"/>
      <c r="AC318" s="2247"/>
      <c r="AD318" s="2247"/>
    </row>
    <row r="319" spans="1:30">
      <c r="A319" s="6946">
        <v>304</v>
      </c>
      <c r="B319" s="6942" t="s">
        <v>7235</v>
      </c>
      <c r="C319" s="6947" t="s">
        <v>7236</v>
      </c>
      <c r="D319" s="6948" t="s">
        <v>7237</v>
      </c>
      <c r="E319" s="6949"/>
      <c r="F319" s="6946">
        <v>628</v>
      </c>
      <c r="G319" s="6942" t="s">
        <v>7238</v>
      </c>
      <c r="H319" s="6947" t="s">
        <v>7239</v>
      </c>
      <c r="I319" s="6948" t="s">
        <v>7240</v>
      </c>
      <c r="J319" s="6949"/>
      <c r="K319" s="6946">
        <v>952</v>
      </c>
      <c r="L319" s="6942" t="s">
        <v>7241</v>
      </c>
      <c r="M319" s="6947" t="s">
        <v>7242</v>
      </c>
      <c r="N319" s="6948" t="s">
        <v>7243</v>
      </c>
      <c r="O319" s="6949"/>
      <c r="P319" s="6946">
        <v>1276</v>
      </c>
      <c r="Q319" s="6942" t="s">
        <v>7244</v>
      </c>
      <c r="R319" s="6947" t="s">
        <v>7245</v>
      </c>
      <c r="S319" s="6948" t="s">
        <v>7246</v>
      </c>
      <c r="T319" s="2247"/>
      <c r="U319" s="2247"/>
      <c r="V319" s="2247"/>
      <c r="W319" s="2247"/>
      <c r="X319" s="2247"/>
      <c r="Y319" s="2247"/>
      <c r="Z319" s="2247"/>
      <c r="AA319" s="2247"/>
      <c r="AB319" s="2247"/>
      <c r="AC319" s="2247"/>
      <c r="AD319" s="2247"/>
    </row>
    <row r="320" spans="1:30">
      <c r="A320" s="6946">
        <v>305</v>
      </c>
      <c r="B320" s="6942" t="s">
        <v>7247</v>
      </c>
      <c r="C320" s="6947" t="s">
        <v>7248</v>
      </c>
      <c r="D320" s="6948" t="s">
        <v>7249</v>
      </c>
      <c r="E320" s="6949"/>
      <c r="F320" s="6946">
        <v>629</v>
      </c>
      <c r="G320" s="6942" t="s">
        <v>7250</v>
      </c>
      <c r="H320" s="6947" t="s">
        <v>7251</v>
      </c>
      <c r="I320" s="6948" t="s">
        <v>7252</v>
      </c>
      <c r="J320" s="6949"/>
      <c r="K320" s="6946">
        <v>953</v>
      </c>
      <c r="L320" s="6942" t="s">
        <v>7253</v>
      </c>
      <c r="M320" s="6947" t="s">
        <v>7254</v>
      </c>
      <c r="N320" s="6948" t="s">
        <v>7255</v>
      </c>
      <c r="O320" s="6949"/>
      <c r="P320" s="6946">
        <v>1277</v>
      </c>
      <c r="Q320" s="6942" t="s">
        <v>7256</v>
      </c>
      <c r="R320" s="6947" t="s">
        <v>7257</v>
      </c>
      <c r="S320" s="6948" t="s">
        <v>7258</v>
      </c>
      <c r="T320" s="2247"/>
      <c r="U320" s="2247"/>
      <c r="V320" s="2247"/>
      <c r="W320" s="2247"/>
      <c r="X320" s="2247"/>
      <c r="Y320" s="2247"/>
      <c r="Z320" s="2247"/>
      <c r="AA320" s="2247"/>
      <c r="AB320" s="2247"/>
      <c r="AC320" s="2247"/>
      <c r="AD320" s="2247"/>
    </row>
    <row r="321" spans="1:30">
      <c r="A321" s="6946">
        <v>306</v>
      </c>
      <c r="B321" s="6942" t="s">
        <v>7259</v>
      </c>
      <c r="C321" s="6947" t="s">
        <v>7260</v>
      </c>
      <c r="D321" s="6948" t="s">
        <v>7261</v>
      </c>
      <c r="E321" s="6949"/>
      <c r="F321" s="6946">
        <v>630</v>
      </c>
      <c r="G321" s="6942" t="s">
        <v>7262</v>
      </c>
      <c r="H321" s="6947" t="s">
        <v>7263</v>
      </c>
      <c r="I321" s="6948" t="s">
        <v>7264</v>
      </c>
      <c r="J321" s="6949"/>
      <c r="K321" s="6946">
        <v>954</v>
      </c>
      <c r="L321" s="6942" t="s">
        <v>7265</v>
      </c>
      <c r="M321" s="6947" t="s">
        <v>7266</v>
      </c>
      <c r="N321" s="6948" t="s">
        <v>7267</v>
      </c>
      <c r="O321" s="6949"/>
      <c r="P321" s="6946">
        <v>1278</v>
      </c>
      <c r="Q321" s="6942" t="s">
        <v>7268</v>
      </c>
      <c r="R321" s="6947" t="s">
        <v>7269</v>
      </c>
      <c r="S321" s="6948" t="s">
        <v>7270</v>
      </c>
      <c r="T321" s="2247"/>
      <c r="U321" s="2247"/>
      <c r="V321" s="2247"/>
      <c r="W321" s="2247"/>
      <c r="X321" s="2247"/>
      <c r="Y321" s="2247"/>
      <c r="Z321" s="2247"/>
      <c r="AA321" s="2247"/>
      <c r="AB321" s="2247"/>
      <c r="AC321" s="2247"/>
      <c r="AD321" s="2247"/>
    </row>
    <row r="322" spans="1:30">
      <c r="A322" s="6946">
        <v>307</v>
      </c>
      <c r="B322" s="6942" t="s">
        <v>7271</v>
      </c>
      <c r="C322" s="6947" t="s">
        <v>7272</v>
      </c>
      <c r="D322" s="6948" t="s">
        <v>7273</v>
      </c>
      <c r="E322" s="6949"/>
      <c r="F322" s="6946">
        <v>631</v>
      </c>
      <c r="G322" s="6942" t="s">
        <v>7274</v>
      </c>
      <c r="H322" s="6947" t="s">
        <v>7275</v>
      </c>
      <c r="I322" s="6948" t="s">
        <v>7276</v>
      </c>
      <c r="J322" s="6949"/>
      <c r="K322" s="6946">
        <v>955</v>
      </c>
      <c r="L322" s="6942" t="s">
        <v>7277</v>
      </c>
      <c r="M322" s="6947" t="s">
        <v>7278</v>
      </c>
      <c r="N322" s="6948" t="s">
        <v>7279</v>
      </c>
      <c r="O322" s="6949"/>
      <c r="P322" s="6946">
        <v>1279</v>
      </c>
      <c r="Q322" s="6942" t="s">
        <v>7280</v>
      </c>
      <c r="R322" s="6947" t="s">
        <v>7281</v>
      </c>
      <c r="S322" s="6948" t="s">
        <v>7282</v>
      </c>
      <c r="T322" s="2247"/>
      <c r="U322" s="2247"/>
      <c r="V322" s="2247"/>
      <c r="W322" s="2247"/>
      <c r="X322" s="2247"/>
      <c r="Y322" s="2247"/>
      <c r="Z322" s="2247"/>
      <c r="AA322" s="2247"/>
      <c r="AB322" s="2247"/>
      <c r="AC322" s="2247"/>
      <c r="AD322" s="2247"/>
    </row>
    <row r="323" spans="1:30">
      <c r="A323" s="6946">
        <v>308</v>
      </c>
      <c r="B323" s="6942" t="s">
        <v>7283</v>
      </c>
      <c r="C323" s="6947" t="s">
        <v>7284</v>
      </c>
      <c r="D323" s="6948" t="s">
        <v>7285</v>
      </c>
      <c r="E323" s="6949"/>
      <c r="F323" s="6946">
        <v>632</v>
      </c>
      <c r="G323" s="6942" t="s">
        <v>7286</v>
      </c>
      <c r="H323" s="6947" t="s">
        <v>7287</v>
      </c>
      <c r="I323" s="6948" t="s">
        <v>7288</v>
      </c>
      <c r="J323" s="6949"/>
      <c r="K323" s="6946">
        <v>956</v>
      </c>
      <c r="L323" s="6942" t="s">
        <v>7289</v>
      </c>
      <c r="M323" s="6947" t="s">
        <v>7290</v>
      </c>
      <c r="N323" s="6948" t="s">
        <v>7291</v>
      </c>
      <c r="O323" s="6949"/>
      <c r="P323" s="6946">
        <v>1280</v>
      </c>
      <c r="Q323" s="6942" t="s">
        <v>7292</v>
      </c>
      <c r="R323" s="6947" t="s">
        <v>7293</v>
      </c>
      <c r="S323" s="6948" t="s">
        <v>7294</v>
      </c>
      <c r="T323" s="2247"/>
      <c r="U323" s="2247"/>
      <c r="V323" s="2247"/>
      <c r="W323" s="2247"/>
      <c r="X323" s="2247"/>
      <c r="Y323" s="2247"/>
      <c r="Z323" s="2247"/>
      <c r="AA323" s="2247"/>
      <c r="AB323" s="2247"/>
      <c r="AC323" s="2247"/>
      <c r="AD323" s="2247"/>
    </row>
    <row r="324" spans="1:30">
      <c r="A324" s="6946">
        <v>309</v>
      </c>
      <c r="B324" s="6942" t="s">
        <v>7295</v>
      </c>
      <c r="C324" s="6947" t="s">
        <v>7296</v>
      </c>
      <c r="D324" s="6948" t="s">
        <v>1534</v>
      </c>
      <c r="E324" s="6949"/>
      <c r="F324" s="6946">
        <v>633</v>
      </c>
      <c r="G324" s="6942" t="s">
        <v>7297</v>
      </c>
      <c r="H324" s="6947" t="s">
        <v>7298</v>
      </c>
      <c r="I324" s="6948" t="s">
        <v>7299</v>
      </c>
      <c r="J324" s="6949"/>
      <c r="K324" s="6946">
        <v>957</v>
      </c>
      <c r="L324" s="6942" t="s">
        <v>7300</v>
      </c>
      <c r="M324" s="6947" t="s">
        <v>7301</v>
      </c>
      <c r="N324" s="6948" t="s">
        <v>7302</v>
      </c>
      <c r="O324" s="6949"/>
      <c r="P324" s="6946">
        <v>1281</v>
      </c>
      <c r="Q324" s="6942" t="s">
        <v>7303</v>
      </c>
      <c r="R324" s="6947" t="s">
        <v>7304</v>
      </c>
      <c r="S324" s="6948" t="s">
        <v>7305</v>
      </c>
      <c r="T324" s="2247"/>
      <c r="U324" s="2247"/>
      <c r="V324" s="2247"/>
      <c r="W324" s="2247"/>
      <c r="X324" s="2247"/>
      <c r="Y324" s="2247"/>
      <c r="Z324" s="2247"/>
      <c r="AA324" s="2247"/>
      <c r="AB324" s="2247"/>
      <c r="AC324" s="2247"/>
      <c r="AD324" s="2247"/>
    </row>
    <row r="325" spans="1:30">
      <c r="A325" s="6946">
        <v>310</v>
      </c>
      <c r="B325" s="6942" t="s">
        <v>7306</v>
      </c>
      <c r="C325" s="6947" t="s">
        <v>7307</v>
      </c>
      <c r="D325" s="6948" t="s">
        <v>7308</v>
      </c>
      <c r="E325" s="6949"/>
      <c r="F325" s="6946">
        <v>634</v>
      </c>
      <c r="G325" s="6942" t="s">
        <v>7309</v>
      </c>
      <c r="H325" s="6947" t="s">
        <v>7310</v>
      </c>
      <c r="I325" s="6948" t="s">
        <v>7311</v>
      </c>
      <c r="J325" s="6949"/>
      <c r="K325" s="6946">
        <v>958</v>
      </c>
      <c r="L325" s="6942" t="s">
        <v>7312</v>
      </c>
      <c r="M325" s="6947" t="s">
        <v>7313</v>
      </c>
      <c r="N325" s="6948" t="s">
        <v>7314</v>
      </c>
      <c r="O325" s="6949"/>
      <c r="P325" s="6946">
        <v>1282</v>
      </c>
      <c r="Q325" s="6942" t="s">
        <v>7315</v>
      </c>
      <c r="R325" s="6947" t="s">
        <v>7316</v>
      </c>
      <c r="T325" s="2247"/>
      <c r="U325" s="2247"/>
      <c r="V325" s="2247"/>
      <c r="W325" s="2247"/>
      <c r="X325" s="2247"/>
      <c r="Y325" s="2247"/>
      <c r="Z325" s="2247"/>
      <c r="AA325" s="2247"/>
      <c r="AB325" s="2247"/>
      <c r="AC325" s="2247"/>
      <c r="AD325" s="2247"/>
    </row>
    <row r="326" spans="1:30">
      <c r="A326" s="6946">
        <v>311</v>
      </c>
      <c r="B326" s="6942" t="s">
        <v>7317</v>
      </c>
      <c r="C326" s="6947" t="s">
        <v>7318</v>
      </c>
      <c r="D326" s="6948" t="s">
        <v>7319</v>
      </c>
      <c r="E326" s="6949"/>
      <c r="F326" s="6946">
        <v>635</v>
      </c>
      <c r="G326" s="6942" t="s">
        <v>7320</v>
      </c>
      <c r="H326" s="6947" t="s">
        <v>7321</v>
      </c>
      <c r="I326" s="6948" t="s">
        <v>7322</v>
      </c>
      <c r="J326" s="6949"/>
      <c r="K326" s="6946">
        <v>959</v>
      </c>
      <c r="L326" s="6942" t="s">
        <v>7323</v>
      </c>
      <c r="M326" s="6947" t="s">
        <v>7324</v>
      </c>
      <c r="N326" s="6948" t="s">
        <v>7325</v>
      </c>
      <c r="O326" s="6949"/>
      <c r="P326" s="6946">
        <v>1283</v>
      </c>
      <c r="Q326" s="6942" t="s">
        <v>7326</v>
      </c>
      <c r="R326" s="6947" t="s">
        <v>7327</v>
      </c>
      <c r="T326" s="2247"/>
      <c r="U326" s="2247"/>
      <c r="V326" s="2247"/>
      <c r="W326" s="2247"/>
      <c r="X326" s="2247"/>
      <c r="Y326" s="2247"/>
      <c r="Z326" s="2247"/>
      <c r="AA326" s="2247"/>
      <c r="AB326" s="2247"/>
      <c r="AC326" s="2247"/>
      <c r="AD326" s="2247"/>
    </row>
    <row r="327" spans="1:30">
      <c r="A327" s="6946">
        <v>312</v>
      </c>
      <c r="B327" s="6942" t="s">
        <v>7328</v>
      </c>
      <c r="C327" s="6947" t="s">
        <v>7329</v>
      </c>
      <c r="D327" s="6948" t="s">
        <v>7330</v>
      </c>
      <c r="E327" s="6949"/>
      <c r="F327" s="6946">
        <v>636</v>
      </c>
      <c r="G327" s="6942" t="s">
        <v>7331</v>
      </c>
      <c r="H327" s="6947" t="s">
        <v>7332</v>
      </c>
      <c r="I327" s="6948" t="s">
        <v>7333</v>
      </c>
      <c r="J327" s="6949"/>
      <c r="K327" s="6946">
        <v>960</v>
      </c>
      <c r="L327" s="6942" t="s">
        <v>7334</v>
      </c>
      <c r="M327" s="6947" t="s">
        <v>7335</v>
      </c>
      <c r="N327" s="6948" t="s">
        <v>7336</v>
      </c>
      <c r="O327" s="6949"/>
      <c r="P327" s="6946">
        <v>1284</v>
      </c>
      <c r="Q327" s="6942" t="s">
        <v>7337</v>
      </c>
      <c r="R327" s="6947" t="s">
        <v>7338</v>
      </c>
      <c r="S327" s="6948" t="s">
        <v>7339</v>
      </c>
      <c r="T327" s="2247"/>
      <c r="U327" s="2247"/>
      <c r="V327" s="2247"/>
      <c r="W327" s="2247"/>
      <c r="X327" s="2247"/>
      <c r="Y327" s="2247"/>
      <c r="Z327" s="2247"/>
      <c r="AA327" s="2247"/>
      <c r="AB327" s="2247"/>
      <c r="AC327" s="2247"/>
      <c r="AD327" s="2247"/>
    </row>
    <row r="328" spans="1:30">
      <c r="A328" s="6946">
        <v>313</v>
      </c>
      <c r="B328" s="6942" t="s">
        <v>7340</v>
      </c>
      <c r="C328" s="6947" t="s">
        <v>7341</v>
      </c>
      <c r="D328" s="6948" t="s">
        <v>7342</v>
      </c>
      <c r="E328" s="6949"/>
      <c r="F328" s="6946">
        <v>637</v>
      </c>
      <c r="G328" s="6942" t="s">
        <v>7343</v>
      </c>
      <c r="H328" s="6947" t="s">
        <v>7344</v>
      </c>
      <c r="I328" s="6948" t="s">
        <v>7345</v>
      </c>
      <c r="J328" s="6949"/>
      <c r="K328" s="6946">
        <v>961</v>
      </c>
      <c r="L328" s="6942" t="s">
        <v>7346</v>
      </c>
      <c r="M328" s="6947" t="s">
        <v>7347</v>
      </c>
      <c r="N328" s="6948" t="s">
        <v>7348</v>
      </c>
      <c r="O328" s="6949"/>
      <c r="P328" s="6946">
        <v>1285</v>
      </c>
      <c r="Q328" s="6942" t="s">
        <v>7349</v>
      </c>
      <c r="R328" s="6947" t="s">
        <v>7350</v>
      </c>
      <c r="S328" s="6948" t="s">
        <v>7351</v>
      </c>
      <c r="T328" s="2247"/>
      <c r="U328" s="2247"/>
      <c r="V328" s="2247"/>
      <c r="W328" s="2247"/>
      <c r="X328" s="2247"/>
      <c r="Y328" s="2247"/>
      <c r="Z328" s="2247"/>
      <c r="AA328" s="2247"/>
      <c r="AB328" s="2247"/>
      <c r="AC328" s="2247"/>
      <c r="AD328" s="2247"/>
    </row>
    <row r="329" spans="1:30">
      <c r="A329" s="6946">
        <v>314</v>
      </c>
      <c r="B329" s="6942" t="s">
        <v>7352</v>
      </c>
      <c r="C329" s="6947" t="s">
        <v>7353</v>
      </c>
      <c r="D329" s="6948" t="s">
        <v>7354</v>
      </c>
      <c r="E329" s="6949"/>
      <c r="F329" s="6946">
        <v>638</v>
      </c>
      <c r="G329" s="6942" t="s">
        <v>7355</v>
      </c>
      <c r="H329" s="6947" t="s">
        <v>7356</v>
      </c>
      <c r="I329" s="6948" t="s">
        <v>7357</v>
      </c>
      <c r="J329" s="6949"/>
      <c r="K329" s="6946">
        <v>962</v>
      </c>
      <c r="L329" s="6942" t="s">
        <v>7358</v>
      </c>
      <c r="M329" s="6947" t="s">
        <v>7359</v>
      </c>
      <c r="N329" s="6948" t="s">
        <v>7360</v>
      </c>
      <c r="O329" s="6949"/>
      <c r="P329" s="6946">
        <v>1286</v>
      </c>
      <c r="Q329" s="6942" t="s">
        <v>7361</v>
      </c>
      <c r="R329" s="6947" t="s">
        <v>7362</v>
      </c>
      <c r="S329" s="6948" t="s">
        <v>7363</v>
      </c>
      <c r="T329" s="2247"/>
      <c r="U329" s="2247"/>
      <c r="V329" s="2247"/>
      <c r="W329" s="2247"/>
      <c r="X329" s="2247"/>
      <c r="Y329" s="2247"/>
      <c r="Z329" s="2247"/>
      <c r="AA329" s="2247"/>
      <c r="AB329" s="2247"/>
      <c r="AC329" s="2247"/>
      <c r="AD329" s="2247"/>
    </row>
    <row r="330" spans="1:30">
      <c r="A330" s="6946">
        <v>315</v>
      </c>
      <c r="B330" s="6942" t="s">
        <v>7364</v>
      </c>
      <c r="C330" s="6947" t="s">
        <v>7365</v>
      </c>
      <c r="D330" s="6948" t="s">
        <v>7366</v>
      </c>
      <c r="E330" s="6949"/>
      <c r="F330" s="6946">
        <v>639</v>
      </c>
      <c r="G330" s="6942" t="s">
        <v>7367</v>
      </c>
      <c r="H330" s="6947" t="s">
        <v>7368</v>
      </c>
      <c r="I330" s="6948" t="s">
        <v>7369</v>
      </c>
      <c r="J330" s="6949"/>
      <c r="K330" s="6946">
        <v>963</v>
      </c>
      <c r="L330" s="6942" t="s">
        <v>7370</v>
      </c>
      <c r="M330" s="6947" t="s">
        <v>7371</v>
      </c>
      <c r="N330" s="6948" t="s">
        <v>7372</v>
      </c>
      <c r="O330" s="6949"/>
      <c r="P330" s="6946">
        <v>1287</v>
      </c>
      <c r="Q330" s="6942" t="s">
        <v>7373</v>
      </c>
      <c r="R330" s="6947" t="s">
        <v>7374</v>
      </c>
      <c r="S330" s="6948" t="s">
        <v>7375</v>
      </c>
      <c r="T330" s="2247"/>
      <c r="U330" s="2247"/>
      <c r="V330" s="2247"/>
      <c r="W330" s="2247"/>
      <c r="X330" s="2247"/>
      <c r="Y330" s="2247"/>
      <c r="Z330" s="2247"/>
      <c r="AA330" s="2247"/>
      <c r="AB330" s="2247"/>
      <c r="AC330" s="2247"/>
      <c r="AD330" s="2247"/>
    </row>
    <row r="331" spans="1:30">
      <c r="A331" s="6946">
        <v>316</v>
      </c>
      <c r="B331" s="6942" t="s">
        <v>7376</v>
      </c>
      <c r="C331" s="6947" t="s">
        <v>7377</v>
      </c>
      <c r="D331" s="6948" t="s">
        <v>7378</v>
      </c>
      <c r="E331" s="6949"/>
      <c r="F331" s="6946">
        <v>640</v>
      </c>
      <c r="G331" s="6942" t="s">
        <v>7379</v>
      </c>
      <c r="H331" s="6947" t="s">
        <v>7380</v>
      </c>
      <c r="I331" s="6948" t="s">
        <v>7381</v>
      </c>
      <c r="J331" s="6949"/>
      <c r="K331" s="6946">
        <v>964</v>
      </c>
      <c r="L331" s="6942" t="s">
        <v>7382</v>
      </c>
      <c r="M331" s="6947" t="s">
        <v>7383</v>
      </c>
      <c r="N331" s="6948" t="s">
        <v>7384</v>
      </c>
      <c r="O331" s="6949"/>
      <c r="P331" s="6946">
        <v>1288</v>
      </c>
      <c r="Q331" s="6942" t="s">
        <v>7385</v>
      </c>
      <c r="R331" s="6947" t="s">
        <v>7386</v>
      </c>
      <c r="S331" s="6948" t="s">
        <v>7387</v>
      </c>
      <c r="T331" s="2247"/>
      <c r="U331" s="2247"/>
      <c r="V331" s="2247"/>
      <c r="W331" s="2247"/>
      <c r="X331" s="2247"/>
      <c r="Y331" s="2247"/>
      <c r="Z331" s="2247"/>
      <c r="AA331" s="2247"/>
      <c r="AB331" s="2247"/>
      <c r="AC331" s="2247"/>
      <c r="AD331" s="2247"/>
    </row>
    <row r="332" spans="1:30">
      <c r="A332" s="6946">
        <v>317</v>
      </c>
      <c r="B332" s="6942" t="s">
        <v>7388</v>
      </c>
      <c r="C332" s="6947" t="s">
        <v>7389</v>
      </c>
      <c r="D332" s="6948" t="s">
        <v>7390</v>
      </c>
      <c r="E332" s="6949"/>
      <c r="F332" s="6946">
        <v>641</v>
      </c>
      <c r="G332" s="6942" t="s">
        <v>7391</v>
      </c>
      <c r="H332" s="6947" t="s">
        <v>7392</v>
      </c>
      <c r="I332" s="6948" t="s">
        <v>7393</v>
      </c>
      <c r="J332" s="6949"/>
      <c r="K332" s="6946">
        <v>965</v>
      </c>
      <c r="L332" s="6942" t="s">
        <v>7394</v>
      </c>
      <c r="M332" s="6947" t="s">
        <v>7395</v>
      </c>
      <c r="N332" s="6948" t="s">
        <v>7396</v>
      </c>
      <c r="O332" s="6949"/>
      <c r="P332" s="6946">
        <v>1289</v>
      </c>
      <c r="Q332" s="6942" t="s">
        <v>7397</v>
      </c>
      <c r="R332" s="6947" t="s">
        <v>7398</v>
      </c>
      <c r="S332" s="6948" t="s">
        <v>7399</v>
      </c>
      <c r="T332" s="2247"/>
      <c r="U332" s="2247"/>
      <c r="V332" s="2247"/>
      <c r="W332" s="2247"/>
      <c r="X332" s="2247"/>
      <c r="Y332" s="2247"/>
      <c r="Z332" s="2247"/>
      <c r="AA332" s="2247"/>
      <c r="AB332" s="2247"/>
      <c r="AC332" s="2247"/>
      <c r="AD332" s="2247"/>
    </row>
    <row r="333" spans="1:30">
      <c r="A333" s="6946">
        <v>318</v>
      </c>
      <c r="B333" s="6942" t="s">
        <v>7400</v>
      </c>
      <c r="C333" s="6947" t="s">
        <v>7401</v>
      </c>
      <c r="D333" s="6948" t="s">
        <v>7402</v>
      </c>
      <c r="E333" s="6949"/>
      <c r="F333" s="6946">
        <v>642</v>
      </c>
      <c r="G333" s="6942" t="s">
        <v>7403</v>
      </c>
      <c r="H333" s="6947" t="s">
        <v>7404</v>
      </c>
      <c r="I333" s="6948" t="s">
        <v>7405</v>
      </c>
      <c r="J333" s="6949"/>
      <c r="K333" s="6946">
        <v>966</v>
      </c>
      <c r="L333" s="6942" t="s">
        <v>7406</v>
      </c>
      <c r="M333" s="6947" t="s">
        <v>7407</v>
      </c>
      <c r="N333" s="6948" t="s">
        <v>7408</v>
      </c>
      <c r="O333" s="6949"/>
      <c r="P333" s="6946">
        <v>1290</v>
      </c>
      <c r="Q333" s="6942" t="s">
        <v>7409</v>
      </c>
      <c r="R333" s="6947" t="s">
        <v>7410</v>
      </c>
      <c r="S333" s="6948" t="s">
        <v>7411</v>
      </c>
      <c r="T333" s="2247"/>
      <c r="U333" s="2247"/>
      <c r="V333" s="2247"/>
      <c r="W333" s="2247"/>
      <c r="X333" s="2247"/>
      <c r="Y333" s="2247"/>
      <c r="Z333" s="2247"/>
      <c r="AA333" s="2247"/>
      <c r="AB333" s="2247"/>
      <c r="AC333" s="2247"/>
      <c r="AD333" s="2247"/>
    </row>
    <row r="334" spans="1:30">
      <c r="A334" s="6946">
        <v>319</v>
      </c>
      <c r="B334" s="6942" t="s">
        <v>7412</v>
      </c>
      <c r="C334" s="6947" t="s">
        <v>7413</v>
      </c>
      <c r="D334" s="6948" t="s">
        <v>7414</v>
      </c>
      <c r="E334" s="6949"/>
      <c r="F334" s="6946">
        <v>643</v>
      </c>
      <c r="G334" s="6942" t="s">
        <v>7415</v>
      </c>
      <c r="H334" s="6947" t="s">
        <v>7416</v>
      </c>
      <c r="I334" s="6948" t="s">
        <v>7417</v>
      </c>
      <c r="J334" s="6949"/>
      <c r="K334" s="6946">
        <v>967</v>
      </c>
      <c r="L334" s="6942" t="s">
        <v>7418</v>
      </c>
      <c r="M334" s="6947" t="s">
        <v>7419</v>
      </c>
      <c r="N334" s="6948" t="s">
        <v>7420</v>
      </c>
      <c r="O334" s="6949"/>
      <c r="P334" s="6946">
        <v>1291</v>
      </c>
      <c r="Q334" s="6942" t="s">
        <v>7421</v>
      </c>
      <c r="R334" s="6947" t="s">
        <v>7422</v>
      </c>
      <c r="S334" s="6948" t="s">
        <v>7423</v>
      </c>
      <c r="T334" s="2247"/>
      <c r="U334" s="2247"/>
      <c r="V334" s="2247"/>
      <c r="W334" s="2247"/>
      <c r="X334" s="2247"/>
      <c r="Y334" s="2247"/>
      <c r="Z334" s="2247"/>
      <c r="AA334" s="2247"/>
      <c r="AB334" s="2247"/>
      <c r="AC334" s="2247"/>
      <c r="AD334" s="2247"/>
    </row>
    <row r="335" spans="1:30">
      <c r="A335" s="6946">
        <v>320</v>
      </c>
      <c r="B335" s="6942" t="s">
        <v>7424</v>
      </c>
      <c r="C335" s="6947" t="s">
        <v>7425</v>
      </c>
      <c r="D335" s="6948" t="s">
        <v>7426</v>
      </c>
      <c r="E335" s="6949"/>
      <c r="F335" s="6946">
        <v>644</v>
      </c>
      <c r="G335" s="6942" t="s">
        <v>7427</v>
      </c>
      <c r="H335" s="6947" t="s">
        <v>7428</v>
      </c>
      <c r="I335" s="6948" t="s">
        <v>7429</v>
      </c>
      <c r="J335" s="6949"/>
      <c r="K335" s="6946">
        <v>968</v>
      </c>
      <c r="L335" s="6942" t="s">
        <v>7430</v>
      </c>
      <c r="M335" s="6947" t="s">
        <v>7431</v>
      </c>
      <c r="N335" s="6948" t="s">
        <v>7432</v>
      </c>
      <c r="O335" s="6949"/>
      <c r="P335" s="6946">
        <v>1292</v>
      </c>
      <c r="Q335" s="6942" t="s">
        <v>7433</v>
      </c>
      <c r="R335" s="6947" t="s">
        <v>7434</v>
      </c>
      <c r="S335" s="6948" t="s">
        <v>7435</v>
      </c>
      <c r="T335" s="2247"/>
      <c r="U335" s="2247"/>
      <c r="V335" s="2247"/>
      <c r="W335" s="2247"/>
      <c r="X335" s="2247"/>
      <c r="Y335" s="2247"/>
      <c r="Z335" s="2247"/>
      <c r="AA335" s="2247"/>
      <c r="AB335" s="2247"/>
      <c r="AC335" s="2247"/>
      <c r="AD335" s="2247"/>
    </row>
    <row r="336" spans="1:30">
      <c r="A336" s="6946">
        <v>321</v>
      </c>
      <c r="B336" s="6942" t="s">
        <v>7436</v>
      </c>
      <c r="C336" s="6947" t="s">
        <v>7437</v>
      </c>
      <c r="D336" s="6948" t="s">
        <v>7438</v>
      </c>
      <c r="E336" s="6949"/>
      <c r="F336" s="6946">
        <v>645</v>
      </c>
      <c r="G336" s="6942" t="s">
        <v>7439</v>
      </c>
      <c r="H336" s="6947" t="s">
        <v>7440</v>
      </c>
      <c r="I336" s="6948" t="s">
        <v>7441</v>
      </c>
      <c r="J336" s="6949"/>
      <c r="K336" s="6946">
        <v>969</v>
      </c>
      <c r="L336" s="6942" t="s">
        <v>7442</v>
      </c>
      <c r="M336" s="6947" t="s">
        <v>7443</v>
      </c>
      <c r="N336" s="6948" t="s">
        <v>7444</v>
      </c>
      <c r="O336" s="6949"/>
      <c r="P336" s="6946">
        <v>1293</v>
      </c>
      <c r="Q336" s="6942" t="s">
        <v>7445</v>
      </c>
      <c r="R336" s="6947" t="s">
        <v>7446</v>
      </c>
      <c r="S336" s="6948" t="s">
        <v>7447</v>
      </c>
      <c r="T336" s="2247"/>
      <c r="U336" s="2247"/>
      <c r="V336" s="2247"/>
      <c r="W336" s="2247"/>
      <c r="X336" s="2247"/>
      <c r="Y336" s="2247"/>
      <c r="Z336" s="2247"/>
      <c r="AA336" s="2247"/>
      <c r="AB336" s="2247"/>
      <c r="AC336" s="2247"/>
      <c r="AD336" s="2247"/>
    </row>
    <row r="337" spans="1:30">
      <c r="A337" s="6946">
        <v>322</v>
      </c>
      <c r="B337" s="6942" t="s">
        <v>7448</v>
      </c>
      <c r="C337" s="6947" t="s">
        <v>7449</v>
      </c>
      <c r="D337" s="6948" t="s">
        <v>7450</v>
      </c>
      <c r="E337" s="6949"/>
      <c r="F337" s="6946">
        <v>646</v>
      </c>
      <c r="G337" s="6942" t="s">
        <v>7451</v>
      </c>
      <c r="H337" s="6947" t="s">
        <v>7452</v>
      </c>
      <c r="I337" s="6948" t="s">
        <v>5365</v>
      </c>
      <c r="J337" s="6949"/>
      <c r="K337" s="6946">
        <v>970</v>
      </c>
      <c r="L337" s="6942" t="s">
        <v>7453</v>
      </c>
      <c r="M337" s="6947" t="s">
        <v>7454</v>
      </c>
      <c r="N337" s="6948" t="s">
        <v>7455</v>
      </c>
      <c r="O337" s="6949"/>
      <c r="P337" s="6946">
        <v>1294</v>
      </c>
      <c r="Q337" s="6942" t="s">
        <v>7456</v>
      </c>
      <c r="R337" s="6947" t="s">
        <v>7457</v>
      </c>
      <c r="S337" s="6948" t="s">
        <v>7458</v>
      </c>
      <c r="T337" s="2247"/>
      <c r="U337" s="2247"/>
      <c r="V337" s="2247"/>
      <c r="W337" s="2247"/>
      <c r="X337" s="2247"/>
      <c r="Y337" s="2247"/>
      <c r="Z337" s="2247"/>
      <c r="AA337" s="2247"/>
      <c r="AB337" s="2247"/>
      <c r="AC337" s="2247"/>
      <c r="AD337" s="2247"/>
    </row>
    <row r="338" spans="1:30">
      <c r="A338" s="6946">
        <v>323</v>
      </c>
      <c r="B338" s="6942" t="s">
        <v>7459</v>
      </c>
      <c r="C338" s="6947" t="s">
        <v>7460</v>
      </c>
      <c r="D338" s="6948" t="s">
        <v>7461</v>
      </c>
      <c r="E338" s="6949"/>
      <c r="F338" s="6946">
        <v>647</v>
      </c>
      <c r="G338" s="6942" t="s">
        <v>7462</v>
      </c>
      <c r="H338" s="6947" t="s">
        <v>7463</v>
      </c>
      <c r="I338" s="6948" t="s">
        <v>7464</v>
      </c>
      <c r="J338" s="6949"/>
      <c r="K338" s="6946">
        <v>971</v>
      </c>
      <c r="L338" s="6942" t="s">
        <v>7465</v>
      </c>
      <c r="M338" s="6947" t="s">
        <v>7466</v>
      </c>
      <c r="N338" s="6948" t="s">
        <v>7467</v>
      </c>
      <c r="O338" s="6949"/>
      <c r="P338" s="6946">
        <v>1295</v>
      </c>
      <c r="Q338" s="6942" t="s">
        <v>7468</v>
      </c>
      <c r="R338" s="6947" t="s">
        <v>7469</v>
      </c>
      <c r="S338" s="6948" t="s">
        <v>7470</v>
      </c>
      <c r="T338" s="2247"/>
      <c r="U338" s="2247"/>
      <c r="V338" s="2247"/>
      <c r="W338" s="2247"/>
      <c r="X338" s="2247"/>
      <c r="Y338" s="2247"/>
      <c r="Z338" s="2247"/>
      <c r="AA338" s="2247"/>
      <c r="AB338" s="2247"/>
      <c r="AC338" s="2247"/>
      <c r="AD338" s="2247"/>
    </row>
    <row r="339" spans="1:30">
      <c r="A339" s="6946">
        <v>324</v>
      </c>
      <c r="B339" s="6942" t="s">
        <v>7471</v>
      </c>
      <c r="C339" s="6947" t="s">
        <v>7472</v>
      </c>
      <c r="D339" s="6948" t="s">
        <v>7473</v>
      </c>
      <c r="E339" s="6949"/>
      <c r="F339" s="6946">
        <v>648</v>
      </c>
      <c r="G339" s="6942" t="s">
        <v>7474</v>
      </c>
      <c r="H339" s="6947" t="s">
        <v>7475</v>
      </c>
      <c r="I339" s="6948" t="s">
        <v>7476</v>
      </c>
      <c r="J339" s="6949"/>
      <c r="K339" s="6946">
        <v>972</v>
      </c>
      <c r="L339" s="6942" t="s">
        <v>7477</v>
      </c>
      <c r="M339" s="6947" t="s">
        <v>7478</v>
      </c>
      <c r="N339" s="6948" t="s">
        <v>7479</v>
      </c>
      <c r="O339" s="6949"/>
      <c r="P339" s="6946">
        <v>1296</v>
      </c>
      <c r="Q339" s="6942" t="s">
        <v>7480</v>
      </c>
      <c r="R339" s="6947" t="s">
        <v>7481</v>
      </c>
      <c r="S339" s="6948" t="s">
        <v>7482</v>
      </c>
      <c r="T339" s="2247"/>
      <c r="U339" s="2247"/>
      <c r="V339" s="2247"/>
      <c r="W339" s="2247"/>
      <c r="X339" s="2247"/>
      <c r="Y339" s="2247"/>
      <c r="Z339" s="2247"/>
      <c r="AA339" s="2247"/>
      <c r="AB339" s="2247"/>
      <c r="AC339" s="2247"/>
      <c r="AD339" s="2247"/>
    </row>
  </sheetData>
  <mergeCells count="1">
    <mergeCell ref="A1:U1"/>
  </mergeCells>
  <hyperlinks>
    <hyperlink ref="D4" r:id="rId1" xr:uid="{E06BBC7C-E270-4D85-804B-3F904230CE77}"/>
    <hyperlink ref="U8" r:id="rId2" xr:uid="{63138346-2391-43BD-ABD9-C63B6987636C}"/>
    <hyperlink ref="AA4" r:id="rId3" xr:uid="{9E1FB156-61EA-45B3-AF50-1966C098C4D4}"/>
    <hyperlink ref="AA6" r:id="rId4" xr:uid="{1DCCB1C2-928D-448F-BDA7-37CCE02B2088}"/>
    <hyperlink ref="AA8" r:id="rId5" xr:uid="{B719AD8F-CF17-4379-937F-BA824C093268}"/>
    <hyperlink ref="V17" r:id="rId6" xr:uid="{58B0F5ED-4F1A-4A25-ACAD-32B6D91BD88E}"/>
    <hyperlink ref="V19" r:id="rId7" xr:uid="{1250B034-576E-458F-85F7-1BEC9760D663}"/>
    <hyperlink ref="D6" r:id="rId8" xr:uid="{52C3E2EF-6AC3-4843-B259-564694E33585}"/>
    <hyperlink ref="D8" r:id="rId9" xr:uid="{84857F89-707A-4110-B6C0-D1913A50242C}"/>
    <hyperlink ref="O4" r:id="rId10" xr:uid="{F69397DD-2CFD-48BB-AF63-FD32399564A4}"/>
    <hyperlink ref="O8" r:id="rId11" xr:uid="{76DC6719-89E4-410C-990D-18BD464737BC}"/>
    <hyperlink ref="O6" r:id="rId12" xr:uid="{6822DC56-089D-4BDC-B708-FB44162C5750}"/>
    <hyperlink ref="U4" r:id="rId13" xr:uid="{43821AE7-92E7-426D-A55F-78CEA5D3898B}"/>
    <hyperlink ref="U6" r:id="rId14" xr:uid="{12914B66-10A0-4F6E-9480-39B544FC3362}"/>
  </hyperlinks>
  <pageMargins left="0.7" right="0.7" top="0.75" bottom="0.75" header="0.3" footer="0.3"/>
  <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60814-29B8-420D-BFB0-5F592CB0F87F}">
  <dimension ref="A1:P285"/>
  <sheetViews>
    <sheetView workbookViewId="0">
      <selection activeCell="S24" sqref="S24"/>
    </sheetView>
  </sheetViews>
  <sheetFormatPr baseColWidth="10" defaultRowHeight="15.75"/>
  <cols>
    <col min="1" max="1" width="3.28515625" style="2965" customWidth="1"/>
    <col min="2" max="2" width="11.42578125" style="2965"/>
    <col min="3" max="3" width="11.7109375" style="2965" customWidth="1"/>
    <col min="4" max="13" width="11.42578125" style="2965"/>
    <col min="14" max="14" width="15" style="2965" customWidth="1"/>
    <col min="15" max="16384" width="11.42578125" style="2965"/>
  </cols>
  <sheetData>
    <row r="1" spans="1:16" ht="16.5" thickBot="1"/>
    <row r="2" spans="1:16" ht="15.75" customHeight="1">
      <c r="B2" s="7149" t="s">
        <v>7491</v>
      </c>
      <c r="C2" s="7150"/>
      <c r="D2" s="7150"/>
      <c r="E2" s="7150"/>
      <c r="F2" s="7150"/>
      <c r="G2" s="7150"/>
      <c r="H2" s="7150"/>
      <c r="I2" s="7150"/>
      <c r="J2" s="7150"/>
      <c r="K2" s="7150"/>
      <c r="L2" s="7150"/>
      <c r="M2" s="7150"/>
      <c r="N2" s="7150"/>
      <c r="O2" s="7150"/>
      <c r="P2" s="7151"/>
    </row>
    <row r="3" spans="1:16" ht="15.75" customHeight="1">
      <c r="B3" s="7152"/>
      <c r="C3" s="7153"/>
      <c r="D3" s="7153"/>
      <c r="E3" s="7153"/>
      <c r="F3" s="7153"/>
      <c r="G3" s="7153"/>
      <c r="H3" s="7153"/>
      <c r="I3" s="7153"/>
      <c r="J3" s="7153"/>
      <c r="K3" s="7153"/>
      <c r="L3" s="7153"/>
      <c r="M3" s="7153"/>
      <c r="N3" s="7153"/>
      <c r="O3" s="7153"/>
      <c r="P3" s="7154"/>
    </row>
    <row r="4" spans="1:16" ht="15.75" customHeight="1">
      <c r="B4" s="7152"/>
      <c r="C4" s="7153"/>
      <c r="D4" s="7153"/>
      <c r="E4" s="7153"/>
      <c r="F4" s="7153"/>
      <c r="G4" s="7153"/>
      <c r="H4" s="7153"/>
      <c r="I4" s="7153"/>
      <c r="J4" s="7153"/>
      <c r="K4" s="7153"/>
      <c r="L4" s="7153"/>
      <c r="M4" s="7153"/>
      <c r="N4" s="7153"/>
      <c r="O4" s="7153"/>
      <c r="P4" s="7154"/>
    </row>
    <row r="5" spans="1:16" ht="15.75" customHeight="1">
      <c r="B5" s="7155" t="s">
        <v>7492</v>
      </c>
      <c r="C5" s="7156"/>
      <c r="D5" s="7156"/>
      <c r="E5" s="7156"/>
      <c r="F5" s="7156"/>
      <c r="G5" s="7156"/>
      <c r="H5" s="7156"/>
      <c r="I5" s="7156"/>
      <c r="J5" s="7156"/>
      <c r="K5" s="7156"/>
      <c r="L5" s="7156"/>
      <c r="M5" s="7156"/>
      <c r="N5" s="7156"/>
      <c r="O5" s="7156"/>
      <c r="P5" s="7157"/>
    </row>
    <row r="6" spans="1:16" ht="15.75" customHeight="1">
      <c r="B6" s="7155"/>
      <c r="C6" s="7156"/>
      <c r="D6" s="7156"/>
      <c r="E6" s="7156"/>
      <c r="F6" s="7156"/>
      <c r="G6" s="7156"/>
      <c r="H6" s="7156"/>
      <c r="I6" s="7156"/>
      <c r="J6" s="7156"/>
      <c r="K6" s="7156"/>
      <c r="L6" s="7156"/>
      <c r="M6" s="7156"/>
      <c r="N6" s="7156"/>
      <c r="O6" s="7156"/>
      <c r="P6" s="7157"/>
    </row>
    <row r="7" spans="1:16" ht="15.75" customHeight="1" thickBot="1">
      <c r="B7" s="7158"/>
      <c r="C7" s="7159"/>
      <c r="D7" s="7159"/>
      <c r="E7" s="7159"/>
      <c r="F7" s="7159"/>
      <c r="G7" s="7159"/>
      <c r="H7" s="7159"/>
      <c r="I7" s="7159"/>
      <c r="J7" s="7159"/>
      <c r="K7" s="7159"/>
      <c r="L7" s="7159"/>
      <c r="M7" s="7159"/>
      <c r="N7" s="7159"/>
      <c r="O7" s="7159"/>
      <c r="P7" s="7160"/>
    </row>
    <row r="8" spans="1:16">
      <c r="B8" s="6951"/>
      <c r="C8" s="6951"/>
      <c r="D8" s="6951"/>
      <c r="E8" s="6951"/>
      <c r="F8" s="6951"/>
      <c r="G8" s="6951"/>
      <c r="H8" s="6951"/>
      <c r="I8" s="6951"/>
      <c r="J8" s="6951"/>
      <c r="K8" s="6951"/>
      <c r="L8" s="6951"/>
      <c r="M8" s="6951"/>
      <c r="N8" s="6951"/>
      <c r="O8" s="7161" t="str">
        <f ca="1">"Page "&amp;_xlfn.SHEET()&amp;" sur "&amp;_xlfn.SHEETS()</f>
        <v>Page 18 sur 20</v>
      </c>
    </row>
    <row r="9" spans="1:16" s="2092" customFormat="1" ht="21.75" customHeight="1">
      <c r="A9" s="2965"/>
      <c r="B9" s="6951"/>
      <c r="C9" s="7162" t="s">
        <v>3075</v>
      </c>
      <c r="D9" s="3829"/>
      <c r="E9" s="2091"/>
      <c r="F9" s="2091"/>
      <c r="G9" s="2091"/>
      <c r="H9" s="2091"/>
      <c r="I9" s="2091"/>
      <c r="J9" s="2091"/>
      <c r="K9" s="2091"/>
      <c r="L9" s="2091"/>
      <c r="M9" s="2091"/>
      <c r="N9" s="2091"/>
      <c r="O9" s="2091"/>
      <c r="P9" s="2091"/>
    </row>
    <row r="10" spans="1:16" ht="28.5">
      <c r="B10" s="6951"/>
      <c r="C10" s="7163" t="s">
        <v>7493</v>
      </c>
      <c r="D10" s="6951"/>
      <c r="E10" s="6951"/>
      <c r="F10" s="6951"/>
      <c r="G10" s="6951"/>
      <c r="H10" s="6951"/>
      <c r="I10" s="6951"/>
      <c r="J10" s="6951"/>
      <c r="K10" s="6951"/>
      <c r="L10" s="6951"/>
      <c r="M10" s="6951"/>
      <c r="N10" s="6951"/>
      <c r="O10" s="6951"/>
      <c r="P10" s="6951"/>
    </row>
    <row r="11" spans="1:16" ht="23.25">
      <c r="B11" s="6951"/>
      <c r="C11" s="7164" t="s">
        <v>5877</v>
      </c>
      <c r="D11" s="6951"/>
      <c r="E11" s="6951"/>
      <c r="F11" s="6951"/>
      <c r="G11" s="6951"/>
      <c r="H11" s="6951"/>
      <c r="I11" s="6951"/>
      <c r="J11" s="6951"/>
      <c r="K11" s="6951"/>
      <c r="L11" s="6951"/>
      <c r="M11" s="6951"/>
      <c r="N11" s="6951"/>
      <c r="O11" s="6951"/>
      <c r="P11" s="6951"/>
    </row>
    <row r="12" spans="1:16" ht="18.75">
      <c r="B12" s="6950" t="s">
        <v>7494</v>
      </c>
      <c r="C12" s="6951"/>
      <c r="D12" s="6951"/>
      <c r="E12" s="6951"/>
      <c r="F12" s="6951"/>
      <c r="G12" s="6951"/>
      <c r="H12" s="6951"/>
      <c r="I12" s="6951"/>
      <c r="J12" s="6951"/>
      <c r="K12" s="6951"/>
      <c r="L12" s="6951"/>
      <c r="M12" s="6951"/>
      <c r="N12" s="6951"/>
      <c r="O12" s="6951"/>
      <c r="P12" s="6951"/>
    </row>
    <row r="13" spans="1:16">
      <c r="B13" s="7165" t="s">
        <v>2380</v>
      </c>
      <c r="C13" s="7166" t="s">
        <v>7495</v>
      </c>
      <c r="D13" s="6951"/>
      <c r="E13" s="6951"/>
      <c r="F13" s="6951"/>
      <c r="G13" s="6951"/>
      <c r="H13" s="6951"/>
      <c r="I13" s="6951"/>
      <c r="J13" s="6951"/>
      <c r="K13" s="6951"/>
      <c r="L13" s="6951"/>
      <c r="M13" s="6951"/>
      <c r="N13" s="6951"/>
      <c r="O13" s="6951"/>
      <c r="P13" s="6951"/>
    </row>
    <row r="14" spans="1:16">
      <c r="B14" s="6951"/>
      <c r="C14" s="6951"/>
      <c r="D14" s="6951"/>
      <c r="E14" s="6951"/>
      <c r="F14" s="6951"/>
      <c r="G14" s="6951"/>
      <c r="H14" s="6951"/>
      <c r="I14" s="6951"/>
      <c r="J14" s="6951"/>
      <c r="K14" s="6951"/>
      <c r="L14" s="6951"/>
      <c r="M14" s="6951"/>
      <c r="N14" s="6951"/>
      <c r="O14" s="6951"/>
      <c r="P14" s="6951"/>
    </row>
    <row r="15" spans="1:16" ht="18.75">
      <c r="B15" s="6950" t="s">
        <v>7496</v>
      </c>
      <c r="C15" s="6951"/>
      <c r="D15" s="6951"/>
      <c r="E15" s="6951"/>
      <c r="F15" s="6951"/>
      <c r="G15" s="6951"/>
      <c r="H15" s="6951"/>
      <c r="I15" s="6951"/>
      <c r="J15" s="6951"/>
      <c r="K15" s="6951"/>
      <c r="L15" s="6951"/>
      <c r="M15" s="6951"/>
      <c r="N15" s="6951"/>
      <c r="O15" s="6951"/>
      <c r="P15" s="6951"/>
    </row>
    <row r="16" spans="1:16">
      <c r="B16" s="7165" t="s">
        <v>2380</v>
      </c>
      <c r="C16" s="7167" t="s">
        <v>7497</v>
      </c>
      <c r="D16" s="6951"/>
      <c r="E16" s="6951"/>
      <c r="F16" s="6951"/>
      <c r="G16" s="6951"/>
      <c r="H16" s="6951"/>
      <c r="I16" s="6951"/>
      <c r="J16" s="6951"/>
      <c r="K16" s="6951"/>
      <c r="L16" s="6951"/>
      <c r="M16" s="6951"/>
      <c r="N16" s="6951"/>
      <c r="O16" s="6951"/>
      <c r="P16" s="6951"/>
    </row>
    <row r="17" spans="2:16">
      <c r="B17" s="6951"/>
      <c r="C17" s="6951"/>
      <c r="D17" s="6951"/>
      <c r="E17" s="6951"/>
      <c r="F17" s="6951"/>
      <c r="G17" s="6951"/>
      <c r="H17" s="6951"/>
      <c r="I17" s="6951"/>
      <c r="J17" s="6951"/>
      <c r="K17" s="6951"/>
      <c r="L17" s="6951"/>
      <c r="M17" s="6951"/>
      <c r="N17" s="6951"/>
      <c r="O17" s="6951"/>
      <c r="P17" s="6951"/>
    </row>
    <row r="18" spans="2:16">
      <c r="B18" s="7165" t="s">
        <v>2380</v>
      </c>
      <c r="C18" s="7167" t="s">
        <v>7498</v>
      </c>
      <c r="D18" s="6951"/>
      <c r="E18" s="6951"/>
      <c r="F18" s="6951"/>
      <c r="G18" s="6951"/>
      <c r="H18" s="6951"/>
      <c r="I18" s="6951"/>
      <c r="J18" s="6951"/>
      <c r="K18" s="6951"/>
      <c r="L18" s="6951"/>
      <c r="M18" s="6951"/>
      <c r="N18" s="6951"/>
      <c r="O18" s="6951"/>
      <c r="P18" s="6951"/>
    </row>
    <row r="19" spans="2:16">
      <c r="B19" s="6951"/>
      <c r="C19" s="6951"/>
      <c r="D19" s="6951"/>
      <c r="E19" s="6951"/>
      <c r="F19" s="6951"/>
      <c r="G19" s="6951"/>
      <c r="H19" s="6951"/>
      <c r="I19" s="6951"/>
      <c r="J19" s="6951"/>
      <c r="K19" s="6951"/>
      <c r="L19" s="6951"/>
      <c r="M19" s="6951"/>
      <c r="N19" s="6951"/>
      <c r="O19" s="6951"/>
      <c r="P19" s="6951"/>
    </row>
    <row r="20" spans="2:16">
      <c r="B20" s="6951"/>
      <c r="C20" s="7168" t="s">
        <v>7499</v>
      </c>
      <c r="D20" s="6951"/>
      <c r="E20" s="6951"/>
      <c r="F20" s="6951"/>
      <c r="G20" s="6951"/>
      <c r="H20" s="6951"/>
      <c r="I20" s="6951"/>
      <c r="J20" s="6951"/>
      <c r="K20" s="6951"/>
      <c r="L20" s="6951"/>
      <c r="M20" s="6951"/>
      <c r="N20" s="6951"/>
      <c r="O20" s="6951"/>
      <c r="P20" s="6951"/>
    </row>
    <row r="21" spans="2:16">
      <c r="B21" s="6951"/>
      <c r="C21" s="7168" t="s">
        <v>7500</v>
      </c>
      <c r="D21" s="6951"/>
      <c r="E21" s="6951"/>
      <c r="F21" s="6951"/>
      <c r="G21" s="6951"/>
      <c r="H21" s="6951"/>
      <c r="I21" s="6951"/>
      <c r="J21" s="6951"/>
      <c r="K21" s="6951"/>
      <c r="L21" s="6951"/>
      <c r="M21" s="6951"/>
      <c r="N21" s="6951"/>
      <c r="O21" s="6951"/>
      <c r="P21" s="6951"/>
    </row>
    <row r="22" spans="2:16">
      <c r="B22" s="6951"/>
      <c r="C22" s="7168" t="s">
        <v>7501</v>
      </c>
      <c r="D22" s="6951"/>
      <c r="E22" s="6951"/>
      <c r="F22" s="6951"/>
      <c r="G22" s="6951"/>
      <c r="H22" s="6951"/>
      <c r="I22" s="6951"/>
      <c r="J22" s="6951"/>
      <c r="K22" s="6951"/>
      <c r="L22" s="6951"/>
      <c r="M22" s="6951"/>
      <c r="N22" s="6951"/>
      <c r="O22" s="6951"/>
      <c r="P22" s="6951"/>
    </row>
    <row r="23" spans="2:16">
      <c r="B23" s="6951"/>
      <c r="C23" s="6951"/>
      <c r="D23" s="6951"/>
      <c r="E23" s="6951"/>
      <c r="F23" s="6951"/>
      <c r="G23" s="6951"/>
      <c r="H23" s="6951"/>
      <c r="I23" s="6951"/>
      <c r="J23" s="6951"/>
      <c r="K23" s="6951"/>
      <c r="L23" s="6951"/>
      <c r="M23" s="6951"/>
      <c r="N23" s="6951"/>
      <c r="O23" s="6951"/>
      <c r="P23" s="6951"/>
    </row>
    <row r="24" spans="2:16">
      <c r="B24" s="6951"/>
      <c r="C24" s="7168" t="s">
        <v>7502</v>
      </c>
      <c r="D24" s="6951"/>
      <c r="E24" s="6951"/>
      <c r="F24" s="6951"/>
      <c r="G24" s="6951"/>
      <c r="H24" s="6951"/>
      <c r="I24" s="6951"/>
      <c r="J24" s="6951"/>
      <c r="K24" s="6951"/>
      <c r="L24" s="6951"/>
      <c r="M24" s="6951"/>
      <c r="N24" s="6951"/>
      <c r="O24" s="6951"/>
      <c r="P24" s="6951"/>
    </row>
    <row r="25" spans="2:16">
      <c r="B25" s="6951"/>
      <c r="C25" s="7168" t="s">
        <v>7503</v>
      </c>
      <c r="D25" s="6951"/>
      <c r="E25" s="6951"/>
      <c r="F25" s="6951"/>
      <c r="G25" s="6951"/>
      <c r="H25" s="6951"/>
      <c r="I25" s="6951"/>
      <c r="J25" s="6951"/>
      <c r="K25" s="6951"/>
      <c r="L25" s="6951"/>
      <c r="M25" s="6951"/>
      <c r="N25" s="6951"/>
      <c r="O25" s="6951"/>
      <c r="P25" s="6951"/>
    </row>
    <row r="26" spans="2:16">
      <c r="B26" s="6951"/>
      <c r="C26" s="7168" t="s">
        <v>7504</v>
      </c>
      <c r="D26" s="6951"/>
      <c r="E26" s="6951"/>
      <c r="F26" s="6951"/>
      <c r="G26" s="6951"/>
      <c r="H26" s="6951"/>
      <c r="I26" s="6951"/>
      <c r="J26" s="6951"/>
      <c r="K26" s="6951"/>
      <c r="L26" s="6951"/>
      <c r="M26" s="6951"/>
      <c r="N26" s="6951"/>
      <c r="O26" s="6951"/>
      <c r="P26" s="6951"/>
    </row>
    <row r="27" spans="2:16">
      <c r="B27" s="6951"/>
      <c r="C27" s="7168" t="s">
        <v>7505</v>
      </c>
      <c r="D27" s="6951"/>
      <c r="E27" s="6951"/>
      <c r="F27" s="6951"/>
      <c r="G27" s="6951"/>
      <c r="H27" s="6951"/>
      <c r="I27" s="6951"/>
      <c r="J27" s="6951"/>
      <c r="K27" s="6951"/>
      <c r="L27" s="6951"/>
      <c r="M27" s="6951"/>
      <c r="N27" s="6951"/>
      <c r="O27" s="6951"/>
      <c r="P27" s="6951"/>
    </row>
    <row r="28" spans="2:16">
      <c r="B28" s="6951"/>
      <c r="C28" s="7168" t="s">
        <v>7506</v>
      </c>
      <c r="D28" s="6951"/>
      <c r="E28" s="6951"/>
      <c r="F28" s="6951"/>
      <c r="G28" s="6951"/>
      <c r="H28" s="6951"/>
      <c r="I28" s="6951"/>
      <c r="J28" s="6951"/>
      <c r="K28" s="6951"/>
      <c r="L28" s="6951"/>
      <c r="M28" s="6951"/>
      <c r="N28" s="6951"/>
      <c r="O28" s="6951"/>
      <c r="P28" s="6951"/>
    </row>
    <row r="29" spans="2:16">
      <c r="B29" s="6951"/>
      <c r="C29" s="7168" t="s">
        <v>7507</v>
      </c>
      <c r="D29" s="6951"/>
      <c r="E29" s="6951"/>
      <c r="F29" s="6951"/>
      <c r="G29" s="6951"/>
      <c r="H29" s="6951"/>
      <c r="I29" s="6951"/>
      <c r="J29" s="6951"/>
      <c r="K29" s="6951"/>
      <c r="L29" s="6951"/>
      <c r="M29" s="6951"/>
      <c r="N29" s="6951"/>
      <c r="O29" s="6951"/>
      <c r="P29" s="6951"/>
    </row>
    <row r="30" spans="2:16">
      <c r="B30" s="6951"/>
      <c r="C30" s="6951"/>
      <c r="D30" s="6951"/>
      <c r="E30" s="6951"/>
      <c r="F30" s="6951"/>
      <c r="G30" s="6951"/>
      <c r="H30" s="6951"/>
      <c r="I30" s="6951"/>
      <c r="J30" s="6951"/>
      <c r="K30" s="6951"/>
      <c r="L30" s="6951"/>
      <c r="M30" s="6951"/>
      <c r="N30" s="6951"/>
      <c r="O30" s="6951"/>
      <c r="P30" s="6951"/>
    </row>
    <row r="31" spans="2:16">
      <c r="B31" s="6951"/>
      <c r="C31" s="7168" t="s">
        <v>7508</v>
      </c>
      <c r="D31" s="6951"/>
      <c r="E31" s="6951"/>
      <c r="F31" s="6951"/>
      <c r="G31" s="6951"/>
      <c r="H31" s="6951"/>
      <c r="I31" s="6951"/>
      <c r="J31" s="6951"/>
      <c r="K31" s="6951"/>
      <c r="L31" s="6951"/>
      <c r="M31" s="6951"/>
      <c r="N31" s="6951"/>
      <c r="O31" s="6951"/>
      <c r="P31" s="6951"/>
    </row>
    <row r="32" spans="2:16">
      <c r="B32" s="6951"/>
      <c r="C32" s="7168" t="s">
        <v>7509</v>
      </c>
      <c r="D32" s="6951"/>
      <c r="E32" s="6951"/>
      <c r="F32" s="6951"/>
      <c r="G32" s="6951"/>
      <c r="H32" s="6951"/>
      <c r="I32" s="6951"/>
      <c r="J32" s="6951"/>
      <c r="K32" s="6951"/>
      <c r="L32" s="6951"/>
      <c r="M32" s="6951"/>
      <c r="N32" s="6951"/>
      <c r="O32" s="6951"/>
      <c r="P32" s="6951"/>
    </row>
    <row r="33" spans="2:16">
      <c r="B33" s="6951"/>
      <c r="C33" s="7168" t="s">
        <v>7510</v>
      </c>
      <c r="D33" s="6951"/>
      <c r="E33" s="6951"/>
      <c r="F33" s="6951"/>
      <c r="G33" s="6951"/>
      <c r="H33" s="6951"/>
      <c r="I33" s="6951"/>
      <c r="J33" s="6951"/>
      <c r="K33" s="6951"/>
      <c r="L33" s="6951"/>
      <c r="M33" s="6951"/>
      <c r="N33" s="6951"/>
      <c r="O33" s="6951"/>
      <c r="P33" s="6951"/>
    </row>
    <row r="34" spans="2:16">
      <c r="B34" s="6951"/>
      <c r="C34" s="6951"/>
      <c r="D34" s="6951"/>
      <c r="E34" s="6951"/>
      <c r="F34" s="6951"/>
      <c r="G34" s="6951"/>
      <c r="H34" s="6951"/>
      <c r="I34" s="6951"/>
      <c r="J34" s="6951"/>
      <c r="K34" s="6951"/>
      <c r="L34" s="6951"/>
      <c r="M34" s="6951"/>
      <c r="N34" s="6951"/>
      <c r="O34" s="6951"/>
      <c r="P34" s="6951"/>
    </row>
    <row r="35" spans="2:16" ht="18.75">
      <c r="B35" s="6950" t="s">
        <v>7511</v>
      </c>
      <c r="C35" s="6951"/>
      <c r="D35" s="6951"/>
      <c r="E35" s="6951"/>
      <c r="F35" s="6951"/>
      <c r="G35" s="6951"/>
      <c r="H35" s="6951"/>
      <c r="I35" s="6951"/>
      <c r="J35" s="6951"/>
      <c r="K35" s="6951"/>
      <c r="L35" s="6951"/>
      <c r="M35" s="6951"/>
      <c r="N35" s="6951"/>
      <c r="O35" s="6951"/>
      <c r="P35" s="6951"/>
    </row>
    <row r="36" spans="2:16">
      <c r="B36" s="7165" t="s">
        <v>2380</v>
      </c>
      <c r="C36" s="7167" t="s">
        <v>7512</v>
      </c>
      <c r="D36" s="6951"/>
      <c r="E36" s="6951"/>
      <c r="F36" s="6951"/>
      <c r="G36" s="6951"/>
      <c r="H36" s="6951"/>
      <c r="I36" s="6951"/>
      <c r="J36" s="6951"/>
      <c r="K36" s="6951"/>
      <c r="L36" s="6951"/>
      <c r="M36" s="6951"/>
      <c r="N36" s="6951"/>
      <c r="O36" s="6951"/>
      <c r="P36" s="6951"/>
    </row>
    <row r="37" spans="2:16">
      <c r="B37" s="6951"/>
      <c r="C37" s="6951"/>
      <c r="D37" s="6951"/>
      <c r="E37" s="6951"/>
      <c r="F37" s="6951"/>
      <c r="G37" s="6951"/>
      <c r="H37" s="6951"/>
      <c r="I37" s="6951"/>
      <c r="J37" s="6951"/>
      <c r="K37" s="6951"/>
      <c r="L37" s="6951"/>
      <c r="M37" s="6951"/>
      <c r="N37" s="6951"/>
      <c r="O37" s="6951"/>
      <c r="P37" s="6951"/>
    </row>
    <row r="38" spans="2:16" ht="18.75">
      <c r="B38" s="6950" t="s">
        <v>7513</v>
      </c>
      <c r="C38" s="6951"/>
      <c r="D38" s="6951"/>
      <c r="E38" s="6951"/>
      <c r="F38" s="6951"/>
      <c r="G38" s="6951"/>
      <c r="H38" s="6951"/>
      <c r="I38" s="6951"/>
      <c r="J38" s="6951"/>
      <c r="K38" s="6951"/>
      <c r="L38" s="6951"/>
      <c r="M38" s="6951"/>
      <c r="N38" s="6951"/>
      <c r="O38" s="6951"/>
      <c r="P38" s="6951"/>
    </row>
    <row r="39" spans="2:16">
      <c r="B39" s="7165" t="s">
        <v>2380</v>
      </c>
      <c r="C39" s="7167" t="s">
        <v>7514</v>
      </c>
      <c r="D39" s="6951"/>
      <c r="E39" s="6951"/>
      <c r="F39" s="6951"/>
      <c r="G39" s="6951"/>
      <c r="H39" s="6951"/>
      <c r="I39" s="6951"/>
      <c r="J39" s="6951"/>
      <c r="K39" s="6951"/>
      <c r="L39" s="6951"/>
      <c r="M39" s="6951"/>
      <c r="N39" s="6951"/>
      <c r="O39" s="6951"/>
      <c r="P39" s="6951"/>
    </row>
    <row r="40" spans="2:16">
      <c r="B40" s="7167"/>
      <c r="C40" s="7167"/>
      <c r="D40" s="6951"/>
      <c r="E40" s="6951"/>
      <c r="F40" s="6951"/>
      <c r="G40" s="6951"/>
      <c r="H40" s="6951"/>
      <c r="I40" s="6951"/>
      <c r="J40" s="6951"/>
      <c r="K40" s="6951"/>
      <c r="L40" s="6951"/>
      <c r="M40" s="6951"/>
      <c r="N40" s="6951"/>
      <c r="O40" s="6951"/>
      <c r="P40" s="6951"/>
    </row>
    <row r="41" spans="2:16" ht="18.75">
      <c r="B41" s="6950" t="s">
        <v>7515</v>
      </c>
      <c r="C41" s="6951"/>
      <c r="D41" s="6951"/>
      <c r="E41" s="6951"/>
      <c r="F41" s="6951"/>
      <c r="G41" s="6951"/>
      <c r="H41" s="6951"/>
      <c r="I41" s="6951"/>
      <c r="J41" s="6951"/>
      <c r="K41" s="6951"/>
      <c r="L41" s="6951"/>
      <c r="M41" s="6951"/>
      <c r="N41" s="6951"/>
      <c r="O41" s="6951"/>
      <c r="P41" s="6951"/>
    </row>
    <row r="42" spans="2:16">
      <c r="B42" s="7165" t="s">
        <v>2380</v>
      </c>
      <c r="C42" s="7166" t="s">
        <v>7516</v>
      </c>
      <c r="D42" s="6951"/>
      <c r="E42" s="6951"/>
      <c r="F42" s="6951"/>
      <c r="G42" s="6951"/>
      <c r="H42" s="6951"/>
      <c r="I42" s="6951"/>
      <c r="J42" s="6951"/>
      <c r="K42" s="6951"/>
      <c r="L42" s="6951"/>
      <c r="M42" s="6951"/>
      <c r="N42" s="6951"/>
      <c r="O42" s="6951"/>
      <c r="P42" s="6951"/>
    </row>
    <row r="43" spans="2:16">
      <c r="B43" s="6951"/>
      <c r="C43" s="6951"/>
      <c r="D43" s="6951"/>
      <c r="E43" s="6951"/>
      <c r="F43" s="6951"/>
      <c r="G43" s="6951"/>
      <c r="H43" s="6951"/>
      <c r="I43" s="6951"/>
      <c r="J43" s="6951"/>
      <c r="K43" s="6951"/>
      <c r="L43" s="6951"/>
      <c r="M43" s="6951"/>
      <c r="N43" s="6951"/>
      <c r="O43" s="6951"/>
      <c r="P43" s="6951"/>
    </row>
    <row r="44" spans="2:16" ht="18.75">
      <c r="B44" s="6950" t="s">
        <v>7517</v>
      </c>
      <c r="C44" s="6951"/>
      <c r="D44" s="6951"/>
      <c r="E44" s="6951"/>
      <c r="F44" s="6951"/>
      <c r="G44" s="6951"/>
      <c r="H44" s="6951"/>
      <c r="I44" s="6951"/>
      <c r="J44" s="6951"/>
      <c r="K44" s="6951"/>
      <c r="L44" s="6951"/>
      <c r="M44" s="6951"/>
      <c r="N44" s="6951"/>
      <c r="O44" s="6951"/>
      <c r="P44" s="6951"/>
    </row>
    <row r="45" spans="2:16">
      <c r="B45" s="7165" t="s">
        <v>2380</v>
      </c>
      <c r="C45" s="7167" t="s">
        <v>7518</v>
      </c>
      <c r="D45" s="6951"/>
      <c r="E45" s="6951"/>
      <c r="F45" s="6951"/>
      <c r="G45" s="6951"/>
      <c r="H45" s="6951"/>
      <c r="I45" s="6951"/>
      <c r="J45" s="6951"/>
      <c r="K45" s="6951"/>
      <c r="L45" s="6951"/>
      <c r="M45" s="6951"/>
      <c r="N45" s="6951"/>
      <c r="O45" s="6951"/>
      <c r="P45" s="6951"/>
    </row>
    <row r="46" spans="2:16">
      <c r="B46" s="6951"/>
      <c r="C46" s="6951"/>
      <c r="D46" s="6951"/>
      <c r="E46" s="6951"/>
      <c r="F46" s="6951"/>
      <c r="G46" s="6951"/>
      <c r="H46" s="6951"/>
      <c r="I46" s="6951"/>
      <c r="J46" s="6951"/>
      <c r="K46" s="6951"/>
      <c r="L46" s="6951"/>
      <c r="M46" s="6951"/>
      <c r="N46" s="6951"/>
      <c r="O46" s="6951"/>
      <c r="P46" s="6951"/>
    </row>
    <row r="47" spans="2:16">
      <c r="B47" s="6951"/>
      <c r="C47" s="6951" t="s">
        <v>7519</v>
      </c>
      <c r="D47" s="6951"/>
      <c r="E47" s="6951"/>
      <c r="F47" s="6951"/>
      <c r="G47" s="6951"/>
      <c r="H47" s="6951"/>
      <c r="I47" s="6951"/>
      <c r="J47" s="6951"/>
      <c r="K47" s="6951"/>
      <c r="L47" s="6951"/>
      <c r="M47" s="6951"/>
      <c r="N47" s="6951"/>
      <c r="O47" s="6951"/>
      <c r="P47" s="6951"/>
    </row>
    <row r="48" spans="2:16">
      <c r="B48" s="6951"/>
      <c r="C48" s="6951" t="s">
        <v>7520</v>
      </c>
      <c r="D48" s="6951"/>
      <c r="E48" s="6951"/>
      <c r="F48" s="6951"/>
      <c r="G48" s="6951"/>
      <c r="H48" s="6951"/>
      <c r="I48" s="6951"/>
      <c r="J48" s="6951"/>
      <c r="K48" s="6951"/>
      <c r="L48" s="6951"/>
      <c r="M48" s="6951"/>
      <c r="N48" s="6951"/>
      <c r="O48" s="6951"/>
      <c r="P48" s="6951"/>
    </row>
    <row r="49" spans="1:16">
      <c r="B49" s="6951"/>
      <c r="C49" s="6951" t="s">
        <v>7521</v>
      </c>
      <c r="D49" s="6951"/>
      <c r="E49" s="6951"/>
      <c r="F49" s="6951"/>
      <c r="G49" s="6951"/>
      <c r="H49" s="6951"/>
      <c r="I49" s="6951"/>
      <c r="J49" s="6951"/>
      <c r="K49" s="6951"/>
      <c r="L49" s="6951"/>
      <c r="M49" s="6951"/>
      <c r="N49" s="6951"/>
      <c r="O49" s="6951"/>
      <c r="P49" s="6951"/>
    </row>
    <row r="50" spans="1:16">
      <c r="B50" s="6951"/>
      <c r="C50" s="6951"/>
      <c r="D50" s="6951"/>
      <c r="E50" s="6951"/>
      <c r="F50" s="6951"/>
      <c r="G50" s="6951"/>
      <c r="H50" s="6951"/>
      <c r="I50" s="6951"/>
      <c r="J50" s="6951"/>
      <c r="K50" s="6951"/>
      <c r="L50" s="6951"/>
      <c r="M50" s="6951"/>
      <c r="N50" s="6951"/>
      <c r="O50" s="6951"/>
      <c r="P50" s="6951"/>
    </row>
    <row r="51" spans="1:16">
      <c r="B51" s="6951"/>
      <c r="C51" s="7168" t="s">
        <v>7522</v>
      </c>
      <c r="D51" s="6951"/>
      <c r="E51" s="6951"/>
      <c r="F51" s="6951"/>
      <c r="G51" s="6951"/>
      <c r="H51" s="6951"/>
      <c r="I51" s="6951"/>
      <c r="J51" s="6951"/>
      <c r="K51" s="6951"/>
      <c r="L51" s="6951"/>
      <c r="M51" s="6951"/>
      <c r="N51" s="6951"/>
      <c r="O51" s="6951"/>
      <c r="P51" s="6951"/>
    </row>
    <row r="52" spans="1:16">
      <c r="B52" s="6951"/>
      <c r="C52" s="7168" t="s">
        <v>7523</v>
      </c>
      <c r="D52" s="6951"/>
      <c r="E52" s="6951"/>
      <c r="F52" s="6951"/>
      <c r="G52" s="6951"/>
      <c r="H52" s="6951"/>
      <c r="I52" s="6951"/>
      <c r="J52" s="6951"/>
      <c r="K52" s="6951"/>
      <c r="L52" s="6951"/>
      <c r="M52" s="6951"/>
      <c r="N52" s="6951"/>
      <c r="O52" s="6951"/>
      <c r="P52" s="6951"/>
    </row>
    <row r="53" spans="1:16">
      <c r="B53" s="6951"/>
      <c r="C53" s="7168" t="s">
        <v>7524</v>
      </c>
      <c r="D53" s="6951"/>
      <c r="E53" s="6951"/>
      <c r="F53" s="6951"/>
      <c r="G53" s="6951"/>
      <c r="H53" s="6951"/>
      <c r="I53" s="6951"/>
      <c r="J53" s="6951"/>
      <c r="K53" s="6951"/>
      <c r="L53" s="6951"/>
      <c r="M53" s="6951"/>
      <c r="N53" s="6951"/>
      <c r="O53" s="6951"/>
      <c r="P53" s="6951"/>
    </row>
    <row r="54" spans="1:16">
      <c r="B54" s="6951"/>
      <c r="C54" s="7168" t="s">
        <v>7525</v>
      </c>
      <c r="D54" s="6951"/>
      <c r="E54" s="6951"/>
      <c r="F54" s="6951"/>
      <c r="G54" s="6951"/>
      <c r="H54" s="6951"/>
      <c r="I54" s="6951"/>
      <c r="J54" s="6951"/>
      <c r="K54" s="6951"/>
      <c r="L54" s="6951"/>
      <c r="M54" s="6951"/>
      <c r="N54" s="6951"/>
      <c r="O54" s="6951"/>
      <c r="P54" s="6951"/>
    </row>
    <row r="55" spans="1:16">
      <c r="B55" s="6951"/>
      <c r="C55" s="6951"/>
      <c r="D55" s="6951"/>
      <c r="E55" s="6951"/>
      <c r="F55" s="6951"/>
      <c r="G55" s="6951"/>
      <c r="H55" s="6951"/>
      <c r="I55" s="6951"/>
      <c r="J55" s="6951"/>
      <c r="K55" s="6951"/>
      <c r="L55" s="6951"/>
      <c r="M55" s="6951"/>
      <c r="N55" s="6951"/>
      <c r="O55" s="6951"/>
      <c r="P55" s="6951"/>
    </row>
    <row r="56" spans="1:16">
      <c r="B56" s="6951"/>
      <c r="C56" s="7168" t="s">
        <v>7526</v>
      </c>
      <c r="D56" s="6951"/>
      <c r="E56" s="6951"/>
      <c r="F56" s="6951"/>
      <c r="G56" s="6951"/>
      <c r="H56" s="6951"/>
      <c r="I56" s="6951"/>
      <c r="J56" s="6951"/>
      <c r="K56" s="6951"/>
      <c r="L56" s="6951"/>
      <c r="M56" s="6951"/>
      <c r="N56" s="6951"/>
      <c r="O56" s="6951"/>
      <c r="P56" s="6951"/>
    </row>
    <row r="57" spans="1:16">
      <c r="B57" s="6951"/>
      <c r="C57" s="7168" t="s">
        <v>7527</v>
      </c>
      <c r="D57" s="6951"/>
      <c r="E57" s="6951"/>
      <c r="F57" s="6951"/>
      <c r="G57" s="6951"/>
      <c r="H57" s="6951"/>
      <c r="I57" s="6951"/>
      <c r="J57" s="6951"/>
      <c r="K57" s="6951"/>
      <c r="L57" s="6951"/>
      <c r="M57" s="6951"/>
      <c r="N57" s="6951"/>
      <c r="O57" s="6951"/>
      <c r="P57" s="6951"/>
    </row>
    <row r="58" spans="1:16">
      <c r="B58" s="6951"/>
      <c r="C58" s="7168" t="s">
        <v>7528</v>
      </c>
      <c r="D58" s="6951"/>
      <c r="E58" s="6951"/>
      <c r="F58" s="6951"/>
      <c r="G58" s="6951"/>
      <c r="H58" s="6951"/>
      <c r="I58" s="6951"/>
      <c r="J58" s="6951"/>
      <c r="K58" s="6951"/>
      <c r="L58" s="6951"/>
      <c r="M58" s="6951"/>
      <c r="N58" s="6951"/>
      <c r="O58" s="6951"/>
      <c r="P58" s="6951"/>
    </row>
    <row r="59" spans="1:16">
      <c r="B59" s="6951"/>
      <c r="C59" s="6951"/>
      <c r="D59" s="6951"/>
      <c r="E59" s="6951"/>
      <c r="F59" s="6951"/>
      <c r="G59" s="6951"/>
      <c r="H59" s="6951"/>
      <c r="I59" s="6951"/>
      <c r="J59" s="6951"/>
      <c r="K59" s="6951"/>
      <c r="L59" s="6951"/>
      <c r="M59" s="6951"/>
      <c r="N59" s="6951"/>
      <c r="O59" s="6951"/>
      <c r="P59" s="6951"/>
    </row>
    <row r="60" spans="1:16">
      <c r="A60" s="7169"/>
      <c r="B60" s="7169"/>
      <c r="C60" s="7169"/>
      <c r="D60" s="7169"/>
      <c r="E60" s="7169"/>
      <c r="F60" s="7169"/>
      <c r="G60" s="7169"/>
      <c r="H60" s="7169"/>
      <c r="I60" s="7169"/>
      <c r="J60" s="7169"/>
      <c r="K60" s="7169"/>
      <c r="L60" s="7169"/>
      <c r="M60" s="7169"/>
      <c r="N60" s="7169"/>
      <c r="O60" s="7169"/>
      <c r="P60" s="7169"/>
    </row>
    <row r="61" spans="1:16">
      <c r="B61" s="6951"/>
      <c r="C61" s="6951"/>
      <c r="D61" s="6951"/>
      <c r="E61" s="6951"/>
      <c r="F61" s="6951"/>
      <c r="G61" s="6951"/>
      <c r="H61" s="6951"/>
      <c r="I61" s="6951"/>
      <c r="J61" s="6951"/>
      <c r="K61" s="6951"/>
      <c r="L61" s="6951"/>
      <c r="M61" s="6951"/>
      <c r="N61" s="6951"/>
      <c r="O61" s="6951"/>
      <c r="P61" s="6951"/>
    </row>
    <row r="62" spans="1:16">
      <c r="B62" s="7165" t="s">
        <v>2380</v>
      </c>
      <c r="C62" s="7166" t="s">
        <v>7529</v>
      </c>
      <c r="D62" s="6951"/>
      <c r="E62" s="6951"/>
      <c r="F62" s="6951"/>
      <c r="G62" s="6951"/>
      <c r="H62" s="6951"/>
      <c r="I62" s="6951"/>
      <c r="J62" s="6951"/>
      <c r="K62" s="6951"/>
      <c r="L62" s="6951"/>
      <c r="M62" s="6951"/>
      <c r="N62" s="6951"/>
      <c r="O62" s="6951"/>
      <c r="P62" s="6951"/>
    </row>
    <row r="63" spans="1:16">
      <c r="B63" s="6951"/>
      <c r="C63" s="6951"/>
      <c r="D63" s="6951"/>
      <c r="E63" s="6951"/>
      <c r="F63" s="6951"/>
      <c r="G63" s="6951"/>
      <c r="H63" s="6951"/>
      <c r="I63" s="6951"/>
      <c r="J63" s="6951"/>
      <c r="K63" s="6951"/>
      <c r="L63" s="6951"/>
      <c r="M63" s="6951"/>
      <c r="N63" s="6951"/>
      <c r="O63" s="6951"/>
      <c r="P63" s="6951"/>
    </row>
    <row r="64" spans="1:16">
      <c r="B64" s="6951"/>
      <c r="C64" s="6951" t="s">
        <v>7530</v>
      </c>
      <c r="D64" s="6951"/>
      <c r="E64" s="6951"/>
      <c r="F64" s="6951"/>
      <c r="G64" s="6951"/>
      <c r="H64" s="6951"/>
      <c r="I64" s="6951"/>
      <c r="J64" s="6951"/>
      <c r="K64" s="6951"/>
      <c r="L64" s="6951"/>
      <c r="M64" s="6951"/>
      <c r="N64" s="6951"/>
      <c r="O64" s="6951"/>
      <c r="P64" s="6951"/>
    </row>
    <row r="65" spans="2:16">
      <c r="B65" s="6951"/>
      <c r="C65" s="6951" t="s">
        <v>7531</v>
      </c>
      <c r="D65" s="6951"/>
      <c r="E65" s="6951"/>
      <c r="F65" s="6951"/>
      <c r="G65" s="6951"/>
      <c r="H65" s="6951"/>
      <c r="I65" s="6951"/>
      <c r="J65" s="6951"/>
      <c r="K65" s="6951"/>
      <c r="L65" s="6951"/>
      <c r="M65" s="6951"/>
      <c r="N65" s="6951"/>
      <c r="O65" s="6951"/>
      <c r="P65" s="6951"/>
    </row>
    <row r="66" spans="2:16">
      <c r="B66" s="6951"/>
      <c r="C66" s="6951"/>
      <c r="D66" s="6951"/>
      <c r="E66" s="6951"/>
      <c r="F66" s="6951"/>
      <c r="G66" s="6951"/>
      <c r="H66" s="6951"/>
      <c r="I66" s="6951"/>
      <c r="J66" s="6951"/>
      <c r="K66" s="6951"/>
      <c r="L66" s="6951"/>
      <c r="M66" s="6951"/>
      <c r="N66" s="6951"/>
      <c r="O66" s="6951"/>
      <c r="P66" s="6951"/>
    </row>
    <row r="67" spans="2:16">
      <c r="B67" s="6951"/>
      <c r="C67" s="6951" t="s">
        <v>7532</v>
      </c>
      <c r="D67" s="6951"/>
      <c r="E67" s="6951"/>
      <c r="F67" s="6951"/>
      <c r="G67" s="6951"/>
      <c r="H67" s="6951"/>
      <c r="I67" s="6951"/>
      <c r="J67" s="6951"/>
      <c r="K67" s="6951"/>
      <c r="L67" s="6951"/>
      <c r="M67" s="6951"/>
      <c r="N67" s="6951"/>
      <c r="O67" s="6951"/>
      <c r="P67" s="6951"/>
    </row>
    <row r="68" spans="2:16">
      <c r="B68" s="6951"/>
      <c r="C68" s="6951" t="s">
        <v>7533</v>
      </c>
      <c r="D68" s="6951"/>
      <c r="E68" s="6951"/>
      <c r="F68" s="6951"/>
      <c r="G68" s="6951"/>
      <c r="H68" s="6951"/>
      <c r="I68" s="6951"/>
      <c r="J68" s="6951"/>
      <c r="K68" s="6951"/>
      <c r="L68" s="6951"/>
      <c r="M68" s="6951"/>
      <c r="N68" s="6951"/>
      <c r="O68" s="6951"/>
      <c r="P68" s="6951"/>
    </row>
    <row r="69" spans="2:16">
      <c r="B69" s="6951"/>
      <c r="C69" s="6951" t="s">
        <v>7534</v>
      </c>
      <c r="D69" s="6951"/>
      <c r="E69" s="6951"/>
      <c r="F69" s="6951"/>
      <c r="G69" s="6951"/>
      <c r="H69" s="6951"/>
      <c r="I69" s="6951"/>
      <c r="J69" s="6951"/>
      <c r="K69" s="6951"/>
      <c r="L69" s="6951"/>
      <c r="M69" s="6951"/>
      <c r="N69" s="6951"/>
      <c r="O69" s="6951"/>
      <c r="P69" s="6951"/>
    </row>
    <row r="70" spans="2:16">
      <c r="B70" s="6951"/>
      <c r="C70" s="6951" t="s">
        <v>7535</v>
      </c>
      <c r="D70" s="6951"/>
      <c r="E70" s="6951"/>
      <c r="F70" s="6951"/>
      <c r="G70" s="6951"/>
      <c r="H70" s="6951"/>
      <c r="I70" s="6951"/>
      <c r="J70" s="6951"/>
      <c r="K70" s="6951"/>
      <c r="L70" s="6951"/>
      <c r="M70" s="6951"/>
      <c r="N70" s="6951"/>
      <c r="O70" s="6951"/>
      <c r="P70" s="6951"/>
    </row>
    <row r="71" spans="2:16">
      <c r="B71" s="6951"/>
      <c r="C71" s="6951" t="s">
        <v>7536</v>
      </c>
      <c r="D71" s="6951"/>
      <c r="E71" s="6951"/>
      <c r="F71" s="6951"/>
      <c r="G71" s="6951"/>
      <c r="H71" s="6951"/>
      <c r="I71" s="6951"/>
      <c r="J71" s="6951"/>
      <c r="K71" s="6951"/>
      <c r="L71" s="6951"/>
      <c r="M71" s="6951"/>
      <c r="N71" s="6951"/>
      <c r="O71" s="6951"/>
      <c r="P71" s="6951"/>
    </row>
    <row r="72" spans="2:16">
      <c r="B72" s="6951"/>
      <c r="C72" s="6951" t="s">
        <v>1480</v>
      </c>
      <c r="D72" s="6951"/>
      <c r="E72" s="6951"/>
      <c r="F72" s="6951"/>
      <c r="G72" s="6951"/>
      <c r="H72" s="6951"/>
      <c r="I72" s="6951"/>
      <c r="J72" s="6951"/>
      <c r="K72" s="6951"/>
      <c r="L72" s="6951"/>
      <c r="M72" s="6951"/>
      <c r="N72" s="6951"/>
      <c r="O72" s="6951"/>
      <c r="P72" s="6951"/>
    </row>
    <row r="73" spans="2:16">
      <c r="B73" s="6951"/>
      <c r="C73" s="6951" t="s">
        <v>7537</v>
      </c>
      <c r="D73" s="6951"/>
      <c r="E73" s="6951"/>
      <c r="F73" s="6951"/>
      <c r="G73" s="6951"/>
      <c r="H73" s="6951"/>
      <c r="I73" s="6951"/>
      <c r="J73" s="6951"/>
      <c r="K73" s="6951"/>
      <c r="L73" s="6951"/>
      <c r="M73" s="6951"/>
      <c r="N73" s="6951"/>
      <c r="O73" s="6951"/>
      <c r="P73" s="6951"/>
    </row>
    <row r="74" spans="2:16">
      <c r="B74" s="6951"/>
      <c r="C74" s="6951" t="s">
        <v>7538</v>
      </c>
      <c r="D74" s="6951"/>
      <c r="E74" s="6951"/>
      <c r="F74" s="6951"/>
      <c r="G74" s="6951"/>
      <c r="H74" s="6951"/>
      <c r="I74" s="6951"/>
      <c r="J74" s="6951"/>
      <c r="K74" s="6951"/>
      <c r="L74" s="6951"/>
      <c r="M74" s="6951"/>
      <c r="N74" s="6951"/>
      <c r="O74" s="6951"/>
      <c r="P74" s="6951"/>
    </row>
    <row r="75" spans="2:16">
      <c r="B75" s="6951"/>
      <c r="C75" s="6951" t="s">
        <v>7539</v>
      </c>
      <c r="D75" s="6951"/>
      <c r="E75" s="6951"/>
      <c r="F75" s="6951"/>
      <c r="G75" s="6951"/>
      <c r="H75" s="6951"/>
      <c r="I75" s="6951"/>
      <c r="J75" s="6951"/>
      <c r="K75" s="6951"/>
      <c r="L75" s="6951"/>
      <c r="M75" s="6951"/>
      <c r="N75" s="6951"/>
      <c r="O75" s="6951"/>
      <c r="P75" s="6951"/>
    </row>
    <row r="76" spans="2:16">
      <c r="B76" s="6951"/>
      <c r="C76" s="6951" t="s">
        <v>7540</v>
      </c>
      <c r="D76" s="6951"/>
      <c r="E76" s="6951"/>
      <c r="F76" s="6951"/>
      <c r="G76" s="6951"/>
      <c r="H76" s="6951"/>
      <c r="I76" s="6951"/>
      <c r="J76" s="6951"/>
      <c r="K76" s="6951"/>
      <c r="L76" s="6951"/>
      <c r="M76" s="6951"/>
      <c r="N76" s="6951"/>
      <c r="O76" s="6951"/>
      <c r="P76" s="6951"/>
    </row>
    <row r="77" spans="2:16">
      <c r="B77" s="6951"/>
      <c r="C77" s="6951" t="s">
        <v>7541</v>
      </c>
      <c r="D77" s="6951"/>
      <c r="E77" s="6951"/>
      <c r="F77" s="6951"/>
      <c r="G77" s="6951"/>
      <c r="H77" s="6951"/>
      <c r="I77" s="6951"/>
      <c r="J77" s="6951"/>
      <c r="K77" s="6951"/>
      <c r="L77" s="6951"/>
      <c r="M77" s="6951"/>
      <c r="N77" s="6951"/>
      <c r="O77" s="6951"/>
      <c r="P77" s="6951"/>
    </row>
    <row r="78" spans="2:16">
      <c r="B78" s="6951"/>
      <c r="C78" s="6951" t="s">
        <v>7542</v>
      </c>
      <c r="D78" s="6951"/>
      <c r="E78" s="6951"/>
      <c r="F78" s="6951"/>
      <c r="G78" s="6951"/>
      <c r="H78" s="6951"/>
      <c r="I78" s="6951"/>
      <c r="J78" s="6951"/>
      <c r="K78" s="6951"/>
      <c r="L78" s="6951"/>
      <c r="M78" s="6951"/>
      <c r="N78" s="6951"/>
      <c r="O78" s="6951"/>
      <c r="P78" s="6951"/>
    </row>
    <row r="79" spans="2:16">
      <c r="B79" s="6951"/>
      <c r="C79" s="6951" t="s">
        <v>7543</v>
      </c>
      <c r="D79" s="6951"/>
      <c r="E79" s="6951"/>
      <c r="F79" s="6951"/>
      <c r="G79" s="6951"/>
      <c r="H79" s="6951"/>
      <c r="I79" s="6951"/>
      <c r="J79" s="6951"/>
      <c r="K79" s="6951"/>
      <c r="L79" s="6951"/>
      <c r="M79" s="6951"/>
      <c r="N79" s="6951"/>
      <c r="O79" s="6951"/>
      <c r="P79" s="6951"/>
    </row>
    <row r="80" spans="2:16">
      <c r="B80" s="6951"/>
      <c r="C80" s="6951" t="s">
        <v>7544</v>
      </c>
      <c r="D80" s="6951"/>
      <c r="E80" s="6951"/>
      <c r="F80" s="6951"/>
      <c r="G80" s="6951"/>
      <c r="H80" s="6951"/>
      <c r="I80" s="6951"/>
      <c r="J80" s="6951"/>
      <c r="K80" s="6951"/>
      <c r="L80" s="6951"/>
      <c r="M80" s="6951"/>
      <c r="N80" s="6951"/>
      <c r="O80" s="6951"/>
      <c r="P80" s="6951"/>
    </row>
    <row r="81" spans="2:16">
      <c r="B81" s="6951"/>
      <c r="C81" s="6951"/>
      <c r="D81" s="6951"/>
      <c r="E81" s="6951"/>
      <c r="F81" s="6951"/>
      <c r="G81" s="6951"/>
      <c r="H81" s="6951"/>
      <c r="I81" s="6951"/>
      <c r="J81" s="6951"/>
      <c r="K81" s="6951"/>
      <c r="L81" s="6951"/>
      <c r="M81" s="6951"/>
      <c r="N81" s="6951"/>
      <c r="O81" s="6951"/>
      <c r="P81" s="6951"/>
    </row>
    <row r="82" spans="2:16">
      <c r="B82" s="6951"/>
      <c r="C82" s="6951" t="s">
        <v>7545</v>
      </c>
      <c r="D82" s="6951"/>
      <c r="E82" s="6951"/>
      <c r="F82" s="6951"/>
      <c r="G82" s="6951"/>
      <c r="H82" s="6951"/>
      <c r="I82" s="6951"/>
      <c r="J82" s="6951"/>
      <c r="K82" s="6951"/>
      <c r="L82" s="6951"/>
      <c r="M82" s="6951"/>
      <c r="N82" s="6951"/>
      <c r="O82" s="6951"/>
      <c r="P82" s="6951"/>
    </row>
    <row r="83" spans="2:16">
      <c r="B83" s="6951"/>
      <c r="C83" s="6951" t="s">
        <v>7546</v>
      </c>
      <c r="D83" s="6951"/>
      <c r="E83" s="6951"/>
      <c r="F83" s="6951"/>
      <c r="G83" s="6951"/>
      <c r="H83" s="6951"/>
      <c r="I83" s="6951"/>
      <c r="J83" s="6951"/>
      <c r="K83" s="6951"/>
      <c r="L83" s="6951"/>
      <c r="M83" s="6951"/>
      <c r="N83" s="6951"/>
      <c r="O83" s="6951"/>
      <c r="P83" s="6951"/>
    </row>
    <row r="84" spans="2:16">
      <c r="B84" s="6951"/>
      <c r="C84" s="6951"/>
      <c r="D84" s="6951"/>
      <c r="E84" s="6951"/>
      <c r="F84" s="6951"/>
      <c r="G84" s="6951"/>
      <c r="H84" s="6951"/>
      <c r="I84" s="6951"/>
      <c r="J84" s="6951"/>
      <c r="K84" s="6951"/>
      <c r="L84" s="6951"/>
      <c r="M84" s="6951"/>
      <c r="N84" s="6951"/>
      <c r="O84" s="6951"/>
      <c r="P84" s="6951"/>
    </row>
    <row r="85" spans="2:16">
      <c r="B85" s="6951"/>
      <c r="C85" s="6951"/>
      <c r="D85" s="6951"/>
      <c r="E85" s="6951"/>
      <c r="F85" s="6951"/>
      <c r="G85" s="6951"/>
      <c r="H85" s="6951"/>
      <c r="I85" s="6951"/>
      <c r="J85" s="6951"/>
      <c r="K85" s="6951"/>
      <c r="L85" s="6951"/>
      <c r="M85" s="6951"/>
      <c r="N85" s="6951"/>
      <c r="O85" s="6951"/>
      <c r="P85" s="6951"/>
    </row>
    <row r="86" spans="2:16" ht="18.75">
      <c r="B86" s="6950" t="s">
        <v>7547</v>
      </c>
      <c r="C86" s="6951"/>
      <c r="D86" s="6951"/>
      <c r="E86" s="6951"/>
      <c r="F86" s="6951"/>
      <c r="G86" s="6951"/>
      <c r="H86" s="6951"/>
      <c r="I86" s="6951"/>
      <c r="J86" s="6951"/>
      <c r="K86" s="6951"/>
      <c r="L86" s="6951"/>
      <c r="M86" s="6951"/>
      <c r="N86" s="6951"/>
      <c r="O86" s="6951"/>
      <c r="P86" s="6951"/>
    </row>
    <row r="87" spans="2:16">
      <c r="B87" s="7165" t="s">
        <v>2380</v>
      </c>
      <c r="C87" s="7166" t="s">
        <v>7548</v>
      </c>
      <c r="D87" s="6951"/>
      <c r="E87" s="6951"/>
      <c r="F87" s="6951"/>
      <c r="G87" s="6951"/>
      <c r="H87" s="6951"/>
      <c r="I87" s="6951"/>
      <c r="J87" s="6951"/>
      <c r="K87" s="6951"/>
      <c r="L87" s="6951"/>
      <c r="M87" s="6951"/>
      <c r="N87" s="6951"/>
      <c r="O87" s="6951"/>
      <c r="P87" s="6951"/>
    </row>
    <row r="88" spans="2:16">
      <c r="B88" s="6951"/>
      <c r="C88" s="6951"/>
      <c r="D88" s="6951"/>
      <c r="E88" s="6951"/>
      <c r="F88" s="6951"/>
      <c r="G88" s="6951"/>
      <c r="H88" s="6951"/>
      <c r="I88" s="6951"/>
      <c r="J88" s="6951"/>
      <c r="K88" s="6951"/>
      <c r="L88" s="6951"/>
      <c r="M88" s="6951"/>
      <c r="N88" s="6951"/>
      <c r="O88" s="6951"/>
      <c r="P88" s="6951"/>
    </row>
    <row r="89" spans="2:16" ht="18.75">
      <c r="B89" s="7165" t="s">
        <v>2380</v>
      </c>
      <c r="C89" s="7170" t="s">
        <v>3044</v>
      </c>
      <c r="D89" s="6951"/>
      <c r="E89" s="6951"/>
      <c r="F89" s="6951"/>
      <c r="G89" s="6951"/>
      <c r="H89" s="6951"/>
      <c r="I89" s="6951"/>
      <c r="J89" s="6951"/>
      <c r="K89" s="6951"/>
      <c r="L89" s="6951"/>
      <c r="M89" s="6951"/>
      <c r="N89" s="6951"/>
      <c r="O89" s="6951"/>
      <c r="P89" s="6951"/>
    </row>
    <row r="90" spans="2:16">
      <c r="B90" s="6951"/>
      <c r="C90" s="6951"/>
      <c r="D90" s="6951"/>
      <c r="E90" s="6951"/>
      <c r="F90" s="6951"/>
      <c r="G90" s="6951"/>
      <c r="H90" s="6951"/>
      <c r="I90" s="6951"/>
      <c r="J90" s="6951"/>
      <c r="K90" s="6951"/>
      <c r="L90" s="6951"/>
      <c r="M90" s="6951"/>
      <c r="N90" s="6951"/>
      <c r="O90" s="6951"/>
      <c r="P90" s="6951"/>
    </row>
    <row r="91" spans="2:16" ht="18.75">
      <c r="B91" s="6950" t="s">
        <v>7549</v>
      </c>
      <c r="C91" s="6951"/>
      <c r="D91" s="6951"/>
      <c r="E91" s="6951"/>
      <c r="F91" s="6951"/>
      <c r="G91" s="6951"/>
      <c r="H91" s="6951"/>
      <c r="I91" s="6951"/>
      <c r="J91" s="6951"/>
      <c r="K91" s="6951"/>
      <c r="L91" s="6951"/>
      <c r="M91" s="6951"/>
      <c r="N91" s="6951"/>
      <c r="O91" s="6951"/>
      <c r="P91" s="6951"/>
    </row>
    <row r="92" spans="2:16">
      <c r="B92" s="7165" t="s">
        <v>2380</v>
      </c>
      <c r="C92" s="7166" t="s">
        <v>7550</v>
      </c>
      <c r="D92" s="6951"/>
      <c r="E92" s="6951"/>
      <c r="F92" s="6951"/>
      <c r="G92" s="6951"/>
      <c r="H92" s="6951"/>
      <c r="I92" s="6951"/>
      <c r="J92" s="6951"/>
      <c r="K92" s="6951"/>
      <c r="L92" s="6951"/>
      <c r="M92" s="6951"/>
      <c r="N92" s="6951"/>
      <c r="O92" s="6951"/>
      <c r="P92" s="6951"/>
    </row>
    <row r="93" spans="2:16">
      <c r="B93" s="6951"/>
      <c r="C93" s="6951"/>
      <c r="D93" s="6951"/>
      <c r="E93" s="6951"/>
      <c r="F93" s="6951"/>
      <c r="G93" s="6951"/>
      <c r="H93" s="6951"/>
      <c r="I93" s="6951"/>
      <c r="J93" s="6951"/>
      <c r="K93" s="6951"/>
      <c r="L93" s="6951"/>
      <c r="M93" s="6951"/>
      <c r="N93" s="6951"/>
      <c r="O93" s="6951"/>
      <c r="P93" s="6951"/>
    </row>
    <row r="94" spans="2:16" ht="18.75">
      <c r="B94" s="6950" t="s">
        <v>7551</v>
      </c>
      <c r="C94" s="6951"/>
      <c r="D94" s="6951"/>
      <c r="E94" s="6951"/>
      <c r="F94" s="6951"/>
      <c r="G94" s="6951"/>
      <c r="H94" s="6951"/>
      <c r="I94" s="6951"/>
      <c r="J94" s="6951"/>
      <c r="K94" s="6951"/>
      <c r="L94" s="6951"/>
      <c r="M94" s="6951"/>
      <c r="N94" s="6951"/>
      <c r="O94" s="6951"/>
      <c r="P94" s="6951"/>
    </row>
    <row r="95" spans="2:16">
      <c r="B95" s="7165" t="s">
        <v>2380</v>
      </c>
      <c r="C95" s="7166" t="s">
        <v>7552</v>
      </c>
      <c r="D95" s="6951"/>
      <c r="E95" s="6951"/>
      <c r="F95" s="6951"/>
      <c r="G95" s="6951"/>
      <c r="H95" s="6951"/>
      <c r="I95" s="6951"/>
      <c r="J95" s="6951"/>
      <c r="K95" s="6951"/>
      <c r="L95" s="6951"/>
      <c r="M95" s="6951"/>
      <c r="N95" s="6951"/>
      <c r="O95" s="6951"/>
      <c r="P95" s="6951"/>
    </row>
    <row r="96" spans="2:16">
      <c r="B96" s="6951"/>
      <c r="C96" s="6951"/>
      <c r="D96" s="6951"/>
      <c r="E96" s="6951"/>
      <c r="F96" s="6951"/>
      <c r="G96" s="6951"/>
      <c r="H96" s="6951"/>
      <c r="I96" s="6951"/>
      <c r="J96" s="6951"/>
      <c r="K96" s="6951"/>
      <c r="L96" s="6951"/>
      <c r="M96" s="6951"/>
      <c r="N96" s="6951"/>
      <c r="O96" s="6951"/>
      <c r="P96" s="6951"/>
    </row>
    <row r="97" spans="1:16" ht="18.75">
      <c r="B97" s="6950" t="s">
        <v>7553</v>
      </c>
      <c r="C97" s="6951"/>
      <c r="D97" s="6951"/>
      <c r="E97" s="6951"/>
      <c r="F97" s="6951"/>
      <c r="G97" s="6951"/>
      <c r="H97" s="6951"/>
      <c r="I97" s="6951"/>
      <c r="J97" s="6951"/>
      <c r="K97" s="6951"/>
      <c r="L97" s="6951"/>
      <c r="M97" s="6951"/>
      <c r="N97" s="7166"/>
      <c r="O97" s="6951"/>
      <c r="P97" s="6951"/>
    </row>
    <row r="98" spans="1:16">
      <c r="B98" s="7165" t="s">
        <v>2380</v>
      </c>
      <c r="C98" s="7166" t="s">
        <v>7554</v>
      </c>
      <c r="D98" s="6951"/>
      <c r="E98" s="6951"/>
      <c r="F98" s="6951"/>
      <c r="G98" s="6951"/>
      <c r="H98" s="6951"/>
      <c r="I98" s="6951"/>
      <c r="J98" s="6951"/>
      <c r="K98" s="6951"/>
      <c r="L98" s="6951"/>
      <c r="M98" s="6951"/>
      <c r="N98" s="7166"/>
      <c r="O98" s="6951"/>
      <c r="P98" s="6951"/>
    </row>
    <row r="99" spans="1:16">
      <c r="B99" s="6951"/>
      <c r="C99" s="6951"/>
      <c r="D99" s="6951"/>
      <c r="E99" s="6951"/>
      <c r="F99" s="6951"/>
      <c r="G99" s="6951"/>
      <c r="H99" s="6951"/>
      <c r="I99" s="6951"/>
      <c r="J99" s="6951"/>
      <c r="K99" s="6951"/>
      <c r="L99" s="6951"/>
      <c r="M99" s="6951"/>
      <c r="N99" s="7166"/>
      <c r="O99" s="6951"/>
      <c r="P99" s="6951"/>
    </row>
    <row r="100" spans="1:16" ht="18.75">
      <c r="B100" s="6950" t="s">
        <v>7549</v>
      </c>
      <c r="C100" s="7166"/>
      <c r="D100" s="6951"/>
      <c r="E100" s="6951"/>
      <c r="F100" s="6951"/>
      <c r="G100" s="6951"/>
      <c r="H100" s="6951"/>
      <c r="I100" s="6951"/>
      <c r="J100" s="6951"/>
      <c r="K100" s="6951"/>
      <c r="L100" s="6951"/>
      <c r="M100" s="7171"/>
      <c r="N100" s="7172"/>
      <c r="O100" s="6951"/>
      <c r="P100" s="6951"/>
    </row>
    <row r="101" spans="1:16">
      <c r="B101" s="7165" t="s">
        <v>2380</v>
      </c>
      <c r="C101" s="7166" t="s">
        <v>7550</v>
      </c>
      <c r="D101" s="6951"/>
      <c r="E101" s="6951"/>
      <c r="F101" s="6951"/>
      <c r="G101" s="6951"/>
      <c r="H101" s="6951"/>
      <c r="I101" s="6951"/>
      <c r="J101" s="6951"/>
      <c r="K101" s="6951"/>
      <c r="L101" s="6951"/>
      <c r="M101" s="7171"/>
      <c r="N101" s="7171"/>
      <c r="O101" s="7171"/>
      <c r="P101" s="7171"/>
    </row>
    <row r="102" spans="1:16">
      <c r="B102" s="6951"/>
      <c r="C102" s="6951"/>
      <c r="D102" s="6951"/>
      <c r="E102" s="6951"/>
      <c r="F102" s="6951"/>
      <c r="G102" s="6951"/>
      <c r="H102" s="6951"/>
      <c r="I102" s="6951"/>
      <c r="J102" s="6951"/>
      <c r="K102" s="6951"/>
      <c r="L102" s="6951"/>
      <c r="M102" s="6951"/>
      <c r="N102" s="7166"/>
      <c r="O102" s="6951"/>
      <c r="P102" s="6951"/>
    </row>
    <row r="103" spans="1:16" ht="18.75">
      <c r="B103" s="7165" t="s">
        <v>2380</v>
      </c>
      <c r="C103" s="7170" t="s">
        <v>3047</v>
      </c>
      <c r="D103" s="6951"/>
      <c r="E103" s="6951"/>
      <c r="F103" s="6951"/>
      <c r="G103" s="6951"/>
      <c r="H103" s="6951"/>
      <c r="I103" s="6951"/>
      <c r="J103" s="6951"/>
      <c r="K103" s="6951"/>
      <c r="L103" s="6951"/>
      <c r="M103" s="6951"/>
      <c r="N103" s="6951"/>
      <c r="O103" s="6951"/>
      <c r="P103" s="6951"/>
    </row>
    <row r="104" spans="1:16">
      <c r="B104" s="6951"/>
      <c r="C104" s="6951"/>
      <c r="D104" s="6951"/>
      <c r="E104" s="6951"/>
      <c r="F104" s="6951"/>
      <c r="G104" s="6951"/>
      <c r="H104" s="6951"/>
      <c r="I104" s="6951"/>
      <c r="J104" s="6951"/>
      <c r="K104" s="6951"/>
      <c r="L104" s="6951"/>
      <c r="M104" s="6951"/>
      <c r="N104" s="7166"/>
      <c r="O104" s="6951"/>
      <c r="P104" s="6951"/>
    </row>
    <row r="105" spans="1:16" ht="18.75">
      <c r="B105" s="7165" t="s">
        <v>2380</v>
      </c>
      <c r="C105" s="7170" t="s">
        <v>7555</v>
      </c>
      <c r="D105" s="6951"/>
      <c r="E105" s="6951"/>
      <c r="F105" s="6951"/>
      <c r="G105" s="6951"/>
      <c r="H105" s="6951"/>
      <c r="I105" s="6951"/>
      <c r="J105" s="6951"/>
      <c r="K105" s="6951"/>
      <c r="L105" s="6951"/>
      <c r="M105" s="6951"/>
      <c r="N105" s="6951"/>
      <c r="O105" s="6951"/>
      <c r="P105" s="6951"/>
    </row>
    <row r="106" spans="1:16">
      <c r="B106" s="6951"/>
      <c r="C106" s="6951"/>
      <c r="D106" s="6951"/>
      <c r="E106" s="6951"/>
      <c r="F106" s="6951"/>
      <c r="G106" s="6951"/>
      <c r="H106" s="6951"/>
      <c r="I106" s="6951"/>
      <c r="J106" s="6951"/>
      <c r="K106" s="6951"/>
      <c r="L106" s="6951"/>
      <c r="M106" s="6951"/>
      <c r="N106" s="6951"/>
      <c r="O106" s="6951"/>
      <c r="P106" s="6951"/>
    </row>
    <row r="107" spans="1:16" s="2092" customFormat="1" ht="21.75" customHeight="1">
      <c r="A107" s="2965"/>
      <c r="B107" s="7165" t="s">
        <v>2380</v>
      </c>
      <c r="C107" s="7170" t="s">
        <v>3013</v>
      </c>
      <c r="E107" s="3778"/>
      <c r="F107" s="3778"/>
      <c r="G107" s="3778"/>
      <c r="H107" s="3778"/>
      <c r="I107" s="3778"/>
      <c r="J107" s="3790"/>
      <c r="K107" s="3830"/>
      <c r="L107" s="3830"/>
      <c r="M107" s="3830"/>
      <c r="N107" s="7171"/>
      <c r="O107" s="7171"/>
      <c r="P107" s="7171"/>
    </row>
    <row r="108" spans="1:16">
      <c r="B108" s="6951"/>
      <c r="C108" s="6951"/>
      <c r="D108" s="6951"/>
      <c r="E108" s="6951"/>
      <c r="F108" s="6951"/>
      <c r="G108" s="6951"/>
      <c r="H108" s="6951"/>
      <c r="I108" s="6951"/>
      <c r="J108" s="6951"/>
      <c r="K108" s="6951"/>
      <c r="L108" s="6951"/>
      <c r="M108" s="7171"/>
      <c r="N108" s="7172"/>
      <c r="O108" s="6951"/>
      <c r="P108" s="6951"/>
    </row>
    <row r="109" spans="1:16" ht="18.75">
      <c r="B109" s="6950" t="s">
        <v>7556</v>
      </c>
      <c r="C109" s="6951"/>
      <c r="D109" s="6951"/>
      <c r="E109" s="6951"/>
      <c r="F109" s="6951"/>
      <c r="G109" s="6951"/>
      <c r="H109" s="6951"/>
      <c r="I109" s="6951"/>
      <c r="J109" s="6951"/>
      <c r="K109" s="6951"/>
      <c r="L109" s="6951"/>
      <c r="M109" s="7171"/>
      <c r="N109" s="7171"/>
      <c r="O109" s="7171"/>
      <c r="P109" s="7171"/>
    </row>
    <row r="110" spans="1:16">
      <c r="B110" s="7165" t="s">
        <v>2380</v>
      </c>
      <c r="C110" s="7166" t="s">
        <v>7557</v>
      </c>
      <c r="D110" s="6951"/>
      <c r="E110" s="6951"/>
      <c r="F110" s="6951"/>
      <c r="G110" s="6951"/>
      <c r="H110" s="6951"/>
      <c r="I110" s="6951"/>
      <c r="J110" s="6951"/>
      <c r="K110" s="6951"/>
      <c r="L110" s="6951"/>
      <c r="M110" s="7171"/>
      <c r="N110" s="7171"/>
      <c r="O110" s="7171"/>
      <c r="P110" s="7171"/>
    </row>
    <row r="111" spans="1:16">
      <c r="B111" s="6951"/>
      <c r="C111" s="6951"/>
      <c r="D111" s="6951"/>
      <c r="E111" s="6951"/>
      <c r="F111" s="6951"/>
      <c r="G111" s="6951"/>
      <c r="H111" s="6951"/>
      <c r="I111" s="6951"/>
      <c r="J111" s="6951"/>
      <c r="K111" s="6951"/>
      <c r="L111" s="6951"/>
      <c r="M111" s="7171"/>
      <c r="N111" s="7171"/>
      <c r="O111" s="7171"/>
      <c r="P111" s="7171"/>
    </row>
    <row r="112" spans="1:16">
      <c r="A112" s="7169"/>
      <c r="B112" s="7169"/>
      <c r="C112" s="7169"/>
      <c r="D112" s="7169"/>
      <c r="E112" s="7169"/>
      <c r="F112" s="7169"/>
      <c r="G112" s="7169"/>
      <c r="H112" s="7169"/>
      <c r="I112" s="7169"/>
      <c r="J112" s="7169"/>
      <c r="K112" s="7169"/>
      <c r="L112" s="7169"/>
      <c r="M112" s="7173"/>
      <c r="N112" s="7173"/>
      <c r="O112" s="7173"/>
      <c r="P112" s="7173"/>
    </row>
    <row r="113" spans="1:16">
      <c r="B113" s="6951"/>
      <c r="C113" s="6951"/>
      <c r="D113" s="6951"/>
      <c r="E113" s="6951"/>
      <c r="F113" s="6951"/>
      <c r="G113" s="6951"/>
      <c r="H113" s="6951"/>
      <c r="I113" s="6951"/>
      <c r="J113" s="6951"/>
      <c r="K113" s="6951"/>
      <c r="L113" s="6951"/>
      <c r="M113" s="7171"/>
      <c r="N113" s="7171"/>
      <c r="O113" s="7171"/>
      <c r="P113" s="7171"/>
    </row>
    <row r="114" spans="1:16" ht="18.75">
      <c r="B114" s="6950" t="s">
        <v>7558</v>
      </c>
      <c r="C114" s="6951"/>
      <c r="D114" s="6951"/>
      <c r="E114" s="6951"/>
      <c r="F114" s="6951"/>
      <c r="G114" s="6951"/>
      <c r="H114" s="6951"/>
      <c r="I114" s="6951"/>
      <c r="J114" s="6951"/>
      <c r="K114" s="6951"/>
      <c r="L114" s="6951"/>
      <c r="M114" s="6951"/>
      <c r="N114" s="6951"/>
      <c r="O114" s="6951"/>
      <c r="P114" s="6951"/>
    </row>
    <row r="115" spans="1:16">
      <c r="B115" s="7165" t="s">
        <v>2380</v>
      </c>
      <c r="C115" s="7166" t="s">
        <v>7559</v>
      </c>
      <c r="D115" s="6951"/>
      <c r="E115" s="6951"/>
      <c r="F115" s="6951"/>
      <c r="G115" s="6951"/>
      <c r="H115" s="6951"/>
      <c r="I115" s="6951"/>
      <c r="J115" s="6951"/>
      <c r="K115" s="6951"/>
      <c r="L115" s="6951"/>
      <c r="M115" s="6951"/>
      <c r="N115" s="6951"/>
      <c r="O115" s="6951"/>
      <c r="P115" s="6951"/>
    </row>
    <row r="116" spans="1:16">
      <c r="B116" s="6951"/>
      <c r="C116" s="6951"/>
      <c r="D116" s="6951"/>
      <c r="E116" s="6951"/>
      <c r="F116" s="6951"/>
      <c r="G116" s="6951"/>
      <c r="H116" s="6951"/>
      <c r="I116" s="6951"/>
      <c r="J116" s="6951"/>
      <c r="K116" s="6951"/>
      <c r="L116" s="6951"/>
      <c r="M116" s="7171"/>
      <c r="N116" s="7171"/>
      <c r="O116" s="7171"/>
      <c r="P116" s="7171"/>
    </row>
    <row r="117" spans="1:16" ht="18.75">
      <c r="B117" s="6950" t="s">
        <v>7560</v>
      </c>
      <c r="C117" s="6951"/>
      <c r="D117" s="6951"/>
      <c r="E117" s="6951"/>
      <c r="F117" s="6951"/>
      <c r="G117" s="6951"/>
      <c r="H117" s="6951"/>
      <c r="I117" s="6951"/>
      <c r="J117" s="6951"/>
      <c r="K117" s="6951"/>
      <c r="L117" s="6951"/>
      <c r="M117" s="7171"/>
      <c r="N117" s="7171"/>
      <c r="O117" s="7171"/>
      <c r="P117" s="7171"/>
    </row>
    <row r="118" spans="1:16">
      <c r="B118" s="7165" t="s">
        <v>2380</v>
      </c>
      <c r="C118" s="7166" t="s">
        <v>7561</v>
      </c>
      <c r="D118" s="6951"/>
      <c r="E118" s="6951"/>
      <c r="F118" s="6951"/>
      <c r="G118" s="6951"/>
      <c r="H118" s="6951"/>
      <c r="I118" s="6951"/>
      <c r="J118" s="6951"/>
      <c r="K118" s="6951"/>
      <c r="L118" s="6951"/>
      <c r="M118" s="7171"/>
      <c r="N118" s="7171"/>
      <c r="O118" s="7171"/>
      <c r="P118" s="7171"/>
    </row>
    <row r="119" spans="1:16">
      <c r="A119" s="7166"/>
      <c r="B119" s="7166"/>
      <c r="C119" s="7166"/>
      <c r="D119" s="6951"/>
      <c r="E119" s="6951"/>
      <c r="F119" s="6951"/>
      <c r="G119" s="6951"/>
      <c r="H119" s="6951"/>
      <c r="I119" s="6951"/>
      <c r="J119" s="6951"/>
      <c r="K119" s="6951"/>
      <c r="L119" s="6951"/>
      <c r="M119" s="7171"/>
      <c r="N119" s="7171"/>
      <c r="O119" s="7171"/>
      <c r="P119" s="7171"/>
    </row>
    <row r="120" spans="1:16" ht="18.75">
      <c r="B120" s="6950" t="s">
        <v>3011</v>
      </c>
      <c r="C120" s="7166"/>
      <c r="D120" s="6951"/>
      <c r="E120" s="6951"/>
      <c r="F120" s="6951"/>
      <c r="G120" s="6951"/>
      <c r="H120" s="6951"/>
      <c r="I120" s="6951"/>
      <c r="J120" s="6951"/>
      <c r="K120" s="6951"/>
      <c r="L120" s="6951"/>
      <c r="M120" s="7171"/>
      <c r="N120" s="7171"/>
      <c r="O120" s="7171"/>
      <c r="P120" s="7171"/>
    </row>
    <row r="121" spans="1:16">
      <c r="B121" s="7165" t="s">
        <v>2380</v>
      </c>
      <c r="C121" s="7166" t="s">
        <v>3010</v>
      </c>
      <c r="D121" s="6951"/>
      <c r="E121" s="6951"/>
      <c r="F121" s="6951"/>
      <c r="G121" s="6951"/>
      <c r="H121" s="6951"/>
      <c r="I121" s="6951"/>
      <c r="J121" s="6951"/>
      <c r="K121" s="6951"/>
      <c r="L121" s="6951"/>
      <c r="M121" s="7171"/>
      <c r="N121" s="7171"/>
      <c r="O121" s="7171"/>
      <c r="P121" s="7171"/>
    </row>
    <row r="122" spans="1:16" ht="18">
      <c r="A122" s="7166"/>
      <c r="B122" s="7166"/>
      <c r="C122" s="7174"/>
      <c r="D122" s="6951"/>
      <c r="E122" s="6951"/>
      <c r="F122" s="6951"/>
      <c r="G122" s="6951"/>
      <c r="H122" s="6951"/>
      <c r="I122" s="6951"/>
      <c r="J122" s="6951"/>
      <c r="K122" s="6951"/>
      <c r="L122" s="6951"/>
      <c r="M122" s="7171"/>
      <c r="N122" s="7171"/>
      <c r="O122" s="7171"/>
      <c r="P122" s="7171"/>
    </row>
    <row r="123" spans="1:16" ht="23.25">
      <c r="B123" s="7165" t="s">
        <v>2380</v>
      </c>
      <c r="C123" s="7170" t="s">
        <v>7562</v>
      </c>
      <c r="D123" s="6951"/>
      <c r="E123" s="6951"/>
      <c r="F123" s="3778"/>
      <c r="G123" s="6951"/>
      <c r="H123" s="6951"/>
      <c r="I123" s="6951"/>
      <c r="J123" s="6951"/>
      <c r="K123" s="6951"/>
      <c r="L123" s="6951"/>
      <c r="M123" s="7171"/>
      <c r="N123" s="7171"/>
      <c r="O123" s="7171"/>
      <c r="P123" s="7171"/>
    </row>
    <row r="124" spans="1:16" ht="18">
      <c r="B124" s="6951"/>
      <c r="C124" s="7174"/>
      <c r="D124" s="6951"/>
      <c r="E124" s="6951"/>
      <c r="F124" s="6951"/>
      <c r="G124" s="6951"/>
      <c r="H124" s="6951"/>
      <c r="I124" s="6951"/>
      <c r="J124" s="6951"/>
      <c r="K124" s="6951"/>
      <c r="L124" s="6951"/>
      <c r="M124" s="7171"/>
      <c r="N124" s="7171"/>
      <c r="O124" s="7171"/>
      <c r="P124" s="7171"/>
    </row>
    <row r="125" spans="1:16" ht="23.25">
      <c r="B125" s="7165" t="s">
        <v>2380</v>
      </c>
      <c r="C125" s="7170" t="s">
        <v>7563</v>
      </c>
      <c r="F125" s="3778"/>
      <c r="G125" s="6951"/>
      <c r="H125" s="6951"/>
      <c r="I125" s="6951"/>
      <c r="J125" s="6951"/>
      <c r="K125" s="6951"/>
      <c r="L125" s="6951"/>
      <c r="M125" s="7171"/>
      <c r="N125" s="7171"/>
      <c r="O125" s="7171"/>
      <c r="P125" s="7171"/>
    </row>
    <row r="126" spans="1:16">
      <c r="B126" s="6951"/>
      <c r="C126" s="7166"/>
      <c r="D126" s="6951"/>
      <c r="E126" s="6951"/>
      <c r="F126" s="6951"/>
      <c r="G126" s="6951"/>
      <c r="H126" s="6951"/>
      <c r="I126" s="6951"/>
      <c r="J126" s="6951"/>
      <c r="K126" s="6951"/>
      <c r="L126" s="6951"/>
      <c r="M126" s="7171"/>
      <c r="N126" s="7171"/>
      <c r="O126" s="7171"/>
      <c r="P126" s="7171"/>
    </row>
    <row r="127" spans="1:16" ht="18.75">
      <c r="B127" s="6950" t="s">
        <v>7564</v>
      </c>
      <c r="C127" s="7166"/>
      <c r="D127" s="6951"/>
      <c r="E127" s="6951"/>
      <c r="F127" s="6951"/>
      <c r="G127" s="6951"/>
      <c r="H127" s="6951"/>
      <c r="I127" s="6951"/>
      <c r="J127" s="6951"/>
      <c r="K127" s="6951"/>
      <c r="L127" s="6951"/>
      <c r="M127" s="6951"/>
      <c r="N127" s="6951"/>
      <c r="O127" s="6951"/>
      <c r="P127" s="6951"/>
    </row>
    <row r="128" spans="1:16">
      <c r="B128" s="7165" t="s">
        <v>2380</v>
      </c>
      <c r="C128" s="7166" t="s">
        <v>7565</v>
      </c>
      <c r="D128" s="6951"/>
      <c r="E128" s="6951"/>
      <c r="F128" s="6951"/>
      <c r="G128" s="6951"/>
      <c r="H128" s="6951"/>
      <c r="I128" s="6951"/>
      <c r="J128" s="6951"/>
      <c r="K128" s="6951"/>
      <c r="L128" s="6951"/>
      <c r="M128" s="6951"/>
      <c r="N128" s="6951"/>
      <c r="O128" s="6951"/>
      <c r="P128" s="6951"/>
    </row>
    <row r="129" spans="2:16">
      <c r="B129" s="6951"/>
      <c r="C129" s="7166"/>
      <c r="D129" s="6951"/>
      <c r="E129" s="6951"/>
      <c r="F129" s="6951"/>
      <c r="G129" s="6951"/>
      <c r="H129" s="6951"/>
      <c r="I129" s="6951"/>
      <c r="J129" s="6951"/>
      <c r="K129" s="6951"/>
      <c r="L129" s="6951"/>
      <c r="M129" s="6951"/>
      <c r="N129" s="6951"/>
      <c r="O129" s="6951"/>
      <c r="P129" s="6951"/>
    </row>
    <row r="130" spans="2:16" ht="18.75">
      <c r="B130" s="6950" t="s">
        <v>7566</v>
      </c>
      <c r="C130" s="6951"/>
      <c r="D130" s="6951"/>
      <c r="E130" s="6951"/>
      <c r="F130" s="6951"/>
      <c r="G130" s="6951"/>
      <c r="H130" s="6951"/>
      <c r="I130" s="6951"/>
      <c r="J130" s="6951"/>
      <c r="K130" s="6951"/>
      <c r="L130" s="6951"/>
      <c r="M130" s="6951"/>
      <c r="N130" s="6951"/>
      <c r="O130" s="6951"/>
      <c r="P130" s="6951"/>
    </row>
    <row r="131" spans="2:16">
      <c r="B131" s="7165" t="s">
        <v>2380</v>
      </c>
      <c r="C131" s="7166" t="s">
        <v>7567</v>
      </c>
      <c r="D131" s="6951"/>
      <c r="E131" s="6951"/>
      <c r="F131" s="6951"/>
      <c r="G131" s="6951"/>
      <c r="H131" s="6951"/>
      <c r="I131" s="6951"/>
      <c r="J131" s="6951"/>
      <c r="K131" s="6951"/>
      <c r="L131" s="6951"/>
      <c r="M131" s="6951"/>
      <c r="N131" s="6951"/>
      <c r="O131" s="6951"/>
      <c r="P131" s="6951"/>
    </row>
    <row r="132" spans="2:16">
      <c r="B132" s="6951"/>
      <c r="C132" s="7166"/>
      <c r="D132" s="6951"/>
      <c r="E132" s="6951"/>
      <c r="F132" s="6951"/>
      <c r="G132" s="6951"/>
      <c r="H132" s="6951"/>
      <c r="I132" s="6951"/>
      <c r="J132" s="6951"/>
      <c r="K132" s="6951"/>
      <c r="L132" s="6951"/>
      <c r="M132" s="6951"/>
      <c r="N132" s="6951"/>
      <c r="O132" s="6951"/>
      <c r="P132" s="6951"/>
    </row>
    <row r="133" spans="2:16" ht="18.75">
      <c r="B133" s="6950" t="s">
        <v>7568</v>
      </c>
      <c r="C133" s="6951"/>
      <c r="D133" s="6951"/>
      <c r="E133" s="6951"/>
      <c r="F133" s="6951"/>
      <c r="G133" s="6951"/>
      <c r="H133" s="6951"/>
      <c r="I133" s="6951"/>
      <c r="J133" s="6951"/>
      <c r="K133" s="6951"/>
      <c r="L133" s="6951"/>
      <c r="M133" s="6951"/>
      <c r="N133" s="6951"/>
      <c r="O133" s="6951"/>
      <c r="P133" s="6951"/>
    </row>
    <row r="134" spans="2:16">
      <c r="B134" s="7165" t="s">
        <v>2380</v>
      </c>
      <c r="C134" s="7166" t="s">
        <v>7569</v>
      </c>
      <c r="D134" s="6951"/>
      <c r="E134" s="6951"/>
      <c r="F134" s="6951"/>
      <c r="G134" s="6951"/>
      <c r="H134" s="6951"/>
      <c r="I134" s="6951"/>
      <c r="J134" s="6951"/>
      <c r="K134" s="6951"/>
      <c r="L134" s="6951"/>
      <c r="M134" s="6951"/>
      <c r="N134" s="6951"/>
      <c r="O134" s="6951"/>
      <c r="P134" s="6951"/>
    </row>
    <row r="135" spans="2:16">
      <c r="B135" s="6951"/>
      <c r="C135" s="6951"/>
      <c r="D135" s="6951"/>
      <c r="E135" s="6951"/>
      <c r="F135" s="6951"/>
      <c r="G135" s="6951"/>
      <c r="H135" s="6951"/>
      <c r="I135" s="6951"/>
      <c r="J135" s="6951"/>
      <c r="K135" s="6951"/>
      <c r="L135" s="6951"/>
      <c r="M135" s="6951"/>
      <c r="N135" s="6951"/>
      <c r="O135" s="6951"/>
      <c r="P135" s="6951"/>
    </row>
    <row r="136" spans="2:16" ht="18.75">
      <c r="B136" s="6950" t="s">
        <v>7570</v>
      </c>
      <c r="C136" s="6951"/>
      <c r="D136" s="6951"/>
      <c r="E136" s="6951"/>
      <c r="F136" s="6951"/>
      <c r="G136" s="6951"/>
      <c r="H136" s="6951"/>
      <c r="I136" s="6951"/>
      <c r="J136" s="6951"/>
      <c r="K136" s="6951"/>
      <c r="L136" s="6951"/>
      <c r="M136" s="6951"/>
      <c r="N136" s="6951"/>
      <c r="O136" s="6951"/>
      <c r="P136" s="6951"/>
    </row>
    <row r="137" spans="2:16">
      <c r="B137" s="7165" t="s">
        <v>2380</v>
      </c>
      <c r="C137" s="7166" t="s">
        <v>7571</v>
      </c>
      <c r="D137" s="6951"/>
      <c r="E137" s="6951"/>
      <c r="F137" s="6951"/>
      <c r="G137" s="6951"/>
      <c r="H137" s="6951"/>
      <c r="I137" s="6951"/>
      <c r="J137" s="6951"/>
      <c r="K137" s="6951"/>
      <c r="L137" s="6951"/>
      <c r="M137" s="6951"/>
      <c r="N137" s="6951"/>
      <c r="O137" s="6951"/>
      <c r="P137" s="6951"/>
    </row>
    <row r="138" spans="2:16">
      <c r="B138" s="6951"/>
      <c r="C138" s="6951"/>
      <c r="D138" s="6951"/>
      <c r="E138" s="6951"/>
      <c r="F138" s="6951"/>
      <c r="G138" s="6951"/>
      <c r="H138" s="6951"/>
      <c r="I138" s="6951"/>
      <c r="J138" s="6951"/>
      <c r="K138" s="6951"/>
      <c r="L138" s="6951"/>
      <c r="M138" s="6951"/>
      <c r="N138" s="6951"/>
      <c r="O138" s="6951"/>
      <c r="P138" s="6951"/>
    </row>
    <row r="139" spans="2:16" ht="18.75">
      <c r="B139" s="6950" t="s">
        <v>7572</v>
      </c>
      <c r="C139" s="6951"/>
      <c r="D139" s="6951"/>
      <c r="E139" s="6951"/>
      <c r="F139" s="6951"/>
      <c r="G139" s="6951"/>
      <c r="H139" s="6951"/>
      <c r="I139" s="6951"/>
      <c r="J139" s="6951"/>
      <c r="K139" s="6951"/>
      <c r="L139" s="6951"/>
      <c r="M139" s="6951"/>
      <c r="N139" s="6951"/>
      <c r="O139" s="6951"/>
      <c r="P139" s="6951"/>
    </row>
    <row r="140" spans="2:16">
      <c r="B140" s="7165" t="s">
        <v>2380</v>
      </c>
      <c r="C140" s="7166" t="s">
        <v>7573</v>
      </c>
      <c r="D140" s="6951"/>
      <c r="E140" s="6951"/>
      <c r="F140" s="6951"/>
      <c r="G140" s="6951"/>
      <c r="H140" s="6951"/>
      <c r="I140" s="6951"/>
      <c r="J140" s="6951"/>
      <c r="K140" s="6951"/>
      <c r="L140" s="6951"/>
      <c r="M140" s="6951"/>
      <c r="N140" s="6951"/>
      <c r="O140" s="6951"/>
      <c r="P140" s="6951"/>
    </row>
    <row r="141" spans="2:16">
      <c r="B141" s="6951"/>
      <c r="C141" s="6951"/>
      <c r="D141" s="6951"/>
      <c r="E141" s="6951"/>
      <c r="F141" s="6951"/>
      <c r="G141" s="6951"/>
      <c r="H141" s="6951"/>
      <c r="I141" s="6951"/>
      <c r="J141" s="6951"/>
      <c r="K141" s="6951"/>
      <c r="L141" s="6951"/>
      <c r="M141" s="6951"/>
      <c r="N141" s="6951"/>
      <c r="O141" s="6951"/>
      <c r="P141" s="6951"/>
    </row>
    <row r="142" spans="2:16" ht="18.75">
      <c r="B142" s="6950" t="s">
        <v>7574</v>
      </c>
      <c r="C142" s="6951"/>
      <c r="D142" s="6951"/>
      <c r="E142" s="6951"/>
      <c r="F142" s="6951"/>
      <c r="G142" s="6951"/>
      <c r="H142" s="6951"/>
      <c r="I142" s="6951"/>
      <c r="J142" s="6951"/>
      <c r="K142" s="6951"/>
      <c r="L142" s="6951"/>
      <c r="M142" s="6951"/>
      <c r="N142" s="6951"/>
      <c r="O142" s="6951"/>
      <c r="P142" s="6951"/>
    </row>
    <row r="143" spans="2:16">
      <c r="B143" s="7165" t="s">
        <v>2380</v>
      </c>
      <c r="C143" s="7166" t="s">
        <v>7575</v>
      </c>
      <c r="D143" s="6951"/>
      <c r="E143" s="6951"/>
      <c r="F143" s="6951"/>
      <c r="G143" s="6951"/>
      <c r="H143" s="6951"/>
      <c r="I143" s="6951"/>
      <c r="J143" s="6951"/>
      <c r="K143" s="6951"/>
      <c r="L143" s="6951"/>
      <c r="M143" s="6951"/>
      <c r="N143" s="6951"/>
      <c r="O143" s="6951"/>
      <c r="P143" s="6951"/>
    </row>
    <row r="144" spans="2:16">
      <c r="B144" s="6951"/>
      <c r="C144" s="6951"/>
      <c r="D144" s="6951"/>
      <c r="E144" s="6951"/>
      <c r="F144" s="6951"/>
      <c r="G144" s="6951"/>
      <c r="H144" s="6951"/>
      <c r="I144" s="6951"/>
      <c r="J144" s="6951"/>
      <c r="K144" s="6951"/>
      <c r="L144" s="6951"/>
      <c r="M144" s="6951"/>
      <c r="N144" s="6951"/>
      <c r="O144" s="6951"/>
      <c r="P144" s="6951"/>
    </row>
    <row r="145" spans="2:16" ht="18.75">
      <c r="B145" s="6950" t="s">
        <v>7576</v>
      </c>
      <c r="C145" s="6951"/>
      <c r="D145" s="6951"/>
      <c r="E145" s="6951"/>
      <c r="F145" s="6951"/>
      <c r="G145" s="6951"/>
      <c r="H145" s="6951"/>
      <c r="I145" s="6951"/>
      <c r="J145" s="6951"/>
      <c r="K145" s="6951"/>
      <c r="L145" s="6951"/>
      <c r="M145" s="6951"/>
      <c r="N145" s="6951"/>
      <c r="O145" s="6951"/>
      <c r="P145" s="6951"/>
    </row>
    <row r="146" spans="2:16">
      <c r="B146" s="7165" t="s">
        <v>2380</v>
      </c>
      <c r="C146" s="7166" t="s">
        <v>7577</v>
      </c>
      <c r="D146" s="6951"/>
      <c r="E146" s="6951"/>
      <c r="F146" s="6951"/>
      <c r="G146" s="6951"/>
      <c r="H146" s="6951"/>
      <c r="I146" s="6951"/>
      <c r="J146" s="6951"/>
      <c r="K146" s="6951"/>
      <c r="L146" s="6951"/>
      <c r="M146" s="6951"/>
      <c r="N146" s="6951"/>
      <c r="O146" s="6951"/>
      <c r="P146" s="6951"/>
    </row>
    <row r="147" spans="2:16">
      <c r="B147" s="6951"/>
      <c r="C147" s="6951"/>
      <c r="D147" s="6951"/>
      <c r="E147" s="6951"/>
      <c r="F147" s="6951"/>
      <c r="G147" s="6951"/>
      <c r="H147" s="6951"/>
      <c r="I147" s="6951"/>
      <c r="J147" s="6951"/>
      <c r="K147" s="6951"/>
      <c r="L147" s="6951"/>
      <c r="M147" s="6951"/>
      <c r="N147" s="6951"/>
      <c r="O147" s="6951"/>
      <c r="P147" s="6951"/>
    </row>
    <row r="148" spans="2:16" ht="18.75">
      <c r="B148" s="6950" t="s">
        <v>7578</v>
      </c>
      <c r="C148" s="6951"/>
      <c r="D148" s="6951"/>
      <c r="E148" s="6951"/>
      <c r="F148" s="6951"/>
      <c r="G148" s="6951"/>
      <c r="H148" s="6951"/>
      <c r="I148" s="6951"/>
      <c r="J148" s="6951"/>
      <c r="K148" s="6951"/>
      <c r="L148" s="6951"/>
      <c r="M148" s="6951"/>
      <c r="N148" s="6951"/>
      <c r="O148" s="6951"/>
      <c r="P148" s="6951"/>
    </row>
    <row r="149" spans="2:16">
      <c r="B149" s="7165" t="s">
        <v>2380</v>
      </c>
      <c r="C149" s="7166" t="s">
        <v>7579</v>
      </c>
      <c r="D149" s="6951"/>
      <c r="E149" s="6951"/>
      <c r="F149" s="6951"/>
      <c r="G149" s="6951"/>
      <c r="H149" s="6951"/>
      <c r="I149" s="6951"/>
      <c r="J149" s="6951"/>
      <c r="K149" s="6951"/>
      <c r="L149" s="6951"/>
      <c r="M149" s="6951"/>
      <c r="N149" s="6951"/>
      <c r="O149" s="6951"/>
      <c r="P149" s="6951"/>
    </row>
    <row r="150" spans="2:16">
      <c r="B150" s="6951"/>
      <c r="C150" s="6951"/>
      <c r="D150" s="6951"/>
      <c r="E150" s="6951"/>
      <c r="F150" s="6951"/>
      <c r="G150" s="6951"/>
      <c r="H150" s="6951"/>
      <c r="I150" s="6951"/>
      <c r="J150" s="6951"/>
      <c r="K150" s="6951"/>
      <c r="L150" s="6951"/>
      <c r="M150" s="6951"/>
      <c r="N150" s="6951"/>
      <c r="O150" s="6951"/>
      <c r="P150" s="6951"/>
    </row>
    <row r="151" spans="2:16" ht="18.75">
      <c r="B151" s="6950" t="s">
        <v>7580</v>
      </c>
      <c r="C151" s="6950"/>
      <c r="D151" s="6951"/>
      <c r="E151" s="6951"/>
      <c r="F151" s="6951"/>
      <c r="G151" s="6951"/>
      <c r="H151" s="6951"/>
      <c r="I151" s="6951"/>
      <c r="J151" s="6951"/>
      <c r="K151" s="6951"/>
      <c r="L151" s="6951"/>
      <c r="M151" s="6951"/>
      <c r="N151" s="6951"/>
      <c r="O151" s="6951"/>
      <c r="P151" s="6951"/>
    </row>
    <row r="152" spans="2:16">
      <c r="B152" s="7165" t="s">
        <v>2380</v>
      </c>
      <c r="C152" s="7166" t="s">
        <v>7581</v>
      </c>
      <c r="D152" s="6951"/>
      <c r="E152" s="6951"/>
      <c r="F152" s="6951"/>
      <c r="G152" s="6951"/>
      <c r="H152" s="6951"/>
      <c r="I152" s="6951"/>
      <c r="J152" s="6951"/>
      <c r="K152" s="6951"/>
      <c r="L152" s="6951"/>
      <c r="M152" s="6951"/>
      <c r="N152" s="6951"/>
      <c r="O152" s="6951"/>
      <c r="P152" s="6951"/>
    </row>
    <row r="153" spans="2:16">
      <c r="B153" s="6951"/>
      <c r="C153" s="6951"/>
      <c r="D153" s="6951"/>
      <c r="E153" s="6951"/>
      <c r="F153" s="6951"/>
      <c r="G153" s="6951"/>
      <c r="H153" s="6951"/>
      <c r="I153" s="6951"/>
      <c r="J153" s="6951"/>
      <c r="K153" s="6951"/>
      <c r="L153" s="6951"/>
      <c r="M153" s="6951"/>
      <c r="N153" s="6951"/>
      <c r="O153" s="6951"/>
      <c r="P153" s="6951"/>
    </row>
    <row r="154" spans="2:16" ht="18.75">
      <c r="B154" s="6950" t="s">
        <v>7582</v>
      </c>
      <c r="C154" s="6950"/>
      <c r="D154" s="6951"/>
      <c r="E154" s="6951"/>
      <c r="F154" s="6951"/>
      <c r="G154" s="6951"/>
      <c r="H154" s="6951"/>
      <c r="I154" s="6951"/>
      <c r="J154" s="6951"/>
      <c r="K154" s="6951"/>
      <c r="L154" s="6951"/>
      <c r="M154" s="6951"/>
      <c r="N154" s="6951"/>
      <c r="O154" s="6951"/>
      <c r="P154" s="6951"/>
    </row>
    <row r="155" spans="2:16">
      <c r="B155" s="7165" t="s">
        <v>2380</v>
      </c>
      <c r="C155" s="7166" t="s">
        <v>7583</v>
      </c>
      <c r="D155" s="6951"/>
      <c r="E155" s="6951"/>
      <c r="F155" s="6951"/>
      <c r="G155" s="6951"/>
      <c r="H155" s="6951"/>
      <c r="I155" s="6951"/>
      <c r="J155" s="6951"/>
      <c r="K155" s="6951"/>
      <c r="L155" s="6951"/>
      <c r="M155" s="6951"/>
      <c r="N155" s="6951"/>
      <c r="O155" s="6951"/>
      <c r="P155" s="6951"/>
    </row>
    <row r="156" spans="2:16">
      <c r="B156" s="6951"/>
      <c r="C156" s="6951"/>
      <c r="D156" s="6951"/>
      <c r="E156" s="6951"/>
      <c r="F156" s="6951"/>
      <c r="G156" s="6951"/>
      <c r="H156" s="6951"/>
      <c r="I156" s="6951"/>
      <c r="J156" s="6951"/>
      <c r="K156" s="6951"/>
      <c r="L156" s="6951"/>
      <c r="M156" s="6951"/>
      <c r="N156" s="6951"/>
      <c r="O156" s="6951"/>
      <c r="P156" s="6951"/>
    </row>
    <row r="157" spans="2:16" ht="18.75">
      <c r="B157" s="6950" t="s">
        <v>7584</v>
      </c>
      <c r="C157" s="6950"/>
      <c r="D157" s="6951"/>
      <c r="E157" s="6951"/>
      <c r="F157" s="6951"/>
      <c r="G157" s="6951"/>
      <c r="H157" s="6951"/>
      <c r="I157" s="6951"/>
      <c r="J157" s="6951"/>
      <c r="K157" s="6951"/>
      <c r="L157" s="6951"/>
      <c r="M157" s="6951"/>
      <c r="N157" s="6951"/>
      <c r="O157" s="6951"/>
      <c r="P157" s="6951"/>
    </row>
    <row r="158" spans="2:16">
      <c r="B158" s="7165" t="s">
        <v>2380</v>
      </c>
      <c r="C158" s="7166" t="s">
        <v>7585</v>
      </c>
      <c r="D158" s="6951"/>
      <c r="E158" s="6951"/>
      <c r="F158" s="6951"/>
      <c r="G158" s="6951"/>
      <c r="H158" s="6951"/>
      <c r="I158" s="6951"/>
      <c r="J158" s="6951"/>
      <c r="K158" s="6951"/>
      <c r="L158" s="6951"/>
      <c r="M158" s="6951"/>
      <c r="N158" s="6951"/>
      <c r="O158" s="6951"/>
      <c r="P158" s="6951"/>
    </row>
    <row r="159" spans="2:16">
      <c r="B159" s="6951"/>
      <c r="C159" s="6951"/>
      <c r="D159" s="6951"/>
      <c r="E159" s="6951"/>
      <c r="F159" s="6951"/>
      <c r="G159" s="6951"/>
      <c r="H159" s="6951"/>
      <c r="I159" s="6951"/>
      <c r="J159" s="6951"/>
      <c r="K159" s="6951"/>
      <c r="L159" s="6951"/>
      <c r="M159" s="6951"/>
      <c r="N159" s="6951"/>
      <c r="O159" s="6951"/>
      <c r="P159" s="6951"/>
    </row>
    <row r="160" spans="2:16" ht="18.75">
      <c r="B160" s="6950" t="s">
        <v>7586</v>
      </c>
      <c r="C160" s="6950"/>
      <c r="D160" s="6951"/>
      <c r="E160" s="6951"/>
      <c r="F160" s="6951"/>
      <c r="G160" s="6951"/>
      <c r="H160" s="6951"/>
      <c r="I160" s="6951"/>
      <c r="J160" s="6951"/>
      <c r="K160" s="6951"/>
      <c r="L160" s="6951"/>
      <c r="M160" s="6951"/>
      <c r="N160" s="6951"/>
      <c r="O160" s="6951"/>
      <c r="P160" s="6951"/>
    </row>
    <row r="161" spans="1:16">
      <c r="B161" s="7165" t="s">
        <v>2380</v>
      </c>
      <c r="C161" s="7166" t="s">
        <v>7587</v>
      </c>
      <c r="D161" s="6951"/>
      <c r="E161" s="6951"/>
      <c r="F161" s="6951"/>
      <c r="G161" s="6951"/>
      <c r="H161" s="6951"/>
      <c r="I161" s="6951"/>
      <c r="J161" s="6951"/>
      <c r="K161" s="6951"/>
      <c r="L161" s="6951"/>
      <c r="M161" s="6951"/>
      <c r="N161" s="6951"/>
      <c r="O161" s="6951"/>
      <c r="P161" s="6951"/>
    </row>
    <row r="162" spans="1:16">
      <c r="B162" s="6951"/>
      <c r="C162" s="6951"/>
      <c r="D162" s="6951"/>
      <c r="E162" s="6951"/>
      <c r="F162" s="6951"/>
      <c r="G162" s="6951"/>
      <c r="H162" s="6951"/>
      <c r="I162" s="6951"/>
      <c r="J162" s="6951"/>
      <c r="K162" s="6951"/>
      <c r="L162" s="6951"/>
      <c r="M162" s="6951"/>
      <c r="N162" s="6951"/>
      <c r="O162" s="6951"/>
      <c r="P162" s="6951"/>
    </row>
    <row r="163" spans="1:16">
      <c r="A163" s="7169"/>
      <c r="B163" s="7169"/>
      <c r="C163" s="7169"/>
      <c r="D163" s="7169"/>
      <c r="E163" s="7169"/>
      <c r="F163" s="7169"/>
      <c r="G163" s="7169"/>
      <c r="H163" s="7169"/>
      <c r="I163" s="7169"/>
      <c r="J163" s="7169"/>
      <c r="K163" s="7169"/>
      <c r="L163" s="7169"/>
      <c r="M163" s="7169"/>
      <c r="N163" s="7169"/>
      <c r="O163" s="7169"/>
      <c r="P163" s="7169"/>
    </row>
    <row r="164" spans="1:16">
      <c r="B164" s="6951"/>
      <c r="C164" s="6951"/>
      <c r="D164" s="6951"/>
      <c r="E164" s="6951"/>
      <c r="F164" s="6951"/>
      <c r="G164" s="6951"/>
      <c r="H164" s="6951"/>
      <c r="I164" s="6951"/>
      <c r="J164" s="6951"/>
      <c r="K164" s="6951"/>
      <c r="L164" s="6951"/>
      <c r="M164" s="6951"/>
      <c r="N164" s="6951"/>
      <c r="O164" s="6951"/>
      <c r="P164" s="6951"/>
    </row>
    <row r="165" spans="1:16" ht="18.75">
      <c r="B165" s="6950" t="s">
        <v>7588</v>
      </c>
      <c r="C165" s="6951"/>
      <c r="D165" s="6951"/>
      <c r="E165" s="6951"/>
      <c r="F165" s="6951"/>
      <c r="G165" s="6951"/>
      <c r="H165" s="6951"/>
      <c r="I165" s="6951"/>
      <c r="J165" s="6951"/>
      <c r="K165" s="6951"/>
      <c r="L165" s="6951"/>
      <c r="M165" s="6951"/>
      <c r="N165" s="6951"/>
      <c r="O165" s="6951"/>
      <c r="P165" s="6951"/>
    </row>
    <row r="166" spans="1:16">
      <c r="B166" s="7165" t="s">
        <v>2380</v>
      </c>
      <c r="C166" s="7166" t="s">
        <v>7589</v>
      </c>
      <c r="D166" s="6951"/>
      <c r="E166" s="6951"/>
      <c r="F166" s="6951"/>
      <c r="G166" s="6951"/>
      <c r="H166" s="6951"/>
      <c r="I166" s="6951"/>
      <c r="J166" s="6951"/>
      <c r="K166" s="6951"/>
      <c r="L166" s="6951"/>
      <c r="M166" s="6951"/>
      <c r="N166" s="6951"/>
      <c r="O166" s="6951"/>
      <c r="P166" s="6951"/>
    </row>
    <row r="167" spans="1:16">
      <c r="B167" s="6951"/>
      <c r="C167" s="6951"/>
      <c r="D167" s="6951"/>
      <c r="E167" s="6951"/>
      <c r="F167" s="6951"/>
      <c r="G167" s="6951"/>
      <c r="H167" s="6951"/>
      <c r="I167" s="6951"/>
      <c r="J167" s="6951"/>
      <c r="K167" s="6951"/>
      <c r="L167" s="6951"/>
      <c r="M167" s="6951"/>
      <c r="N167" s="6951"/>
      <c r="O167" s="6951"/>
      <c r="P167" s="6951"/>
    </row>
    <row r="168" spans="1:16" ht="18.75">
      <c r="B168" s="6950" t="s">
        <v>7590</v>
      </c>
      <c r="C168" s="6951"/>
      <c r="D168" s="6951"/>
      <c r="E168" s="6951"/>
      <c r="F168" s="6951"/>
      <c r="G168" s="6951"/>
      <c r="H168" s="6951"/>
      <c r="I168" s="6951"/>
      <c r="J168" s="6951"/>
      <c r="K168" s="6951"/>
      <c r="L168" s="6951"/>
      <c r="M168" s="6951"/>
      <c r="N168" s="6951"/>
      <c r="O168" s="6951"/>
      <c r="P168" s="6951"/>
    </row>
    <row r="169" spans="1:16">
      <c r="B169" s="7165" t="s">
        <v>2380</v>
      </c>
      <c r="C169" s="7166" t="s">
        <v>7591</v>
      </c>
      <c r="D169" s="6951"/>
      <c r="E169" s="6951"/>
      <c r="F169" s="6951"/>
      <c r="G169" s="6951"/>
      <c r="H169" s="6951"/>
      <c r="I169" s="6951"/>
      <c r="J169" s="6951"/>
      <c r="K169" s="6951"/>
      <c r="L169" s="6951"/>
      <c r="M169" s="6951"/>
      <c r="N169" s="6951"/>
      <c r="O169" s="6951"/>
      <c r="P169" s="6951"/>
    </row>
    <row r="170" spans="1:16" ht="18.75">
      <c r="B170" s="6950" t="s">
        <v>7592</v>
      </c>
      <c r="C170" s="6950"/>
      <c r="D170" s="6951"/>
      <c r="E170" s="6951"/>
      <c r="F170" s="6951"/>
      <c r="G170" s="6951"/>
      <c r="H170" s="6951"/>
      <c r="I170" s="6951"/>
      <c r="J170" s="6951"/>
      <c r="K170" s="6951"/>
      <c r="L170" s="6951"/>
      <c r="M170" s="6951"/>
      <c r="N170" s="6951"/>
      <c r="O170" s="6951"/>
      <c r="P170" s="6951"/>
    </row>
    <row r="171" spans="1:16">
      <c r="B171" s="7165" t="s">
        <v>2380</v>
      </c>
      <c r="C171" s="7166" t="s">
        <v>7593</v>
      </c>
      <c r="D171" s="6951"/>
      <c r="E171" s="6951"/>
      <c r="F171" s="6951"/>
      <c r="G171" s="6951"/>
      <c r="H171" s="6951"/>
      <c r="I171" s="6951"/>
      <c r="J171" s="6951"/>
      <c r="K171" s="6951"/>
      <c r="L171" s="6951"/>
      <c r="M171" s="6951"/>
      <c r="N171" s="6951"/>
      <c r="O171" s="6951"/>
      <c r="P171" s="6951"/>
    </row>
    <row r="172" spans="1:16">
      <c r="B172" s="6951"/>
      <c r="C172" s="6951"/>
      <c r="D172" s="6951"/>
      <c r="E172" s="6951"/>
      <c r="F172" s="6951"/>
      <c r="G172" s="6951"/>
      <c r="H172" s="6951"/>
      <c r="I172" s="6951"/>
      <c r="J172" s="6951"/>
      <c r="K172" s="6951"/>
      <c r="L172" s="6951"/>
      <c r="M172" s="6951"/>
      <c r="N172" s="6951"/>
      <c r="O172" s="6951"/>
      <c r="P172" s="6951"/>
    </row>
    <row r="173" spans="1:16" ht="18.75">
      <c r="B173" s="6950" t="s">
        <v>7594</v>
      </c>
      <c r="C173" s="6950"/>
      <c r="D173" s="6951"/>
      <c r="E173" s="6951"/>
      <c r="F173" s="6951"/>
      <c r="G173" s="6951"/>
      <c r="H173" s="6951"/>
      <c r="I173" s="6951"/>
      <c r="J173" s="6951"/>
      <c r="K173" s="6951"/>
      <c r="L173" s="6951"/>
      <c r="M173" s="6951"/>
      <c r="N173" s="6951"/>
      <c r="O173" s="6951"/>
      <c r="P173" s="6951"/>
    </row>
    <row r="174" spans="1:16">
      <c r="B174" s="7165" t="s">
        <v>2380</v>
      </c>
      <c r="C174" s="7166" t="s">
        <v>7595</v>
      </c>
      <c r="D174" s="6951"/>
      <c r="E174" s="6951"/>
      <c r="F174" s="6951"/>
      <c r="G174" s="6951"/>
      <c r="H174" s="6951"/>
      <c r="I174" s="6951"/>
      <c r="J174" s="6951"/>
      <c r="K174" s="6951"/>
      <c r="L174" s="6951"/>
      <c r="M174" s="6951"/>
      <c r="N174" s="6951"/>
      <c r="O174" s="6951"/>
      <c r="P174" s="6951"/>
    </row>
    <row r="175" spans="1:16">
      <c r="B175" s="6951"/>
      <c r="C175" s="6951"/>
      <c r="D175" s="6951"/>
      <c r="E175" s="6951"/>
      <c r="F175" s="6951"/>
      <c r="G175" s="6951"/>
      <c r="H175" s="6951"/>
      <c r="I175" s="6951"/>
      <c r="J175" s="6951"/>
      <c r="K175" s="6951"/>
      <c r="L175" s="6951"/>
      <c r="M175" s="6951"/>
      <c r="N175" s="6951"/>
      <c r="O175" s="6951"/>
      <c r="P175" s="6951"/>
    </row>
    <row r="176" spans="1:16" ht="18.75">
      <c r="B176" s="6950" t="s">
        <v>7596</v>
      </c>
      <c r="C176" s="6950"/>
      <c r="D176" s="6951"/>
      <c r="E176" s="6951"/>
      <c r="F176" s="6951"/>
      <c r="G176" s="6951"/>
      <c r="H176" s="6951"/>
      <c r="I176" s="6951"/>
      <c r="J176" s="6951"/>
      <c r="K176" s="6951"/>
      <c r="L176" s="6951"/>
      <c r="M176" s="6951"/>
      <c r="N176" s="6951"/>
      <c r="O176" s="6951"/>
      <c r="P176" s="6951"/>
    </row>
    <row r="177" spans="2:16">
      <c r="B177" s="7165" t="s">
        <v>2380</v>
      </c>
      <c r="C177" s="7166" t="s">
        <v>7597</v>
      </c>
      <c r="D177" s="6951"/>
      <c r="E177" s="6951"/>
      <c r="F177" s="6951"/>
      <c r="G177" s="6951"/>
      <c r="H177" s="6951"/>
      <c r="I177" s="6951"/>
      <c r="J177" s="6951"/>
      <c r="K177" s="6951"/>
      <c r="L177" s="6951"/>
      <c r="M177" s="6951"/>
      <c r="N177" s="6951"/>
      <c r="O177" s="6951"/>
      <c r="P177" s="6951"/>
    </row>
    <row r="178" spans="2:16">
      <c r="B178" s="6951"/>
      <c r="C178" s="6951"/>
      <c r="D178" s="6951"/>
      <c r="E178" s="6951"/>
      <c r="F178" s="6951"/>
      <c r="G178" s="6951"/>
      <c r="H178" s="6951"/>
      <c r="I178" s="6951"/>
      <c r="J178" s="6951"/>
      <c r="K178" s="6951"/>
      <c r="L178" s="6951"/>
      <c r="M178" s="6951"/>
      <c r="N178" s="6951"/>
      <c r="O178" s="6951"/>
      <c r="P178" s="6951"/>
    </row>
    <row r="179" spans="2:16" ht="18.75">
      <c r="B179" s="6950" t="s">
        <v>7598</v>
      </c>
      <c r="C179" s="6950"/>
      <c r="D179" s="6951"/>
      <c r="E179" s="6951"/>
      <c r="F179" s="6951"/>
      <c r="G179" s="6951"/>
      <c r="H179" s="6951"/>
      <c r="I179" s="6951"/>
      <c r="J179" s="6951"/>
      <c r="K179" s="6951"/>
      <c r="L179" s="6951"/>
      <c r="M179" s="6951"/>
      <c r="N179" s="6951"/>
      <c r="O179" s="6951"/>
      <c r="P179" s="6951"/>
    </row>
    <row r="180" spans="2:16">
      <c r="B180" s="7165" t="s">
        <v>2380</v>
      </c>
      <c r="C180" s="7166" t="s">
        <v>7599</v>
      </c>
      <c r="D180" s="6951"/>
      <c r="E180" s="6951"/>
      <c r="F180" s="6951"/>
      <c r="G180" s="6951"/>
      <c r="H180" s="6951"/>
      <c r="I180" s="6951"/>
      <c r="J180" s="6951"/>
      <c r="K180" s="6951"/>
      <c r="L180" s="6951"/>
      <c r="M180" s="6951"/>
      <c r="N180" s="6951"/>
      <c r="O180" s="6951"/>
      <c r="P180" s="6951"/>
    </row>
    <row r="181" spans="2:16">
      <c r="B181" s="6951"/>
      <c r="C181" s="6951"/>
      <c r="D181" s="6951"/>
      <c r="E181" s="6951"/>
      <c r="F181" s="6951"/>
      <c r="G181" s="6951"/>
      <c r="H181" s="6951"/>
      <c r="I181" s="6951"/>
      <c r="J181" s="6951"/>
      <c r="K181" s="6951"/>
      <c r="L181" s="6951"/>
      <c r="M181" s="6951"/>
      <c r="N181" s="6951"/>
      <c r="O181" s="6951"/>
      <c r="P181" s="6951"/>
    </row>
    <row r="182" spans="2:16" ht="18.75">
      <c r="B182" s="6950" t="s">
        <v>7600</v>
      </c>
      <c r="C182" s="6950"/>
      <c r="D182" s="6951"/>
      <c r="E182" s="6951"/>
      <c r="F182" s="6951"/>
      <c r="G182" s="6951"/>
      <c r="H182" s="6951"/>
      <c r="I182" s="6951"/>
      <c r="J182" s="6951"/>
      <c r="K182" s="6951"/>
      <c r="L182" s="6951"/>
      <c r="M182" s="6951"/>
      <c r="N182" s="6951"/>
      <c r="O182" s="6951"/>
      <c r="P182" s="6951"/>
    </row>
    <row r="183" spans="2:16">
      <c r="B183" s="7165" t="s">
        <v>2380</v>
      </c>
      <c r="C183" s="7166" t="s">
        <v>7601</v>
      </c>
      <c r="D183" s="6951"/>
      <c r="E183" s="6951"/>
      <c r="F183" s="6951"/>
      <c r="G183" s="6951"/>
      <c r="H183" s="6951"/>
      <c r="I183" s="6951"/>
      <c r="J183" s="6951"/>
      <c r="K183" s="6951"/>
      <c r="L183" s="6951"/>
      <c r="M183" s="6951"/>
      <c r="N183" s="6951"/>
      <c r="O183" s="6951"/>
      <c r="P183" s="6951"/>
    </row>
    <row r="184" spans="2:16">
      <c r="B184" s="6951"/>
      <c r="C184" s="6951"/>
      <c r="D184" s="6951"/>
      <c r="E184" s="6951"/>
      <c r="F184" s="6951"/>
      <c r="G184" s="6951"/>
      <c r="H184" s="6951"/>
      <c r="I184" s="6951"/>
      <c r="J184" s="6951"/>
      <c r="K184" s="6951"/>
      <c r="L184" s="6951"/>
      <c r="M184" s="6951"/>
      <c r="N184" s="6951"/>
      <c r="O184" s="6951"/>
      <c r="P184" s="6951"/>
    </row>
    <row r="185" spans="2:16">
      <c r="B185" s="7169"/>
      <c r="C185" s="7169"/>
      <c r="D185" s="7169"/>
      <c r="E185" s="7169"/>
      <c r="F185" s="7169"/>
      <c r="G185" s="7169"/>
      <c r="H185" s="7169"/>
      <c r="I185" s="7169"/>
      <c r="J185" s="7169"/>
      <c r="K185" s="7169"/>
      <c r="L185" s="7169"/>
      <c r="M185" s="7169"/>
      <c r="N185" s="7169"/>
      <c r="O185" s="7169"/>
      <c r="P185" s="7169"/>
    </row>
    <row r="186" spans="2:16">
      <c r="B186" s="6951"/>
      <c r="C186" s="6951"/>
      <c r="D186" s="6951"/>
      <c r="E186" s="6951"/>
      <c r="F186" s="6951"/>
      <c r="G186" s="6951"/>
      <c r="H186" s="6951"/>
      <c r="I186" s="6951"/>
      <c r="J186" s="6951"/>
      <c r="K186" s="6951"/>
      <c r="L186" s="6951"/>
      <c r="M186" s="6951"/>
      <c r="N186" s="6951"/>
      <c r="O186" s="6951"/>
      <c r="P186" s="6951"/>
    </row>
    <row r="187" spans="2:16" ht="18.75">
      <c r="B187" s="6950" t="s">
        <v>7602</v>
      </c>
      <c r="C187" s="6951"/>
      <c r="D187" s="6951"/>
      <c r="E187" s="6951"/>
      <c r="F187" s="6951"/>
      <c r="G187" s="6951"/>
      <c r="H187" s="6951"/>
      <c r="I187" s="6951"/>
      <c r="J187" s="6951"/>
      <c r="K187" s="6951"/>
      <c r="L187" s="6951"/>
      <c r="M187" s="6951"/>
      <c r="N187" s="6951"/>
      <c r="O187" s="6951"/>
      <c r="P187" s="6951"/>
    </row>
    <row r="188" spans="2:16">
      <c r="B188" s="7165" t="s">
        <v>2380</v>
      </c>
      <c r="C188" s="7167" t="s">
        <v>7603</v>
      </c>
      <c r="D188" s="6951"/>
      <c r="E188" s="6951"/>
      <c r="F188" s="6951"/>
      <c r="G188" s="6951"/>
      <c r="H188" s="6951"/>
      <c r="I188" s="6951"/>
      <c r="J188" s="6951"/>
      <c r="K188" s="6951"/>
      <c r="L188" s="6951"/>
      <c r="M188" s="6951"/>
      <c r="N188" s="6951"/>
      <c r="O188" s="6951"/>
      <c r="P188" s="6951"/>
    </row>
    <row r="189" spans="2:16">
      <c r="B189" s="7175" t="s">
        <v>7604</v>
      </c>
      <c r="C189" s="7175"/>
      <c r="D189" s="7167" t="s">
        <v>7605</v>
      </c>
      <c r="E189" s="6951"/>
      <c r="F189" s="6951"/>
      <c r="G189" s="6951"/>
      <c r="H189" s="6951"/>
      <c r="I189" s="6951"/>
      <c r="J189" s="6951"/>
      <c r="K189" s="6951"/>
      <c r="L189" s="6951"/>
      <c r="M189" s="6951"/>
      <c r="N189" s="6951"/>
      <c r="O189" s="6951"/>
      <c r="P189" s="6951"/>
    </row>
    <row r="190" spans="2:16">
      <c r="B190" s="6951"/>
      <c r="C190" s="6951"/>
      <c r="D190" s="6951"/>
      <c r="E190" s="6951"/>
      <c r="F190" s="6951"/>
      <c r="G190" s="6951"/>
      <c r="H190" s="6951"/>
      <c r="I190" s="6951"/>
      <c r="J190" s="6951"/>
      <c r="K190" s="6951"/>
      <c r="L190" s="6951"/>
      <c r="M190" s="6951"/>
      <c r="N190" s="6951"/>
      <c r="O190" s="6951"/>
      <c r="P190" s="6951"/>
    </row>
    <row r="191" spans="2:16" ht="18.75">
      <c r="B191" s="6950" t="s">
        <v>7606</v>
      </c>
      <c r="C191" s="6950"/>
      <c r="D191" s="6951"/>
      <c r="E191" s="6951"/>
      <c r="F191" s="6951"/>
      <c r="G191" s="6951"/>
      <c r="H191" s="6951"/>
      <c r="I191" s="6951"/>
      <c r="J191" s="6951"/>
      <c r="K191" s="6951"/>
      <c r="L191" s="6951"/>
      <c r="M191" s="6951"/>
      <c r="N191" s="6951"/>
      <c r="O191" s="6951"/>
      <c r="P191" s="6951"/>
    </row>
    <row r="192" spans="2:16">
      <c r="B192" s="7165" t="s">
        <v>2380</v>
      </c>
      <c r="C192" s="7166" t="s">
        <v>7607</v>
      </c>
      <c r="D192" s="6951"/>
      <c r="E192" s="6951"/>
      <c r="F192" s="6951"/>
      <c r="G192" s="6951"/>
      <c r="H192" s="6951"/>
      <c r="I192" s="6951"/>
      <c r="J192" s="6951"/>
      <c r="K192" s="6951"/>
      <c r="L192" s="6951"/>
      <c r="M192" s="6951"/>
      <c r="N192" s="6951"/>
      <c r="O192" s="6951"/>
      <c r="P192" s="6951"/>
    </row>
    <row r="193" spans="2:16">
      <c r="B193" s="6951"/>
      <c r="C193" s="6951"/>
      <c r="D193" s="6951"/>
      <c r="E193" s="6951"/>
      <c r="F193" s="6951"/>
      <c r="G193" s="6951"/>
      <c r="H193" s="6951"/>
      <c r="I193" s="6951"/>
      <c r="J193" s="6951"/>
      <c r="K193" s="6951"/>
      <c r="L193" s="6951"/>
      <c r="M193" s="6951"/>
      <c r="N193" s="6951"/>
      <c r="O193" s="6951"/>
      <c r="P193" s="6951"/>
    </row>
    <row r="194" spans="2:16" ht="18.75">
      <c r="B194" s="6950" t="s">
        <v>7608</v>
      </c>
      <c r="C194" s="6950"/>
      <c r="D194" s="6951"/>
      <c r="E194" s="6951"/>
      <c r="F194" s="6951"/>
      <c r="G194" s="6951"/>
      <c r="H194" s="6951"/>
      <c r="I194" s="6951"/>
      <c r="J194" s="6951"/>
      <c r="K194" s="6951"/>
      <c r="L194" s="6951"/>
      <c r="M194" s="6951"/>
      <c r="N194" s="6951"/>
      <c r="O194" s="6951"/>
      <c r="P194" s="6951"/>
    </row>
    <row r="195" spans="2:16">
      <c r="B195" s="7165" t="s">
        <v>2380</v>
      </c>
      <c r="C195" s="7166" t="s">
        <v>7609</v>
      </c>
      <c r="D195" s="6951"/>
      <c r="E195" s="6951"/>
      <c r="F195" s="6951"/>
      <c r="G195" s="6951"/>
      <c r="H195" s="6951"/>
      <c r="I195" s="6951"/>
      <c r="J195" s="6951"/>
      <c r="K195" s="6951"/>
      <c r="L195" s="6951"/>
      <c r="M195" s="6951"/>
      <c r="N195" s="6951"/>
      <c r="O195" s="6951"/>
      <c r="P195" s="6951"/>
    </row>
    <row r="196" spans="2:16">
      <c r="B196" s="6951"/>
      <c r="C196" s="6951"/>
      <c r="D196" s="6951"/>
      <c r="E196" s="6951"/>
      <c r="F196" s="6951"/>
      <c r="G196" s="6951"/>
      <c r="H196" s="6951"/>
      <c r="I196" s="6951"/>
      <c r="J196" s="6951"/>
      <c r="K196" s="6951"/>
      <c r="L196" s="6951"/>
      <c r="M196" s="6951"/>
      <c r="N196" s="6951"/>
      <c r="O196" s="6951"/>
      <c r="P196" s="6951"/>
    </row>
    <row r="197" spans="2:16" ht="18.75">
      <c r="B197" s="6950" t="s">
        <v>7610</v>
      </c>
      <c r="C197" s="6950"/>
      <c r="D197" s="6951"/>
      <c r="E197" s="6951"/>
      <c r="F197" s="6951"/>
      <c r="G197" s="6951"/>
      <c r="H197" s="6951"/>
      <c r="I197" s="6951"/>
      <c r="J197" s="6951"/>
      <c r="K197" s="6951"/>
      <c r="L197" s="6951"/>
      <c r="M197" s="6951"/>
      <c r="N197" s="6951"/>
      <c r="O197" s="6951"/>
      <c r="P197" s="6951"/>
    </row>
    <row r="198" spans="2:16">
      <c r="B198" s="7165" t="s">
        <v>2380</v>
      </c>
      <c r="C198" s="7166" t="s">
        <v>7611</v>
      </c>
      <c r="D198" s="6951"/>
      <c r="E198" s="6951"/>
      <c r="F198" s="6951"/>
      <c r="G198" s="6951"/>
      <c r="H198" s="6951"/>
      <c r="I198" s="6951"/>
      <c r="J198" s="6951"/>
      <c r="K198" s="6951"/>
      <c r="L198" s="6951"/>
      <c r="M198" s="6951"/>
      <c r="N198" s="6951"/>
      <c r="O198" s="6951"/>
      <c r="P198" s="6951"/>
    </row>
    <row r="199" spans="2:16">
      <c r="B199" s="6951"/>
      <c r="C199" s="6951"/>
      <c r="D199" s="6951"/>
      <c r="E199" s="6951"/>
      <c r="F199" s="6951"/>
      <c r="G199" s="6951"/>
      <c r="H199" s="6951"/>
      <c r="I199" s="6951"/>
      <c r="J199" s="6951"/>
      <c r="K199" s="6951"/>
      <c r="L199" s="6951"/>
      <c r="M199" s="6951"/>
      <c r="N199" s="6951"/>
      <c r="O199" s="6951"/>
      <c r="P199" s="6951"/>
    </row>
    <row r="200" spans="2:16" ht="18.75">
      <c r="B200" s="6950" t="s">
        <v>7612</v>
      </c>
      <c r="C200" s="6950"/>
      <c r="D200" s="6951"/>
      <c r="E200" s="6951"/>
      <c r="F200" s="6951"/>
      <c r="G200" s="6951"/>
      <c r="H200" s="6951"/>
      <c r="I200" s="6951"/>
      <c r="J200" s="6951"/>
      <c r="K200" s="6951"/>
      <c r="L200" s="6951"/>
      <c r="M200" s="6951"/>
      <c r="N200" s="6951"/>
      <c r="O200" s="6951"/>
      <c r="P200" s="6951"/>
    </row>
    <row r="201" spans="2:16">
      <c r="B201" s="7165" t="s">
        <v>2380</v>
      </c>
      <c r="C201" s="7166" t="s">
        <v>7613</v>
      </c>
      <c r="D201" s="6951"/>
      <c r="E201" s="6951"/>
      <c r="F201" s="6951"/>
      <c r="G201" s="6951"/>
      <c r="H201" s="6951"/>
      <c r="I201" s="6951"/>
      <c r="J201" s="6951"/>
      <c r="K201" s="6951"/>
      <c r="L201" s="6951"/>
      <c r="M201" s="6951"/>
      <c r="N201" s="6951"/>
      <c r="O201" s="6951"/>
      <c r="P201" s="6951"/>
    </row>
    <row r="202" spans="2:16">
      <c r="B202" s="6951"/>
      <c r="C202" s="6951"/>
      <c r="D202" s="6951"/>
      <c r="E202" s="6951"/>
      <c r="F202" s="6951"/>
      <c r="G202" s="6951"/>
      <c r="H202" s="6951"/>
      <c r="I202" s="6951"/>
      <c r="J202" s="6951"/>
      <c r="K202" s="6951"/>
      <c r="L202" s="6951"/>
      <c r="M202" s="6951"/>
      <c r="N202" s="6951"/>
      <c r="O202" s="6951"/>
      <c r="P202" s="6951"/>
    </row>
    <row r="203" spans="2:16">
      <c r="B203" s="6951" t="s">
        <v>7614</v>
      </c>
      <c r="C203" s="6951"/>
      <c r="D203" s="6951"/>
      <c r="E203" s="6951"/>
      <c r="F203" s="6951"/>
      <c r="G203" s="6951"/>
      <c r="H203" s="6951"/>
      <c r="I203" s="6951"/>
      <c r="J203" s="6951"/>
      <c r="K203" s="6951"/>
      <c r="L203" s="6951"/>
      <c r="M203" s="6951"/>
      <c r="N203" s="6951"/>
      <c r="O203" s="6951"/>
      <c r="P203" s="6951"/>
    </row>
    <row r="204" spans="2:16">
      <c r="B204" s="6951" t="s">
        <v>7615</v>
      </c>
      <c r="C204" s="6951"/>
      <c r="D204" s="6951"/>
      <c r="E204" s="6951"/>
      <c r="F204" s="6951"/>
      <c r="G204" s="6951"/>
      <c r="H204" s="6951"/>
      <c r="I204" s="6951"/>
      <c r="J204" s="6951"/>
      <c r="K204" s="6951"/>
      <c r="L204" s="6951"/>
      <c r="M204" s="6951"/>
      <c r="N204" s="6951"/>
      <c r="O204" s="6951"/>
      <c r="P204" s="6951"/>
    </row>
    <row r="205" spans="2:16">
      <c r="B205" s="6951" t="s">
        <v>7616</v>
      </c>
      <c r="C205" s="6951"/>
      <c r="D205" s="6951"/>
      <c r="E205" s="7166"/>
      <c r="F205" s="6951"/>
      <c r="G205" s="6951"/>
      <c r="H205" s="6951"/>
      <c r="I205" s="6951"/>
      <c r="J205" s="6951"/>
      <c r="K205" s="6951"/>
      <c r="L205" s="6951"/>
      <c r="M205" s="6951"/>
      <c r="N205" s="6951"/>
      <c r="O205" s="6951"/>
      <c r="P205" s="6951"/>
    </row>
    <row r="206" spans="2:16">
      <c r="B206" s="6951" t="s">
        <v>7617</v>
      </c>
      <c r="C206" s="6951"/>
      <c r="D206" s="6951"/>
      <c r="E206" s="6951"/>
      <c r="F206" s="6951"/>
      <c r="G206" s="6951"/>
      <c r="H206" s="6951"/>
      <c r="I206" s="6951"/>
      <c r="J206" s="6951"/>
      <c r="K206" s="6951"/>
      <c r="L206" s="6951"/>
      <c r="M206" s="6951"/>
      <c r="N206" s="6951"/>
      <c r="O206" s="6951"/>
      <c r="P206" s="6951"/>
    </row>
    <row r="207" spans="2:16">
      <c r="B207" s="6951"/>
      <c r="C207" s="6951"/>
      <c r="D207" s="6951"/>
      <c r="E207" s="6951"/>
      <c r="F207" s="6951"/>
      <c r="G207" s="6951"/>
      <c r="H207" s="6951"/>
      <c r="I207" s="6951"/>
      <c r="J207" s="6951"/>
      <c r="K207" s="6951"/>
      <c r="L207" s="6951"/>
      <c r="M207" s="6951"/>
      <c r="N207" s="6951"/>
      <c r="O207" s="6951"/>
      <c r="P207" s="6951"/>
    </row>
    <row r="208" spans="2:16" ht="18.75">
      <c r="B208" s="6950" t="s">
        <v>7618</v>
      </c>
      <c r="C208" s="6950"/>
      <c r="D208" s="6951"/>
      <c r="E208" s="6951"/>
      <c r="F208" s="6951"/>
      <c r="G208" s="6951"/>
      <c r="H208" s="6951"/>
      <c r="I208" s="6951"/>
      <c r="J208" s="6951"/>
      <c r="K208" s="6951"/>
      <c r="L208" s="6951"/>
      <c r="M208" s="6951"/>
      <c r="N208" s="6951"/>
      <c r="O208" s="6951"/>
      <c r="P208" s="6951"/>
    </row>
    <row r="209" spans="2:16">
      <c r="B209" s="7165" t="s">
        <v>2380</v>
      </c>
      <c r="C209" s="7166" t="s">
        <v>7619</v>
      </c>
      <c r="D209" s="6951"/>
      <c r="E209" s="6951"/>
      <c r="F209" s="6951"/>
      <c r="G209" s="6951"/>
      <c r="H209" s="6951"/>
      <c r="I209" s="6951"/>
      <c r="J209" s="6951"/>
      <c r="K209" s="6951"/>
      <c r="L209" s="6951"/>
      <c r="M209" s="6951"/>
      <c r="N209" s="6951"/>
      <c r="O209" s="6951"/>
      <c r="P209" s="6951"/>
    </row>
    <row r="210" spans="2:16">
      <c r="B210" s="6951"/>
      <c r="C210" s="6951"/>
      <c r="D210" s="6951"/>
      <c r="E210" s="6951"/>
      <c r="F210" s="6951"/>
      <c r="G210" s="6951"/>
      <c r="H210" s="6951"/>
      <c r="I210" s="6951"/>
      <c r="J210" s="6951"/>
      <c r="K210" s="6951"/>
      <c r="L210" s="6951"/>
      <c r="M210" s="6951"/>
      <c r="N210" s="6951"/>
      <c r="O210" s="6951"/>
      <c r="P210" s="6951"/>
    </row>
    <row r="211" spans="2:16" ht="18.75">
      <c r="B211" s="6950" t="s">
        <v>7606</v>
      </c>
      <c r="C211" s="6950"/>
      <c r="D211" s="6951"/>
      <c r="E211" s="6951"/>
      <c r="F211" s="6951"/>
      <c r="G211" s="6951"/>
      <c r="H211" s="6951"/>
      <c r="I211" s="6951"/>
      <c r="J211" s="6951"/>
      <c r="K211" s="6951"/>
      <c r="L211" s="6951"/>
      <c r="M211" s="6951"/>
      <c r="N211" s="6951"/>
      <c r="O211" s="6951"/>
      <c r="P211" s="6951"/>
    </row>
    <row r="212" spans="2:16">
      <c r="B212" s="7165" t="s">
        <v>2380</v>
      </c>
      <c r="C212" s="7166" t="s">
        <v>7607</v>
      </c>
      <c r="D212" s="6951"/>
      <c r="E212" s="6951"/>
      <c r="F212" s="6951"/>
      <c r="G212" s="6951"/>
      <c r="H212" s="6951"/>
      <c r="I212" s="6951"/>
      <c r="J212" s="6951"/>
      <c r="K212" s="6951"/>
      <c r="L212" s="6951"/>
      <c r="M212" s="6951"/>
      <c r="N212" s="6951"/>
      <c r="O212" s="6951"/>
      <c r="P212" s="6951"/>
    </row>
    <row r="213" spans="2:16">
      <c r="B213" s="6951"/>
      <c r="C213" s="6951"/>
      <c r="D213" s="6951"/>
      <c r="E213" s="6951"/>
      <c r="F213" s="6951"/>
      <c r="G213" s="6951"/>
      <c r="H213" s="6951"/>
      <c r="I213" s="6951"/>
      <c r="J213" s="6951"/>
      <c r="K213" s="6951"/>
      <c r="L213" s="6951"/>
      <c r="M213" s="6951"/>
      <c r="N213" s="6951"/>
      <c r="O213" s="6951"/>
      <c r="P213" s="6951"/>
    </row>
    <row r="214" spans="2:16" ht="18.75">
      <c r="B214" s="6950" t="s">
        <v>7620</v>
      </c>
      <c r="C214" s="6950"/>
      <c r="D214" s="6951"/>
      <c r="E214" s="6951"/>
      <c r="F214" s="6951"/>
      <c r="G214" s="6951"/>
      <c r="H214" s="6951"/>
      <c r="I214" s="6951"/>
      <c r="J214" s="6951"/>
      <c r="K214" s="6951"/>
      <c r="L214" s="6951"/>
      <c r="M214" s="6951"/>
      <c r="N214" s="6951"/>
      <c r="O214" s="6951"/>
      <c r="P214" s="6951"/>
    </row>
    <row r="215" spans="2:16">
      <c r="B215" s="7165" t="s">
        <v>2380</v>
      </c>
      <c r="C215" s="7166" t="s">
        <v>7621</v>
      </c>
      <c r="D215" s="6951"/>
      <c r="E215" s="6951"/>
      <c r="F215" s="6951"/>
      <c r="G215" s="6951"/>
      <c r="H215" s="6951"/>
      <c r="I215" s="6951"/>
      <c r="J215" s="6951"/>
      <c r="K215" s="6951"/>
      <c r="L215" s="6951"/>
      <c r="M215" s="6951"/>
      <c r="N215" s="6951"/>
      <c r="O215" s="6951"/>
      <c r="P215" s="6951"/>
    </row>
    <row r="216" spans="2:16">
      <c r="B216" s="6951"/>
      <c r="C216" s="6951"/>
      <c r="D216" s="6951"/>
      <c r="E216" s="6951"/>
      <c r="F216" s="6951"/>
      <c r="G216" s="6951"/>
      <c r="H216" s="6951"/>
      <c r="I216" s="6951"/>
      <c r="J216" s="6951"/>
      <c r="K216" s="6951"/>
      <c r="L216" s="6951"/>
      <c r="M216" s="6951"/>
      <c r="N216" s="6951"/>
      <c r="O216" s="6951"/>
      <c r="P216" s="6951"/>
    </row>
    <row r="217" spans="2:16" ht="18.75">
      <c r="B217" s="6950" t="s">
        <v>7622</v>
      </c>
      <c r="C217" s="6951"/>
      <c r="D217" s="6951"/>
      <c r="E217" s="6951"/>
      <c r="F217" s="6951"/>
      <c r="G217" s="6951"/>
      <c r="H217" s="6951"/>
      <c r="I217" s="6951"/>
      <c r="J217" s="6951"/>
      <c r="K217" s="6951"/>
      <c r="L217" s="6951"/>
      <c r="M217" s="6951"/>
      <c r="N217" s="6951"/>
      <c r="O217" s="6951"/>
      <c r="P217" s="6951"/>
    </row>
    <row r="218" spans="2:16">
      <c r="B218" s="7165" t="s">
        <v>2380</v>
      </c>
      <c r="C218" s="7167" t="s">
        <v>7623</v>
      </c>
      <c r="D218" s="6951"/>
      <c r="E218" s="6951"/>
      <c r="F218" s="6951"/>
      <c r="G218" s="6951"/>
      <c r="H218" s="6951"/>
      <c r="I218" s="6951"/>
      <c r="J218" s="6951"/>
      <c r="K218" s="6951"/>
      <c r="L218" s="6951"/>
      <c r="M218" s="6951"/>
      <c r="N218" s="6951"/>
      <c r="O218" s="6951"/>
      <c r="P218" s="6951"/>
    </row>
    <row r="219" spans="2:16">
      <c r="B219" s="7176" t="s">
        <v>7624</v>
      </c>
      <c r="C219" s="7176"/>
      <c r="D219" s="7166" t="s">
        <v>7625</v>
      </c>
      <c r="E219" s="6951"/>
      <c r="F219" s="6951"/>
      <c r="G219" s="6951"/>
      <c r="H219" s="6951"/>
      <c r="I219" s="6951"/>
      <c r="J219" s="6951"/>
      <c r="K219" s="6951"/>
      <c r="L219" s="6951"/>
      <c r="M219" s="6951"/>
      <c r="N219" s="6951"/>
      <c r="O219" s="6951"/>
      <c r="P219" s="6951"/>
    </row>
    <row r="220" spans="2:16">
      <c r="B220" s="6951"/>
      <c r="C220" s="6951"/>
      <c r="D220" s="6951"/>
      <c r="E220" s="6951"/>
      <c r="F220" s="6951"/>
      <c r="G220" s="6951"/>
      <c r="H220" s="6951"/>
      <c r="I220" s="6951"/>
      <c r="J220" s="6951"/>
      <c r="K220" s="6951"/>
      <c r="L220" s="6951"/>
      <c r="M220" s="6951"/>
      <c r="N220" s="6951"/>
      <c r="O220" s="6951"/>
      <c r="P220" s="6951"/>
    </row>
    <row r="221" spans="2:16" ht="18.75">
      <c r="B221" s="6950" t="s">
        <v>7626</v>
      </c>
      <c r="C221" s="6951"/>
      <c r="D221" s="6951"/>
      <c r="E221" s="6951"/>
      <c r="F221" s="6951"/>
      <c r="G221" s="6951"/>
      <c r="H221" s="6951"/>
      <c r="I221" s="6951"/>
      <c r="J221" s="6951"/>
      <c r="K221" s="6951"/>
      <c r="L221" s="6951"/>
      <c r="M221" s="6951"/>
      <c r="N221" s="6951"/>
      <c r="O221" s="6951"/>
      <c r="P221" s="6951"/>
    </row>
    <row r="222" spans="2:16">
      <c r="B222" s="7165" t="s">
        <v>2380</v>
      </c>
      <c r="C222" s="7166" t="s">
        <v>7627</v>
      </c>
      <c r="D222" s="6951"/>
      <c r="E222" s="6951"/>
      <c r="F222" s="6951"/>
      <c r="G222" s="6951"/>
      <c r="H222" s="6951"/>
      <c r="I222" s="6951"/>
      <c r="J222" s="6951"/>
      <c r="K222" s="6951"/>
      <c r="L222" s="6951"/>
      <c r="M222" s="6951"/>
      <c r="N222" s="6951"/>
      <c r="O222" s="6951"/>
      <c r="P222" s="6951"/>
    </row>
    <row r="223" spans="2:16">
      <c r="B223" s="7176" t="s">
        <v>7628</v>
      </c>
      <c r="C223" s="7176"/>
      <c r="D223" s="7166" t="s">
        <v>7629</v>
      </c>
      <c r="E223" s="6951"/>
      <c r="F223" s="6951"/>
      <c r="G223" s="6951"/>
      <c r="H223" s="6951"/>
      <c r="I223" s="6951"/>
      <c r="J223" s="6951"/>
      <c r="K223" s="6951"/>
      <c r="L223" s="6951"/>
      <c r="M223" s="6951"/>
      <c r="N223" s="6951"/>
      <c r="O223" s="6951"/>
      <c r="P223" s="6951"/>
    </row>
    <row r="224" spans="2:16">
      <c r="B224" s="6951"/>
      <c r="C224" s="6951"/>
      <c r="D224" s="6951"/>
      <c r="E224" s="6951"/>
      <c r="F224" s="6951"/>
      <c r="G224" s="6951"/>
      <c r="H224" s="6951"/>
      <c r="I224" s="6951"/>
      <c r="J224" s="6951"/>
      <c r="K224" s="6951"/>
      <c r="L224" s="6951"/>
      <c r="M224" s="6951"/>
      <c r="N224" s="6951"/>
      <c r="O224" s="6951"/>
      <c r="P224" s="6951"/>
    </row>
    <row r="225" spans="1:16" ht="18.75">
      <c r="B225" s="6950" t="s">
        <v>7630</v>
      </c>
      <c r="C225" s="6950"/>
      <c r="D225" s="6951"/>
      <c r="E225" s="6951"/>
      <c r="F225" s="6951"/>
      <c r="G225" s="6951"/>
      <c r="H225" s="6951"/>
      <c r="I225" s="6951"/>
      <c r="J225" s="6951"/>
      <c r="K225" s="6951"/>
      <c r="L225" s="6951"/>
      <c r="M225" s="6951"/>
      <c r="N225" s="6951"/>
      <c r="O225" s="6951"/>
      <c r="P225" s="6951"/>
    </row>
    <row r="226" spans="1:16">
      <c r="B226" s="7165" t="s">
        <v>2380</v>
      </c>
      <c r="C226" s="7166" t="s">
        <v>7631</v>
      </c>
      <c r="D226" s="6951"/>
      <c r="E226" s="6951"/>
      <c r="F226" s="6951"/>
      <c r="G226" s="6951"/>
      <c r="H226" s="6951"/>
      <c r="I226" s="6951"/>
      <c r="J226" s="6951"/>
      <c r="K226" s="6951"/>
      <c r="L226" s="6951"/>
      <c r="M226" s="6951"/>
      <c r="N226" s="6951"/>
      <c r="O226" s="6951"/>
      <c r="P226" s="6951"/>
    </row>
    <row r="227" spans="1:16">
      <c r="B227" s="6951"/>
      <c r="C227" s="6951"/>
      <c r="D227" s="6951"/>
      <c r="E227" s="6951"/>
      <c r="F227" s="6951"/>
      <c r="G227" s="6951"/>
      <c r="H227" s="6951"/>
      <c r="I227" s="6951"/>
      <c r="J227" s="6951"/>
      <c r="K227" s="6951"/>
      <c r="L227" s="6951"/>
      <c r="M227" s="6951"/>
      <c r="N227" s="6951"/>
      <c r="O227" s="6951"/>
      <c r="P227" s="6951"/>
    </row>
    <row r="228" spans="1:16" ht="18.75">
      <c r="A228" s="6951"/>
      <c r="B228" s="6950" t="s">
        <v>7632</v>
      </c>
      <c r="C228" s="6950"/>
      <c r="D228" s="6951"/>
      <c r="E228" s="6951"/>
      <c r="F228" s="6951"/>
      <c r="G228" s="6951"/>
      <c r="H228" s="6951"/>
      <c r="I228" s="6951"/>
      <c r="J228" s="6951"/>
      <c r="K228" s="6951"/>
      <c r="L228" s="6951"/>
      <c r="M228" s="6951"/>
      <c r="N228" s="6951"/>
      <c r="O228" s="6951"/>
      <c r="P228" s="6951"/>
    </row>
    <row r="229" spans="1:16">
      <c r="A229" s="6951"/>
      <c r="B229" s="7165" t="s">
        <v>2380</v>
      </c>
      <c r="C229" s="7166" t="s">
        <v>7633</v>
      </c>
      <c r="D229" s="6951"/>
      <c r="E229" s="6951"/>
      <c r="F229" s="6951"/>
      <c r="G229" s="6951"/>
      <c r="H229" s="6951"/>
      <c r="I229" s="6951"/>
      <c r="J229" s="6951"/>
      <c r="K229" s="6951"/>
      <c r="L229" s="6951"/>
      <c r="M229" s="6951"/>
      <c r="N229" s="6951"/>
      <c r="O229" s="6951"/>
      <c r="P229" s="6951"/>
    </row>
    <row r="230" spans="1:16">
      <c r="B230" s="6951"/>
      <c r="C230" s="6951"/>
      <c r="D230" s="6951"/>
      <c r="E230" s="6951"/>
      <c r="F230" s="6951"/>
      <c r="G230" s="6951"/>
      <c r="H230" s="6951"/>
      <c r="I230" s="6951"/>
      <c r="J230" s="6951"/>
      <c r="K230" s="6951"/>
      <c r="L230" s="6951"/>
      <c r="M230" s="6951"/>
      <c r="N230" s="6951"/>
      <c r="O230" s="6951"/>
      <c r="P230" s="6951"/>
    </row>
    <row r="231" spans="1:16" ht="18.75">
      <c r="B231" s="6950" t="s">
        <v>7634</v>
      </c>
      <c r="C231" s="6951"/>
      <c r="D231" s="6951"/>
      <c r="E231" s="6951"/>
      <c r="F231" s="6951"/>
      <c r="G231" s="6951"/>
      <c r="H231" s="6951"/>
      <c r="I231" s="6951"/>
      <c r="J231" s="6951"/>
      <c r="K231" s="6951"/>
      <c r="L231" s="6951"/>
      <c r="M231" s="6951"/>
      <c r="N231" s="6951"/>
      <c r="O231" s="6951"/>
      <c r="P231" s="6951"/>
    </row>
    <row r="232" spans="1:16">
      <c r="B232" s="7165" t="s">
        <v>2380</v>
      </c>
      <c r="C232" s="7166" t="s">
        <v>7635</v>
      </c>
      <c r="D232" s="6951"/>
      <c r="E232" s="6951"/>
      <c r="F232" s="6951"/>
      <c r="G232" s="6951"/>
      <c r="H232" s="6951"/>
      <c r="I232" s="6951"/>
      <c r="J232" s="6951"/>
      <c r="K232" s="6951"/>
      <c r="L232" s="6951"/>
      <c r="M232" s="6951"/>
      <c r="N232" s="6951"/>
      <c r="O232" s="6951"/>
      <c r="P232" s="6951"/>
    </row>
    <row r="233" spans="1:16">
      <c r="B233" s="7176" t="s">
        <v>7636</v>
      </c>
      <c r="C233" s="7176"/>
      <c r="D233" s="7166" t="s">
        <v>7637</v>
      </c>
      <c r="E233" s="6951"/>
      <c r="F233" s="6951"/>
      <c r="G233" s="6951"/>
      <c r="H233" s="6951"/>
      <c r="I233" s="6951"/>
      <c r="J233" s="6951"/>
      <c r="K233" s="6951"/>
      <c r="L233" s="6951"/>
      <c r="M233" s="6951"/>
      <c r="N233" s="6951"/>
      <c r="O233" s="6951"/>
      <c r="P233" s="6951"/>
    </row>
    <row r="234" spans="1:16">
      <c r="B234" s="6951"/>
      <c r="C234" s="6951"/>
      <c r="D234" s="6951"/>
      <c r="E234" s="6951"/>
      <c r="F234" s="6951"/>
      <c r="G234" s="6951"/>
      <c r="H234" s="6951"/>
      <c r="I234" s="6951"/>
      <c r="J234" s="6951"/>
      <c r="K234" s="6951"/>
      <c r="L234" s="6951"/>
      <c r="M234" s="6951"/>
      <c r="N234" s="6951"/>
      <c r="O234" s="6951"/>
      <c r="P234" s="6951"/>
    </row>
    <row r="235" spans="1:16">
      <c r="B235" s="6951" t="s">
        <v>7638</v>
      </c>
      <c r="C235" s="6951"/>
      <c r="D235" s="6951"/>
      <c r="E235" s="6951"/>
      <c r="F235" s="6951"/>
      <c r="G235" s="6951"/>
      <c r="H235" s="6951"/>
      <c r="I235" s="6951"/>
      <c r="J235" s="6951"/>
      <c r="K235" s="6951"/>
      <c r="L235" s="6951"/>
      <c r="M235" s="6951" t="s">
        <v>7587</v>
      </c>
      <c r="N235" s="6951"/>
      <c r="O235" s="6951"/>
      <c r="P235" s="6951"/>
    </row>
    <row r="236" spans="1:16">
      <c r="B236" s="6951" t="s">
        <v>7639</v>
      </c>
      <c r="C236" s="6951"/>
      <c r="D236" s="6951"/>
      <c r="E236" s="6951"/>
      <c r="F236" s="6951"/>
      <c r="G236" s="6951"/>
      <c r="H236" s="6951"/>
      <c r="I236" s="6951"/>
      <c r="J236" s="6951"/>
      <c r="K236" s="6951"/>
      <c r="L236" s="6951"/>
      <c r="M236" s="6951"/>
      <c r="N236" s="6951"/>
      <c r="O236" s="6951"/>
      <c r="P236" s="6951"/>
    </row>
    <row r="237" spans="1:16">
      <c r="B237" s="6951" t="s">
        <v>7640</v>
      </c>
      <c r="C237" s="6951"/>
      <c r="D237" s="6951"/>
      <c r="E237" s="6951"/>
      <c r="F237" s="6951"/>
      <c r="G237" s="6951"/>
      <c r="H237" s="6951"/>
      <c r="I237" s="6951"/>
      <c r="J237" s="6951"/>
      <c r="K237" s="6951"/>
      <c r="L237" s="6951"/>
      <c r="M237" s="6951"/>
      <c r="N237" s="6951"/>
      <c r="O237" s="6951"/>
      <c r="P237" s="6951"/>
    </row>
    <row r="238" spans="1:16">
      <c r="B238" s="6951" t="s">
        <v>7641</v>
      </c>
      <c r="C238" s="6951"/>
      <c r="D238" s="6951"/>
      <c r="E238" s="6951"/>
      <c r="F238" s="6951"/>
      <c r="G238" s="6951"/>
      <c r="H238" s="6951"/>
      <c r="I238" s="6951"/>
      <c r="J238" s="6951"/>
      <c r="K238" s="6951"/>
      <c r="L238" s="6951"/>
      <c r="M238" s="6951"/>
      <c r="N238" s="6951"/>
      <c r="O238" s="6951"/>
      <c r="P238" s="6951"/>
    </row>
    <row r="239" spans="1:16">
      <c r="B239" s="6951" t="s">
        <v>7642</v>
      </c>
      <c r="C239" s="6951"/>
      <c r="D239" s="6951"/>
      <c r="E239" s="6951"/>
      <c r="F239" s="6951"/>
      <c r="G239" s="6951"/>
      <c r="H239" s="6951"/>
      <c r="I239" s="6951"/>
      <c r="J239" s="6951"/>
      <c r="K239" s="6951"/>
      <c r="L239" s="6951"/>
      <c r="M239" s="6951"/>
      <c r="N239" s="6951"/>
      <c r="O239" s="6951"/>
      <c r="P239" s="6951"/>
    </row>
    <row r="240" spans="1:16">
      <c r="B240" s="6951" t="s">
        <v>7643</v>
      </c>
      <c r="C240" s="6951"/>
      <c r="D240" s="6951"/>
      <c r="E240" s="6951"/>
      <c r="F240" s="6951"/>
      <c r="G240" s="6951"/>
      <c r="H240" s="6951"/>
      <c r="I240" s="6951"/>
      <c r="J240" s="6951"/>
      <c r="K240" s="6951"/>
      <c r="L240" s="6951"/>
      <c r="M240" s="6951" t="s">
        <v>7629</v>
      </c>
      <c r="N240" s="6951"/>
      <c r="O240" s="6951"/>
      <c r="P240" s="6951"/>
    </row>
    <row r="241" spans="1:16">
      <c r="B241" s="6951"/>
      <c r="C241" s="6951"/>
      <c r="D241" s="6951"/>
      <c r="E241" s="6951"/>
      <c r="F241" s="6951"/>
      <c r="G241" s="6951"/>
      <c r="H241" s="6951"/>
      <c r="I241" s="6951"/>
      <c r="J241" s="6951"/>
      <c r="K241" s="6951"/>
      <c r="L241" s="6951"/>
      <c r="M241" s="6951"/>
      <c r="N241" s="6951"/>
      <c r="O241" s="6951"/>
      <c r="P241" s="6951"/>
    </row>
    <row r="242" spans="1:16">
      <c r="B242" s="6951"/>
      <c r="C242" s="6951"/>
      <c r="D242" s="6951"/>
      <c r="E242" s="6951"/>
      <c r="F242" s="6951"/>
      <c r="G242" s="6951"/>
      <c r="H242" s="6951"/>
      <c r="I242" s="6951"/>
      <c r="J242" s="6951"/>
      <c r="K242" s="6951"/>
      <c r="L242" s="6951"/>
      <c r="M242" s="6951"/>
      <c r="N242" s="6951"/>
      <c r="O242" s="6951"/>
      <c r="P242" s="6951"/>
    </row>
    <row r="243" spans="1:16" s="2092" customFormat="1" ht="21.75" customHeight="1">
      <c r="A243" s="2965"/>
      <c r="B243" s="7162"/>
      <c r="C243" s="7162" t="s">
        <v>3025</v>
      </c>
      <c r="D243" s="3829"/>
      <c r="E243" s="2091"/>
      <c r="F243" s="2091"/>
      <c r="G243" s="2091"/>
      <c r="H243" s="2091"/>
      <c r="I243" s="2091"/>
      <c r="J243" s="2091"/>
      <c r="K243" s="2091"/>
      <c r="L243" s="2091"/>
      <c r="M243" s="2091"/>
      <c r="N243" s="2091"/>
      <c r="O243" s="2091"/>
      <c r="P243" s="2091"/>
    </row>
    <row r="244" spans="1:16" ht="18">
      <c r="B244" s="6951"/>
      <c r="C244" s="7174"/>
      <c r="D244" s="6951"/>
      <c r="E244" s="6951"/>
      <c r="F244" s="6951"/>
      <c r="G244" s="6951"/>
      <c r="H244" s="6951"/>
      <c r="I244" s="6951"/>
      <c r="J244" s="6951"/>
      <c r="K244" s="6951"/>
      <c r="L244" s="6951"/>
      <c r="M244" s="6951"/>
      <c r="N244" s="6951"/>
      <c r="O244" s="6951"/>
      <c r="P244" s="6951"/>
    </row>
    <row r="245" spans="1:16" ht="18.75">
      <c r="B245" s="6950" t="s">
        <v>2301</v>
      </c>
      <c r="C245" s="6951"/>
      <c r="D245" s="6951"/>
      <c r="E245" s="6951"/>
      <c r="F245" s="6951"/>
      <c r="G245" s="6951"/>
      <c r="H245" s="6951"/>
      <c r="I245" s="6951"/>
      <c r="J245" s="6951"/>
      <c r="K245" s="6951"/>
      <c r="L245" s="6951"/>
      <c r="M245" s="6951"/>
      <c r="N245" s="6951"/>
      <c r="O245" s="6951"/>
      <c r="P245" s="6951"/>
    </row>
    <row r="246" spans="1:16" ht="18.75">
      <c r="B246" s="7165" t="s">
        <v>3026</v>
      </c>
      <c r="C246" s="7170" t="s">
        <v>7644</v>
      </c>
      <c r="D246" s="6951"/>
      <c r="E246" s="6951"/>
      <c r="F246" s="6951"/>
      <c r="G246" s="6951"/>
      <c r="H246" s="6951"/>
      <c r="I246" s="6951"/>
      <c r="J246" s="6951"/>
      <c r="K246" s="6951"/>
      <c r="L246" s="6951"/>
      <c r="M246" s="6951"/>
      <c r="N246" s="6951"/>
      <c r="O246" s="6951"/>
      <c r="P246" s="6951"/>
    </row>
    <row r="247" spans="1:16" ht="18">
      <c r="B247" s="6951"/>
      <c r="C247" s="7174"/>
      <c r="D247" s="6951"/>
      <c r="E247" s="6951"/>
      <c r="F247" s="6951"/>
      <c r="G247" s="6951"/>
      <c r="H247" s="6951"/>
      <c r="I247" s="6951"/>
      <c r="J247" s="6951"/>
      <c r="K247" s="6951"/>
      <c r="L247" s="6951"/>
      <c r="M247" s="6951"/>
      <c r="N247" s="6951"/>
      <c r="O247" s="6951"/>
      <c r="P247" s="6951"/>
    </row>
    <row r="248" spans="1:16" ht="18.75">
      <c r="B248" s="6950" t="s">
        <v>7645</v>
      </c>
      <c r="C248" s="6951"/>
      <c r="D248" s="6951"/>
      <c r="E248" s="6951"/>
      <c r="F248" s="6951"/>
      <c r="G248" s="6951"/>
      <c r="H248" s="6951"/>
      <c r="I248" s="6951"/>
      <c r="J248" s="6951"/>
      <c r="K248" s="6951"/>
      <c r="L248" s="6951"/>
      <c r="M248" s="6951"/>
      <c r="N248" s="6951"/>
      <c r="O248" s="6951"/>
      <c r="P248" s="6951"/>
    </row>
    <row r="249" spans="1:16" ht="18.75">
      <c r="B249" s="7165" t="s">
        <v>3026</v>
      </c>
      <c r="C249" s="7170" t="s">
        <v>7646</v>
      </c>
      <c r="D249" s="6951"/>
      <c r="E249" s="6951"/>
      <c r="F249" s="6951"/>
      <c r="G249" s="6951"/>
      <c r="H249" s="6951"/>
      <c r="I249" s="6951"/>
      <c r="J249" s="6951"/>
      <c r="K249" s="6951"/>
      <c r="L249" s="6951"/>
      <c r="M249" s="6951"/>
      <c r="N249" s="6951"/>
      <c r="O249" s="6951"/>
      <c r="P249" s="6951"/>
    </row>
    <row r="250" spans="1:16" ht="18">
      <c r="B250" s="6951"/>
      <c r="C250" s="7174"/>
      <c r="D250" s="6951"/>
      <c r="E250" s="6951"/>
      <c r="F250" s="6951"/>
      <c r="G250" s="6951"/>
      <c r="H250" s="6951"/>
      <c r="I250" s="6951"/>
      <c r="J250" s="6951"/>
      <c r="K250" s="6951"/>
      <c r="L250" s="6951"/>
      <c r="M250" s="6951"/>
      <c r="N250" s="6951"/>
      <c r="O250" s="6951"/>
      <c r="P250" s="6951"/>
    </row>
    <row r="251" spans="1:16" ht="18.75">
      <c r="B251" s="7165" t="s">
        <v>3026</v>
      </c>
      <c r="C251" s="7170" t="s">
        <v>3028</v>
      </c>
      <c r="D251" s="6951"/>
      <c r="E251" s="6951"/>
      <c r="F251" s="6951"/>
      <c r="G251" s="6951"/>
      <c r="H251" s="6951"/>
      <c r="I251" s="6951"/>
      <c r="J251" s="6951"/>
      <c r="K251" s="6951" t="s">
        <v>3027</v>
      </c>
      <c r="L251" s="6951"/>
      <c r="M251" s="6951"/>
      <c r="N251" s="6951"/>
      <c r="O251" s="6951"/>
      <c r="P251" s="6951"/>
    </row>
    <row r="252" spans="1:16" ht="18">
      <c r="B252" s="6951"/>
      <c r="C252" s="7174"/>
      <c r="D252" s="6951"/>
      <c r="E252" s="6951"/>
      <c r="F252" s="6951"/>
      <c r="G252" s="6951"/>
      <c r="H252" s="6951"/>
      <c r="I252" s="6951"/>
      <c r="J252" s="6951"/>
      <c r="K252" s="6951"/>
      <c r="L252" s="6951"/>
      <c r="M252" s="6951"/>
      <c r="N252" s="6951"/>
      <c r="O252" s="6951"/>
      <c r="P252" s="6951"/>
    </row>
    <row r="253" spans="1:16" ht="18.75">
      <c r="B253" s="7165" t="s">
        <v>2380</v>
      </c>
      <c r="C253" s="7170" t="s">
        <v>3029</v>
      </c>
      <c r="D253" s="6951"/>
      <c r="E253" s="6951"/>
      <c r="F253" s="6951"/>
      <c r="G253" s="6951"/>
      <c r="H253" s="6951"/>
      <c r="I253" s="6951"/>
      <c r="J253" s="6951"/>
      <c r="K253" s="6951"/>
      <c r="L253" s="6951"/>
      <c r="M253" s="6951"/>
      <c r="N253" s="6951"/>
      <c r="O253" s="6951"/>
      <c r="P253" s="6951"/>
    </row>
    <row r="254" spans="1:16" ht="18">
      <c r="B254" s="6951"/>
      <c r="C254" s="7174"/>
      <c r="D254" s="6951"/>
      <c r="E254" s="6951"/>
      <c r="F254" s="6951"/>
      <c r="G254" s="6951"/>
      <c r="H254" s="6951"/>
      <c r="I254" s="6951"/>
      <c r="J254" s="6951"/>
      <c r="K254" s="6951"/>
      <c r="L254" s="6951"/>
      <c r="M254" s="6951"/>
      <c r="N254" s="6951"/>
      <c r="O254" s="6951"/>
      <c r="P254" s="6951"/>
    </row>
    <row r="255" spans="1:16" ht="18.75">
      <c r="B255" s="7165" t="s">
        <v>2380</v>
      </c>
      <c r="C255" s="7170" t="s">
        <v>3033</v>
      </c>
      <c r="D255" s="6951"/>
      <c r="E255" s="6951"/>
      <c r="F255" s="6951"/>
      <c r="G255" s="6951"/>
      <c r="H255" s="6951"/>
      <c r="I255" s="6951"/>
      <c r="J255" s="6951"/>
      <c r="K255" s="6951" t="s">
        <v>3032</v>
      </c>
      <c r="L255" s="6951"/>
      <c r="M255" s="6951"/>
      <c r="N255" s="6951"/>
      <c r="O255" s="6951"/>
      <c r="P255" s="6951"/>
    </row>
    <row r="256" spans="1:16" ht="18">
      <c r="B256" s="6951"/>
      <c r="C256" s="7174"/>
      <c r="D256" s="6951"/>
      <c r="E256" s="6951"/>
      <c r="F256" s="6951"/>
      <c r="G256" s="6951"/>
      <c r="H256" s="6951"/>
      <c r="I256" s="6951"/>
      <c r="J256" s="6951"/>
      <c r="K256" s="6951"/>
      <c r="L256" s="6951"/>
      <c r="M256" s="6951"/>
      <c r="N256" s="6951"/>
      <c r="O256" s="6951"/>
      <c r="P256" s="6951"/>
    </row>
    <row r="257" spans="2:16" ht="18.75">
      <c r="B257" s="7165" t="s">
        <v>2380</v>
      </c>
      <c r="C257" s="7170" t="s">
        <v>3035</v>
      </c>
      <c r="D257" s="6951"/>
      <c r="E257" s="6951"/>
      <c r="F257" s="6951"/>
      <c r="G257" s="6951"/>
      <c r="H257" s="6951"/>
      <c r="I257" s="6951"/>
      <c r="J257" s="6951"/>
      <c r="K257" s="6951" t="s">
        <v>3034</v>
      </c>
      <c r="L257" s="6951"/>
      <c r="M257" s="6951"/>
      <c r="N257" s="6951"/>
      <c r="O257" s="6951"/>
      <c r="P257" s="6951"/>
    </row>
    <row r="258" spans="2:16" ht="18">
      <c r="B258" s="6951"/>
      <c r="C258" s="7174"/>
      <c r="D258" s="6951"/>
      <c r="E258" s="6951"/>
      <c r="F258" s="6951"/>
      <c r="G258" s="6951"/>
      <c r="H258" s="6951"/>
      <c r="I258" s="6951"/>
      <c r="J258" s="6951"/>
      <c r="K258" s="6951"/>
      <c r="L258" s="6951"/>
      <c r="M258" s="6951"/>
      <c r="N258" s="6951"/>
      <c r="O258" s="6951"/>
      <c r="P258" s="6951"/>
    </row>
    <row r="259" spans="2:16" ht="18.75">
      <c r="B259" s="7165" t="s">
        <v>2380</v>
      </c>
      <c r="C259" s="7170" t="s">
        <v>3037</v>
      </c>
      <c r="D259" s="6951"/>
      <c r="E259" s="6951"/>
      <c r="F259" s="6951"/>
      <c r="G259" s="6951"/>
      <c r="H259" s="6951"/>
      <c r="I259" s="6951"/>
      <c r="J259" s="6951"/>
      <c r="K259" s="6951" t="s">
        <v>3036</v>
      </c>
      <c r="L259" s="6951"/>
      <c r="M259" s="6951"/>
      <c r="N259" s="6951"/>
      <c r="O259" s="6951"/>
      <c r="P259" s="6951"/>
    </row>
    <row r="260" spans="2:16" ht="18">
      <c r="B260" s="6951"/>
      <c r="C260" s="7174"/>
      <c r="D260" s="6951"/>
      <c r="E260" s="6951"/>
      <c r="F260" s="6951"/>
      <c r="G260" s="6951"/>
      <c r="H260" s="6951"/>
      <c r="I260" s="6951"/>
      <c r="J260" s="6951"/>
      <c r="K260" s="6951"/>
      <c r="L260" s="6951"/>
      <c r="M260" s="6951"/>
      <c r="N260" s="6951"/>
      <c r="O260" s="6951"/>
      <c r="P260" s="6951"/>
    </row>
    <row r="261" spans="2:16" ht="18.75">
      <c r="B261" s="7165" t="s">
        <v>2380</v>
      </c>
      <c r="C261" s="7170" t="s">
        <v>3039</v>
      </c>
      <c r="D261" s="6951"/>
      <c r="E261" s="6951"/>
      <c r="F261" s="6951"/>
      <c r="G261" s="6951"/>
      <c r="H261" s="6951"/>
      <c r="I261" s="6951"/>
      <c r="J261" s="6951"/>
      <c r="K261" s="6951" t="s">
        <v>3038</v>
      </c>
      <c r="L261" s="6951"/>
      <c r="M261" s="6951"/>
      <c r="N261" s="6951"/>
      <c r="O261" s="6951"/>
      <c r="P261" s="6951"/>
    </row>
    <row r="262" spans="2:16" ht="18">
      <c r="B262" s="6951"/>
      <c r="C262" s="7174"/>
      <c r="D262" s="6951"/>
      <c r="E262" s="6951"/>
      <c r="F262" s="6951"/>
      <c r="G262" s="6951"/>
      <c r="H262" s="6951"/>
      <c r="I262" s="6951"/>
      <c r="J262" s="6951"/>
      <c r="K262" s="6951"/>
      <c r="L262" s="6951"/>
      <c r="M262" s="6951"/>
      <c r="N262" s="6951"/>
      <c r="O262" s="6951"/>
      <c r="P262" s="6951"/>
    </row>
    <row r="263" spans="2:16" ht="18.75">
      <c r="B263" s="7165" t="s">
        <v>2380</v>
      </c>
      <c r="C263" s="7170" t="s">
        <v>3031</v>
      </c>
      <c r="D263" s="6951"/>
      <c r="E263" s="6951"/>
      <c r="F263" s="6951"/>
      <c r="G263" s="6951"/>
      <c r="H263" s="6951"/>
      <c r="I263" s="6951"/>
      <c r="J263" s="6951"/>
      <c r="K263" s="6951" t="s">
        <v>3030</v>
      </c>
      <c r="L263" s="6951"/>
      <c r="M263" s="6951"/>
      <c r="N263" s="6951"/>
      <c r="O263" s="6951"/>
      <c r="P263" s="6951"/>
    </row>
    <row r="264" spans="2:16" ht="18">
      <c r="B264" s="6951"/>
      <c r="C264" s="7174"/>
      <c r="D264" s="6951"/>
      <c r="E264" s="6951"/>
      <c r="F264" s="6951"/>
      <c r="G264" s="6951"/>
      <c r="H264" s="6951"/>
      <c r="I264" s="6951"/>
      <c r="J264" s="6951"/>
      <c r="K264" s="6951"/>
      <c r="L264" s="6951"/>
      <c r="M264" s="6951"/>
      <c r="N264" s="6951"/>
      <c r="O264" s="6951"/>
      <c r="P264" s="6951"/>
    </row>
    <row r="265" spans="2:16" ht="18.75">
      <c r="B265" s="7165" t="s">
        <v>2380</v>
      </c>
      <c r="C265" s="7170" t="s">
        <v>3041</v>
      </c>
      <c r="D265" s="6951"/>
      <c r="E265" s="6951"/>
      <c r="F265" s="6951"/>
      <c r="G265" s="6951"/>
      <c r="H265" s="6951"/>
      <c r="I265" s="6951"/>
      <c r="J265" s="6951"/>
      <c r="K265" s="6951" t="s">
        <v>3040</v>
      </c>
      <c r="L265" s="6951"/>
      <c r="M265" s="6951"/>
      <c r="N265" s="6951"/>
      <c r="O265" s="6951"/>
      <c r="P265" s="6951"/>
    </row>
    <row r="266" spans="2:16" ht="18">
      <c r="B266" s="6951"/>
      <c r="C266" s="7174"/>
      <c r="D266" s="6951"/>
      <c r="E266" s="6951"/>
      <c r="F266" s="6951"/>
      <c r="G266" s="6951"/>
      <c r="H266" s="6951"/>
      <c r="I266" s="6951"/>
      <c r="J266" s="6951"/>
      <c r="K266" s="6951"/>
      <c r="L266" s="6951"/>
      <c r="M266" s="6951"/>
      <c r="N266" s="6951"/>
      <c r="O266" s="6951"/>
      <c r="P266" s="6951"/>
    </row>
    <row r="267" spans="2:16" ht="18.75">
      <c r="B267" s="7165" t="s">
        <v>3026</v>
      </c>
      <c r="C267" s="7170" t="s">
        <v>3042</v>
      </c>
      <c r="D267" s="6951"/>
      <c r="E267" s="6951"/>
      <c r="F267" s="6951"/>
      <c r="G267" s="6951"/>
      <c r="H267" s="6951"/>
      <c r="I267" s="6951"/>
      <c r="J267" s="6951"/>
      <c r="K267" s="6951"/>
      <c r="L267" s="6951"/>
      <c r="M267" s="6951"/>
      <c r="N267" s="6951"/>
      <c r="O267" s="6951"/>
      <c r="P267" s="6951"/>
    </row>
    <row r="268" spans="2:16" ht="18">
      <c r="B268" s="6951"/>
      <c r="C268" s="7174"/>
      <c r="D268" s="6951"/>
      <c r="E268" s="6951"/>
      <c r="F268" s="6951"/>
      <c r="G268" s="6951"/>
      <c r="H268" s="6951"/>
      <c r="I268" s="6951"/>
      <c r="J268" s="6951"/>
      <c r="K268" s="6951"/>
      <c r="L268" s="6951"/>
      <c r="M268" s="6951"/>
      <c r="N268" s="6951"/>
      <c r="O268" s="6951"/>
      <c r="P268" s="6951"/>
    </row>
    <row r="269" spans="2:16" ht="18.75">
      <c r="B269" s="7165" t="s">
        <v>2380</v>
      </c>
      <c r="C269" s="7170" t="s">
        <v>3043</v>
      </c>
      <c r="D269" s="6951"/>
      <c r="E269" s="6951"/>
      <c r="F269" s="6951"/>
      <c r="G269" s="6951"/>
      <c r="H269" s="6951"/>
      <c r="I269" s="6951"/>
      <c r="J269" s="6951"/>
      <c r="K269" s="6951"/>
      <c r="L269" s="6951"/>
      <c r="M269" s="6951"/>
      <c r="N269" s="6951"/>
      <c r="O269" s="6951"/>
      <c r="P269" s="6951"/>
    </row>
    <row r="270" spans="2:16" ht="18">
      <c r="B270" s="6951"/>
      <c r="C270" s="7174"/>
      <c r="D270" s="6951"/>
      <c r="E270" s="6951"/>
      <c r="F270" s="6951"/>
      <c r="G270" s="6951"/>
      <c r="H270" s="6951"/>
      <c r="I270" s="6951"/>
      <c r="J270" s="6951"/>
      <c r="K270" s="6951"/>
      <c r="L270" s="6951"/>
      <c r="M270" s="6951"/>
      <c r="N270" s="6951"/>
      <c r="O270" s="6951"/>
      <c r="P270" s="6951"/>
    </row>
    <row r="271" spans="2:16" ht="18.75">
      <c r="B271" s="7165" t="s">
        <v>2380</v>
      </c>
      <c r="C271" s="7170" t="s">
        <v>3045</v>
      </c>
      <c r="D271" s="6951"/>
      <c r="E271" s="6951"/>
      <c r="F271" s="6951"/>
      <c r="G271" s="6951"/>
      <c r="H271" s="6951"/>
      <c r="I271" s="6951"/>
      <c r="J271" s="6951"/>
      <c r="K271" s="6951"/>
      <c r="L271" s="6951"/>
      <c r="M271" s="6951"/>
      <c r="N271" s="6951"/>
      <c r="O271" s="6951"/>
      <c r="P271" s="6951"/>
    </row>
    <row r="272" spans="2:16" ht="18">
      <c r="B272" s="6951"/>
      <c r="C272" s="7174"/>
      <c r="D272" s="6951"/>
      <c r="E272" s="6951"/>
      <c r="F272" s="6951"/>
      <c r="G272" s="6951"/>
      <c r="H272" s="6951"/>
      <c r="I272" s="6951"/>
      <c r="J272" s="6951"/>
      <c r="K272" s="6951"/>
      <c r="L272" s="6951"/>
      <c r="M272" s="6951"/>
      <c r="N272" s="6951"/>
      <c r="O272" s="6951"/>
      <c r="P272" s="6951"/>
    </row>
    <row r="273" spans="1:16" ht="18.75">
      <c r="B273" s="7165" t="s">
        <v>2380</v>
      </c>
      <c r="C273" s="7170" t="s">
        <v>3046</v>
      </c>
      <c r="D273" s="6951"/>
      <c r="E273" s="6951"/>
      <c r="F273" s="6951"/>
      <c r="G273" s="6951"/>
      <c r="H273" s="6951"/>
      <c r="I273" s="6951"/>
      <c r="J273" s="6951"/>
      <c r="K273" s="6951"/>
      <c r="L273" s="6951"/>
      <c r="M273" s="6951"/>
      <c r="N273" s="6951"/>
      <c r="O273" s="6951"/>
      <c r="P273" s="6951"/>
    </row>
    <row r="274" spans="1:16" ht="18">
      <c r="B274" s="6951"/>
      <c r="C274" s="7174"/>
      <c r="D274" s="6951"/>
      <c r="E274" s="6951"/>
      <c r="F274" s="6951"/>
      <c r="G274" s="6951"/>
      <c r="H274" s="6951"/>
      <c r="I274" s="6951"/>
      <c r="J274" s="6951"/>
      <c r="K274" s="6951"/>
      <c r="L274" s="6951"/>
      <c r="M274" s="6951"/>
      <c r="N274" s="6951"/>
      <c r="O274" s="6951"/>
      <c r="P274" s="6951"/>
    </row>
    <row r="275" spans="1:16" ht="18.75">
      <c r="B275" s="7165" t="s">
        <v>2380</v>
      </c>
      <c r="C275" s="7170" t="s">
        <v>3048</v>
      </c>
      <c r="D275" s="6951"/>
      <c r="E275" s="6951"/>
      <c r="F275" s="6951"/>
      <c r="G275" s="6951"/>
      <c r="H275" s="6951"/>
      <c r="I275" s="6951"/>
      <c r="J275" s="6951"/>
      <c r="K275" s="6951"/>
      <c r="L275" s="6951"/>
      <c r="M275" s="6951"/>
      <c r="N275" s="6951"/>
      <c r="O275" s="6951"/>
      <c r="P275" s="6951"/>
    </row>
    <row r="276" spans="1:16" ht="18">
      <c r="B276" s="6951"/>
      <c r="C276" s="7174"/>
      <c r="D276" s="6951"/>
      <c r="E276" s="6951"/>
      <c r="F276" s="6951"/>
      <c r="G276" s="6951"/>
      <c r="H276" s="6951"/>
      <c r="I276" s="6951"/>
      <c r="J276" s="6951"/>
      <c r="K276" s="6951"/>
      <c r="L276" s="6951"/>
      <c r="M276" s="6951"/>
      <c r="N276" s="6951"/>
      <c r="O276" s="6951"/>
      <c r="P276" s="6951"/>
    </row>
    <row r="277" spans="1:16" ht="18.75">
      <c r="B277" s="7165" t="s">
        <v>2380</v>
      </c>
      <c r="C277" s="7170" t="s">
        <v>3001</v>
      </c>
      <c r="D277" s="6951"/>
      <c r="E277" s="6951"/>
      <c r="F277" s="6951"/>
      <c r="G277" s="6951"/>
      <c r="H277" s="6951"/>
      <c r="I277" s="6951"/>
      <c r="J277" s="6951"/>
      <c r="K277" s="6951"/>
      <c r="L277" s="6951"/>
      <c r="M277" s="6951"/>
      <c r="N277" s="6951" t="s">
        <v>257</v>
      </c>
      <c r="O277" s="6951"/>
      <c r="P277" s="6951"/>
    </row>
    <row r="278" spans="1:16">
      <c r="B278" s="6951"/>
      <c r="C278" s="6951"/>
      <c r="D278" s="6951"/>
      <c r="E278" s="6951"/>
      <c r="F278" s="6951"/>
      <c r="G278" s="6951"/>
      <c r="H278" s="6951"/>
      <c r="I278" s="6951"/>
      <c r="J278" s="6951"/>
      <c r="K278" s="6951"/>
      <c r="L278" s="6951"/>
      <c r="M278" s="6951"/>
      <c r="N278" s="6951"/>
      <c r="O278" s="6951"/>
      <c r="P278" s="6951"/>
    </row>
    <row r="279" spans="1:16" ht="18">
      <c r="B279" s="7165" t="s">
        <v>2380</v>
      </c>
      <c r="C279" s="7174" t="s">
        <v>3004</v>
      </c>
      <c r="D279" s="6951"/>
      <c r="E279" s="6951"/>
      <c r="F279" s="6951"/>
      <c r="G279" s="6951"/>
      <c r="H279" s="6951"/>
      <c r="I279" s="6951"/>
      <c r="J279" s="6951"/>
      <c r="K279" s="6951"/>
      <c r="L279" s="6951"/>
      <c r="M279" s="6951" t="s">
        <v>3005</v>
      </c>
      <c r="N279" s="6951"/>
      <c r="O279" s="6951"/>
      <c r="P279" s="6951"/>
    </row>
    <row r="280" spans="1:16" ht="18">
      <c r="B280" s="6951"/>
      <c r="C280" s="7174"/>
      <c r="D280" s="6951"/>
      <c r="E280" s="6951"/>
      <c r="F280" s="6951"/>
      <c r="G280" s="6951"/>
      <c r="H280" s="6951"/>
      <c r="I280" s="6951"/>
      <c r="J280" s="6951"/>
      <c r="K280" s="6951"/>
      <c r="L280" s="6951"/>
      <c r="M280" s="6951"/>
      <c r="N280" s="6951"/>
      <c r="O280" s="6951"/>
      <c r="P280" s="6951"/>
    </row>
    <row r="281" spans="1:16" ht="18.75">
      <c r="B281" s="7165" t="s">
        <v>829</v>
      </c>
      <c r="C281" s="7170" t="s">
        <v>2979</v>
      </c>
      <c r="D281" s="6951"/>
      <c r="E281" s="6951"/>
      <c r="F281" s="6951"/>
      <c r="G281" s="6951"/>
      <c r="H281" s="6951"/>
      <c r="I281" s="6951"/>
      <c r="J281" s="6951"/>
      <c r="K281" s="6951"/>
      <c r="L281" s="6951"/>
      <c r="M281" s="6951"/>
      <c r="N281" s="6951"/>
      <c r="O281" s="6951"/>
      <c r="P281" s="6951"/>
    </row>
    <row r="282" spans="1:16">
      <c r="B282" s="6951"/>
      <c r="C282" s="6951"/>
      <c r="D282" s="6951"/>
      <c r="E282" s="6951"/>
      <c r="F282" s="6951"/>
      <c r="G282" s="6951"/>
      <c r="H282" s="6951"/>
      <c r="I282" s="6951"/>
      <c r="J282" s="6951"/>
      <c r="K282" s="6951"/>
      <c r="L282" s="6951"/>
      <c r="M282" s="6951"/>
      <c r="N282" s="6951"/>
      <c r="O282" s="6951"/>
      <c r="P282" s="6951"/>
    </row>
    <row r="283" spans="1:16" s="2092" customFormat="1" ht="39.950000000000003" customHeight="1">
      <c r="A283" s="2090"/>
      <c r="B283" s="7177" t="s">
        <v>3049</v>
      </c>
      <c r="C283" s="2090"/>
      <c r="D283" s="2090"/>
      <c r="E283" s="2090"/>
      <c r="F283" s="2090"/>
      <c r="G283" s="2090"/>
      <c r="H283" s="2090"/>
      <c r="I283" s="2090"/>
      <c r="J283" s="2090"/>
      <c r="K283" s="2090"/>
      <c r="L283" s="2090"/>
      <c r="M283" s="2090"/>
      <c r="N283" s="2090"/>
      <c r="O283" s="2090"/>
      <c r="P283" s="2090"/>
    </row>
    <row r="284" spans="1:16" s="2092" customFormat="1" ht="24" customHeight="1">
      <c r="A284" s="2090"/>
      <c r="B284" s="7178" t="s">
        <v>3050</v>
      </c>
      <c r="C284" s="2090"/>
      <c r="D284" s="2090"/>
      <c r="E284" s="2090"/>
      <c r="F284" s="2090"/>
      <c r="G284" s="2090"/>
      <c r="H284" s="2090"/>
      <c r="I284" s="2090"/>
      <c r="J284" s="2090"/>
      <c r="K284" s="2090"/>
      <c r="L284" s="2090"/>
      <c r="M284" s="2090"/>
      <c r="N284" s="2090"/>
      <c r="O284" s="2090"/>
      <c r="P284" s="2090"/>
    </row>
    <row r="285" spans="1:16" s="2093" customFormat="1" ht="39.950000000000003" customHeight="1">
      <c r="A285" s="2090"/>
      <c r="B285" s="7179" t="s">
        <v>3051</v>
      </c>
      <c r="C285" s="3812"/>
      <c r="D285" s="2090"/>
      <c r="E285" s="2090"/>
      <c r="F285" s="2090"/>
      <c r="G285" s="2090"/>
      <c r="H285" s="2090"/>
      <c r="I285" s="3770"/>
      <c r="J285" s="2090"/>
      <c r="K285" s="2090"/>
      <c r="L285" s="3770"/>
      <c r="M285" s="3770"/>
      <c r="N285" s="3770"/>
      <c r="O285" s="3770"/>
      <c r="P285" s="7180" t="s">
        <v>7647</v>
      </c>
    </row>
  </sheetData>
  <mergeCells count="6">
    <mergeCell ref="B2:P4"/>
    <mergeCell ref="B5:P7"/>
    <mergeCell ref="B189:C189"/>
    <mergeCell ref="B219:C219"/>
    <mergeCell ref="B223:C223"/>
    <mergeCell ref="B233:C233"/>
  </mergeCells>
  <hyperlinks>
    <hyperlink ref="C16" r:id="rId1" xr:uid="{51F99726-0EBC-40F7-8011-78282049EBF7}"/>
    <hyperlink ref="C36" r:id="rId2" xr:uid="{BB56E6B5-C7B5-46ED-B7B0-EEA1BFDACD19}"/>
    <hyperlink ref="C39" r:id="rId3" xr:uid="{03F232E0-2398-4DF3-BD2A-7C9C35766BF4}"/>
    <hyperlink ref="C45" r:id="rId4" xr:uid="{CB1534B8-4182-493B-BD0E-A26BD4313537}"/>
    <hyperlink ref="C18" r:id="rId5" xr:uid="{2F862E4F-9F2C-4D97-947F-B4D9F77C7810}"/>
    <hyperlink ref="C188" r:id="rId6" xr:uid="{925A57CB-3108-4823-8767-E46E033B1003}"/>
    <hyperlink ref="D189" r:id="rId7" xr:uid="{B38A3E44-15A4-4169-BB4F-C734CDB8663F}"/>
    <hyperlink ref="C218" r:id="rId8" xr:uid="{F89350CE-1D23-47BE-A1FA-617C8B37C6E9}"/>
    <hyperlink ref="D219" r:id="rId9" xr:uid="{E6E3C56B-087A-42A4-9EE0-4F318EA80C67}"/>
    <hyperlink ref="C222" r:id="rId10" xr:uid="{3C01E20D-1B3C-449B-B915-238E28FA0311}"/>
    <hyperlink ref="C232" r:id="rId11" xr:uid="{1C18961A-1FEB-45E0-B843-ED8506BE9BE1}"/>
    <hyperlink ref="C149" r:id="rId12" xr:uid="{65EE3FFB-34D1-4A66-953E-8D054BBC6E8D}"/>
    <hyperlink ref="C171" r:id="rId13" xr:uid="{D3D92355-0C96-4314-BFDE-901BC691E113}"/>
    <hyperlink ref="C174" r:id="rId14" xr:uid="{822A81F7-C890-49F4-9325-2AC1BDFCF0A8}"/>
    <hyperlink ref="C177" r:id="rId15" xr:uid="{B428E74C-8CFE-403C-84A7-6B6E7D9BD7A1}"/>
    <hyperlink ref="C183" r:id="rId16" xr:uid="{5D3AC513-9871-4CBB-AA39-7B9A14EF0B2B}"/>
    <hyperlink ref="C201" r:id="rId17" xr:uid="{A85DA782-9800-4563-BCEC-12310AE4A56B}"/>
    <hyperlink ref="C195" r:id="rId18" xr:uid="{13583E33-DF04-495D-BC5E-0A1B52B9917F}"/>
    <hyperlink ref="C198" r:id="rId19" xr:uid="{400AAC99-FA58-4EF9-8BBA-9ACC4EC9ADE9}"/>
    <hyperlink ref="C13" r:id="rId20" xr:uid="{3C8F171E-D0E5-4FA2-A699-40ED0EF4571F}"/>
    <hyperlink ref="C180" r:id="rId21" xr:uid="{687186F7-559B-4A01-B25C-75972C7A2C5E}"/>
    <hyperlink ref="C209" r:id="rId22" xr:uid="{A8D839C4-5092-4AEF-BA69-852F35634F76}"/>
    <hyperlink ref="C212" r:id="rId23" xr:uid="{B6D1DC67-CBA9-46CC-90F4-87F0E32D0623}"/>
    <hyperlink ref="C215" r:id="rId24" xr:uid="{5A890E14-E8B5-4502-B99A-DE4BE1B5E125}"/>
    <hyperlink ref="C134" r:id="rId25" xr:uid="{8E428C5F-3370-47D8-AE62-21337BF8CE79}"/>
    <hyperlink ref="C110" r:id="rId26" xr:uid="{2A05B124-0CCF-4983-A5DE-3389F44C4826}"/>
    <hyperlink ref="C152" r:id="rId27" xr:uid="{C2371297-187E-4D9F-8AC8-41CF5A05C1A3}"/>
    <hyperlink ref="C226" r:id="rId28" xr:uid="{7005529A-EBFA-4FD1-9CCD-013167FDADCE}"/>
    <hyperlink ref="C146" r:id="rId29" xr:uid="{6D5F3A38-A97D-4E74-880A-BF45CF9864E8}"/>
    <hyperlink ref="C140" r:id="rId30" xr:uid="{8D6EDD97-A35C-4B30-A340-BECE2458D457}"/>
    <hyperlink ref="C137" r:id="rId31" xr:uid="{B5F2BE71-D50D-4879-A0DE-482D56B54D7A}"/>
    <hyperlink ref="C92" r:id="rId32" xr:uid="{C20550FC-FB80-4590-9585-220101B7036E}"/>
    <hyperlink ref="C115" r:id="rId33" xr:uid="{17830885-2541-4C94-9337-F960EA848A63}"/>
    <hyperlink ref="C95" r:id="rId34" xr:uid="{7BBB926F-A433-4A73-BE40-37B98B122227}"/>
    <hyperlink ref="C101" r:id="rId35" xr:uid="{6181B1AC-A0B7-4D3B-93CE-6F05FEFD5D3E}"/>
    <hyperlink ref="C128" r:id="rId36" xr:uid="{670C4D74-65DA-4C13-8428-74B280A8522B}"/>
    <hyperlink ref="C169" r:id="rId37" xr:uid="{F7E32132-B03B-4C07-8DD9-D5F869F1E6BD}"/>
    <hyperlink ref="C192" r:id="rId38" xr:uid="{E18C03B1-02F6-4A37-8C94-7BAA1A59442F}"/>
    <hyperlink ref="C143" r:id="rId39" xr:uid="{9EA67412-492D-4F4A-ABCF-E6F9163FAC34}"/>
    <hyperlink ref="C87" r:id="rId40" xr:uid="{FF1913D6-2797-4251-A623-DD6EF18FD234}"/>
    <hyperlink ref="C62" r:id="rId41" xr:uid="{46EBBE4E-D258-46AD-B3F4-DC6D233470DC}"/>
    <hyperlink ref="C166" r:id="rId42" xr:uid="{111193AB-0BE0-4CF1-8C5A-D4F238A64CD6}"/>
    <hyperlink ref="D233" r:id="rId43" xr:uid="{FF8D6FBA-70DB-4CE3-89CA-89F7D5194826}"/>
    <hyperlink ref="C131" r:id="rId44" xr:uid="{7B921A41-7E60-4281-852B-AAA341027F80}"/>
    <hyperlink ref="D223" r:id="rId45" xr:uid="{8C507305-1389-4BC8-95E5-DA6D7857D396}"/>
    <hyperlink ref="C42" r:id="rId46" xr:uid="{48181A54-1C6A-4F1A-BD3C-62B487FC513B}"/>
    <hyperlink ref="C118" r:id="rId47" xr:uid="{89CD19E4-EF99-4601-8347-81D396506BCD}"/>
    <hyperlink ref="C155" r:id="rId48" xr:uid="{5F3BE118-A69F-4644-B4A5-BF1E0E4DE7AD}"/>
    <hyperlink ref="C158" r:id="rId49" xr:uid="{1A1E7B76-E452-4465-9078-957424F4C525}"/>
    <hyperlink ref="C161" r:id="rId50" xr:uid="{59E3E815-1129-4712-8436-7AD631382D29}"/>
    <hyperlink ref="C105" r:id="rId51" display="Faire des SI imbriqués dans Excel" xr:uid="{793C9963-338B-4494-812F-F7BCCE0DB08B}"/>
    <hyperlink ref="C251" r:id="rId52" xr:uid="{DEC64C23-02C0-40C3-8899-EAE4D387D702}"/>
    <hyperlink ref="C275" r:id="rId53" xr:uid="{61E5EADB-9CEF-4FFE-9D7D-0BE2ABC51273}"/>
    <hyperlink ref="C103" r:id="rId54" xr:uid="{8206B7B8-8761-4B8D-9AA1-C89D2B14DB0B}"/>
    <hyperlink ref="C273" r:id="rId55" xr:uid="{B1E7510F-E004-474D-A543-7213DBC3A218}"/>
    <hyperlink ref="C271" r:id="rId56" xr:uid="{54C88614-69B2-4BCD-A3E0-FC818BF8E286}"/>
    <hyperlink ref="C89" r:id="rId57" xr:uid="{C863B236-F254-49A4-881B-5CA6C0AB429A}"/>
    <hyperlink ref="C269" r:id="rId58" xr:uid="{DFABAE90-E35B-400F-B065-E7B702A1DE41}"/>
    <hyperlink ref="C267" r:id="rId59" xr:uid="{66491B3E-F0A4-405D-8942-C688D0141C39}"/>
    <hyperlink ref="C281" r:id="rId60" xr:uid="{223A30D5-E6B6-4305-9CE0-3B0F3F63A115}"/>
    <hyperlink ref="C107" r:id="rId61" xr:uid="{0C1F92F7-F1A0-4F00-8213-0B4F025C5C76}"/>
    <hyperlink ref="C277" r:id="rId62" xr:uid="{C915B635-DCD8-4E88-9273-08251FC93CEB}"/>
    <hyperlink ref="C121" r:id="rId63" xr:uid="{55C1600A-EDC4-40B7-9444-34D8C1B05F0F}"/>
    <hyperlink ref="C279" r:id="rId64" xr:uid="{2DB06015-0423-4060-A90E-6FB522EA4EC0}"/>
    <hyperlink ref="C263" r:id="rId65" xr:uid="{9D268842-E94F-4490-972E-E637F9780CBC}"/>
    <hyperlink ref="C253" r:id="rId66" xr:uid="{49ADA4CF-D9A9-4241-9BB9-E16FB796FF3A}"/>
    <hyperlink ref="C265" r:id="rId67" xr:uid="{25FD6626-0B3D-41C2-98FC-7A23C2906F1A}"/>
    <hyperlink ref="C261" r:id="rId68" xr:uid="{F0D707A5-D0F0-4BC8-A867-51EB930CBE02}"/>
    <hyperlink ref="C259" r:id="rId69" xr:uid="{1FF39C8C-8F83-409C-8644-10EB477794D5}"/>
    <hyperlink ref="C257" r:id="rId70" xr:uid="{28F90FF9-ACAF-430A-A6AF-B1ACBEA3AC2C}"/>
    <hyperlink ref="C255" r:id="rId71" xr:uid="{7E26CB66-1F54-458C-A3B5-2A5E3BE45591}"/>
    <hyperlink ref="C123" r:id="rId72" xr:uid="{CBFA9EEA-4646-41CD-B80C-95FC7E710A79}"/>
    <hyperlink ref="C125" r:id="rId73" xr:uid="{67147B58-59E9-4CCA-BF60-8A7F5B617B71}"/>
    <hyperlink ref="C246" r:id="rId74" xr:uid="{2850CBBD-02EE-4950-ABA3-6D9CFC415667}"/>
    <hyperlink ref="C249" r:id="rId75" xr:uid="{3E02D3B9-49CF-4F78-83E4-DD7D74704EA3}"/>
  </hyperlinks>
  <pageMargins left="0.7" right="0.7" top="0.75" bottom="0.75" header="0.3" footer="0.3"/>
  <pageSetup paperSize="9" orientation="portrait" r:id="rId7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B4D8B-59EC-4AF3-9ED2-A79CDC497228}">
  <dimension ref="A1:AA110"/>
  <sheetViews>
    <sheetView workbookViewId="0">
      <selection activeCell="N21" sqref="N21"/>
    </sheetView>
  </sheetViews>
  <sheetFormatPr baseColWidth="10" defaultRowHeight="15"/>
  <cols>
    <col min="3" max="3" width="8.5703125" customWidth="1"/>
  </cols>
  <sheetData>
    <row r="1" spans="1:27" ht="15.75" thickBot="1">
      <c r="A1" s="993">
        <v>3</v>
      </c>
      <c r="B1" s="993">
        <v>11</v>
      </c>
      <c r="C1" s="993">
        <v>11</v>
      </c>
      <c r="D1" s="993">
        <v>11</v>
      </c>
      <c r="E1" s="993">
        <v>11</v>
      </c>
      <c r="F1" s="993">
        <v>11</v>
      </c>
      <c r="G1" s="993">
        <v>11</v>
      </c>
      <c r="H1" s="993">
        <v>11</v>
      </c>
      <c r="I1" s="993">
        <v>11</v>
      </c>
      <c r="J1" s="993">
        <v>11</v>
      </c>
      <c r="K1" s="993">
        <v>11</v>
      </c>
      <c r="L1" s="993">
        <v>11</v>
      </c>
      <c r="M1" s="993">
        <v>11</v>
      </c>
      <c r="N1" s="993">
        <v>11</v>
      </c>
    </row>
    <row r="2" spans="1:27">
      <c r="A2" s="4737" t="s">
        <v>1558</v>
      </c>
      <c r="B2" s="4738"/>
      <c r="C2" s="4738"/>
      <c r="D2" s="4738"/>
      <c r="E2" s="4738"/>
      <c r="F2" s="4738"/>
      <c r="G2" s="4738"/>
      <c r="H2" s="4738"/>
      <c r="I2" s="4738"/>
      <c r="J2" s="4738"/>
      <c r="K2" s="4738"/>
      <c r="L2" s="4738"/>
      <c r="M2" s="4738"/>
      <c r="N2" s="4738"/>
    </row>
    <row r="3" spans="1:27" ht="15.75" thickBot="1">
      <c r="A3" s="4739"/>
      <c r="B3" s="4740"/>
      <c r="C3" s="4740"/>
      <c r="D3" s="4740"/>
      <c r="E3" s="4740"/>
      <c r="F3" s="4740"/>
      <c r="G3" s="4740"/>
      <c r="H3" s="4740"/>
      <c r="I3" s="4740"/>
      <c r="J3" s="4740"/>
      <c r="K3" s="4740"/>
      <c r="L3" s="4740"/>
      <c r="M3" s="4740"/>
      <c r="N3" s="4740"/>
    </row>
    <row r="4" spans="1:27" ht="24.95" customHeight="1" thickBot="1">
      <c r="A4" s="6"/>
      <c r="B4" s="6"/>
      <c r="C4" s="6"/>
      <c r="D4" s="6"/>
      <c r="E4" s="6"/>
      <c r="F4" s="6"/>
      <c r="G4" s="6"/>
      <c r="H4" s="6"/>
      <c r="I4" s="6"/>
      <c r="J4" s="6"/>
      <c r="K4" s="6"/>
      <c r="L4" s="6"/>
      <c r="M4" s="6"/>
      <c r="N4" s="6"/>
    </row>
    <row r="5" spans="1:27" ht="24.95" customHeight="1">
      <c r="A5" s="6"/>
      <c r="B5" s="6"/>
      <c r="C5" s="6"/>
      <c r="D5" s="6"/>
      <c r="E5" s="1748" t="s">
        <v>722</v>
      </c>
      <c r="F5" s="1748"/>
      <c r="G5" s="1748"/>
      <c r="H5" s="6"/>
      <c r="I5" s="6"/>
      <c r="J5" s="6"/>
      <c r="K5" s="6"/>
      <c r="L5" s="6"/>
      <c r="M5" s="6"/>
      <c r="N5" s="6"/>
      <c r="P5" s="1749" t="s">
        <v>1559</v>
      </c>
      <c r="Q5" s="72"/>
      <c r="R5" s="72"/>
      <c r="S5" s="72"/>
      <c r="T5" s="72"/>
      <c r="U5" s="72"/>
      <c r="V5" s="72"/>
      <c r="W5" s="72"/>
      <c r="X5" s="72"/>
      <c r="Y5" s="72"/>
      <c r="Z5" s="72"/>
      <c r="AA5" s="1750"/>
    </row>
    <row r="6" spans="1:27" ht="24.95" customHeight="1">
      <c r="A6" s="6"/>
      <c r="B6" s="6"/>
      <c r="C6" s="6"/>
      <c r="D6" s="6"/>
      <c r="E6" s="1748"/>
      <c r="F6" s="1748" t="s">
        <v>723</v>
      </c>
      <c r="G6" s="1748"/>
      <c r="H6" s="6"/>
      <c r="I6" s="6"/>
      <c r="J6" s="6"/>
      <c r="K6" s="6"/>
      <c r="L6" s="6"/>
      <c r="M6" s="6"/>
      <c r="N6" s="6"/>
      <c r="P6" s="1256"/>
      <c r="Q6" s="1748" t="s">
        <v>1560</v>
      </c>
      <c r="R6" s="6"/>
      <c r="S6" s="6"/>
      <c r="T6" s="6"/>
      <c r="U6" s="6"/>
      <c r="V6" s="6"/>
      <c r="W6" s="6"/>
      <c r="X6" s="6"/>
      <c r="Y6" s="6"/>
      <c r="Z6" s="6"/>
      <c r="AA6" s="19"/>
    </row>
    <row r="7" spans="1:27" ht="24.95" customHeight="1" thickBot="1">
      <c r="A7" s="6"/>
      <c r="B7" s="6"/>
      <c r="C7" s="6"/>
      <c r="D7" s="6"/>
      <c r="E7" s="1748"/>
      <c r="F7" s="1748" t="s">
        <v>724</v>
      </c>
      <c r="G7" s="1748"/>
      <c r="H7" s="6"/>
      <c r="I7" s="6"/>
      <c r="J7" s="6"/>
      <c r="K7" s="6"/>
      <c r="L7" s="6"/>
      <c r="M7" s="6"/>
      <c r="N7" s="6"/>
      <c r="P7" s="1751" t="s">
        <v>1561</v>
      </c>
      <c r="Q7" s="1752" t="s">
        <v>1562</v>
      </c>
      <c r="R7" s="1753"/>
      <c r="S7" s="1753"/>
      <c r="T7" s="1753"/>
      <c r="U7" s="1753"/>
      <c r="V7" s="1753"/>
      <c r="W7" s="1753"/>
      <c r="X7" s="1324"/>
      <c r="Y7" s="1324"/>
      <c r="Z7" s="1324"/>
      <c r="AA7" s="1754"/>
    </row>
    <row r="8" spans="1:27" ht="24.95" customHeight="1">
      <c r="A8" s="6"/>
      <c r="B8" s="6"/>
      <c r="C8" s="6"/>
      <c r="D8" s="6"/>
      <c r="E8" s="1748"/>
      <c r="F8" s="1748" t="s">
        <v>725</v>
      </c>
      <c r="G8" s="1748"/>
      <c r="H8" s="6"/>
      <c r="I8" s="6"/>
      <c r="J8" s="6"/>
      <c r="K8" s="6"/>
      <c r="L8" s="6"/>
      <c r="M8" s="6"/>
      <c r="N8" s="6"/>
    </row>
    <row r="9" spans="1:27" ht="24.95" customHeight="1">
      <c r="A9" s="6"/>
      <c r="B9" s="6"/>
      <c r="C9" s="6"/>
      <c r="D9" s="6"/>
      <c r="E9" s="6"/>
      <c r="F9" s="1748" t="s">
        <v>726</v>
      </c>
      <c r="G9" s="6"/>
      <c r="H9" s="6"/>
      <c r="I9" s="6"/>
      <c r="J9" s="6"/>
      <c r="K9" s="6"/>
      <c r="L9" s="6"/>
      <c r="M9" s="6"/>
      <c r="N9" s="6"/>
    </row>
    <row r="10" spans="1:27" ht="24.95" customHeight="1">
      <c r="A10" s="6"/>
      <c r="B10" s="6"/>
      <c r="C10" s="6"/>
      <c r="D10" s="6"/>
      <c r="E10" s="1748" t="s">
        <v>727</v>
      </c>
      <c r="F10" s="6"/>
      <c r="G10" s="6"/>
      <c r="H10" s="6"/>
      <c r="I10" s="6"/>
      <c r="J10" s="6"/>
      <c r="K10" s="6"/>
      <c r="L10" s="6"/>
      <c r="M10" s="6"/>
      <c r="N10" s="6"/>
    </row>
    <row r="11" spans="1:27" ht="24.95" customHeight="1">
      <c r="A11" s="6"/>
      <c r="B11" s="6"/>
      <c r="C11" s="6"/>
      <c r="D11" s="6"/>
      <c r="E11" s="6"/>
      <c r="F11" s="6"/>
      <c r="G11" s="6"/>
      <c r="H11" s="6"/>
      <c r="I11" s="6"/>
      <c r="J11" s="6"/>
      <c r="K11" s="6"/>
      <c r="L11" s="6"/>
      <c r="M11" s="6"/>
      <c r="N11" s="6"/>
    </row>
    <row r="12" spans="1:27" ht="36.75" customHeight="1">
      <c r="A12" s="6"/>
      <c r="B12" s="6"/>
      <c r="C12" s="1755" t="s">
        <v>728</v>
      </c>
      <c r="D12" s="1755"/>
      <c r="E12" s="1755"/>
      <c r="F12" s="1755"/>
      <c r="G12" s="1755"/>
      <c r="H12" s="1755"/>
      <c r="I12" s="1755" t="s">
        <v>729</v>
      </c>
      <c r="J12" s="6"/>
      <c r="K12" s="6"/>
      <c r="L12" s="6"/>
      <c r="M12" s="6"/>
      <c r="N12" s="6"/>
    </row>
    <row r="13" spans="1:27" ht="24.95" customHeight="1">
      <c r="A13" s="6"/>
      <c r="B13" s="6"/>
      <c r="C13" s="6"/>
      <c r="D13" s="6"/>
      <c r="E13" s="6"/>
      <c r="F13" s="6"/>
      <c r="G13" s="6"/>
      <c r="H13" s="6"/>
      <c r="I13" s="6"/>
      <c r="J13" s="6"/>
      <c r="K13" s="6"/>
      <c r="L13" s="6"/>
      <c r="M13" s="6"/>
      <c r="N13" s="6"/>
    </row>
    <row r="14" spans="1:27" ht="24.95" customHeight="1">
      <c r="A14" s="6"/>
      <c r="B14" s="6"/>
      <c r="C14" s="6"/>
      <c r="D14" s="1755" t="s">
        <v>730</v>
      </c>
      <c r="E14" s="6"/>
      <c r="F14" s="6"/>
      <c r="G14" s="6"/>
      <c r="H14" s="6"/>
      <c r="I14" s="1755"/>
      <c r="J14" s="6"/>
      <c r="K14" s="6"/>
      <c r="L14" s="6"/>
      <c r="M14" s="6"/>
      <c r="N14" s="6"/>
    </row>
    <row r="15" spans="1:27" ht="24.95" customHeight="1">
      <c r="A15" s="6"/>
      <c r="B15" s="6"/>
      <c r="C15" s="6"/>
      <c r="D15" s="1755" t="s">
        <v>342</v>
      </c>
      <c r="E15" s="6"/>
      <c r="F15" s="6"/>
      <c r="G15" s="6"/>
      <c r="H15" s="1756" t="s">
        <v>334</v>
      </c>
      <c r="I15" s="1755"/>
      <c r="J15" s="6"/>
      <c r="K15" s="6"/>
      <c r="L15" s="6"/>
      <c r="M15" s="6"/>
      <c r="N15" s="6"/>
    </row>
    <row r="16" spans="1:27" ht="24.95" customHeight="1">
      <c r="A16" s="6"/>
      <c r="B16" s="6"/>
      <c r="C16" s="6"/>
      <c r="D16" s="1755" t="s">
        <v>343</v>
      </c>
      <c r="E16" s="6"/>
      <c r="F16" s="6"/>
      <c r="G16" s="6"/>
      <c r="H16" s="1757"/>
      <c r="I16" s="1757" t="s">
        <v>1563</v>
      </c>
      <c r="J16" s="6"/>
      <c r="K16" s="6"/>
      <c r="L16" s="6"/>
      <c r="M16" s="6"/>
      <c r="N16" s="6"/>
    </row>
    <row r="17" spans="1:14" ht="24.95" customHeight="1">
      <c r="A17" s="6"/>
      <c r="B17" s="6"/>
      <c r="C17" s="6"/>
      <c r="D17" s="1755" t="s">
        <v>334</v>
      </c>
      <c r="E17" s="6"/>
      <c r="F17" s="6"/>
      <c r="G17" s="6"/>
      <c r="H17" s="1757"/>
      <c r="I17" s="1757" t="s">
        <v>1564</v>
      </c>
      <c r="J17" s="6"/>
      <c r="K17" s="6"/>
      <c r="L17" s="6"/>
      <c r="M17" s="6"/>
      <c r="N17" s="6"/>
    </row>
    <row r="18" spans="1:14" ht="24.95" customHeight="1">
      <c r="A18" s="6"/>
      <c r="B18" s="6"/>
      <c r="C18" s="6"/>
      <c r="D18" s="1755" t="s">
        <v>346</v>
      </c>
      <c r="E18" s="6"/>
      <c r="F18" s="6"/>
      <c r="G18" s="6"/>
      <c r="H18" s="1756" t="s">
        <v>731</v>
      </c>
      <c r="I18" s="6"/>
      <c r="J18" s="6"/>
      <c r="K18" s="6"/>
      <c r="L18" s="6"/>
      <c r="M18" s="6"/>
      <c r="N18" s="6"/>
    </row>
    <row r="19" spans="1:14" ht="24.95" customHeight="1">
      <c r="A19" s="6"/>
      <c r="B19" s="6"/>
      <c r="C19" s="6"/>
      <c r="D19" s="1755" t="s">
        <v>732</v>
      </c>
      <c r="E19" s="6"/>
      <c r="F19" s="6"/>
      <c r="G19" s="6"/>
      <c r="H19" s="1757"/>
      <c r="I19" s="1757" t="s">
        <v>733</v>
      </c>
      <c r="J19" s="6"/>
      <c r="K19" s="6"/>
      <c r="L19" s="1755"/>
      <c r="M19" s="6"/>
      <c r="N19" s="6"/>
    </row>
    <row r="20" spans="1:14" ht="24.95" customHeight="1">
      <c r="A20" s="6"/>
      <c r="B20" s="6"/>
      <c r="C20" s="6"/>
      <c r="D20" s="6"/>
      <c r="E20" s="6"/>
      <c r="F20" s="6"/>
      <c r="G20" s="6"/>
      <c r="H20" s="1756" t="s">
        <v>734</v>
      </c>
      <c r="I20" s="1755"/>
      <c r="J20" s="1755"/>
      <c r="K20" s="6"/>
      <c r="L20" s="1755"/>
      <c r="M20" s="6"/>
      <c r="N20" s="6"/>
    </row>
    <row r="21" spans="1:14" ht="24.95" customHeight="1">
      <c r="A21" s="6"/>
      <c r="B21" s="6"/>
      <c r="C21" s="6"/>
      <c r="D21" s="1755" t="s">
        <v>735</v>
      </c>
      <c r="E21" s="6"/>
      <c r="F21" s="6"/>
      <c r="G21" s="6"/>
      <c r="H21" s="1757"/>
      <c r="I21" s="1757" t="s">
        <v>736</v>
      </c>
      <c r="J21" s="1757"/>
      <c r="K21" s="6"/>
      <c r="L21" s="1755"/>
      <c r="M21" s="6"/>
      <c r="N21" s="6"/>
    </row>
    <row r="22" spans="1:14" ht="24.95" customHeight="1">
      <c r="A22" s="6"/>
      <c r="B22" s="6"/>
      <c r="C22" s="6"/>
      <c r="D22" s="1755" t="s">
        <v>342</v>
      </c>
      <c r="E22" s="6"/>
      <c r="F22" s="6"/>
      <c r="G22" s="6"/>
      <c r="H22" s="1756" t="s">
        <v>737</v>
      </c>
      <c r="I22" s="1755"/>
      <c r="J22" s="6"/>
      <c r="K22" s="6"/>
      <c r="L22" s="1755"/>
      <c r="M22" s="6"/>
      <c r="N22" s="6"/>
    </row>
    <row r="23" spans="1:14" ht="24.95" customHeight="1">
      <c r="A23" s="6"/>
      <c r="B23" s="6"/>
      <c r="C23" s="6"/>
      <c r="D23" s="1755" t="s">
        <v>343</v>
      </c>
      <c r="E23" s="6"/>
      <c r="F23" s="6"/>
      <c r="G23" s="6"/>
      <c r="H23" s="1757"/>
      <c r="I23" s="1757" t="s">
        <v>738</v>
      </c>
      <c r="J23" s="6"/>
      <c r="K23" s="6"/>
      <c r="L23" s="1755"/>
      <c r="M23" s="6"/>
      <c r="N23" s="6"/>
    </row>
    <row r="24" spans="1:14" ht="24.95" customHeight="1">
      <c r="A24" s="6"/>
      <c r="B24" s="6"/>
      <c r="C24" s="6"/>
      <c r="D24" s="1755" t="s">
        <v>334</v>
      </c>
      <c r="E24" s="6"/>
      <c r="F24" s="6"/>
      <c r="G24" s="6"/>
      <c r="H24" s="1756" t="s">
        <v>389</v>
      </c>
      <c r="I24" s="1755"/>
      <c r="J24" s="6"/>
      <c r="K24" s="6"/>
      <c r="L24" s="1755"/>
      <c r="M24" s="6"/>
      <c r="N24" s="6"/>
    </row>
    <row r="25" spans="1:14" ht="24.95" customHeight="1">
      <c r="A25" s="6"/>
      <c r="B25" s="6"/>
      <c r="C25" s="6"/>
      <c r="D25" s="1755" t="s">
        <v>346</v>
      </c>
      <c r="E25" s="6"/>
      <c r="F25" s="6"/>
      <c r="G25" s="6"/>
      <c r="H25" s="1757"/>
      <c r="I25" s="1757" t="s">
        <v>739</v>
      </c>
      <c r="J25" s="6"/>
      <c r="K25" s="6"/>
      <c r="L25" s="1755"/>
      <c r="M25" s="6"/>
      <c r="N25" s="6"/>
    </row>
    <row r="26" spans="1:14" ht="24.95" customHeight="1">
      <c r="A26" s="6"/>
      <c r="B26" s="6"/>
      <c r="C26" s="6"/>
      <c r="D26" s="1755" t="s">
        <v>732</v>
      </c>
      <c r="E26" s="6"/>
      <c r="F26" s="6"/>
      <c r="G26" s="6"/>
      <c r="H26" s="1756" t="s">
        <v>740</v>
      </c>
      <c r="I26" s="1755"/>
      <c r="J26" s="6"/>
      <c r="K26" s="6"/>
      <c r="L26" s="6"/>
      <c r="M26" s="6"/>
      <c r="N26" s="6"/>
    </row>
    <row r="27" spans="1:14" ht="24.95" customHeight="1">
      <c r="A27" s="6"/>
      <c r="B27" s="6"/>
      <c r="C27" s="6"/>
      <c r="D27" s="1755"/>
      <c r="E27" s="6"/>
      <c r="F27" s="6"/>
      <c r="G27" s="6"/>
      <c r="H27" s="1757"/>
      <c r="I27" s="1757" t="s">
        <v>741</v>
      </c>
      <c r="J27" s="6"/>
      <c r="K27" s="6"/>
      <c r="L27" s="1755"/>
      <c r="M27" s="6"/>
      <c r="N27" s="6"/>
    </row>
    <row r="28" spans="1:14" ht="24.95" customHeight="1">
      <c r="A28" s="6"/>
      <c r="B28" s="6"/>
      <c r="C28" s="6"/>
      <c r="D28" s="1755" t="s">
        <v>742</v>
      </c>
      <c r="E28" s="6"/>
      <c r="F28" s="6"/>
      <c r="G28" s="6"/>
      <c r="H28" s="1757"/>
      <c r="I28" s="1757" t="s">
        <v>743</v>
      </c>
      <c r="J28" s="6"/>
      <c r="K28" s="6"/>
      <c r="L28" s="6"/>
      <c r="M28" s="6"/>
      <c r="N28" s="6"/>
    </row>
    <row r="29" spans="1:14" ht="24.95" customHeight="1">
      <c r="A29" s="6"/>
      <c r="B29" s="6"/>
      <c r="C29" s="6"/>
      <c r="D29" s="1755" t="s">
        <v>342</v>
      </c>
      <c r="E29" s="6"/>
      <c r="F29" s="6"/>
      <c r="G29" s="6"/>
      <c r="H29" s="1757"/>
      <c r="I29" s="1757" t="s">
        <v>744</v>
      </c>
      <c r="J29" s="6"/>
      <c r="K29" s="6"/>
      <c r="L29" s="6"/>
      <c r="M29" s="6"/>
      <c r="N29" s="6"/>
    </row>
    <row r="30" spans="1:14" ht="24.95" customHeight="1">
      <c r="A30" s="6"/>
      <c r="B30" s="6"/>
      <c r="C30" s="6"/>
      <c r="D30" s="1755" t="s">
        <v>343</v>
      </c>
      <c r="E30" s="6"/>
      <c r="F30" s="6"/>
      <c r="G30" s="6"/>
      <c r="H30" s="1757"/>
      <c r="I30" s="1757" t="s">
        <v>745</v>
      </c>
      <c r="J30" s="6"/>
      <c r="K30" s="6"/>
      <c r="L30" s="6"/>
      <c r="M30" s="6"/>
      <c r="N30" s="6"/>
    </row>
    <row r="31" spans="1:14" ht="24.95" customHeight="1">
      <c r="A31" s="6"/>
      <c r="B31" s="6"/>
      <c r="C31" s="6"/>
      <c r="D31" s="1755" t="s">
        <v>334</v>
      </c>
      <c r="E31" s="6"/>
      <c r="F31" s="6"/>
      <c r="G31" s="6"/>
      <c r="H31" s="6"/>
      <c r="I31" s="6"/>
      <c r="J31" s="6"/>
      <c r="K31" s="6"/>
      <c r="L31" s="6"/>
      <c r="M31" s="6"/>
      <c r="N31" s="6"/>
    </row>
    <row r="32" spans="1:14" ht="24.95" customHeight="1">
      <c r="A32" s="6"/>
      <c r="B32" s="6"/>
      <c r="C32" s="6"/>
      <c r="D32" s="1758" t="s">
        <v>1565</v>
      </c>
      <c r="E32" s="1758"/>
      <c r="F32" s="6"/>
      <c r="G32" s="6"/>
      <c r="H32" s="6"/>
      <c r="I32" s="6"/>
      <c r="J32" s="6"/>
      <c r="K32" s="6"/>
      <c r="L32" s="6"/>
      <c r="M32" s="6"/>
      <c r="N32" s="6"/>
    </row>
    <row r="33" spans="1:14" ht="24.95" customHeight="1">
      <c r="A33" s="6"/>
      <c r="B33" s="6"/>
      <c r="C33" s="6"/>
      <c r="D33" s="1755" t="s">
        <v>346</v>
      </c>
      <c r="E33" s="6"/>
      <c r="F33" s="6"/>
      <c r="G33" s="6"/>
      <c r="H33" s="6"/>
      <c r="I33" s="6"/>
      <c r="J33" s="6"/>
      <c r="K33" s="6"/>
      <c r="L33" s="6"/>
      <c r="M33" s="6"/>
      <c r="N33" s="6"/>
    </row>
    <row r="34" spans="1:14" ht="24.95" customHeight="1">
      <c r="A34" s="6"/>
      <c r="B34" s="6"/>
      <c r="C34" s="6"/>
      <c r="D34" s="1755" t="s">
        <v>732</v>
      </c>
      <c r="E34" s="6"/>
      <c r="F34" s="6"/>
      <c r="G34" s="6"/>
      <c r="H34" s="6"/>
      <c r="I34" s="6"/>
      <c r="J34" s="6"/>
      <c r="K34" s="6"/>
      <c r="L34" s="6"/>
      <c r="M34" s="6"/>
      <c r="N34" s="6"/>
    </row>
    <row r="35" spans="1:14" ht="24.95" customHeight="1">
      <c r="A35" s="6"/>
      <c r="B35" s="6"/>
      <c r="C35" s="6"/>
      <c r="D35" s="1755"/>
      <c r="E35" s="6"/>
      <c r="F35" s="6"/>
      <c r="G35" s="6"/>
      <c r="H35" s="6"/>
      <c r="I35" s="6"/>
      <c r="J35" s="6"/>
      <c r="K35" s="6"/>
      <c r="L35" s="6"/>
      <c r="M35" s="6"/>
      <c r="N35" s="6"/>
    </row>
    <row r="36" spans="1:14" ht="24.95" customHeight="1">
      <c r="A36" s="6"/>
      <c r="B36" s="6"/>
      <c r="C36" s="6"/>
      <c r="D36" s="1755" t="s">
        <v>746</v>
      </c>
      <c r="E36" s="6"/>
      <c r="F36" s="6"/>
      <c r="G36" s="6"/>
      <c r="H36" s="6"/>
      <c r="I36" s="6"/>
      <c r="J36" s="6"/>
      <c r="K36" s="6"/>
      <c r="L36" s="6"/>
      <c r="M36" s="6"/>
      <c r="N36" s="6"/>
    </row>
    <row r="37" spans="1:14" ht="24.95" customHeight="1">
      <c r="A37" s="6"/>
      <c r="B37" s="6"/>
      <c r="C37" s="6"/>
      <c r="D37" s="1755" t="s">
        <v>342</v>
      </c>
      <c r="E37" s="6"/>
      <c r="F37" s="6"/>
      <c r="G37" s="6"/>
      <c r="H37" s="6"/>
      <c r="I37" s="6"/>
      <c r="J37" s="6"/>
      <c r="K37" s="6"/>
      <c r="L37" s="6"/>
      <c r="M37" s="6"/>
      <c r="N37" s="6"/>
    </row>
    <row r="38" spans="1:14" ht="24.95" customHeight="1">
      <c r="A38" s="6"/>
      <c r="B38" s="6"/>
      <c r="C38" s="6"/>
      <c r="D38" s="1755" t="s">
        <v>343</v>
      </c>
      <c r="E38" s="6"/>
      <c r="F38" s="6"/>
      <c r="G38" s="6"/>
      <c r="H38" s="6"/>
      <c r="I38" s="6"/>
      <c r="J38" s="6"/>
      <c r="K38" s="6"/>
      <c r="L38" s="6"/>
      <c r="M38" s="6"/>
      <c r="N38" s="6"/>
    </row>
    <row r="39" spans="1:14" ht="24.95" customHeight="1">
      <c r="A39" s="6"/>
      <c r="B39" s="6"/>
      <c r="C39" s="6"/>
      <c r="D39" s="1755" t="s">
        <v>334</v>
      </c>
      <c r="E39" s="6"/>
      <c r="F39" s="6"/>
      <c r="G39" s="6"/>
      <c r="H39" s="6"/>
      <c r="I39" s="6"/>
      <c r="J39" s="6"/>
      <c r="K39" s="6"/>
      <c r="L39" s="6"/>
      <c r="M39" s="6"/>
      <c r="N39" s="6"/>
    </row>
    <row r="40" spans="1:14" ht="24.95" customHeight="1">
      <c r="A40" s="6"/>
      <c r="B40" s="6"/>
      <c r="C40" s="6"/>
      <c r="D40" s="1755" t="s">
        <v>346</v>
      </c>
      <c r="E40" s="6"/>
      <c r="F40" s="6"/>
      <c r="G40" s="6"/>
      <c r="H40" s="6"/>
      <c r="I40" s="6"/>
      <c r="J40" s="6"/>
      <c r="K40" s="6"/>
      <c r="L40" s="6"/>
      <c r="M40" s="6"/>
      <c r="N40" s="6"/>
    </row>
    <row r="41" spans="1:14" ht="24.95" customHeight="1">
      <c r="A41" s="6"/>
      <c r="B41" s="6"/>
      <c r="C41" s="6"/>
      <c r="D41" s="1755" t="s">
        <v>732</v>
      </c>
      <c r="E41" s="6"/>
      <c r="F41" s="6"/>
      <c r="G41" s="6"/>
      <c r="H41" s="6"/>
      <c r="I41" s="6"/>
      <c r="J41" s="6"/>
      <c r="K41" s="6"/>
      <c r="L41" s="6"/>
      <c r="M41" s="6"/>
      <c r="N41" s="6"/>
    </row>
    <row r="42" spans="1:14" ht="24.95" customHeight="1">
      <c r="A42" s="6"/>
      <c r="B42" s="6"/>
      <c r="C42" s="6"/>
      <c r="D42" s="1755"/>
      <c r="E42" s="6"/>
      <c r="F42" s="6"/>
      <c r="G42" s="6"/>
      <c r="H42" s="6"/>
      <c r="I42" s="6"/>
      <c r="J42" s="6"/>
      <c r="K42" s="6"/>
      <c r="L42" s="6"/>
      <c r="M42" s="6"/>
      <c r="N42" s="6"/>
    </row>
    <row r="43" spans="1:14" ht="24.95" customHeight="1">
      <c r="A43" s="6"/>
      <c r="B43" s="6"/>
      <c r="C43" s="6"/>
      <c r="D43" s="1755"/>
      <c r="E43" s="6"/>
      <c r="F43" s="6"/>
      <c r="G43" s="6"/>
      <c r="H43" s="6"/>
      <c r="I43" s="6"/>
      <c r="J43" s="6"/>
      <c r="K43" s="6"/>
      <c r="L43" s="6"/>
      <c r="M43" s="6"/>
      <c r="N43" s="6"/>
    </row>
    <row r="44" spans="1:14" ht="24.95" customHeight="1">
      <c r="D44" s="1759"/>
    </row>
    <row r="45" spans="1:14" ht="24.95" customHeight="1">
      <c r="D45" s="1759"/>
    </row>
    <row r="46" spans="1:14" ht="24.95" customHeight="1">
      <c r="D46" s="1759"/>
    </row>
    <row r="47" spans="1:14" ht="24.95" customHeight="1">
      <c r="D47" s="1759"/>
    </row>
    <row r="48" spans="1:14" ht="24.95" customHeight="1">
      <c r="D48" s="1759"/>
    </row>
    <row r="49" spans="4:4" ht="24.95" customHeight="1">
      <c r="D49" s="1759"/>
    </row>
    <row r="50" spans="4:4" ht="24.95" customHeight="1">
      <c r="D50" s="1759"/>
    </row>
    <row r="51" spans="4:4" ht="24.95" customHeight="1">
      <c r="D51" s="1759"/>
    </row>
    <row r="52" spans="4:4" ht="24.95" customHeight="1">
      <c r="D52" s="1759"/>
    </row>
    <row r="53" spans="4:4" ht="24.95" customHeight="1">
      <c r="D53" s="1759"/>
    </row>
    <row r="54" spans="4:4" ht="24.95" customHeight="1">
      <c r="D54" s="1759"/>
    </row>
    <row r="55" spans="4:4" ht="24.95" customHeight="1">
      <c r="D55" s="1759"/>
    </row>
    <row r="56" spans="4:4" ht="24.95" customHeight="1"/>
    <row r="58" spans="4:4" ht="24.95" customHeight="1"/>
    <row r="59" spans="4:4" ht="24.95" customHeight="1"/>
    <row r="60" spans="4:4" ht="24.95" customHeight="1"/>
    <row r="61" spans="4:4" ht="24.95" customHeight="1"/>
    <row r="62" spans="4:4" ht="24.95" customHeight="1"/>
    <row r="63" spans="4:4" ht="24.95" customHeight="1"/>
    <row r="64" spans="4:4"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row r="74" ht="24.95" customHeight="1"/>
    <row r="75" ht="24.95" customHeight="1"/>
    <row r="76" ht="24.95" customHeight="1"/>
    <row r="77" ht="24.95" customHeight="1"/>
    <row r="78" ht="24.95" customHeight="1"/>
    <row r="79" ht="24.95" customHeight="1"/>
    <row r="80" ht="24.95" customHeight="1"/>
    <row r="81" ht="24.95" customHeight="1"/>
    <row r="82" ht="24.95" customHeight="1"/>
    <row r="83" ht="24.95" customHeight="1"/>
    <row r="84" ht="24.95" customHeight="1"/>
    <row r="85" ht="24.95" customHeight="1"/>
    <row r="86" ht="24.95" customHeight="1"/>
    <row r="87" ht="24.95" customHeight="1"/>
    <row r="88" ht="24.95" customHeight="1"/>
    <row r="89" ht="24.95" customHeight="1"/>
    <row r="90" ht="24.95" customHeight="1"/>
    <row r="91" ht="24.95" customHeight="1"/>
    <row r="92" ht="24.95" customHeight="1"/>
    <row r="93" ht="24.95" customHeight="1"/>
    <row r="94" ht="24.95" customHeight="1"/>
    <row r="95" ht="24.95" customHeight="1"/>
    <row r="9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1">
    <mergeCell ref="A2:N3"/>
  </mergeCells>
  <hyperlinks>
    <hyperlink ref="Q7" r:id="rId1" xr:uid="{A0C0148A-CBA6-47EB-BDD4-70630A9B005F}"/>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07AC-07B6-4570-8084-948135C47131}">
  <dimension ref="A1:V45"/>
  <sheetViews>
    <sheetView showZeros="0" zoomScale="75" zoomScaleNormal="75" workbookViewId="0">
      <selection activeCell="H33" sqref="H33"/>
    </sheetView>
  </sheetViews>
  <sheetFormatPr baseColWidth="10" defaultRowHeight="21"/>
  <cols>
    <col min="1" max="1" width="4" style="2756" customWidth="1"/>
    <col min="2" max="2" width="60.5703125" style="2756" customWidth="1"/>
    <col min="3" max="3" width="11.42578125" style="2756"/>
    <col min="4" max="4" width="20" style="2756" customWidth="1"/>
    <col min="5" max="5" width="13.7109375" style="2756" customWidth="1"/>
    <col min="6" max="6" width="26.7109375" style="2756" customWidth="1"/>
    <col min="7" max="7" width="32.85546875" style="2756" customWidth="1"/>
    <col min="8" max="8" width="16.5703125" style="2756" customWidth="1"/>
    <col min="9" max="9" width="36.140625" style="2756" customWidth="1"/>
    <col min="10" max="10" width="32.42578125" style="2756" customWidth="1"/>
    <col min="11" max="11" width="104.5703125" style="2756" customWidth="1"/>
    <col min="12" max="12" width="5.28515625" style="2756" customWidth="1"/>
    <col min="13" max="13" width="17.5703125" style="2794" customWidth="1"/>
    <col min="14" max="14" width="16.5703125" style="2756" customWidth="1"/>
    <col min="15" max="15" width="15.5703125" style="2756" customWidth="1"/>
    <col min="16" max="16" width="4" style="2756" customWidth="1"/>
    <col min="23" max="16384" width="11.42578125" style="2756"/>
  </cols>
  <sheetData>
    <row r="1" spans="2:16" ht="21.75" thickBot="1">
      <c r="B1" s="2754"/>
      <c r="I1" s="2754"/>
      <c r="J1" s="2754"/>
      <c r="M1" s="2755"/>
      <c r="N1" s="2754"/>
      <c r="O1" s="2754"/>
      <c r="P1" s="2754"/>
    </row>
    <row r="2" spans="2:16" ht="21" customHeight="1">
      <c r="B2" s="3706" t="s">
        <v>2412</v>
      </c>
      <c r="C2" s="3707"/>
      <c r="D2" s="3707"/>
      <c r="E2" s="3707"/>
      <c r="F2" s="3707"/>
      <c r="G2" s="3707"/>
      <c r="H2" s="3707"/>
      <c r="I2" s="3110"/>
      <c r="J2" s="3110"/>
      <c r="K2" s="3110"/>
      <c r="L2" s="3110"/>
      <c r="M2" s="3110"/>
      <c r="N2" s="3110"/>
      <c r="O2" s="3110"/>
      <c r="P2" s="3110"/>
    </row>
    <row r="3" spans="2:16" ht="21.75" customHeight="1" thickBot="1">
      <c r="B3" s="3122"/>
      <c r="I3" s="3119"/>
      <c r="J3" s="3119"/>
      <c r="K3" s="3111"/>
      <c r="L3" s="3113"/>
      <c r="M3" s="3111"/>
      <c r="N3" s="3111"/>
      <c r="O3" s="3111"/>
      <c r="P3" s="3111"/>
    </row>
    <row r="4" spans="2:16" ht="21" customHeight="1">
      <c r="B4" s="4088" t="s">
        <v>2413</v>
      </c>
      <c r="C4" s="2757"/>
      <c r="D4" s="2757"/>
      <c r="E4" s="2757"/>
      <c r="F4" s="2757"/>
      <c r="G4" s="2757"/>
      <c r="H4" s="2757"/>
      <c r="I4" s="4098" t="s">
        <v>2414</v>
      </c>
      <c r="J4" s="4099"/>
      <c r="K4" s="4094" t="s">
        <v>2767</v>
      </c>
      <c r="L4" s="4095"/>
      <c r="M4" s="3112"/>
      <c r="N4" s="3112"/>
      <c r="O4" s="3112"/>
      <c r="P4" s="3112"/>
    </row>
    <row r="5" spans="2:16" ht="21.75" customHeight="1">
      <c r="B5" s="4089"/>
      <c r="C5" s="2757"/>
      <c r="D5" s="2757"/>
      <c r="E5" s="2757"/>
      <c r="F5" s="2757"/>
      <c r="G5" s="2757"/>
      <c r="H5" s="2757"/>
      <c r="I5" s="4100"/>
      <c r="J5" s="4101"/>
      <c r="K5" s="4094" t="s">
        <v>2768</v>
      </c>
      <c r="L5" s="4095"/>
      <c r="M5" s="3112"/>
      <c r="N5" s="3112"/>
      <c r="O5" s="3112"/>
      <c r="P5" s="3112"/>
    </row>
    <row r="6" spans="2:16" ht="21" customHeight="1">
      <c r="B6" s="4089"/>
      <c r="C6" s="2757"/>
      <c r="D6" s="2757"/>
      <c r="E6" s="2757"/>
      <c r="F6" s="2757"/>
      <c r="G6" s="2757"/>
      <c r="H6" s="2757"/>
      <c r="I6" s="4102" t="s">
        <v>2766</v>
      </c>
      <c r="J6" s="4103"/>
      <c r="K6" s="4092" t="s">
        <v>2769</v>
      </c>
      <c r="L6" s="4093"/>
      <c r="N6" s="3109"/>
      <c r="O6" s="3109"/>
      <c r="P6" s="3109"/>
    </row>
    <row r="7" spans="2:16" ht="21.75" customHeight="1">
      <c r="B7" s="4090" t="s">
        <v>2415</v>
      </c>
      <c r="C7" s="2757"/>
      <c r="D7" s="2757"/>
      <c r="E7" s="2757"/>
      <c r="F7" s="2757"/>
      <c r="G7" s="2757"/>
      <c r="H7" s="2757"/>
      <c r="I7" s="4102"/>
      <c r="J7" s="4103"/>
      <c r="K7" s="4092" t="s">
        <v>2770</v>
      </c>
      <c r="L7" s="4093"/>
      <c r="M7" s="3109"/>
      <c r="N7" s="3109"/>
      <c r="O7" s="3109"/>
      <c r="P7" s="3109"/>
    </row>
    <row r="8" spans="2:16" ht="21.75" customHeight="1">
      <c r="B8" s="4090"/>
      <c r="C8" s="2757"/>
      <c r="D8" s="2757"/>
      <c r="E8" s="2757"/>
      <c r="F8" s="2757"/>
      <c r="G8" s="2757"/>
      <c r="H8" s="2757"/>
      <c r="I8" s="4102"/>
      <c r="J8" s="4103"/>
      <c r="K8" s="4092" t="s">
        <v>2772</v>
      </c>
      <c r="L8" s="4093"/>
      <c r="O8" s="2758"/>
      <c r="P8" s="2759"/>
    </row>
    <row r="9" spans="2:16" ht="34.5" thickBot="1">
      <c r="B9" s="4091"/>
      <c r="C9" s="2757"/>
      <c r="D9" s="2757"/>
      <c r="E9" s="2757"/>
      <c r="F9" s="2757"/>
      <c r="G9" s="2757"/>
      <c r="H9" s="2757"/>
      <c r="I9" s="3120" t="s">
        <v>2416</v>
      </c>
      <c r="J9" s="3121" t="s">
        <v>2417</v>
      </c>
      <c r="K9" s="4094" t="s">
        <v>2771</v>
      </c>
      <c r="L9" s="4095"/>
      <c r="O9" s="2760"/>
      <c r="P9" s="2761"/>
    </row>
    <row r="10" spans="2:16" ht="30" customHeight="1">
      <c r="B10" s="2762" t="s">
        <v>2419</v>
      </c>
      <c r="C10" s="2765"/>
      <c r="D10" s="2765"/>
      <c r="E10" s="4096" t="s">
        <v>2424</v>
      </c>
      <c r="F10" s="4096"/>
      <c r="G10" s="4096"/>
      <c r="H10" s="4097"/>
      <c r="I10" s="4106" t="s">
        <v>2420</v>
      </c>
      <c r="J10" s="4107"/>
      <c r="K10" s="4087" t="s">
        <v>2773</v>
      </c>
      <c r="L10" s="3114"/>
      <c r="M10" s="2763" t="s">
        <v>2421</v>
      </c>
      <c r="N10" s="2985" t="s">
        <v>2422</v>
      </c>
      <c r="O10" s="4085" t="s">
        <v>2423</v>
      </c>
      <c r="P10" s="2764"/>
    </row>
    <row r="11" spans="2:16" ht="27.75" customHeight="1">
      <c r="B11" s="2766" t="s">
        <v>2425</v>
      </c>
      <c r="C11" s="2765"/>
      <c r="D11" s="2765"/>
      <c r="E11" s="4096"/>
      <c r="F11" s="4096"/>
      <c r="G11" s="4096"/>
      <c r="H11" s="4097"/>
      <c r="I11" s="4108" t="s">
        <v>2426</v>
      </c>
      <c r="J11" s="4110" t="s">
        <v>2427</v>
      </c>
      <c r="K11" s="4087"/>
      <c r="L11" s="3114"/>
      <c r="M11" s="2767"/>
      <c r="N11" s="2986"/>
      <c r="O11" s="4086"/>
      <c r="P11" s="2768"/>
    </row>
    <row r="12" spans="2:16" ht="49.5" customHeight="1">
      <c r="B12" s="2769" t="s">
        <v>2428</v>
      </c>
      <c r="C12" s="2765"/>
      <c r="D12" s="2765"/>
      <c r="E12" s="4096"/>
      <c r="F12" s="4096"/>
      <c r="G12" s="4096"/>
      <c r="H12" s="4097"/>
      <c r="I12" s="4108"/>
      <c r="J12" s="4110"/>
      <c r="K12" s="4087"/>
      <c r="L12" s="3114"/>
      <c r="M12" s="2770" t="s">
        <v>2774</v>
      </c>
      <c r="N12" s="2771" t="s">
        <v>2775</v>
      </c>
      <c r="O12" s="2772" t="s">
        <v>2429</v>
      </c>
      <c r="P12" s="2773"/>
    </row>
    <row r="13" spans="2:16" ht="64.5" customHeight="1">
      <c r="B13" s="3123" t="s">
        <v>2430</v>
      </c>
      <c r="C13" s="4082" t="s">
        <v>2963</v>
      </c>
      <c r="D13" s="4083"/>
      <c r="E13" s="3124"/>
      <c r="F13" s="4084" t="s">
        <v>2433</v>
      </c>
      <c r="G13" s="4084"/>
      <c r="H13" s="2775"/>
      <c r="I13" s="4109"/>
      <c r="J13" s="4111"/>
      <c r="K13" s="2774" t="s">
        <v>2432</v>
      </c>
      <c r="L13" s="3115"/>
      <c r="M13" s="4104" t="s">
        <v>2431</v>
      </c>
      <c r="N13" s="4081"/>
      <c r="O13" s="4081"/>
      <c r="P13" s="4105"/>
    </row>
    <row r="14" spans="2:16" ht="26.25">
      <c r="B14" s="2776" t="str">
        <f>IF(K14="","",UPPER(LEFT(O14,1))&amp;RIGHT(O14,LEN(O14)-1))</f>
        <v>Exemple / équeuter, laver, cuire 100 Gr de haricots à l'anglaise les égoutter</v>
      </c>
      <c r="C14" s="2782">
        <f>LEN(B14)</f>
        <v>77</v>
      </c>
      <c r="D14" s="2783" t="str">
        <f>IF(ISBLANK(O14),"","Caractères")</f>
        <v>Caractères</v>
      </c>
      <c r="E14" s="2784">
        <v>50</v>
      </c>
      <c r="F14" s="2785" t="str">
        <f>IF(ISBLANK(K14),"",IF(C14&gt;E14,(C14-E14&amp;" caractères de trop."),"Ok moins de "&amp;E14))</f>
        <v>27 caractères de trop.</v>
      </c>
      <c r="G14" s="2786" t="str">
        <f>IF(ISBLANK(K14),"",IF(C14=E14,"Ok",IF(C14&lt;E14,"Ok","répartissez votre texte sur")))</f>
        <v>répartissez votre texte sur</v>
      </c>
      <c r="H14" s="2787">
        <f>IF(ISBLANK(O14),"",IF(C14&gt;E14,INT(C14/E14+1),"OK "))</f>
        <v>2</v>
      </c>
      <c r="I14" s="3085" t="s">
        <v>2434</v>
      </c>
      <c r="J14" s="2777" t="s">
        <v>2435</v>
      </c>
      <c r="K14" s="2781" t="s">
        <v>2436</v>
      </c>
      <c r="L14" s="3116"/>
      <c r="M14" s="2778" t="str">
        <f>SUBSTITUTE(K14,I9,"")</f>
        <v>exemple /  équeuter, laver,      cuire 300g de haricots   ...  à l'anglaise les égoutter</v>
      </c>
      <c r="N14" s="2779" t="str">
        <f>SUBSTITUTE(M14,J9,"")</f>
        <v>exemple /  équeuter, laver,      cuire 300g de haricots     à l'anglaise les égoutter</v>
      </c>
      <c r="O14" s="2780" t="str">
        <f t="shared" ref="O14:O36" si="0">TRIM(P14)</f>
        <v>exemple / équeuter, laver, cuire 100 Gr de haricots à l'anglaise les égoutter</v>
      </c>
      <c r="P14" s="3108" t="str">
        <f t="shared" ref="P14:P36" si="1">SUBSTITUTE(N14,I14,J14)</f>
        <v>exemple /  équeuter, laver,      cuire 100 Gr de haricots     à l'anglaise les égoutter</v>
      </c>
    </row>
    <row r="15" spans="2:16" ht="26.25">
      <c r="B15" s="2776" t="str">
        <f t="shared" ref="B15:B36" si="2">IF(O15="","",UPPER(LEFT(O15,1))&amp;RIGHT(O15,LEN(O15)-1))</f>
        <v/>
      </c>
      <c r="C15" s="2782">
        <f>LEN(O15)</f>
        <v>0</v>
      </c>
      <c r="D15" s="2783" t="str">
        <f>IF(ISBLANK(O15),"","Caractères")</f>
        <v>Caractères</v>
      </c>
      <c r="E15" s="2784"/>
      <c r="F15" s="2785" t="str">
        <f>IF(ISBLANK(K15),"",IF(C15&gt;E15,(C15-E15&amp;" caractères de trop."),"Ok moins de "&amp;E15))</f>
        <v/>
      </c>
      <c r="G15" s="2786" t="str">
        <f>IF(ISBLANK(K15),"",IF(C15=E15,"Ok",IF(C15&lt;E15,"Ok","répartissez votre texte sur")))</f>
        <v/>
      </c>
      <c r="H15" s="2787" t="str">
        <f>IF(ISBLANK(O15),"",IF(C15&gt;E15,INT(C15/E15+1),"OK "))</f>
        <v xml:space="preserve">OK </v>
      </c>
      <c r="I15" s="3085"/>
      <c r="J15" s="2777"/>
      <c r="K15" s="2781"/>
      <c r="L15" s="3116"/>
      <c r="M15" s="2778" t="str">
        <f>SUBSTITUTE(K15,I9,"")</f>
        <v/>
      </c>
      <c r="N15" s="2779" t="str">
        <f>SUBSTITUTE(M15,J9,"")</f>
        <v/>
      </c>
      <c r="O15" s="2780" t="str">
        <f t="shared" si="0"/>
        <v/>
      </c>
      <c r="P15" s="3108" t="str">
        <f t="shared" si="1"/>
        <v/>
      </c>
    </row>
    <row r="16" spans="2:16" ht="26.25">
      <c r="B16" s="2776" t="str">
        <f t="shared" si="2"/>
        <v>Laver, parer les aubergines, les couper en 2 et en six dans la longueur /</v>
      </c>
      <c r="C16" s="2782">
        <f>LEN(O16)</f>
        <v>73</v>
      </c>
      <c r="D16" s="2783" t="str">
        <f>IF(ISBLANK(O16),"","Caractères")</f>
        <v>Caractères</v>
      </c>
      <c r="E16" s="2784">
        <v>40</v>
      </c>
      <c r="F16" s="2785" t="str">
        <f>IF(ISBLANK(K16),"",IF(C16&gt;E16,(C16-E16&amp;" caractères de trop."),"Ok moins de "&amp;E16))</f>
        <v>33 caractères de trop.</v>
      </c>
      <c r="G16" s="2786" t="str">
        <f>IF(ISBLANK(K16),"",IF(C16=E16,"Ok",IF(C16&lt;E16,"Ok","répartissez votre texte sur")))</f>
        <v>répartissez votre texte sur</v>
      </c>
      <c r="H16" s="2787">
        <f>IF(ISBLANK(O16),"",IF(C16&gt;E16,INT(C16/E16+1),"OK "))</f>
        <v>2</v>
      </c>
      <c r="I16" s="3085" t="s">
        <v>2437</v>
      </c>
      <c r="J16" s="2777" t="s">
        <v>2438</v>
      </c>
      <c r="K16" s="2781" t="s">
        <v>2439</v>
      </c>
      <c r="L16" s="3116"/>
      <c r="M16" s="2778" t="str">
        <f>SUBSTITUTE(K16,I9,"")</f>
        <v>... laver, parer les aubergines,    les couper en quatre dans la longueur /</v>
      </c>
      <c r="N16" s="2779" t="str">
        <f>SUBSTITUTE(M16,J9,"")</f>
        <v xml:space="preserve"> laver, parer les aubergines,    les couper en quatre dans la longueur /</v>
      </c>
      <c r="O16" s="2780" t="str">
        <f t="shared" si="0"/>
        <v>laver, parer les aubergines, les couper en 2 et en six dans la longueur /</v>
      </c>
      <c r="P16" s="3108" t="str">
        <f t="shared" si="1"/>
        <v xml:space="preserve"> laver, parer les aubergines,    les couper en 2 et en six dans la longueur /</v>
      </c>
    </row>
    <row r="17" spans="2:16" ht="26.25">
      <c r="B17" s="2776" t="str">
        <f t="shared" si="2"/>
        <v/>
      </c>
      <c r="C17" s="2782">
        <f t="shared" ref="C17:C36" si="3">LEN(O17)</f>
        <v>0</v>
      </c>
      <c r="D17" s="2783" t="str">
        <f t="shared" ref="D17:D36" si="4">IF(ISBLANK(O17),"","Caractères")</f>
        <v>Caractères</v>
      </c>
      <c r="E17" s="2784">
        <v>40</v>
      </c>
      <c r="F17" s="2785" t="str">
        <f t="shared" ref="F17:F36" si="5">IF(ISBLANK(K17),"",IF(C17&gt;E17,(C17-E17&amp;" caractères de trop."),"Ok moins de "&amp;E17))</f>
        <v/>
      </c>
      <c r="G17" s="2786" t="str">
        <f t="shared" ref="G17:G36" si="6">IF(ISBLANK(K17),"",IF(C17=E17,"Ok",IF(C17&lt;E17,"Ok","répartissez votre texte sur")))</f>
        <v/>
      </c>
      <c r="H17" s="2787" t="str">
        <f t="shared" ref="H17:H36" si="7">IF(ISBLANK(O17),"",IF(C17&gt;E17,INT(C17/E17+1),"OK "))</f>
        <v xml:space="preserve">OK </v>
      </c>
      <c r="I17" s="3085"/>
      <c r="J17" s="2777"/>
      <c r="K17" s="2781"/>
      <c r="L17" s="3116"/>
      <c r="M17" s="2778" t="str">
        <f>SUBSTITUTE(K17,I9,"")</f>
        <v/>
      </c>
      <c r="N17" s="2779" t="str">
        <f>SUBSTITUTE(M17,J9,"")</f>
        <v/>
      </c>
      <c r="O17" s="2780" t="str">
        <f t="shared" si="0"/>
        <v/>
      </c>
      <c r="P17" s="3108" t="str">
        <f t="shared" si="1"/>
        <v/>
      </c>
    </row>
    <row r="18" spans="2:16" ht="26.25">
      <c r="B18" s="2776" t="str">
        <f t="shared" si="2"/>
        <v>Cuire les fèves à l'anglaise les égoutter EXEMPLE / équeuter, laver, cuire les fèves à l'anglaise les égoutter EXEMPLE / équeuter, laver, cuire les fèves à l'anglaise les égoutterEXEMPLE / équeuter, laver, cuire les fèves à l'anglaise les égoutter</v>
      </c>
      <c r="C18" s="2782">
        <f t="shared" si="3"/>
        <v>247</v>
      </c>
      <c r="D18" s="2783" t="str">
        <f t="shared" si="4"/>
        <v>Caractères</v>
      </c>
      <c r="E18" s="2784">
        <v>40</v>
      </c>
      <c r="F18" s="2785" t="str">
        <f t="shared" si="5"/>
        <v>207 caractères de trop.</v>
      </c>
      <c r="G18" s="2786" t="str">
        <f t="shared" si="6"/>
        <v>répartissez votre texte sur</v>
      </c>
      <c r="H18" s="2787">
        <f t="shared" si="7"/>
        <v>7</v>
      </c>
      <c r="I18" s="3085" t="s">
        <v>2440</v>
      </c>
      <c r="J18" s="2777" t="s">
        <v>2441</v>
      </c>
      <c r="K18" s="2781" t="s">
        <v>2442</v>
      </c>
      <c r="L18" s="3116"/>
      <c r="M18" s="2778" t="str">
        <f>SUBSTITUTE(K18,I9,"")</f>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N18" s="2779" t="str">
        <f>SUBSTITUTE(M18,J9,"")</f>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O18" s="2780" t="str">
        <f t="shared" si="0"/>
        <v>cuire les fèves à l'anglaise les égoutter EXEMPLE / équeuter, laver, cuire les fèves à l'anglaise les égoutter EXEMPLE / équeuter, laver, cuire les fèves à l'anglaise les égoutterEXEMPLE / équeuter, laver, cuire les fèves à l'anglaise les égoutter</v>
      </c>
      <c r="P18" s="3108" t="str">
        <f t="shared" si="1"/>
        <v xml:space="preserve">      cuire les fèves     à l'anglaise les égoutter EXEMPLE /  équeuter, laver,      cuire les fèves     à l'anglaise les égoutter EXEMPLE /  équeuter, laver,                    cuire les fèves     à l'anglaise les égoutterEXEMPLE /  équeuter, laver,      cuire les fèves     à l'anglaise les égoutter</v>
      </c>
    </row>
    <row r="19" spans="2:16" ht="26.25">
      <c r="B19" s="2776" t="str">
        <f t="shared" si="2"/>
        <v/>
      </c>
      <c r="C19" s="2782">
        <f t="shared" si="3"/>
        <v>0</v>
      </c>
      <c r="D19" s="2783" t="str">
        <f t="shared" si="4"/>
        <v>Caractères</v>
      </c>
      <c r="E19" s="2784">
        <v>40</v>
      </c>
      <c r="F19" s="2785" t="str">
        <f t="shared" si="5"/>
        <v/>
      </c>
      <c r="G19" s="2786" t="str">
        <f t="shared" si="6"/>
        <v/>
      </c>
      <c r="H19" s="2787" t="str">
        <f t="shared" si="7"/>
        <v xml:space="preserve">OK </v>
      </c>
      <c r="I19" s="3085"/>
      <c r="J19" s="2777"/>
      <c r="K19" s="2781"/>
      <c r="L19" s="3116"/>
      <c r="M19" s="2778" t="str">
        <f>SUBSTITUTE(K19,I9,"")</f>
        <v/>
      </c>
      <c r="N19" s="2779" t="str">
        <f>SUBSTITUTE(M19,J9,"")</f>
        <v/>
      </c>
      <c r="O19" s="2780" t="str">
        <f t="shared" si="0"/>
        <v/>
      </c>
      <c r="P19" s="3108" t="str">
        <f t="shared" si="1"/>
        <v/>
      </c>
    </row>
    <row r="20" spans="2:16" ht="26.25">
      <c r="B20" s="2776" t="str">
        <f t="shared" si="2"/>
        <v>Lait</v>
      </c>
      <c r="C20" s="2782">
        <f t="shared" si="3"/>
        <v>4</v>
      </c>
      <c r="D20" s="2783" t="str">
        <f t="shared" si="4"/>
        <v>Caractères</v>
      </c>
      <c r="E20" s="2784">
        <v>40</v>
      </c>
      <c r="F20" s="2785" t="str">
        <f t="shared" si="5"/>
        <v>Ok moins de 40</v>
      </c>
      <c r="G20" s="2786" t="str">
        <f t="shared" si="6"/>
        <v>Ok</v>
      </c>
      <c r="H20" s="2787" t="str">
        <f t="shared" si="7"/>
        <v xml:space="preserve">OK </v>
      </c>
      <c r="I20" s="3085" t="s">
        <v>2443</v>
      </c>
      <c r="J20" s="2777"/>
      <c r="K20" s="2781" t="s">
        <v>2444</v>
      </c>
      <c r="L20" s="3116"/>
      <c r="M20" s="2778" t="str">
        <f>SUBSTITUTE(K20,I9,"")</f>
        <v>1. litre de lait</v>
      </c>
      <c r="N20" s="2779" t="str">
        <f>SUBSTITUTE(M20,J9,"")</f>
        <v>1. litre de lait</v>
      </c>
      <c r="O20" s="2780" t="str">
        <f t="shared" si="0"/>
        <v>lait</v>
      </c>
      <c r="P20" s="3108" t="str">
        <f t="shared" si="1"/>
        <v xml:space="preserve"> lait</v>
      </c>
    </row>
    <row r="21" spans="2:16" ht="26.25">
      <c r="B21" s="2776" t="str">
        <f t="shared" si="2"/>
        <v>Pain sec (avec le moins de croute colorée possible)</v>
      </c>
      <c r="C21" s="2782">
        <f t="shared" si="3"/>
        <v>51</v>
      </c>
      <c r="D21" s="2783" t="str">
        <f t="shared" si="4"/>
        <v>Caractères</v>
      </c>
      <c r="E21" s="2784">
        <v>40</v>
      </c>
      <c r="F21" s="2785" t="str">
        <f t="shared" si="5"/>
        <v>11 caractères de trop.</v>
      </c>
      <c r="G21" s="2786" t="str">
        <f t="shared" si="6"/>
        <v>répartissez votre texte sur</v>
      </c>
      <c r="H21" s="2787">
        <f t="shared" si="7"/>
        <v>2</v>
      </c>
      <c r="I21" s="3085" t="s">
        <v>2445</v>
      </c>
      <c r="J21" s="2777"/>
      <c r="K21" s="2781" t="s">
        <v>2446</v>
      </c>
      <c r="L21" s="3116"/>
      <c r="M21" s="2778" t="str">
        <f>SUBSTITUTE(K21,I9,"")</f>
        <v>0.500 kg de pain sec (avec le moins de croute colorée possible)</v>
      </c>
      <c r="N21" s="2779" t="str">
        <f>SUBSTITUTE(M21,J9,"")</f>
        <v>0.500 kg de pain sec (avec le moins de croute colorée possible)</v>
      </c>
      <c r="O21" s="2780" t="str">
        <f t="shared" si="0"/>
        <v>pain sec (avec le moins de croute colorée possible)</v>
      </c>
      <c r="P21" s="3108" t="str">
        <f t="shared" si="1"/>
        <v xml:space="preserve"> pain sec (avec le moins de croute colorée possible)</v>
      </c>
    </row>
    <row r="22" spans="2:16" ht="26.25">
      <c r="B22" s="2776" t="str">
        <f t="shared" si="2"/>
        <v>Œufs</v>
      </c>
      <c r="C22" s="2782">
        <f t="shared" si="3"/>
        <v>4</v>
      </c>
      <c r="D22" s="2783" t="str">
        <f t="shared" si="4"/>
        <v>Caractères</v>
      </c>
      <c r="E22" s="2784">
        <v>40</v>
      </c>
      <c r="F22" s="2785" t="str">
        <f t="shared" si="5"/>
        <v>Ok moins de 40</v>
      </c>
      <c r="G22" s="2786" t="str">
        <f t="shared" si="6"/>
        <v>Ok</v>
      </c>
      <c r="H22" s="2787" t="str">
        <f t="shared" si="7"/>
        <v xml:space="preserve">OK </v>
      </c>
      <c r="I22" s="3085">
        <v>2</v>
      </c>
      <c r="J22" s="2777"/>
      <c r="K22" s="2781" t="s">
        <v>430</v>
      </c>
      <c r="L22" s="3116"/>
      <c r="M22" s="2778" t="str">
        <f>SUBSTITUTE(K22,I9,"")</f>
        <v>2 œufs</v>
      </c>
      <c r="N22" s="2779" t="str">
        <f>SUBSTITUTE(M22,J9,"")</f>
        <v>2 œufs</v>
      </c>
      <c r="O22" s="2780" t="str">
        <f t="shared" si="0"/>
        <v>œufs</v>
      </c>
      <c r="P22" s="3108" t="str">
        <f t="shared" si="1"/>
        <v xml:space="preserve"> œufs</v>
      </c>
    </row>
    <row r="23" spans="2:16" ht="26.25">
      <c r="B23" s="2776" t="str">
        <f t="shared" si="2"/>
        <v>Noisette en poudre</v>
      </c>
      <c r="C23" s="2782">
        <f t="shared" si="3"/>
        <v>18</v>
      </c>
      <c r="D23" s="2783" t="str">
        <f t="shared" si="4"/>
        <v>Caractères</v>
      </c>
      <c r="E23" s="2784">
        <v>40</v>
      </c>
      <c r="F23" s="2785" t="str">
        <f t="shared" si="5"/>
        <v>Ok moins de 40</v>
      </c>
      <c r="G23" s="2786" t="str">
        <f t="shared" si="6"/>
        <v>Ok</v>
      </c>
      <c r="H23" s="2787" t="str">
        <f t="shared" si="7"/>
        <v xml:space="preserve">OK </v>
      </c>
      <c r="I23" s="3085" t="s">
        <v>2447</v>
      </c>
      <c r="J23" s="2777"/>
      <c r="K23" s="2781" t="s">
        <v>2448</v>
      </c>
      <c r="L23" s="3116"/>
      <c r="M23" s="2778" t="str">
        <f>SUBSTITUTE(K23,I9,"")</f>
        <v>100 g Noisette en poudre</v>
      </c>
      <c r="N23" s="2779" t="str">
        <f>SUBSTITUTE(M23,J9,"")</f>
        <v>100 g Noisette en poudre</v>
      </c>
      <c r="O23" s="2780" t="str">
        <f t="shared" si="0"/>
        <v>Noisette en poudre</v>
      </c>
      <c r="P23" s="3108" t="str">
        <f t="shared" si="1"/>
        <v>Noisette en poudre</v>
      </c>
    </row>
    <row r="24" spans="2:16" ht="26.25">
      <c r="B24" s="2776" t="str">
        <f t="shared" si="2"/>
        <v>1 banane</v>
      </c>
      <c r="C24" s="2782">
        <f t="shared" si="3"/>
        <v>8</v>
      </c>
      <c r="D24" s="2783" t="str">
        <f t="shared" si="4"/>
        <v>Caractères</v>
      </c>
      <c r="E24" s="2784">
        <v>40</v>
      </c>
      <c r="F24" s="2785" t="str">
        <f t="shared" si="5"/>
        <v>Ok moins de 40</v>
      </c>
      <c r="G24" s="2786" t="str">
        <f t="shared" si="6"/>
        <v>Ok</v>
      </c>
      <c r="H24" s="2787" t="str">
        <f t="shared" si="7"/>
        <v xml:space="preserve">OK </v>
      </c>
      <c r="I24" s="3085" t="s">
        <v>2449</v>
      </c>
      <c r="J24" s="2777"/>
      <c r="K24" s="2781" t="s">
        <v>2450</v>
      </c>
      <c r="L24" s="3116"/>
      <c r="M24" s="2778" t="str">
        <f>SUBSTITUTE(K24,I9,"")</f>
        <v>1  banane et demi</v>
      </c>
      <c r="N24" s="2779" t="str">
        <f>SUBSTITUTE(M24,J9,"")</f>
        <v>1  banane et demi</v>
      </c>
      <c r="O24" s="2780" t="str">
        <f t="shared" si="0"/>
        <v>1 banane</v>
      </c>
      <c r="P24" s="3108" t="str">
        <f t="shared" si="1"/>
        <v xml:space="preserve">1  banane </v>
      </c>
    </row>
    <row r="25" spans="2:16" ht="26.25">
      <c r="B25" s="2776" t="str">
        <f t="shared" si="2"/>
        <v>Cela demande un peu plus d'attention que pour le service à la portion</v>
      </c>
      <c r="C25" s="2782">
        <f t="shared" si="3"/>
        <v>69</v>
      </c>
      <c r="D25" s="2783" t="str">
        <f t="shared" si="4"/>
        <v>Caractères</v>
      </c>
      <c r="E25" s="2784">
        <v>40</v>
      </c>
      <c r="F25" s="2785" t="str">
        <f t="shared" si="5"/>
        <v>29 caractères de trop.</v>
      </c>
      <c r="G25" s="2786" t="str">
        <f t="shared" si="6"/>
        <v>répartissez votre texte sur</v>
      </c>
      <c r="H25" s="2787">
        <f t="shared" si="7"/>
        <v>2</v>
      </c>
      <c r="I25" s="3085"/>
      <c r="J25" s="2777"/>
      <c r="K25" s="2781" t="s">
        <v>2356</v>
      </c>
      <c r="L25" s="3116"/>
      <c r="M25" s="2778" t="str">
        <f>SUBSTITUTE(K25,I9,"")</f>
        <v>Cela demande un peu plus d'attention que pour le service à la portion</v>
      </c>
      <c r="N25" s="2779" t="str">
        <f>SUBSTITUTE(M25,J9,"")</f>
        <v>Cela demande un peu plus d'attention que pour le service à la portion</v>
      </c>
      <c r="O25" s="2780" t="str">
        <f t="shared" si="0"/>
        <v>Cela demande un peu plus d'attention que pour le service à la portion</v>
      </c>
      <c r="P25" s="3108" t="str">
        <f t="shared" si="1"/>
        <v>Cela demande un peu plus d'attention que pour le service à la portion</v>
      </c>
    </row>
    <row r="26" spans="2:16" ht="26.25">
      <c r="B26" s="2776" t="str">
        <f t="shared" si="2"/>
        <v>Les poids - les cuillères à café le nombre de pièces : tout est mélangé</v>
      </c>
      <c r="C26" s="2782">
        <f t="shared" si="3"/>
        <v>71</v>
      </c>
      <c r="D26" s="2783" t="str">
        <f t="shared" si="4"/>
        <v>Caractères</v>
      </c>
      <c r="E26" s="2784">
        <v>40</v>
      </c>
      <c r="F26" s="2785" t="str">
        <f t="shared" si="5"/>
        <v>31 caractères de trop.</v>
      </c>
      <c r="G26" s="2786" t="str">
        <f t="shared" si="6"/>
        <v>répartissez votre texte sur</v>
      </c>
      <c r="H26" s="2787">
        <f t="shared" si="7"/>
        <v>2</v>
      </c>
      <c r="I26" s="3085"/>
      <c r="J26" s="2777"/>
      <c r="K26" s="2781" t="s">
        <v>2358</v>
      </c>
      <c r="L26" s="3116"/>
      <c r="M26" s="2778" t="str">
        <f>SUBSTITUTE(K26,I9,"")</f>
        <v>les poids - les cuillères à café le nombre de pièces : tout est mélangé</v>
      </c>
      <c r="N26" s="2779" t="str">
        <f>SUBSTITUTE(M26,J9,"")</f>
        <v>les poids - les cuillères à café le nombre de pièces : tout est mélangé</v>
      </c>
      <c r="O26" s="2780" t="str">
        <f t="shared" si="0"/>
        <v>les poids - les cuillères à café le nombre de pièces : tout est mélangé</v>
      </c>
      <c r="P26" s="3108" t="str">
        <f t="shared" si="1"/>
        <v>les poids - les cuillères à café le nombre de pièces : tout est mélangé</v>
      </c>
    </row>
    <row r="27" spans="2:16" ht="26.25">
      <c r="B27" s="2776" t="str">
        <f t="shared" si="2"/>
        <v/>
      </c>
      <c r="C27" s="2782">
        <f t="shared" si="3"/>
        <v>0</v>
      </c>
      <c r="D27" s="2783" t="str">
        <f t="shared" si="4"/>
        <v>Caractères</v>
      </c>
      <c r="E27" s="2784">
        <v>40</v>
      </c>
      <c r="F27" s="2785" t="str">
        <f t="shared" si="5"/>
        <v/>
      </c>
      <c r="G27" s="2786" t="str">
        <f t="shared" si="6"/>
        <v/>
      </c>
      <c r="H27" s="2787" t="str">
        <f t="shared" si="7"/>
        <v xml:space="preserve">OK </v>
      </c>
      <c r="I27" s="3085"/>
      <c r="J27" s="2777"/>
      <c r="K27" s="2781"/>
      <c r="L27" s="3116"/>
      <c r="M27" s="2778" t="str">
        <f>SUBSTITUTE(K27,I9,"")</f>
        <v/>
      </c>
      <c r="N27" s="2779" t="str">
        <f>SUBSTITUTE(M27,J9,"")</f>
        <v/>
      </c>
      <c r="O27" s="2780" t="str">
        <f t="shared" si="0"/>
        <v/>
      </c>
      <c r="P27" s="3108" t="str">
        <f t="shared" si="1"/>
        <v/>
      </c>
    </row>
    <row r="28" spans="2:16" ht="26.25">
      <c r="B28" s="2776" t="str">
        <f t="shared" si="2"/>
        <v>Si vous n'aviez que des poids vous pourriez saisir ce total dans la cellule Poids Auteur</v>
      </c>
      <c r="C28" s="2782">
        <f t="shared" si="3"/>
        <v>88</v>
      </c>
      <c r="D28" s="2783" t="str">
        <f t="shared" si="4"/>
        <v>Caractères</v>
      </c>
      <c r="E28" s="2784">
        <v>40</v>
      </c>
      <c r="F28" s="2785" t="str">
        <f t="shared" si="5"/>
        <v>48 caractères de trop.</v>
      </c>
      <c r="G28" s="2786" t="str">
        <f t="shared" si="6"/>
        <v>répartissez votre texte sur</v>
      </c>
      <c r="H28" s="2787">
        <f t="shared" si="7"/>
        <v>3</v>
      </c>
      <c r="I28" s="3085"/>
      <c r="J28" s="2777"/>
      <c r="K28" s="2781" t="s">
        <v>2361</v>
      </c>
      <c r="L28" s="3116"/>
      <c r="M28" s="2778" t="str">
        <f>SUBSTITUTE(K28,I9,"")</f>
        <v xml:space="preserve">si vous n'aviez que des poids vous pourriez saisir ce total dans la cellule Poids Auteur </v>
      </c>
      <c r="N28" s="2779" t="str">
        <f>SUBSTITUTE(M28,J9,"")</f>
        <v xml:space="preserve">si vous n'aviez que des poids vous pourriez saisir ce total dans la cellule Poids Auteur </v>
      </c>
      <c r="O28" s="2780" t="str">
        <f t="shared" si="0"/>
        <v>si vous n'aviez que des poids vous pourriez saisir ce total dans la cellule Poids Auteur</v>
      </c>
      <c r="P28" s="3108" t="str">
        <f t="shared" si="1"/>
        <v xml:space="preserve">si vous n'aviez que des poids vous pourriez saisir ce total dans la cellule Poids Auteur </v>
      </c>
    </row>
    <row r="29" spans="2:16" ht="26.25">
      <c r="B29" s="2776" t="str">
        <f t="shared" si="2"/>
        <v>Mais si vous souhaitez dupliquer cette recette pour un poids d'agneau saisir ce poids d'agneau</v>
      </c>
      <c r="C29" s="2782">
        <f t="shared" si="3"/>
        <v>94</v>
      </c>
      <c r="D29" s="2783" t="str">
        <f t="shared" si="4"/>
        <v>Caractères</v>
      </c>
      <c r="E29" s="2784">
        <v>40</v>
      </c>
      <c r="F29" s="2785" t="str">
        <f t="shared" si="5"/>
        <v>54 caractères de trop.</v>
      </c>
      <c r="G29" s="2786" t="str">
        <f t="shared" si="6"/>
        <v>répartissez votre texte sur</v>
      </c>
      <c r="H29" s="2787">
        <f t="shared" si="7"/>
        <v>3</v>
      </c>
      <c r="I29" s="3085"/>
      <c r="J29" s="2777"/>
      <c r="K29" s="2781" t="s">
        <v>2363</v>
      </c>
      <c r="L29" s="3116"/>
      <c r="M29" s="2778" t="str">
        <f>SUBSTITUTE(K29,I9,"")</f>
        <v xml:space="preserve">mais si vous souhaitez dupliquer cette recette pour un poids d'agneau saisir ce poids d'agneau </v>
      </c>
      <c r="N29" s="2779" t="str">
        <f>SUBSTITUTE(M29,J9,"")</f>
        <v xml:space="preserve">mais si vous souhaitez dupliquer cette recette pour un poids d'agneau saisir ce poids d'agneau </v>
      </c>
      <c r="O29" s="2780" t="str">
        <f t="shared" si="0"/>
        <v>mais si vous souhaitez dupliquer cette recette pour un poids d'agneau saisir ce poids d'agneau</v>
      </c>
      <c r="P29" s="3108" t="str">
        <f t="shared" si="1"/>
        <v xml:space="preserve">mais si vous souhaitez dupliquer cette recette pour un poids d'agneau saisir ce poids d'agneau </v>
      </c>
    </row>
    <row r="30" spans="2:16" ht="26.25">
      <c r="B30" s="2776" t="str">
        <f t="shared" si="2"/>
        <v/>
      </c>
      <c r="C30" s="2782">
        <f t="shared" si="3"/>
        <v>0</v>
      </c>
      <c r="D30" s="2783" t="str">
        <f t="shared" si="4"/>
        <v>Caractères</v>
      </c>
      <c r="E30" s="2784">
        <v>40</v>
      </c>
      <c r="F30" s="2785" t="str">
        <f t="shared" si="5"/>
        <v/>
      </c>
      <c r="G30" s="2786" t="str">
        <f t="shared" si="6"/>
        <v/>
      </c>
      <c r="H30" s="2787" t="str">
        <f t="shared" si="7"/>
        <v xml:space="preserve">OK </v>
      </c>
      <c r="I30" s="3085"/>
      <c r="J30" s="2777"/>
      <c r="K30" s="2781"/>
      <c r="L30" s="3116"/>
      <c r="M30" s="2778" t="str">
        <f>SUBSTITUTE(K30,I9,"")</f>
        <v/>
      </c>
      <c r="N30" s="2779" t="str">
        <f>SUBSTITUTE(M30,J9,"")</f>
        <v/>
      </c>
      <c r="O30" s="2780" t="str">
        <f t="shared" si="0"/>
        <v/>
      </c>
      <c r="P30" s="3108" t="str">
        <f t="shared" si="1"/>
        <v/>
      </c>
    </row>
    <row r="31" spans="2:16" ht="26.25">
      <c r="B31" s="2776" t="str">
        <f t="shared" si="2"/>
        <v/>
      </c>
      <c r="C31" s="2782">
        <f t="shared" si="3"/>
        <v>0</v>
      </c>
      <c r="D31" s="2783" t="str">
        <f t="shared" si="4"/>
        <v>Caractères</v>
      </c>
      <c r="E31" s="2784">
        <v>40</v>
      </c>
      <c r="F31" s="2785" t="str">
        <f t="shared" si="5"/>
        <v/>
      </c>
      <c r="G31" s="2786" t="str">
        <f t="shared" si="6"/>
        <v/>
      </c>
      <c r="H31" s="2787" t="str">
        <f t="shared" si="7"/>
        <v xml:space="preserve">OK </v>
      </c>
      <c r="I31" s="3085"/>
      <c r="J31" s="2777"/>
      <c r="K31" s="2781"/>
      <c r="L31" s="3116"/>
      <c r="M31" s="2778" t="str">
        <f>SUBSTITUTE(K31,I9,"")</f>
        <v/>
      </c>
      <c r="N31" s="2779" t="str">
        <f>SUBSTITUTE(M31,J9,"")</f>
        <v/>
      </c>
      <c r="O31" s="2780" t="str">
        <f t="shared" si="0"/>
        <v/>
      </c>
      <c r="P31" s="3108" t="str">
        <f t="shared" si="1"/>
        <v/>
      </c>
    </row>
    <row r="32" spans="2:16" ht="26.25">
      <c r="B32" s="2776" t="str">
        <f t="shared" si="2"/>
        <v/>
      </c>
      <c r="C32" s="2782">
        <f t="shared" si="3"/>
        <v>0</v>
      </c>
      <c r="D32" s="2783" t="str">
        <f t="shared" si="4"/>
        <v>Caractères</v>
      </c>
      <c r="E32" s="2784">
        <v>40</v>
      </c>
      <c r="F32" s="2785" t="str">
        <f t="shared" si="5"/>
        <v/>
      </c>
      <c r="G32" s="2786" t="str">
        <f t="shared" si="6"/>
        <v/>
      </c>
      <c r="H32" s="2787" t="str">
        <f t="shared" si="7"/>
        <v xml:space="preserve">OK </v>
      </c>
      <c r="I32" s="3085"/>
      <c r="J32" s="2777"/>
      <c r="K32" s="2781"/>
      <c r="L32" s="3116"/>
      <c r="M32" s="2778" t="str">
        <f>SUBSTITUTE(K32,I9,"")</f>
        <v/>
      </c>
      <c r="N32" s="2779" t="str">
        <f>SUBSTITUTE(M32,J9,"")</f>
        <v/>
      </c>
      <c r="O32" s="2780" t="str">
        <f t="shared" si="0"/>
        <v/>
      </c>
      <c r="P32" s="3108" t="str">
        <f t="shared" si="1"/>
        <v/>
      </c>
    </row>
    <row r="33" spans="1:16" ht="26.25">
      <c r="B33" s="2776" t="str">
        <f t="shared" si="2"/>
        <v/>
      </c>
      <c r="C33" s="2782">
        <f t="shared" si="3"/>
        <v>0</v>
      </c>
      <c r="D33" s="2783" t="str">
        <f t="shared" si="4"/>
        <v>Caractères</v>
      </c>
      <c r="E33" s="2784">
        <v>40</v>
      </c>
      <c r="F33" s="2785" t="str">
        <f t="shared" si="5"/>
        <v/>
      </c>
      <c r="G33" s="2786" t="str">
        <f t="shared" si="6"/>
        <v/>
      </c>
      <c r="H33" s="2787" t="str">
        <f t="shared" si="7"/>
        <v xml:space="preserve">OK </v>
      </c>
      <c r="I33" s="3085"/>
      <c r="J33" s="2777"/>
      <c r="K33" s="2781"/>
      <c r="L33" s="3116"/>
      <c r="M33" s="2778" t="str">
        <f>SUBSTITUTE(K33,I9,"")</f>
        <v/>
      </c>
      <c r="N33" s="2779" t="str">
        <f>SUBSTITUTE(M33,J9,"")</f>
        <v/>
      </c>
      <c r="O33" s="2780" t="str">
        <f t="shared" si="0"/>
        <v/>
      </c>
      <c r="P33" s="3108" t="str">
        <f t="shared" si="1"/>
        <v/>
      </c>
    </row>
    <row r="34" spans="1:16" ht="26.25">
      <c r="B34" s="2776" t="str">
        <f t="shared" si="2"/>
        <v/>
      </c>
      <c r="C34" s="2782">
        <f t="shared" si="3"/>
        <v>0</v>
      </c>
      <c r="D34" s="2783" t="str">
        <f t="shared" si="4"/>
        <v>Caractères</v>
      </c>
      <c r="E34" s="2784">
        <v>40</v>
      </c>
      <c r="F34" s="2785" t="str">
        <f t="shared" si="5"/>
        <v/>
      </c>
      <c r="G34" s="2786" t="str">
        <f t="shared" si="6"/>
        <v/>
      </c>
      <c r="H34" s="2787" t="str">
        <f t="shared" si="7"/>
        <v xml:space="preserve">OK </v>
      </c>
      <c r="I34" s="3085"/>
      <c r="J34" s="2777"/>
      <c r="K34" s="2781"/>
      <c r="L34" s="3116"/>
      <c r="M34" s="2778" t="str">
        <f>SUBSTITUTE(K34,I9,"")</f>
        <v/>
      </c>
      <c r="N34" s="2779" t="str">
        <f>SUBSTITUTE(M34,J9,"")</f>
        <v/>
      </c>
      <c r="O34" s="2780" t="str">
        <f t="shared" si="0"/>
        <v/>
      </c>
      <c r="P34" s="3108" t="str">
        <f t="shared" si="1"/>
        <v/>
      </c>
    </row>
    <row r="35" spans="1:16" ht="26.25">
      <c r="B35" s="2776" t="str">
        <f t="shared" si="2"/>
        <v/>
      </c>
      <c r="C35" s="2782">
        <f t="shared" si="3"/>
        <v>0</v>
      </c>
      <c r="D35" s="2783" t="str">
        <f t="shared" si="4"/>
        <v>Caractères</v>
      </c>
      <c r="E35" s="2784">
        <v>40</v>
      </c>
      <c r="F35" s="2785" t="str">
        <f t="shared" si="5"/>
        <v/>
      </c>
      <c r="G35" s="2786" t="str">
        <f t="shared" si="6"/>
        <v/>
      </c>
      <c r="H35" s="2787" t="str">
        <f t="shared" si="7"/>
        <v xml:space="preserve">OK </v>
      </c>
      <c r="I35" s="3085"/>
      <c r="J35" s="2777"/>
      <c r="K35" s="2781"/>
      <c r="L35" s="3116"/>
      <c r="M35" s="2778" t="str">
        <f>SUBSTITUTE(K35,I9,"")</f>
        <v/>
      </c>
      <c r="N35" s="2779" t="str">
        <f>SUBSTITUTE(M35,J9,"")</f>
        <v/>
      </c>
      <c r="O35" s="2780" t="str">
        <f t="shared" si="0"/>
        <v/>
      </c>
      <c r="P35" s="3108" t="str">
        <f t="shared" si="1"/>
        <v/>
      </c>
    </row>
    <row r="36" spans="1:16" ht="26.25">
      <c r="B36" s="2776" t="str">
        <f t="shared" si="2"/>
        <v/>
      </c>
      <c r="C36" s="2782">
        <f t="shared" si="3"/>
        <v>0</v>
      </c>
      <c r="D36" s="2783" t="str">
        <f t="shared" si="4"/>
        <v>Caractères</v>
      </c>
      <c r="E36" s="2784">
        <v>40</v>
      </c>
      <c r="F36" s="2785" t="str">
        <f t="shared" si="5"/>
        <v/>
      </c>
      <c r="G36" s="2786" t="str">
        <f t="shared" si="6"/>
        <v/>
      </c>
      <c r="H36" s="2787" t="str">
        <f t="shared" si="7"/>
        <v xml:space="preserve">OK </v>
      </c>
      <c r="I36" s="3085"/>
      <c r="J36" s="2777"/>
      <c r="K36" s="2781"/>
      <c r="L36" s="3116"/>
      <c r="M36" s="2778" t="str">
        <f>SUBSTITUTE(K36,I9,"")</f>
        <v/>
      </c>
      <c r="N36" s="2779" t="str">
        <f>SUBSTITUTE(M36,J9,"")</f>
        <v/>
      </c>
      <c r="O36" s="2780" t="str">
        <f t="shared" si="0"/>
        <v/>
      </c>
      <c r="P36" s="3108" t="str">
        <f t="shared" si="1"/>
        <v/>
      </c>
    </row>
    <row r="37" spans="1:16">
      <c r="A37" s="2788"/>
      <c r="B37" s="2789"/>
      <c r="C37" s="2789"/>
      <c r="D37" s="2789"/>
      <c r="E37" s="2789"/>
      <c r="F37" s="2789"/>
      <c r="G37" s="2789"/>
      <c r="H37" s="2789"/>
      <c r="I37" s="2789"/>
      <c r="J37" s="2789"/>
      <c r="K37" s="2788"/>
      <c r="L37" s="2788"/>
      <c r="M37" s="2790" t="str">
        <f>SUBSTITUTE(K37,"—","",1)</f>
        <v/>
      </c>
      <c r="N37" s="2789" t="str">
        <f t="shared" ref="N37" si="8">TRIM(M37)</f>
        <v/>
      </c>
      <c r="O37" s="2789"/>
      <c r="P37" s="2789"/>
    </row>
    <row r="38" spans="1:16" ht="21.75" thickBot="1">
      <c r="B38" s="2754"/>
      <c r="I38" s="2754"/>
      <c r="J38" s="2754"/>
      <c r="M38" s="2755"/>
      <c r="N38" s="2754"/>
      <c r="O38" s="2754"/>
      <c r="P38" s="2754"/>
    </row>
    <row r="39" spans="1:16">
      <c r="B39" s="3134" t="s">
        <v>2401</v>
      </c>
      <c r="C39" s="3708"/>
      <c r="D39" s="3708"/>
      <c r="E39" s="3709"/>
      <c r="I39" s="2754"/>
      <c r="J39" s="2754"/>
      <c r="K39" s="2791" t="s">
        <v>2402</v>
      </c>
      <c r="L39" s="3117"/>
      <c r="M39" s="2755"/>
      <c r="N39" s="2754"/>
      <c r="O39" s="2754"/>
      <c r="P39" s="2754"/>
    </row>
    <row r="40" spans="1:16">
      <c r="B40" s="3135" t="s">
        <v>2403</v>
      </c>
      <c r="C40" s="3710"/>
      <c r="D40" s="3710"/>
      <c r="E40" s="3711"/>
      <c r="I40" s="2754"/>
      <c r="J40" s="2754"/>
      <c r="K40" s="2792" t="s">
        <v>2404</v>
      </c>
      <c r="L40" s="3117"/>
      <c r="M40" s="2755"/>
      <c r="N40" s="2754"/>
      <c r="O40" s="2754"/>
      <c r="P40" s="2754"/>
    </row>
    <row r="41" spans="1:16">
      <c r="B41" s="3135" t="s">
        <v>2405</v>
      </c>
      <c r="C41" s="3710"/>
      <c r="D41" s="3710"/>
      <c r="E41" s="3711"/>
      <c r="I41" s="2754"/>
      <c r="J41" s="2754"/>
      <c r="K41" s="2792" t="s">
        <v>2451</v>
      </c>
      <c r="L41" s="3117"/>
      <c r="M41" s="2755"/>
      <c r="N41" s="2754"/>
      <c r="O41" s="2754"/>
      <c r="P41" s="2754"/>
    </row>
    <row r="42" spans="1:16">
      <c r="B42" s="3135" t="s">
        <v>2407</v>
      </c>
      <c r="C42" s="3710"/>
      <c r="D42" s="3710"/>
      <c r="E42" s="3711"/>
      <c r="I42" s="2754"/>
      <c r="J42" s="2754"/>
      <c r="K42" s="2792" t="s">
        <v>2452</v>
      </c>
      <c r="L42" s="3117"/>
      <c r="M42" s="2755"/>
      <c r="N42" s="2754"/>
      <c r="O42" s="2754"/>
      <c r="P42" s="2754"/>
    </row>
    <row r="43" spans="1:16" ht="21" customHeight="1">
      <c r="B43" s="3135" t="s">
        <v>2409</v>
      </c>
      <c r="C43" s="3710"/>
      <c r="D43" s="3710"/>
      <c r="E43" s="3711"/>
      <c r="I43" s="2754"/>
      <c r="J43" s="2754"/>
      <c r="K43" s="2792" t="s">
        <v>2410</v>
      </c>
      <c r="L43" s="3117"/>
      <c r="M43" s="2755"/>
      <c r="N43" s="2754"/>
      <c r="O43" s="2754"/>
      <c r="P43" s="2754"/>
    </row>
    <row r="44" spans="1:16" ht="21.75" thickBot="1">
      <c r="B44" s="3136"/>
      <c r="C44" s="3712"/>
      <c r="D44" s="3712"/>
      <c r="E44" s="3713"/>
      <c r="I44" s="2754"/>
      <c r="J44" s="2754"/>
      <c r="K44" s="2793" t="s">
        <v>2411</v>
      </c>
      <c r="L44" s="3118"/>
      <c r="M44" s="2755"/>
      <c r="N44" s="2754"/>
      <c r="O44" s="2754"/>
      <c r="P44" s="2754"/>
    </row>
    <row r="45" spans="1:16">
      <c r="B45" s="2754"/>
      <c r="I45" s="2754"/>
      <c r="J45" s="2754"/>
      <c r="M45" s="2755"/>
      <c r="N45" s="2754"/>
      <c r="O45" s="2754"/>
      <c r="P45" s="2754"/>
    </row>
  </sheetData>
  <mergeCells count="19">
    <mergeCell ref="M13:P13"/>
    <mergeCell ref="I10:J10"/>
    <mergeCell ref="O10:O11"/>
    <mergeCell ref="K10:K12"/>
    <mergeCell ref="I11:I13"/>
    <mergeCell ref="J11:J13"/>
    <mergeCell ref="C13:D13"/>
    <mergeCell ref="F13:G13"/>
    <mergeCell ref="B4:B6"/>
    <mergeCell ref="B7:B9"/>
    <mergeCell ref="K7:L7"/>
    <mergeCell ref="K8:L8"/>
    <mergeCell ref="K9:L9"/>
    <mergeCell ref="K4:L4"/>
    <mergeCell ref="K5:L5"/>
    <mergeCell ref="K6:L6"/>
    <mergeCell ref="E10:H12"/>
    <mergeCell ref="I4:J5"/>
    <mergeCell ref="I6:J8"/>
  </mergeCells>
  <hyperlinks>
    <hyperlink ref="K44" r:id="rId1" xr:uid="{39949A57-B9A5-4A57-9545-B11CDC806DF4}"/>
  </hyperlinks>
  <pageMargins left="0.78740157499999996" right="0.78740157499999996" top="0.984251969" bottom="0.984251969" header="0.4921259845" footer="0.492125984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96DE5-5CC7-4732-BD93-27078AAAED04}">
  <dimension ref="A1:X98"/>
  <sheetViews>
    <sheetView topLeftCell="A4" workbookViewId="0">
      <selection activeCell="S32" sqref="S32"/>
    </sheetView>
  </sheetViews>
  <sheetFormatPr baseColWidth="10" defaultRowHeight="15"/>
  <cols>
    <col min="1" max="1" width="4.85546875" customWidth="1"/>
    <col min="2" max="37" width="11.7109375" customWidth="1"/>
  </cols>
  <sheetData>
    <row r="1" spans="1:24">
      <c r="A1" s="2065"/>
      <c r="B1" s="2065"/>
      <c r="C1" s="2065"/>
      <c r="D1" s="2065"/>
      <c r="E1" s="2065"/>
      <c r="F1" s="2065"/>
      <c r="G1" s="2065"/>
      <c r="H1" s="2065"/>
      <c r="I1" s="2065"/>
      <c r="J1" s="2065"/>
      <c r="K1" s="2065"/>
      <c r="L1" s="2065"/>
      <c r="M1" s="2065"/>
      <c r="N1" s="2065"/>
      <c r="O1" s="2065"/>
      <c r="P1" s="2065"/>
    </row>
    <row r="2" spans="1:24" ht="26.25">
      <c r="A2" s="2064"/>
      <c r="B2" s="2064"/>
      <c r="C2" s="2064"/>
      <c r="D2" s="2064"/>
      <c r="E2" s="2064"/>
      <c r="F2" s="2064"/>
      <c r="G2" s="2064"/>
      <c r="H2" s="2064"/>
      <c r="I2" s="2064"/>
      <c r="J2" s="2064"/>
      <c r="K2" s="6676" t="s">
        <v>3111</v>
      </c>
      <c r="L2" s="2065"/>
      <c r="M2" s="2065"/>
      <c r="N2" s="2065"/>
      <c r="O2" s="2065"/>
      <c r="P2" s="3831"/>
    </row>
    <row r="3" spans="1:24" ht="26.25">
      <c r="A3" s="2065"/>
      <c r="B3" s="2065"/>
      <c r="C3" s="2065"/>
      <c r="D3" s="2065"/>
      <c r="E3" s="2065"/>
      <c r="F3" s="2065"/>
      <c r="G3" s="2065"/>
      <c r="H3" s="2065"/>
      <c r="I3" s="2065"/>
      <c r="J3" s="2065"/>
      <c r="K3" s="6676" t="s">
        <v>3079</v>
      </c>
      <c r="L3" s="2065"/>
      <c r="M3" s="2065"/>
      <c r="N3" s="2065"/>
      <c r="O3" s="2065"/>
      <c r="P3" s="3831"/>
    </row>
    <row r="4" spans="1:24">
      <c r="A4" s="2065"/>
      <c r="B4" s="2065"/>
      <c r="C4" s="2065"/>
      <c r="D4" s="2065"/>
      <c r="E4" s="2065"/>
      <c r="F4" s="2065"/>
      <c r="G4" s="2065"/>
      <c r="H4" s="2065"/>
      <c r="I4" s="2065"/>
      <c r="J4" s="2065"/>
      <c r="K4" s="2065"/>
      <c r="L4" s="2065"/>
      <c r="M4" s="2065"/>
      <c r="N4" s="2065"/>
      <c r="O4" s="2065"/>
      <c r="P4" s="2065"/>
    </row>
    <row r="6" spans="1:24" ht="18">
      <c r="B6" s="6550" t="s">
        <v>1780</v>
      </c>
      <c r="C6" s="6550"/>
      <c r="D6" s="6550"/>
      <c r="E6" s="6550"/>
      <c r="F6" s="6550"/>
      <c r="G6" s="6550"/>
      <c r="I6" s="6550" t="s">
        <v>1781</v>
      </c>
      <c r="J6" s="6550"/>
      <c r="K6" s="6550"/>
      <c r="L6" s="6550"/>
      <c r="M6" s="6550"/>
      <c r="N6" s="6550"/>
      <c r="O6" s="6550"/>
      <c r="P6" s="6550"/>
      <c r="R6" s="133" t="s">
        <v>7483</v>
      </c>
      <c r="S6" s="133"/>
      <c r="T6" s="133"/>
      <c r="U6" s="133"/>
      <c r="V6" s="133"/>
    </row>
    <row r="7" spans="1:24" ht="18.75">
      <c r="I7" s="4010"/>
      <c r="J7" s="4010"/>
      <c r="K7" s="4010"/>
      <c r="L7" s="4010"/>
      <c r="M7" s="4010"/>
      <c r="N7" s="4010"/>
      <c r="O7" s="6957" t="str">
        <f ca="1">"Page "&amp;_xlfn.SHEET()&amp;" sur "&amp;_xlfn.SHEETS()</f>
        <v>Page 20 sur 20</v>
      </c>
      <c r="P7" s="6957"/>
      <c r="R7" s="6958" t="s">
        <v>2380</v>
      </c>
      <c r="S7" s="6959" t="s">
        <v>7484</v>
      </c>
    </row>
    <row r="8" spans="1:24" ht="15.75">
      <c r="B8" s="6551" t="s">
        <v>1782</v>
      </c>
      <c r="C8" s="6551"/>
      <c r="E8" s="6539" t="s">
        <v>1783</v>
      </c>
      <c r="F8" s="6539"/>
      <c r="G8" s="6539"/>
      <c r="I8" s="1982">
        <v>1</v>
      </c>
      <c r="J8" s="1983">
        <v>2</v>
      </c>
      <c r="K8" s="1984">
        <v>3</v>
      </c>
      <c r="L8" s="1985">
        <v>4</v>
      </c>
      <c r="M8" s="1986">
        <v>5</v>
      </c>
      <c r="N8" s="1987">
        <v>6</v>
      </c>
      <c r="O8" s="1988">
        <v>7</v>
      </c>
      <c r="P8" s="1989">
        <v>8</v>
      </c>
      <c r="R8" s="133"/>
      <c r="S8" s="133"/>
      <c r="T8" s="133"/>
      <c r="U8" s="133"/>
      <c r="V8" s="133"/>
    </row>
    <row r="9" spans="1:24">
      <c r="I9" s="1990">
        <v>9</v>
      </c>
      <c r="J9" s="1991">
        <v>10</v>
      </c>
      <c r="K9" s="1992">
        <v>11</v>
      </c>
      <c r="L9" s="1993">
        <v>12</v>
      </c>
      <c r="M9" s="1994">
        <v>13</v>
      </c>
      <c r="N9" s="1995">
        <v>14</v>
      </c>
      <c r="O9" s="1996">
        <v>15</v>
      </c>
      <c r="P9" s="1997">
        <v>16</v>
      </c>
      <c r="R9" s="133" t="s">
        <v>7485</v>
      </c>
      <c r="S9" s="133"/>
      <c r="T9" s="133"/>
      <c r="U9" s="133"/>
      <c r="V9" s="133"/>
      <c r="W9" s="1998"/>
      <c r="X9" s="1998"/>
    </row>
    <row r="10" spans="1:24" ht="15.75">
      <c r="B10" s="6552" t="s">
        <v>1784</v>
      </c>
      <c r="C10" s="6552"/>
      <c r="E10" s="6533" t="s">
        <v>1785</v>
      </c>
      <c r="F10" s="6533"/>
      <c r="G10" s="6533"/>
      <c r="I10" s="1999">
        <v>17</v>
      </c>
      <c r="J10" s="2000">
        <v>18</v>
      </c>
      <c r="K10" s="2001">
        <v>19</v>
      </c>
      <c r="L10" s="2002">
        <v>20</v>
      </c>
      <c r="M10" s="2003">
        <v>21</v>
      </c>
      <c r="N10" s="2004">
        <v>22</v>
      </c>
      <c r="O10" s="2005">
        <v>23</v>
      </c>
      <c r="P10" s="2006">
        <v>24</v>
      </c>
      <c r="R10" s="6958" t="s">
        <v>2380</v>
      </c>
      <c r="S10" s="589" t="s">
        <v>7486</v>
      </c>
      <c r="T10" s="133"/>
      <c r="U10" s="133"/>
      <c r="V10" s="133"/>
    </row>
    <row r="11" spans="1:24" ht="15.75">
      <c r="E11" s="6534" t="s">
        <v>1786</v>
      </c>
      <c r="F11" s="6534"/>
      <c r="G11" s="6534"/>
      <c r="I11" s="2007">
        <v>25</v>
      </c>
      <c r="J11" s="2008">
        <v>26</v>
      </c>
      <c r="K11" s="2009">
        <v>27</v>
      </c>
      <c r="L11" s="2010">
        <v>28</v>
      </c>
      <c r="M11" s="2011">
        <v>29</v>
      </c>
      <c r="N11" s="2012">
        <v>30</v>
      </c>
      <c r="O11" s="2013">
        <v>31</v>
      </c>
      <c r="P11" s="2014">
        <v>32</v>
      </c>
      <c r="R11" s="133"/>
      <c r="S11" s="133"/>
      <c r="T11" s="133"/>
      <c r="U11" s="133"/>
      <c r="V11" s="133"/>
    </row>
    <row r="12" spans="1:24" ht="15.75">
      <c r="B12" s="6548" t="s">
        <v>1787</v>
      </c>
      <c r="C12" s="6548"/>
      <c r="E12" s="6535" t="s">
        <v>1788</v>
      </c>
      <c r="F12" s="6535"/>
      <c r="G12" s="6535"/>
      <c r="I12" s="2015">
        <v>33</v>
      </c>
      <c r="J12" s="2016">
        <v>34</v>
      </c>
      <c r="K12" s="2017">
        <v>35</v>
      </c>
      <c r="L12" s="2018">
        <v>36</v>
      </c>
      <c r="M12" s="2019">
        <v>37</v>
      </c>
      <c r="N12" s="2020">
        <v>38</v>
      </c>
      <c r="O12" s="2021">
        <v>39</v>
      </c>
      <c r="P12" s="2022">
        <v>40</v>
      </c>
      <c r="R12" s="133" t="s">
        <v>7487</v>
      </c>
      <c r="S12" s="133"/>
      <c r="T12" s="133"/>
      <c r="U12" s="133"/>
      <c r="V12" s="133"/>
    </row>
    <row r="13" spans="1:24" ht="15.75">
      <c r="E13" s="6536" t="s">
        <v>1789</v>
      </c>
      <c r="F13" s="6536"/>
      <c r="G13" s="6536"/>
      <c r="I13" s="2023">
        <v>41</v>
      </c>
      <c r="J13" s="2024">
        <v>42</v>
      </c>
      <c r="K13" s="2025">
        <v>43</v>
      </c>
      <c r="L13" s="2026">
        <v>44</v>
      </c>
      <c r="M13" s="2027">
        <v>45</v>
      </c>
      <c r="N13" s="2028">
        <v>46</v>
      </c>
      <c r="O13" s="2029">
        <v>47</v>
      </c>
      <c r="P13" s="2030">
        <v>48</v>
      </c>
      <c r="R13" s="6958" t="s">
        <v>2380</v>
      </c>
      <c r="S13" s="589" t="s">
        <v>7488</v>
      </c>
      <c r="T13" s="133"/>
      <c r="U13" s="133"/>
      <c r="V13" s="133"/>
    </row>
    <row r="14" spans="1:24" ht="15.75">
      <c r="B14" s="6549" t="s">
        <v>1790</v>
      </c>
      <c r="C14" s="6549"/>
      <c r="E14" s="6537" t="s">
        <v>1791</v>
      </c>
      <c r="F14" s="6537"/>
      <c r="G14" s="6537"/>
      <c r="I14" s="2031">
        <v>49</v>
      </c>
      <c r="J14" s="2032">
        <v>50</v>
      </c>
      <c r="K14" s="2033">
        <v>51</v>
      </c>
      <c r="L14" s="2034">
        <v>52</v>
      </c>
      <c r="M14" s="2035">
        <v>53</v>
      </c>
      <c r="N14" s="2036">
        <v>54</v>
      </c>
      <c r="O14" s="2037">
        <v>55</v>
      </c>
      <c r="P14" s="2038">
        <v>56</v>
      </c>
      <c r="R14" s="133"/>
      <c r="S14" s="133"/>
      <c r="T14" s="133"/>
      <c r="U14" s="133"/>
      <c r="V14" s="133"/>
    </row>
    <row r="15" spans="1:24" ht="15.75">
      <c r="E15" s="6524" t="s">
        <v>1792</v>
      </c>
      <c r="F15" s="6524"/>
      <c r="G15" s="6524"/>
      <c r="I15" s="6546" t="s">
        <v>1793</v>
      </c>
      <c r="J15" s="6546"/>
      <c r="K15" s="6546"/>
      <c r="L15" s="6546"/>
      <c r="M15" s="6546"/>
      <c r="N15" s="6546"/>
      <c r="O15" s="6546"/>
      <c r="P15" s="6546"/>
      <c r="Q15" s="2039"/>
      <c r="R15" s="133" t="s">
        <v>7489</v>
      </c>
      <c r="S15" s="133"/>
      <c r="T15" s="133"/>
      <c r="U15" s="133"/>
      <c r="V15" s="133"/>
    </row>
    <row r="16" spans="1:24" ht="15.75">
      <c r="B16" s="6547" t="s">
        <v>1794</v>
      </c>
      <c r="C16" s="6547"/>
      <c r="E16" s="6538" t="s">
        <v>1795</v>
      </c>
      <c r="F16" s="6538"/>
      <c r="G16" s="6538"/>
      <c r="I16" s="6960"/>
      <c r="J16" s="6960"/>
      <c r="K16" s="6960"/>
      <c r="L16" s="6960"/>
      <c r="M16" s="6960"/>
      <c r="N16" s="6960"/>
      <c r="O16" s="6960"/>
      <c r="P16" s="6960"/>
      <c r="R16" s="6958" t="s">
        <v>2380</v>
      </c>
      <c r="S16" s="589" t="s">
        <v>7490</v>
      </c>
      <c r="T16" s="133"/>
      <c r="U16" s="133"/>
      <c r="V16" s="133"/>
    </row>
    <row r="17" spans="2:22" ht="15.75">
      <c r="E17" s="6539" t="s">
        <v>1783</v>
      </c>
      <c r="F17" s="6539"/>
      <c r="G17" s="6539"/>
      <c r="I17" s="6961" t="s">
        <v>1781</v>
      </c>
      <c r="J17" s="6962"/>
      <c r="K17" s="6962"/>
      <c r="L17" s="6962"/>
      <c r="M17" s="6962"/>
      <c r="N17" s="6962"/>
      <c r="O17" s="6962"/>
      <c r="P17" s="6963"/>
      <c r="R17" s="133"/>
      <c r="S17" s="133"/>
      <c r="T17" s="133"/>
      <c r="U17" s="133"/>
      <c r="V17" s="133"/>
    </row>
    <row r="18" spans="2:22" ht="15.75">
      <c r="B18" s="6543" t="s">
        <v>1796</v>
      </c>
      <c r="C18" s="6543"/>
      <c r="E18" s="6540" t="s">
        <v>1797</v>
      </c>
      <c r="F18" s="6540"/>
      <c r="G18" s="6540"/>
      <c r="I18" s="6964" t="s">
        <v>1798</v>
      </c>
      <c r="J18" s="6964" t="s">
        <v>1799</v>
      </c>
      <c r="K18" s="6965" t="s">
        <v>1800</v>
      </c>
      <c r="L18" s="6966" t="s">
        <v>1800</v>
      </c>
      <c r="M18" s="6967" t="s">
        <v>1801</v>
      </c>
      <c r="N18" s="6968" t="s">
        <v>1801</v>
      </c>
      <c r="O18" s="6969" t="s">
        <v>1802</v>
      </c>
      <c r="P18" s="6970" t="s">
        <v>1802</v>
      </c>
    </row>
    <row r="19" spans="2:22" ht="15.75">
      <c r="E19" s="6541" t="s">
        <v>1784</v>
      </c>
      <c r="F19" s="6541"/>
      <c r="G19" s="6541"/>
      <c r="I19" s="6971" t="s">
        <v>1803</v>
      </c>
      <c r="J19" s="6964" t="s">
        <v>1803</v>
      </c>
      <c r="K19" s="6972" t="s">
        <v>1804</v>
      </c>
      <c r="L19" s="6973" t="s">
        <v>1804</v>
      </c>
      <c r="M19" s="6974" t="s">
        <v>1805</v>
      </c>
      <c r="N19" s="6975" t="s">
        <v>1805</v>
      </c>
      <c r="O19" s="6976" t="s">
        <v>1806</v>
      </c>
      <c r="P19" s="6977" t="s">
        <v>1806</v>
      </c>
    </row>
    <row r="20" spans="2:22" ht="15.75">
      <c r="B20" s="6544" t="s">
        <v>1160</v>
      </c>
      <c r="C20" s="6544"/>
      <c r="E20" s="6542" t="s">
        <v>1794</v>
      </c>
      <c r="F20" s="6542"/>
      <c r="G20" s="6542"/>
      <c r="I20" s="6964" t="s">
        <v>1807</v>
      </c>
      <c r="J20" s="6978" t="s">
        <v>1807</v>
      </c>
      <c r="K20" s="6979" t="s">
        <v>1808</v>
      </c>
      <c r="L20" s="6980" t="s">
        <v>1808</v>
      </c>
      <c r="M20" s="6981" t="s">
        <v>1809</v>
      </c>
      <c r="N20" s="6982" t="s">
        <v>1809</v>
      </c>
      <c r="O20" s="6983" t="s">
        <v>1810</v>
      </c>
      <c r="P20" s="6984" t="s">
        <v>1810</v>
      </c>
    </row>
    <row r="21" spans="2:22" ht="15.75">
      <c r="E21" s="6532" t="s">
        <v>1811</v>
      </c>
      <c r="F21" s="6532"/>
      <c r="G21" s="6532"/>
      <c r="I21" s="6985" t="s">
        <v>1812</v>
      </c>
      <c r="J21" s="6986" t="s">
        <v>1812</v>
      </c>
      <c r="K21" s="6987" t="s">
        <v>1813</v>
      </c>
      <c r="L21" s="6988" t="s">
        <v>1813</v>
      </c>
      <c r="M21" s="6989" t="s">
        <v>1814</v>
      </c>
      <c r="N21" s="6990" t="s">
        <v>1814</v>
      </c>
      <c r="O21" s="6991" t="s">
        <v>1815</v>
      </c>
      <c r="P21" s="6992" t="s">
        <v>1815</v>
      </c>
    </row>
    <row r="22" spans="2:22" ht="15.75">
      <c r="B22" s="6545" t="s">
        <v>1816</v>
      </c>
      <c r="C22" s="6545"/>
      <c r="E22" s="6524" t="s">
        <v>1817</v>
      </c>
      <c r="F22" s="6524"/>
      <c r="G22" s="6524"/>
      <c r="I22" s="6993" t="s">
        <v>1818</v>
      </c>
      <c r="J22" s="6994" t="s">
        <v>1818</v>
      </c>
      <c r="K22" s="6995" t="s">
        <v>1819</v>
      </c>
      <c r="L22" s="6996" t="s">
        <v>1819</v>
      </c>
      <c r="M22" s="6997" t="s">
        <v>1820</v>
      </c>
      <c r="N22" s="6998" t="s">
        <v>1820</v>
      </c>
      <c r="O22" s="6999" t="s">
        <v>1821</v>
      </c>
      <c r="P22" s="7000" t="s">
        <v>1821</v>
      </c>
    </row>
    <row r="23" spans="2:22" ht="15.75">
      <c r="E23" s="6525" t="s">
        <v>1822</v>
      </c>
      <c r="F23" s="6525"/>
      <c r="G23" s="6525"/>
      <c r="I23" s="6981" t="s">
        <v>1823</v>
      </c>
      <c r="J23" s="6982" t="s">
        <v>1823</v>
      </c>
      <c r="K23" s="6997" t="s">
        <v>1824</v>
      </c>
      <c r="L23" s="6998" t="s">
        <v>1824</v>
      </c>
      <c r="M23" s="7001" t="s">
        <v>1825</v>
      </c>
      <c r="N23" s="7002" t="s">
        <v>1825</v>
      </c>
      <c r="O23" s="7003" t="s">
        <v>1826</v>
      </c>
      <c r="P23" s="7004" t="s">
        <v>1826</v>
      </c>
    </row>
    <row r="24" spans="2:22" ht="15.75">
      <c r="E24" s="6526" t="s">
        <v>1827</v>
      </c>
      <c r="F24" s="6526"/>
      <c r="G24" s="6526"/>
      <c r="I24" s="7005" t="s">
        <v>1828</v>
      </c>
      <c r="J24" s="7006" t="s">
        <v>1828</v>
      </c>
      <c r="K24" s="7007" t="s">
        <v>1829</v>
      </c>
      <c r="L24" s="7008" t="s">
        <v>1829</v>
      </c>
      <c r="M24" s="7009" t="s">
        <v>1830</v>
      </c>
      <c r="N24" s="7010" t="s">
        <v>1830</v>
      </c>
      <c r="O24" s="7011" t="s">
        <v>1831</v>
      </c>
      <c r="P24" s="7012" t="s">
        <v>1831</v>
      </c>
    </row>
    <row r="25" spans="2:22" ht="15.75">
      <c r="E25" s="6527" t="s">
        <v>1832</v>
      </c>
      <c r="F25" s="6527"/>
      <c r="G25" s="6527"/>
      <c r="I25" s="7013" t="s">
        <v>1833</v>
      </c>
      <c r="J25" s="7014" t="s">
        <v>1833</v>
      </c>
      <c r="K25" s="7015" t="s">
        <v>1834</v>
      </c>
      <c r="L25" s="7016" t="s">
        <v>1834</v>
      </c>
      <c r="M25" s="7017" t="s">
        <v>1835</v>
      </c>
      <c r="N25" s="7018" t="s">
        <v>1835</v>
      </c>
      <c r="O25" s="7019" t="s">
        <v>1836</v>
      </c>
      <c r="P25" s="7020" t="s">
        <v>1836</v>
      </c>
    </row>
    <row r="26" spans="2:22" ht="15.75">
      <c r="E26" s="6528" t="s">
        <v>1837</v>
      </c>
      <c r="F26" s="6528"/>
      <c r="G26" s="6528"/>
      <c r="I26" s="7021" t="s">
        <v>1838</v>
      </c>
      <c r="J26" s="7022" t="s">
        <v>1838</v>
      </c>
      <c r="K26" s="7023" t="s">
        <v>1839</v>
      </c>
      <c r="L26" s="7024" t="s">
        <v>1839</v>
      </c>
      <c r="M26" s="7025" t="s">
        <v>1840</v>
      </c>
      <c r="N26" s="7026" t="s">
        <v>1840</v>
      </c>
      <c r="O26" s="7027" t="s">
        <v>1841</v>
      </c>
      <c r="P26" s="7028" t="s">
        <v>1841</v>
      </c>
    </row>
    <row r="27" spans="2:22">
      <c r="I27" s="6967" t="s">
        <v>1842</v>
      </c>
      <c r="J27" s="6968" t="s">
        <v>1842</v>
      </c>
      <c r="K27" s="7029" t="s">
        <v>1843</v>
      </c>
      <c r="L27" s="7030" t="s">
        <v>1843</v>
      </c>
      <c r="M27" s="7031" t="s">
        <v>1844</v>
      </c>
      <c r="N27" s="7032" t="s">
        <v>1844</v>
      </c>
      <c r="O27" s="6987" t="s">
        <v>1845</v>
      </c>
      <c r="P27" s="6988" t="s">
        <v>1845</v>
      </c>
    </row>
    <row r="28" spans="2:22" ht="18.75">
      <c r="C28" s="2040"/>
      <c r="F28" s="2040"/>
      <c r="G28" s="2040" t="s">
        <v>1846</v>
      </c>
      <c r="I28" s="7033" t="s">
        <v>1847</v>
      </c>
      <c r="J28" s="7034" t="s">
        <v>1847</v>
      </c>
      <c r="K28" s="7035" t="s">
        <v>1848</v>
      </c>
      <c r="L28" s="7036" t="s">
        <v>1848</v>
      </c>
      <c r="M28" s="7037" t="s">
        <v>1849</v>
      </c>
      <c r="N28" s="7038" t="s">
        <v>1849</v>
      </c>
      <c r="O28" s="7039" t="s">
        <v>1850</v>
      </c>
      <c r="P28" s="7040" t="s">
        <v>1850</v>
      </c>
    </row>
    <row r="29" spans="2:22" ht="15.75">
      <c r="E29" s="6533" t="s">
        <v>1851</v>
      </c>
      <c r="F29" s="6533"/>
      <c r="G29" s="6533"/>
      <c r="I29" s="7035" t="s">
        <v>1852</v>
      </c>
      <c r="J29" s="7036" t="s">
        <v>1852</v>
      </c>
      <c r="K29" s="7013" t="s">
        <v>1853</v>
      </c>
      <c r="L29" s="7014" t="s">
        <v>1853</v>
      </c>
      <c r="M29" s="7041" t="s">
        <v>1854</v>
      </c>
      <c r="N29" s="7042" t="s">
        <v>1854</v>
      </c>
      <c r="O29" s="7043" t="s">
        <v>1855</v>
      </c>
      <c r="P29" s="7044" t="s">
        <v>1855</v>
      </c>
    </row>
    <row r="30" spans="2:22" ht="15.75">
      <c r="E30" s="6534" t="s">
        <v>1856</v>
      </c>
      <c r="F30" s="6534"/>
      <c r="G30" s="6534"/>
      <c r="I30" s="7045" t="s">
        <v>1857</v>
      </c>
      <c r="J30" s="7046" t="s">
        <v>1857</v>
      </c>
      <c r="K30" s="7005" t="s">
        <v>1858</v>
      </c>
      <c r="L30" s="7006" t="s">
        <v>1858</v>
      </c>
      <c r="M30" s="7047" t="s">
        <v>1859</v>
      </c>
      <c r="N30" s="7048" t="s">
        <v>1859</v>
      </c>
      <c r="O30" s="6964"/>
      <c r="P30" s="6964"/>
    </row>
    <row r="31" spans="2:22" ht="15.75">
      <c r="E31" s="6535" t="s">
        <v>1860</v>
      </c>
      <c r="F31" s="6535"/>
      <c r="G31" s="6535"/>
      <c r="I31" s="7049" t="s">
        <v>1861</v>
      </c>
      <c r="J31" s="7050" t="s">
        <v>1861</v>
      </c>
      <c r="K31" s="7021" t="s">
        <v>1862</v>
      </c>
      <c r="L31" s="7022" t="s">
        <v>1862</v>
      </c>
      <c r="M31" s="7051" t="s">
        <v>1863</v>
      </c>
      <c r="N31" s="7052" t="s">
        <v>1863</v>
      </c>
      <c r="O31" s="6964"/>
      <c r="P31" s="6964"/>
    </row>
    <row r="32" spans="2:22" ht="15.75">
      <c r="E32" s="6536" t="s">
        <v>1864</v>
      </c>
      <c r="F32" s="6536"/>
      <c r="G32" s="6536"/>
      <c r="I32" s="6974" t="s">
        <v>1865</v>
      </c>
      <c r="J32" s="6975" t="s">
        <v>1865</v>
      </c>
      <c r="K32" s="7049" t="s">
        <v>1866</v>
      </c>
      <c r="L32" s="7050" t="s">
        <v>1866</v>
      </c>
      <c r="M32" s="7053" t="s">
        <v>1867</v>
      </c>
      <c r="N32" s="7054" t="s">
        <v>1867</v>
      </c>
      <c r="O32" s="6964"/>
      <c r="P32" s="7055"/>
    </row>
    <row r="33" spans="1:16" ht="15.75">
      <c r="E33" s="6537" t="s">
        <v>1868</v>
      </c>
      <c r="F33" s="6537"/>
      <c r="G33" s="6537"/>
      <c r="I33" s="2041"/>
      <c r="J33" s="2041"/>
      <c r="K33" s="2041"/>
      <c r="L33" s="2041"/>
      <c r="M33" s="2041"/>
      <c r="N33" s="2041"/>
      <c r="O33" s="2041"/>
      <c r="P33" s="2041"/>
    </row>
    <row r="34" spans="1:16" ht="15.75">
      <c r="E34" s="6524" t="s">
        <v>1869</v>
      </c>
      <c r="F34" s="6524"/>
      <c r="G34" s="6524"/>
      <c r="I34" s="6964" t="s">
        <v>1870</v>
      </c>
      <c r="J34" s="6964" t="s">
        <v>1871</v>
      </c>
      <c r="K34" s="6964" t="s">
        <v>1872</v>
      </c>
      <c r="L34" s="7056" t="s">
        <v>1873</v>
      </c>
      <c r="M34" s="7057" t="s">
        <v>1874</v>
      </c>
      <c r="N34" s="7058" t="s">
        <v>1875</v>
      </c>
      <c r="O34" s="7059" t="s">
        <v>1876</v>
      </c>
      <c r="P34" s="7060" t="s">
        <v>1877</v>
      </c>
    </row>
    <row r="35" spans="1:16" ht="15.75">
      <c r="E35" s="6538" t="s">
        <v>1878</v>
      </c>
      <c r="F35" s="6538"/>
      <c r="G35" s="6538"/>
      <c r="I35" s="7061" t="s">
        <v>1879</v>
      </c>
      <c r="J35" s="6964" t="s">
        <v>1803</v>
      </c>
      <c r="K35" s="6964" t="s">
        <v>1880</v>
      </c>
      <c r="L35" s="7061" t="s">
        <v>1880</v>
      </c>
      <c r="M35" s="7062">
        <v>0</v>
      </c>
      <c r="N35" s="7062">
        <v>0</v>
      </c>
      <c r="O35" s="7062">
        <v>0</v>
      </c>
      <c r="P35" s="7060" t="s">
        <v>1881</v>
      </c>
    </row>
    <row r="36" spans="1:16" ht="15.75">
      <c r="E36" s="6539" t="s">
        <v>1882</v>
      </c>
      <c r="F36" s="6539"/>
      <c r="G36" s="6539"/>
      <c r="I36" s="6964" t="s">
        <v>1883</v>
      </c>
      <c r="J36" s="6978" t="s">
        <v>1807</v>
      </c>
      <c r="K36" s="6964" t="s">
        <v>1884</v>
      </c>
      <c r="L36" s="6964" t="s">
        <v>1884</v>
      </c>
      <c r="M36" s="7062">
        <v>255</v>
      </c>
      <c r="N36" s="7062">
        <v>255</v>
      </c>
      <c r="O36" s="7062">
        <v>255</v>
      </c>
      <c r="P36" s="7060" t="s">
        <v>1885</v>
      </c>
    </row>
    <row r="37" spans="1:16" ht="15.75">
      <c r="E37" s="6540" t="s">
        <v>1886</v>
      </c>
      <c r="F37" s="6540"/>
      <c r="G37" s="6540"/>
      <c r="I37" s="6985" t="s">
        <v>1887</v>
      </c>
      <c r="J37" s="6986" t="s">
        <v>1812</v>
      </c>
      <c r="K37" s="6964" t="s">
        <v>1888</v>
      </c>
      <c r="L37" s="6985" t="s">
        <v>1888</v>
      </c>
      <c r="M37" s="7062">
        <v>255</v>
      </c>
      <c r="N37" s="7062">
        <v>0</v>
      </c>
      <c r="O37" s="7062">
        <v>0</v>
      </c>
      <c r="P37" s="7060" t="s">
        <v>1889</v>
      </c>
    </row>
    <row r="38" spans="1:16" ht="15.75">
      <c r="E38" s="6541" t="s">
        <v>1890</v>
      </c>
      <c r="F38" s="6541"/>
      <c r="G38" s="6541"/>
      <c r="I38" s="6993" t="s">
        <v>1875</v>
      </c>
      <c r="J38" s="6994" t="s">
        <v>1818</v>
      </c>
      <c r="K38" s="6964" t="s">
        <v>1891</v>
      </c>
      <c r="L38" s="6993" t="s">
        <v>1891</v>
      </c>
      <c r="M38" s="7062">
        <v>0</v>
      </c>
      <c r="N38" s="7062">
        <v>255</v>
      </c>
      <c r="O38" s="7062">
        <v>0</v>
      </c>
      <c r="P38" s="7060" t="s">
        <v>1892</v>
      </c>
    </row>
    <row r="39" spans="1:16" ht="15.75">
      <c r="E39" s="6542" t="s">
        <v>1893</v>
      </c>
      <c r="F39" s="6542"/>
      <c r="G39" s="6542"/>
      <c r="I39" s="6981" t="s">
        <v>1876</v>
      </c>
      <c r="J39" s="6982" t="s">
        <v>1823</v>
      </c>
      <c r="K39" s="6964" t="s">
        <v>1894</v>
      </c>
      <c r="L39" s="6981" t="s">
        <v>1894</v>
      </c>
      <c r="M39" s="7062">
        <v>0</v>
      </c>
      <c r="N39" s="7062">
        <v>0</v>
      </c>
      <c r="O39" s="7062">
        <v>255</v>
      </c>
      <c r="P39" s="7060" t="s">
        <v>1895</v>
      </c>
    </row>
    <row r="40" spans="1:16" ht="15.75">
      <c r="E40" s="6532" t="s">
        <v>1896</v>
      </c>
      <c r="F40" s="6532"/>
      <c r="G40" s="6532"/>
      <c r="I40" s="7005" t="s">
        <v>1897</v>
      </c>
      <c r="J40" s="7006" t="s">
        <v>1828</v>
      </c>
      <c r="K40" s="6964" t="s">
        <v>1898</v>
      </c>
      <c r="L40" s="7005" t="s">
        <v>1898</v>
      </c>
      <c r="M40" s="7062">
        <v>255</v>
      </c>
      <c r="N40" s="7062">
        <v>255</v>
      </c>
      <c r="O40" s="7062">
        <v>0</v>
      </c>
      <c r="P40" s="7060" t="s">
        <v>1899</v>
      </c>
    </row>
    <row r="41" spans="1:16" ht="15.75">
      <c r="E41" s="6524" t="s">
        <v>1869</v>
      </c>
      <c r="F41" s="6524"/>
      <c r="G41" s="6524"/>
      <c r="I41" s="7013" t="s">
        <v>1900</v>
      </c>
      <c r="J41" s="7014" t="s">
        <v>1833</v>
      </c>
      <c r="K41" s="6964" t="s">
        <v>1901</v>
      </c>
      <c r="L41" s="7013" t="s">
        <v>1901</v>
      </c>
      <c r="M41" s="7062">
        <v>255</v>
      </c>
      <c r="N41" s="7062">
        <v>0</v>
      </c>
      <c r="O41" s="7062">
        <v>255</v>
      </c>
      <c r="P41" s="7060" t="s">
        <v>1902</v>
      </c>
    </row>
    <row r="42" spans="1:16" ht="15.75">
      <c r="E42" s="6525" t="s">
        <v>1903</v>
      </c>
      <c r="F42" s="6525"/>
      <c r="G42" s="6525"/>
      <c r="I42" s="7021" t="s">
        <v>1904</v>
      </c>
      <c r="J42" s="7022" t="s">
        <v>1838</v>
      </c>
      <c r="K42" s="6964" t="s">
        <v>1905</v>
      </c>
      <c r="L42" s="7021" t="s">
        <v>1905</v>
      </c>
      <c r="M42" s="7062">
        <v>0</v>
      </c>
      <c r="N42" s="7062">
        <v>255</v>
      </c>
      <c r="O42" s="7062">
        <v>255</v>
      </c>
      <c r="P42" s="7060" t="s">
        <v>1906</v>
      </c>
    </row>
    <row r="43" spans="1:16" ht="15.75">
      <c r="E43" s="6526" t="s">
        <v>1907</v>
      </c>
      <c r="F43" s="6526"/>
      <c r="G43" s="6526"/>
      <c r="I43" s="6967" t="s">
        <v>1842</v>
      </c>
      <c r="J43" s="6968" t="s">
        <v>1842</v>
      </c>
      <c r="K43" s="6964" t="s">
        <v>1908</v>
      </c>
      <c r="L43" s="6967" t="s">
        <v>1908</v>
      </c>
      <c r="M43" s="7062">
        <v>128</v>
      </c>
      <c r="N43" s="7062">
        <v>0</v>
      </c>
      <c r="O43" s="7062">
        <v>0</v>
      </c>
      <c r="P43" s="6964" t="s">
        <v>1842</v>
      </c>
    </row>
    <row r="44" spans="1:16" ht="15.75">
      <c r="E44" s="6527" t="s">
        <v>1909</v>
      </c>
      <c r="F44" s="6527"/>
      <c r="G44" s="6527"/>
      <c r="I44" s="7033" t="s">
        <v>1847</v>
      </c>
      <c r="J44" s="7034" t="s">
        <v>1847</v>
      </c>
      <c r="K44" s="6964" t="s">
        <v>1910</v>
      </c>
      <c r="L44" s="7033" t="s">
        <v>1910</v>
      </c>
      <c r="M44" s="7062">
        <v>0</v>
      </c>
      <c r="N44" s="7062">
        <v>128</v>
      </c>
      <c r="O44" s="7062">
        <v>0</v>
      </c>
      <c r="P44" s="6964" t="s">
        <v>1847</v>
      </c>
    </row>
    <row r="45" spans="1:16" ht="15.75">
      <c r="E45" s="6528" t="s">
        <v>1911</v>
      </c>
      <c r="F45" s="6528"/>
      <c r="G45" s="6528"/>
      <c r="I45" s="7035" t="s">
        <v>1852</v>
      </c>
      <c r="J45" s="7036" t="s">
        <v>1852</v>
      </c>
      <c r="K45" s="6964" t="s">
        <v>1912</v>
      </c>
      <c r="L45" s="7035" t="s">
        <v>1912</v>
      </c>
      <c r="M45" s="7062">
        <v>0</v>
      </c>
      <c r="N45" s="7062">
        <v>0</v>
      </c>
      <c r="O45" s="7062">
        <v>128</v>
      </c>
      <c r="P45" s="6964" t="s">
        <v>1852</v>
      </c>
    </row>
    <row r="46" spans="1:16">
      <c r="A46" s="133"/>
      <c r="B46" s="133"/>
      <c r="C46" s="133"/>
      <c r="D46" s="133"/>
      <c r="E46" s="133"/>
      <c r="F46" s="133"/>
      <c r="G46" s="133"/>
      <c r="I46" s="7045" t="s">
        <v>1857</v>
      </c>
      <c r="J46" s="7046" t="s">
        <v>1857</v>
      </c>
      <c r="K46" s="6964" t="s">
        <v>1913</v>
      </c>
      <c r="L46" s="7045" t="s">
        <v>1913</v>
      </c>
      <c r="M46" s="7062">
        <v>128</v>
      </c>
      <c r="N46" s="7062">
        <v>128</v>
      </c>
      <c r="O46" s="7062">
        <v>0</v>
      </c>
      <c r="P46" s="6964" t="s">
        <v>1857</v>
      </c>
    </row>
    <row r="47" spans="1:16">
      <c r="A47" s="133"/>
      <c r="I47" s="7063" t="s">
        <v>1861</v>
      </c>
      <c r="J47" s="7064" t="s">
        <v>1861</v>
      </c>
      <c r="K47" s="7065" t="s">
        <v>1914</v>
      </c>
      <c r="L47" s="7063" t="s">
        <v>1914</v>
      </c>
      <c r="M47" s="7066">
        <v>128</v>
      </c>
      <c r="N47" s="7066">
        <v>0</v>
      </c>
      <c r="O47" s="7066">
        <v>128</v>
      </c>
      <c r="P47" s="7065" t="s">
        <v>1861</v>
      </c>
    </row>
    <row r="48" spans="1:16">
      <c r="I48" s="7067" t="s">
        <v>1865</v>
      </c>
      <c r="J48" s="7068" t="s">
        <v>1865</v>
      </c>
      <c r="K48" s="7065" t="s">
        <v>1915</v>
      </c>
      <c r="L48" s="7067" t="s">
        <v>1915</v>
      </c>
      <c r="M48" s="7066">
        <v>0</v>
      </c>
      <c r="N48" s="7066">
        <v>128</v>
      </c>
      <c r="O48" s="7066">
        <v>128</v>
      </c>
      <c r="P48" s="7065" t="s">
        <v>1865</v>
      </c>
    </row>
    <row r="49" spans="1:16">
      <c r="A49" s="133"/>
      <c r="I49" s="7069" t="s">
        <v>1800</v>
      </c>
      <c r="J49" s="7070" t="s">
        <v>1800</v>
      </c>
      <c r="K49" s="7065" t="s">
        <v>1916</v>
      </c>
      <c r="L49" s="7069" t="s">
        <v>1916</v>
      </c>
      <c r="M49" s="7066">
        <v>192</v>
      </c>
      <c r="N49" s="7066">
        <v>192</v>
      </c>
      <c r="O49" s="7066">
        <v>192</v>
      </c>
      <c r="P49" s="7065" t="s">
        <v>1800</v>
      </c>
    </row>
    <row r="50" spans="1:16">
      <c r="A50" s="133"/>
      <c r="I50" s="7071" t="s">
        <v>1804</v>
      </c>
      <c r="J50" s="7072" t="s">
        <v>1804</v>
      </c>
      <c r="K50" s="7065" t="s">
        <v>1917</v>
      </c>
      <c r="L50" s="7071" t="s">
        <v>1917</v>
      </c>
      <c r="M50" s="7066">
        <v>128</v>
      </c>
      <c r="N50" s="7066">
        <v>128</v>
      </c>
      <c r="O50" s="7066">
        <v>128</v>
      </c>
      <c r="P50" s="7065" t="s">
        <v>1804</v>
      </c>
    </row>
    <row r="51" spans="1:16">
      <c r="A51" s="133"/>
      <c r="I51" s="7073" t="s">
        <v>1808</v>
      </c>
      <c r="J51" s="7074" t="s">
        <v>1808</v>
      </c>
      <c r="K51" s="7065" t="s">
        <v>1918</v>
      </c>
      <c r="L51" s="7073" t="s">
        <v>1918</v>
      </c>
      <c r="M51" s="7066">
        <v>153</v>
      </c>
      <c r="N51" s="7066">
        <v>153</v>
      </c>
      <c r="O51" s="7066">
        <v>255</v>
      </c>
      <c r="P51" s="7065" t="s">
        <v>1808</v>
      </c>
    </row>
    <row r="52" spans="1:16">
      <c r="A52" s="133"/>
      <c r="I52" s="7075" t="s">
        <v>1813</v>
      </c>
      <c r="J52" s="7076" t="s">
        <v>1813</v>
      </c>
      <c r="K52" s="7065" t="s">
        <v>1919</v>
      </c>
      <c r="L52" s="7075" t="s">
        <v>1919</v>
      </c>
      <c r="M52" s="7066">
        <v>153</v>
      </c>
      <c r="N52" s="7066">
        <v>51</v>
      </c>
      <c r="O52" s="7066">
        <v>102</v>
      </c>
      <c r="P52" s="7065" t="s">
        <v>1813</v>
      </c>
    </row>
    <row r="53" spans="1:16">
      <c r="A53" s="133"/>
      <c r="I53" s="1998"/>
      <c r="J53" s="1998"/>
      <c r="K53" s="1998"/>
      <c r="L53" s="1998"/>
      <c r="M53" s="1998"/>
      <c r="N53" s="1998"/>
      <c r="O53" s="1998"/>
      <c r="P53" s="1998"/>
    </row>
    <row r="54" spans="1:16">
      <c r="A54" s="133"/>
      <c r="I54" s="7077" t="s">
        <v>1824</v>
      </c>
      <c r="J54" s="7078" t="s">
        <v>1824</v>
      </c>
      <c r="K54" s="7065" t="s">
        <v>1920</v>
      </c>
      <c r="L54" s="7077" t="s">
        <v>1920</v>
      </c>
      <c r="M54" s="7066">
        <v>204</v>
      </c>
      <c r="N54" s="7066">
        <v>255</v>
      </c>
      <c r="O54" s="7066">
        <v>255</v>
      </c>
      <c r="P54" s="7065" t="s">
        <v>1824</v>
      </c>
    </row>
    <row r="55" spans="1:16">
      <c r="A55" s="133"/>
      <c r="I55" s="7079" t="s">
        <v>1829</v>
      </c>
      <c r="J55" s="7080" t="s">
        <v>1829</v>
      </c>
      <c r="K55" s="7065" t="s">
        <v>1921</v>
      </c>
      <c r="L55" s="7079" t="s">
        <v>1921</v>
      </c>
      <c r="M55" s="7066">
        <v>102</v>
      </c>
      <c r="N55" s="7066">
        <v>0</v>
      </c>
      <c r="O55" s="7066">
        <v>102</v>
      </c>
      <c r="P55" s="7065" t="s">
        <v>1829</v>
      </c>
    </row>
    <row r="56" spans="1:16">
      <c r="A56" s="133"/>
      <c r="I56" s="7081" t="s">
        <v>1834</v>
      </c>
      <c r="J56" s="7082" t="s">
        <v>1834</v>
      </c>
      <c r="K56" s="7065" t="s">
        <v>1922</v>
      </c>
      <c r="L56" s="7081" t="s">
        <v>1922</v>
      </c>
      <c r="M56" s="7066">
        <v>255</v>
      </c>
      <c r="N56" s="7066">
        <v>128</v>
      </c>
      <c r="O56" s="7066">
        <v>128</v>
      </c>
      <c r="P56" s="7065" t="s">
        <v>1834</v>
      </c>
    </row>
    <row r="57" spans="1:16">
      <c r="A57" s="133"/>
      <c r="I57" s="7083" t="s">
        <v>1839</v>
      </c>
      <c r="J57" s="7084" t="s">
        <v>1839</v>
      </c>
      <c r="K57" s="7065" t="s">
        <v>1923</v>
      </c>
      <c r="L57" s="7083" t="s">
        <v>1923</v>
      </c>
      <c r="M57" s="7066">
        <v>0</v>
      </c>
      <c r="N57" s="7066">
        <v>102</v>
      </c>
      <c r="O57" s="7066">
        <v>204</v>
      </c>
      <c r="P57" s="7065" t="s">
        <v>1839</v>
      </c>
    </row>
    <row r="58" spans="1:16">
      <c r="A58" s="133"/>
      <c r="I58" s="7085" t="s">
        <v>1843</v>
      </c>
      <c r="J58" s="7086" t="s">
        <v>1843</v>
      </c>
      <c r="K58" s="7065" t="s">
        <v>1924</v>
      </c>
      <c r="L58" s="7085" t="s">
        <v>1924</v>
      </c>
      <c r="M58" s="7066">
        <v>204</v>
      </c>
      <c r="N58" s="7066">
        <v>204</v>
      </c>
      <c r="O58" s="7066">
        <v>255</v>
      </c>
      <c r="P58" s="7065" t="s">
        <v>1843</v>
      </c>
    </row>
    <row r="59" spans="1:16">
      <c r="I59" s="7087" t="s">
        <v>1848</v>
      </c>
      <c r="J59" s="7088" t="s">
        <v>1848</v>
      </c>
      <c r="K59" s="7065" t="s">
        <v>1912</v>
      </c>
      <c r="L59" s="7087" t="s">
        <v>1912</v>
      </c>
      <c r="M59" s="7066">
        <v>0</v>
      </c>
      <c r="N59" s="7066">
        <v>0</v>
      </c>
      <c r="O59" s="7066">
        <v>128</v>
      </c>
      <c r="P59" s="7065" t="s">
        <v>1848</v>
      </c>
    </row>
    <row r="60" spans="1:16">
      <c r="I60" s="7089" t="s">
        <v>1853</v>
      </c>
      <c r="J60" s="7090" t="s">
        <v>1853</v>
      </c>
      <c r="K60" s="7065" t="s">
        <v>1901</v>
      </c>
      <c r="L60" s="7089" t="s">
        <v>1901</v>
      </c>
      <c r="M60" s="7066">
        <v>255</v>
      </c>
      <c r="N60" s="7066">
        <v>0</v>
      </c>
      <c r="O60" s="7066">
        <v>255</v>
      </c>
      <c r="P60" s="7065" t="s">
        <v>1853</v>
      </c>
    </row>
    <row r="61" spans="1:16">
      <c r="I61" s="7091" t="s">
        <v>1858</v>
      </c>
      <c r="J61" s="7092" t="s">
        <v>1858</v>
      </c>
      <c r="K61" s="7065" t="s">
        <v>1898</v>
      </c>
      <c r="L61" s="7091" t="s">
        <v>1898</v>
      </c>
      <c r="M61" s="7066">
        <v>255</v>
      </c>
      <c r="N61" s="7066">
        <v>255</v>
      </c>
      <c r="O61" s="7066">
        <v>0</v>
      </c>
      <c r="P61" s="7065" t="s">
        <v>1858</v>
      </c>
    </row>
    <row r="62" spans="1:16">
      <c r="I62" s="7093" t="s">
        <v>1862</v>
      </c>
      <c r="J62" s="7094" t="s">
        <v>1862</v>
      </c>
      <c r="K62" s="7065" t="s">
        <v>1905</v>
      </c>
      <c r="L62" s="7093" t="s">
        <v>1905</v>
      </c>
      <c r="M62" s="7066">
        <v>0</v>
      </c>
      <c r="N62" s="7066">
        <v>255</v>
      </c>
      <c r="O62" s="7066">
        <v>255</v>
      </c>
      <c r="P62" s="7065" t="s">
        <v>1862</v>
      </c>
    </row>
    <row r="63" spans="1:16">
      <c r="I63" s="7063" t="s">
        <v>1866</v>
      </c>
      <c r="J63" s="7064" t="s">
        <v>1866</v>
      </c>
      <c r="K63" s="7065" t="s">
        <v>1914</v>
      </c>
      <c r="L63" s="7063" t="s">
        <v>1914</v>
      </c>
      <c r="M63" s="7066">
        <v>128</v>
      </c>
      <c r="N63" s="7066">
        <v>0</v>
      </c>
      <c r="O63" s="7066">
        <v>128</v>
      </c>
      <c r="P63" s="7065" t="s">
        <v>1866</v>
      </c>
    </row>
    <row r="64" spans="1:16">
      <c r="I64" s="7095" t="s">
        <v>1801</v>
      </c>
      <c r="J64" s="7096" t="s">
        <v>1801</v>
      </c>
      <c r="K64" s="7065" t="s">
        <v>1908</v>
      </c>
      <c r="L64" s="7095" t="s">
        <v>1908</v>
      </c>
      <c r="M64" s="7066">
        <v>128</v>
      </c>
      <c r="N64" s="7066">
        <v>0</v>
      </c>
      <c r="O64" s="7066">
        <v>0</v>
      </c>
      <c r="P64" s="7065" t="s">
        <v>1801</v>
      </c>
    </row>
    <row r="65" spans="9:16">
      <c r="I65" s="7067" t="s">
        <v>1805</v>
      </c>
      <c r="J65" s="7068" t="s">
        <v>1805</v>
      </c>
      <c r="K65" s="7065" t="s">
        <v>1915</v>
      </c>
      <c r="L65" s="7067" t="s">
        <v>1915</v>
      </c>
      <c r="M65" s="7066">
        <v>0</v>
      </c>
      <c r="N65" s="7066">
        <v>128</v>
      </c>
      <c r="O65" s="7066">
        <v>128</v>
      </c>
      <c r="P65" s="7065" t="s">
        <v>1805</v>
      </c>
    </row>
    <row r="66" spans="9:16">
      <c r="I66" s="7097" t="s">
        <v>1809</v>
      </c>
      <c r="J66" s="7098" t="s">
        <v>1809</v>
      </c>
      <c r="K66" s="7065" t="s">
        <v>1894</v>
      </c>
      <c r="L66" s="7097" t="s">
        <v>1894</v>
      </c>
      <c r="M66" s="7066">
        <v>0</v>
      </c>
      <c r="N66" s="7066">
        <v>0</v>
      </c>
      <c r="O66" s="7066">
        <v>255</v>
      </c>
      <c r="P66" s="7065" t="s">
        <v>1809</v>
      </c>
    </row>
    <row r="67" spans="9:16">
      <c r="I67" s="7099" t="s">
        <v>1814</v>
      </c>
      <c r="J67" s="7100" t="s">
        <v>1814</v>
      </c>
      <c r="K67" s="7065" t="s">
        <v>1925</v>
      </c>
      <c r="L67" s="7099" t="s">
        <v>1925</v>
      </c>
      <c r="M67" s="7066">
        <v>0</v>
      </c>
      <c r="N67" s="7066">
        <v>204</v>
      </c>
      <c r="O67" s="7066">
        <v>255</v>
      </c>
      <c r="P67" s="7065" t="s">
        <v>1814</v>
      </c>
    </row>
    <row r="68" spans="9:16">
      <c r="I68" s="7077" t="s">
        <v>1820</v>
      </c>
      <c r="J68" s="7078" t="s">
        <v>1820</v>
      </c>
      <c r="K68" s="7065" t="s">
        <v>1920</v>
      </c>
      <c r="L68" s="7077" t="s">
        <v>1920</v>
      </c>
      <c r="M68" s="7066">
        <v>204</v>
      </c>
      <c r="N68" s="7066">
        <v>255</v>
      </c>
      <c r="O68" s="7066">
        <v>255</v>
      </c>
      <c r="P68" s="7065" t="s">
        <v>1820</v>
      </c>
    </row>
    <row r="69" spans="9:16">
      <c r="I69" s="7101" t="s">
        <v>1825</v>
      </c>
      <c r="J69" s="7102" t="s">
        <v>1825</v>
      </c>
      <c r="K69" s="7065" t="s">
        <v>1926</v>
      </c>
      <c r="L69" s="7101" t="s">
        <v>1926</v>
      </c>
      <c r="M69" s="7066">
        <v>204</v>
      </c>
      <c r="N69" s="7066">
        <v>255</v>
      </c>
      <c r="O69" s="7066">
        <v>204</v>
      </c>
      <c r="P69" s="7065" t="s">
        <v>1825</v>
      </c>
    </row>
    <row r="70" spans="9:16">
      <c r="I70" s="7103" t="s">
        <v>1830</v>
      </c>
      <c r="J70" s="7104" t="s">
        <v>1830</v>
      </c>
      <c r="K70" s="7065" t="s">
        <v>1927</v>
      </c>
      <c r="L70" s="7103" t="s">
        <v>1927</v>
      </c>
      <c r="M70" s="7066">
        <v>255</v>
      </c>
      <c r="N70" s="7066">
        <v>255</v>
      </c>
      <c r="O70" s="7066">
        <v>153</v>
      </c>
      <c r="P70" s="7065" t="s">
        <v>1830</v>
      </c>
    </row>
    <row r="71" spans="9:16">
      <c r="I71" s="7105" t="s">
        <v>1835</v>
      </c>
      <c r="J71" s="7106" t="s">
        <v>1835</v>
      </c>
      <c r="K71" s="7065" t="s">
        <v>1928</v>
      </c>
      <c r="L71" s="7105" t="s">
        <v>1928</v>
      </c>
      <c r="M71" s="7066">
        <v>153</v>
      </c>
      <c r="N71" s="7066">
        <v>204</v>
      </c>
      <c r="O71" s="7066">
        <v>255</v>
      </c>
      <c r="P71" s="7065" t="s">
        <v>1835</v>
      </c>
    </row>
    <row r="72" spans="9:16">
      <c r="I72" s="7107" t="s">
        <v>1840</v>
      </c>
      <c r="J72" s="7108" t="s">
        <v>1840</v>
      </c>
      <c r="K72" s="7065" t="s">
        <v>1929</v>
      </c>
      <c r="L72" s="7107" t="s">
        <v>1929</v>
      </c>
      <c r="M72" s="7066">
        <v>255</v>
      </c>
      <c r="N72" s="7066">
        <v>153</v>
      </c>
      <c r="O72" s="7066">
        <v>204</v>
      </c>
      <c r="P72" s="7065" t="s">
        <v>1840</v>
      </c>
    </row>
    <row r="73" spans="9:16">
      <c r="I73" s="7109" t="s">
        <v>1844</v>
      </c>
      <c r="J73" s="7110" t="s">
        <v>1844</v>
      </c>
      <c r="K73" s="7065" t="s">
        <v>1930</v>
      </c>
      <c r="L73" s="7109" t="s">
        <v>1930</v>
      </c>
      <c r="M73" s="7066">
        <v>204</v>
      </c>
      <c r="N73" s="7066">
        <v>153</v>
      </c>
      <c r="O73" s="7066">
        <v>255</v>
      </c>
      <c r="P73" s="7065" t="s">
        <v>1844</v>
      </c>
    </row>
    <row r="74" spans="9:16">
      <c r="I74" s="7111" t="s">
        <v>1849</v>
      </c>
      <c r="J74" s="7112" t="s">
        <v>1849</v>
      </c>
      <c r="K74" s="7065" t="s">
        <v>1931</v>
      </c>
      <c r="L74" s="7111" t="s">
        <v>1931</v>
      </c>
      <c r="M74" s="7066">
        <v>255</v>
      </c>
      <c r="N74" s="7066">
        <v>204</v>
      </c>
      <c r="O74" s="7066">
        <v>153</v>
      </c>
      <c r="P74" s="7065" t="s">
        <v>1849</v>
      </c>
    </row>
    <row r="75" spans="9:16">
      <c r="I75" s="7113" t="s">
        <v>1854</v>
      </c>
      <c r="J75" s="7114" t="s">
        <v>1854</v>
      </c>
      <c r="K75" s="7065" t="s">
        <v>1932</v>
      </c>
      <c r="L75" s="7113" t="s">
        <v>1932</v>
      </c>
      <c r="M75" s="7066">
        <v>51</v>
      </c>
      <c r="N75" s="7066">
        <v>102</v>
      </c>
      <c r="O75" s="7066">
        <v>255</v>
      </c>
      <c r="P75" s="7065" t="s">
        <v>1854</v>
      </c>
    </row>
    <row r="76" spans="9:16">
      <c r="I76" s="7115" t="s">
        <v>1859</v>
      </c>
      <c r="J76" s="7116" t="s">
        <v>1859</v>
      </c>
      <c r="K76" s="7065" t="s">
        <v>1933</v>
      </c>
      <c r="L76" s="7115" t="s">
        <v>1933</v>
      </c>
      <c r="M76" s="7066">
        <v>51</v>
      </c>
      <c r="N76" s="7066">
        <v>204</v>
      </c>
      <c r="O76" s="7066">
        <v>204</v>
      </c>
      <c r="P76" s="7065" t="s">
        <v>1859</v>
      </c>
    </row>
    <row r="77" spans="9:16">
      <c r="I77" s="7117" t="s">
        <v>1863</v>
      </c>
      <c r="J77" s="7118" t="s">
        <v>1863</v>
      </c>
      <c r="K77" s="7065" t="s">
        <v>1934</v>
      </c>
      <c r="L77" s="7117" t="s">
        <v>1934</v>
      </c>
      <c r="M77" s="7066">
        <v>153</v>
      </c>
      <c r="N77" s="7066">
        <v>204</v>
      </c>
      <c r="O77" s="7066">
        <v>0</v>
      </c>
      <c r="P77" s="7065" t="s">
        <v>1863</v>
      </c>
    </row>
    <row r="78" spans="9:16">
      <c r="I78" s="7119" t="s">
        <v>1867</v>
      </c>
      <c r="J78" s="7120" t="s">
        <v>1867</v>
      </c>
      <c r="K78" s="7065" t="s">
        <v>1935</v>
      </c>
      <c r="L78" s="7119" t="s">
        <v>1935</v>
      </c>
      <c r="M78" s="7066">
        <v>255</v>
      </c>
      <c r="N78" s="7066">
        <v>204</v>
      </c>
      <c r="O78" s="7066">
        <v>0</v>
      </c>
      <c r="P78" s="7065" t="s">
        <v>1867</v>
      </c>
    </row>
    <row r="79" spans="9:16">
      <c r="I79" s="7121" t="s">
        <v>1802</v>
      </c>
      <c r="J79" s="7122" t="s">
        <v>1802</v>
      </c>
      <c r="K79" s="7065" t="s">
        <v>1936</v>
      </c>
      <c r="L79" s="7121" t="s">
        <v>1936</v>
      </c>
      <c r="M79" s="7066">
        <v>255</v>
      </c>
      <c r="N79" s="7066">
        <v>153</v>
      </c>
      <c r="O79" s="7066">
        <v>0</v>
      </c>
      <c r="P79" s="7065" t="s">
        <v>1802</v>
      </c>
    </row>
    <row r="80" spans="9:16">
      <c r="I80" s="7123" t="s">
        <v>1806</v>
      </c>
      <c r="J80" s="7124" t="s">
        <v>1806</v>
      </c>
      <c r="K80" s="7065" t="s">
        <v>1937</v>
      </c>
      <c r="L80" s="7123" t="s">
        <v>1937</v>
      </c>
      <c r="M80" s="7066">
        <v>255</v>
      </c>
      <c r="N80" s="7066">
        <v>102</v>
      </c>
      <c r="O80" s="7066">
        <v>0</v>
      </c>
      <c r="P80" s="7065" t="s">
        <v>1806</v>
      </c>
    </row>
    <row r="81" spans="9:19">
      <c r="I81" s="7125" t="s">
        <v>1810</v>
      </c>
      <c r="J81" s="7126" t="s">
        <v>1810</v>
      </c>
      <c r="K81" s="7065" t="s">
        <v>1938</v>
      </c>
      <c r="L81" s="7125" t="s">
        <v>1938</v>
      </c>
      <c r="M81" s="7066">
        <v>102</v>
      </c>
      <c r="N81" s="7066">
        <v>102</v>
      </c>
      <c r="O81" s="7066">
        <v>153</v>
      </c>
      <c r="P81" s="7065" t="s">
        <v>1810</v>
      </c>
    </row>
    <row r="82" spans="9:19">
      <c r="I82" s="7127" t="s">
        <v>1815</v>
      </c>
      <c r="J82" s="7128" t="s">
        <v>1815</v>
      </c>
      <c r="K82" s="7065" t="s">
        <v>1939</v>
      </c>
      <c r="L82" s="7127" t="s">
        <v>1939</v>
      </c>
      <c r="M82" s="7066">
        <v>150</v>
      </c>
      <c r="N82" s="7066">
        <v>150</v>
      </c>
      <c r="O82" s="7066">
        <v>150</v>
      </c>
      <c r="P82" s="7065" t="s">
        <v>1815</v>
      </c>
    </row>
    <row r="83" spans="9:19">
      <c r="I83" s="7129" t="s">
        <v>1821</v>
      </c>
      <c r="J83" s="7130" t="s">
        <v>1821</v>
      </c>
      <c r="K83" s="7065" t="s">
        <v>1940</v>
      </c>
      <c r="L83" s="7129" t="s">
        <v>1940</v>
      </c>
      <c r="M83" s="7066">
        <v>0</v>
      </c>
      <c r="N83" s="7066">
        <v>51</v>
      </c>
      <c r="O83" s="7066">
        <v>102</v>
      </c>
      <c r="P83" s="7065" t="s">
        <v>1821</v>
      </c>
    </row>
    <row r="84" spans="9:19">
      <c r="I84" s="7131" t="s">
        <v>1826</v>
      </c>
      <c r="J84" s="7132" t="s">
        <v>1826</v>
      </c>
      <c r="K84" s="7065" t="s">
        <v>1941</v>
      </c>
      <c r="L84" s="7131" t="s">
        <v>1941</v>
      </c>
      <c r="M84" s="7066">
        <v>51</v>
      </c>
      <c r="N84" s="7066">
        <v>153</v>
      </c>
      <c r="O84" s="7066">
        <v>102</v>
      </c>
      <c r="P84" s="7065" t="s">
        <v>1826</v>
      </c>
    </row>
    <row r="85" spans="9:19">
      <c r="I85" s="7133" t="s">
        <v>1831</v>
      </c>
      <c r="J85" s="7134" t="s">
        <v>1831</v>
      </c>
      <c r="K85" s="7065" t="s">
        <v>1942</v>
      </c>
      <c r="L85" s="7133" t="s">
        <v>1942</v>
      </c>
      <c r="M85" s="7066">
        <v>0</v>
      </c>
      <c r="N85" s="7066">
        <v>51</v>
      </c>
      <c r="O85" s="7066">
        <v>0</v>
      </c>
      <c r="P85" s="7065" t="s">
        <v>1831</v>
      </c>
      <c r="S85" s="2039"/>
    </row>
    <row r="86" spans="9:19">
      <c r="I86" s="7135" t="s">
        <v>1836</v>
      </c>
      <c r="J86" s="7136" t="s">
        <v>1836</v>
      </c>
      <c r="K86" s="7065" t="s">
        <v>1943</v>
      </c>
      <c r="L86" s="7135" t="s">
        <v>1943</v>
      </c>
      <c r="M86" s="7066">
        <v>51</v>
      </c>
      <c r="N86" s="7066">
        <v>51</v>
      </c>
      <c r="O86" s="7066">
        <v>0</v>
      </c>
      <c r="P86" s="7065" t="s">
        <v>1836</v>
      </c>
    </row>
    <row r="87" spans="9:19">
      <c r="I87" s="7137" t="s">
        <v>1841</v>
      </c>
      <c r="J87" s="7138" t="s">
        <v>1841</v>
      </c>
      <c r="K87" s="7065" t="s">
        <v>1944</v>
      </c>
      <c r="L87" s="7137" t="s">
        <v>1944</v>
      </c>
      <c r="M87" s="7066">
        <v>153</v>
      </c>
      <c r="N87" s="7066">
        <v>51</v>
      </c>
      <c r="O87" s="7066">
        <v>0</v>
      </c>
      <c r="P87" s="7065" t="s">
        <v>1841</v>
      </c>
    </row>
    <row r="88" spans="9:19">
      <c r="I88" s="7075" t="s">
        <v>1845</v>
      </c>
      <c r="J88" s="7076" t="s">
        <v>1845</v>
      </c>
      <c r="K88" s="7065" t="s">
        <v>1919</v>
      </c>
      <c r="L88" s="7075" t="s">
        <v>1919</v>
      </c>
      <c r="M88" s="7066">
        <v>153</v>
      </c>
      <c r="N88" s="7066">
        <v>51</v>
      </c>
      <c r="O88" s="7066">
        <v>102</v>
      </c>
      <c r="P88" s="7065" t="s">
        <v>1845</v>
      </c>
    </row>
    <row r="89" spans="9:19">
      <c r="I89" s="7139" t="s">
        <v>1850</v>
      </c>
      <c r="J89" s="7140" t="s">
        <v>1850</v>
      </c>
      <c r="K89" s="7065" t="s">
        <v>1945</v>
      </c>
      <c r="L89" s="7139" t="s">
        <v>1945</v>
      </c>
      <c r="M89" s="7066">
        <v>51</v>
      </c>
      <c r="N89" s="7066">
        <v>51</v>
      </c>
      <c r="O89" s="7066">
        <v>153</v>
      </c>
      <c r="P89" s="7065" t="s">
        <v>1850</v>
      </c>
    </row>
    <row r="90" spans="9:19">
      <c r="I90" s="7141" t="s">
        <v>1855</v>
      </c>
      <c r="J90" s="7142" t="s">
        <v>1855</v>
      </c>
      <c r="K90" s="7065" t="s">
        <v>1946</v>
      </c>
      <c r="L90" s="7141" t="s">
        <v>1946</v>
      </c>
      <c r="M90" s="7066">
        <v>51</v>
      </c>
      <c r="N90" s="7066">
        <v>51</v>
      </c>
      <c r="O90" s="7066">
        <v>51</v>
      </c>
      <c r="P90" s="7065" t="s">
        <v>1855</v>
      </c>
    </row>
    <row r="91" spans="9:19" ht="15" customHeight="1">
      <c r="I91" s="7143" t="s">
        <v>1947</v>
      </c>
      <c r="J91" s="7144"/>
      <c r="K91" s="7144"/>
      <c r="L91" s="7144"/>
      <c r="M91" s="7144"/>
      <c r="N91" s="7144"/>
      <c r="O91" s="7144"/>
      <c r="P91" s="7145"/>
    </row>
    <row r="92" spans="9:19">
      <c r="I92" s="6529"/>
      <c r="J92" s="6530"/>
      <c r="K92" s="6530"/>
      <c r="L92" s="6530"/>
      <c r="M92" s="6530"/>
      <c r="N92" s="6530"/>
      <c r="O92" s="6530"/>
      <c r="P92" s="6531"/>
    </row>
    <row r="93" spans="9:19">
      <c r="I93" s="6521" t="s">
        <v>1948</v>
      </c>
      <c r="J93" s="6522"/>
      <c r="K93" s="6522"/>
      <c r="L93" s="6522"/>
      <c r="M93" s="6522"/>
      <c r="N93" s="6522"/>
      <c r="O93" s="6522"/>
      <c r="P93" s="6523"/>
    </row>
    <row r="94" spans="9:19">
      <c r="I94" s="6521"/>
      <c r="J94" s="6522"/>
      <c r="K94" s="6522"/>
      <c r="L94" s="6522"/>
      <c r="M94" s="6522"/>
      <c r="N94" s="6522"/>
      <c r="O94" s="6522"/>
      <c r="P94" s="6523"/>
    </row>
    <row r="95" spans="9:19">
      <c r="I95" s="7146"/>
      <c r="J95" s="7147"/>
      <c r="K95" s="7147"/>
      <c r="L95" s="7147"/>
      <c r="M95" s="7147"/>
      <c r="N95" s="7147"/>
      <c r="O95" s="7147"/>
      <c r="P95" s="7148"/>
    </row>
    <row r="97" spans="9:16" ht="18.75">
      <c r="I97" s="2042" t="s">
        <v>1949</v>
      </c>
      <c r="J97" s="1998"/>
      <c r="K97" s="1998"/>
      <c r="L97" s="1998"/>
      <c r="M97" s="1998"/>
      <c r="N97" s="1998"/>
      <c r="O97" s="1998"/>
      <c r="P97" s="1998"/>
    </row>
    <row r="98" spans="9:16" ht="18.75">
      <c r="I98" s="2042" t="s">
        <v>1950</v>
      </c>
      <c r="J98" s="1998"/>
      <c r="K98" s="1998"/>
      <c r="L98" s="1998"/>
      <c r="M98" s="1998"/>
      <c r="N98" s="1998"/>
      <c r="O98" s="1998"/>
      <c r="P98" s="1998"/>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39300AFF-3D86-4B92-872F-69E5BBC59533}"/>
    <hyperlink ref="I91" r:id="rId2" location="dpalette" display="http://dmcritchie.mvps.org/excel/colors.htm - dpalette" xr:uid="{090A07B2-C0BB-4546-AA2F-B6A1C04D7B63}"/>
    <hyperlink ref="S7" r:id="rId3" xr:uid="{BD63AEBD-88D0-4D31-8C3C-8F375C9EA7B6}"/>
    <hyperlink ref="S10" r:id="rId4" xr:uid="{2D34EB57-B146-4D1A-AE84-C78B0DC85A07}"/>
    <hyperlink ref="S13" r:id="rId5" xr:uid="{BDBD39C2-51A4-4EB7-9D46-A024C6637441}"/>
    <hyperlink ref="S16" r:id="rId6" xr:uid="{DBB2F1AF-57EA-4BFA-A100-27BB81763D05}"/>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DBB6B-373A-4AF6-8AA3-52EEAB5FBBA5}">
  <dimension ref="B2:V33"/>
  <sheetViews>
    <sheetView workbookViewId="0">
      <selection activeCell="O29" sqref="O29"/>
    </sheetView>
  </sheetViews>
  <sheetFormatPr baseColWidth="10" defaultRowHeight="12.75"/>
  <cols>
    <col min="1" max="1" width="7.7109375" style="2242" customWidth="1"/>
    <col min="2" max="16384" width="11.42578125" style="2242"/>
  </cols>
  <sheetData>
    <row r="2" spans="2:22">
      <c r="B2" s="2250"/>
      <c r="C2" s="2250"/>
      <c r="D2" s="2250"/>
      <c r="E2" s="2250"/>
      <c r="F2" s="2250"/>
      <c r="G2" s="2250"/>
      <c r="H2" s="2250"/>
      <c r="I2" s="2250"/>
      <c r="J2" s="2250"/>
      <c r="K2" s="2250"/>
      <c r="L2" s="2250"/>
      <c r="M2" s="2250"/>
      <c r="N2" s="2250"/>
      <c r="O2" s="2250"/>
      <c r="P2" s="2250"/>
      <c r="Q2" s="2250"/>
      <c r="R2" s="2250"/>
      <c r="S2" s="2250"/>
      <c r="T2" s="2250"/>
    </row>
    <row r="3" spans="2:22" ht="15">
      <c r="B3" s="3965"/>
      <c r="C3" s="3966"/>
      <c r="D3" s="3966"/>
      <c r="E3" s="3966"/>
      <c r="F3" s="3966"/>
      <c r="G3" s="3966"/>
      <c r="H3" s="3966"/>
      <c r="I3" s="3966"/>
      <c r="J3" s="3966"/>
      <c r="K3" s="3966"/>
      <c r="L3" s="3966"/>
      <c r="M3" s="3966"/>
      <c r="N3" s="3967"/>
      <c r="P3" s="2250"/>
      <c r="Q3" s="2250"/>
      <c r="R3" s="2250"/>
      <c r="S3" s="2250"/>
      <c r="T3" s="2250"/>
    </row>
    <row r="4" spans="2:22" ht="15" customHeight="1">
      <c r="B4" s="3968"/>
      <c r="C4" s="3969" t="s">
        <v>3104</v>
      </c>
      <c r="D4" s="3969"/>
      <c r="E4" s="3969"/>
      <c r="F4" s="3969"/>
      <c r="G4" s="3969"/>
      <c r="H4" s="3969"/>
      <c r="I4" s="3969"/>
      <c r="J4" s="3969"/>
      <c r="K4" s="3969"/>
      <c r="L4" s="3969"/>
      <c r="M4" s="3969"/>
      <c r="N4" s="3970"/>
      <c r="P4" s="2250"/>
      <c r="Q4" s="2250"/>
      <c r="R4" s="2250"/>
      <c r="S4" s="2250"/>
      <c r="T4" s="2250"/>
    </row>
    <row r="5" spans="2:22" ht="15" customHeight="1">
      <c r="B5" s="3971"/>
      <c r="C5" s="3972" t="s">
        <v>3105</v>
      </c>
      <c r="D5" s="3972"/>
      <c r="E5" s="3972"/>
      <c r="F5" s="3972"/>
      <c r="G5" s="3972"/>
      <c r="H5" s="3972"/>
      <c r="I5" s="3972"/>
      <c r="J5" s="3972"/>
      <c r="K5" s="3972"/>
      <c r="L5" s="3972"/>
      <c r="M5" s="3972"/>
      <c r="N5" s="3973"/>
      <c r="P5" s="2250"/>
      <c r="Q5" s="2250"/>
      <c r="R5" s="2250"/>
      <c r="S5" s="2250"/>
      <c r="T5" s="2250"/>
    </row>
    <row r="6" spans="2:22" s="2250" customFormat="1" ht="15" customHeight="1">
      <c r="B6" s="3971"/>
      <c r="C6" s="3974" t="s">
        <v>2380</v>
      </c>
      <c r="D6" s="3975" t="s">
        <v>3106</v>
      </c>
      <c r="E6" s="3972"/>
      <c r="F6" s="3972"/>
      <c r="G6" s="3972"/>
      <c r="H6" s="3972"/>
      <c r="I6" s="3972"/>
      <c r="J6" s="3972"/>
      <c r="K6" s="3972"/>
      <c r="L6" s="3972"/>
      <c r="M6" s="3972"/>
      <c r="N6" s="3973"/>
      <c r="O6" s="2242"/>
      <c r="U6" s="2242"/>
      <c r="V6" s="2242"/>
    </row>
    <row r="7" spans="2:22" s="2250" customFormat="1" ht="15" customHeight="1">
      <c r="B7" s="3976"/>
      <c r="C7" s="1821" t="s">
        <v>3107</v>
      </c>
      <c r="D7" s="3969"/>
      <c r="E7" s="3969"/>
      <c r="F7" s="3969"/>
      <c r="G7" s="3969"/>
      <c r="H7" s="3969"/>
      <c r="I7" s="3969"/>
      <c r="J7" s="3969"/>
      <c r="K7" s="3969"/>
      <c r="L7" s="3969"/>
      <c r="M7" s="3969"/>
      <c r="N7" s="3970"/>
      <c r="O7" s="2242"/>
      <c r="U7" s="2242"/>
      <c r="V7" s="2242"/>
    </row>
    <row r="8" spans="2:22" s="2250" customFormat="1" ht="15" customHeight="1">
      <c r="B8" s="3977"/>
      <c r="C8" s="1748" t="s">
        <v>2303</v>
      </c>
      <c r="D8" s="3972"/>
      <c r="E8" s="3972"/>
      <c r="F8" s="3972"/>
      <c r="G8" s="3978"/>
      <c r="H8" s="3972"/>
      <c r="I8" s="3972"/>
      <c r="J8" s="3972"/>
      <c r="K8" s="3972"/>
      <c r="L8" s="3978"/>
      <c r="M8" s="3978"/>
      <c r="N8" s="3979"/>
      <c r="O8" s="2242"/>
      <c r="U8" s="2242"/>
      <c r="V8" s="2242"/>
    </row>
    <row r="9" spans="2:22" s="2250" customFormat="1" ht="15" customHeight="1">
      <c r="B9" s="3977"/>
      <c r="C9" s="1748" t="s">
        <v>2304</v>
      </c>
      <c r="D9" s="3972"/>
      <c r="E9" s="3972"/>
      <c r="F9" s="3972"/>
      <c r="G9" s="3978"/>
      <c r="H9" s="3972"/>
      <c r="I9" s="3972"/>
      <c r="J9" s="3972"/>
      <c r="K9" s="3972"/>
      <c r="L9" s="3978"/>
      <c r="M9" s="3978"/>
      <c r="N9" s="3979"/>
      <c r="O9" s="2242"/>
      <c r="U9" s="2242"/>
      <c r="V9" s="2242"/>
    </row>
    <row r="10" spans="2:22" s="2250" customFormat="1" ht="15" customHeight="1">
      <c r="B10" s="3980"/>
      <c r="C10" s="3981" t="s">
        <v>3108</v>
      </c>
      <c r="D10" s="3982"/>
      <c r="E10" s="3982"/>
      <c r="F10" s="3982"/>
      <c r="G10" s="3982"/>
      <c r="H10" s="3982"/>
      <c r="I10" s="3982"/>
      <c r="J10" s="3982"/>
      <c r="K10" s="3982"/>
      <c r="L10" s="3982"/>
      <c r="M10" s="3982"/>
      <c r="N10" s="3983"/>
      <c r="O10" s="2242"/>
      <c r="P10" s="3984" t="s">
        <v>626</v>
      </c>
      <c r="U10" s="2242"/>
      <c r="V10" s="2242"/>
    </row>
    <row r="11" spans="2:22" s="2250" customFormat="1" ht="15" customHeight="1">
      <c r="B11" s="3980"/>
      <c r="C11" s="3981" t="s">
        <v>2305</v>
      </c>
      <c r="D11" s="3982"/>
      <c r="E11" s="3982"/>
      <c r="F11" s="3982"/>
      <c r="G11" s="3985"/>
      <c r="H11" s="3982"/>
      <c r="I11" s="3982"/>
      <c r="J11" s="3982"/>
      <c r="K11" s="3982"/>
      <c r="L11" s="3985"/>
      <c r="M11" s="3985"/>
      <c r="N11" s="3986"/>
      <c r="O11" s="2242"/>
      <c r="P11" s="3987" t="s">
        <v>3109</v>
      </c>
      <c r="U11" s="2242"/>
      <c r="V11" s="2242"/>
    </row>
    <row r="12" spans="2:22" s="2250" customFormat="1" ht="15" customHeight="1">
      <c r="B12" s="3980"/>
      <c r="C12" s="3981" t="s">
        <v>2306</v>
      </c>
      <c r="D12" s="3982"/>
      <c r="E12" s="3982"/>
      <c r="F12" s="3982"/>
      <c r="G12" s="3985"/>
      <c r="H12" s="3982"/>
      <c r="I12" s="3982"/>
      <c r="J12" s="3982"/>
      <c r="K12" s="3982"/>
      <c r="L12" s="3985"/>
      <c r="M12" s="3985"/>
      <c r="N12" s="3986"/>
      <c r="O12" s="2242"/>
      <c r="U12" s="2242"/>
      <c r="V12" s="2242"/>
    </row>
    <row r="13" spans="2:22" s="2250" customFormat="1" ht="15" customHeight="1">
      <c r="B13" s="3988"/>
      <c r="C13" s="3989" t="s">
        <v>5</v>
      </c>
      <c r="D13" s="3990"/>
      <c r="E13" s="3990"/>
      <c r="F13" s="3990"/>
      <c r="G13" s="3990"/>
      <c r="H13" s="3990"/>
      <c r="I13" s="3990"/>
      <c r="J13" s="3990"/>
      <c r="K13" s="3990"/>
      <c r="L13" s="3990"/>
      <c r="M13" s="3990"/>
      <c r="N13" s="3991"/>
      <c r="O13" s="2242"/>
      <c r="U13" s="2242"/>
      <c r="V13" s="2242"/>
    </row>
    <row r="14" spans="2:22" s="2250" customFormat="1" ht="15" customHeight="1">
      <c r="B14" s="3988"/>
      <c r="C14" s="3989" t="s">
        <v>6</v>
      </c>
      <c r="D14" s="3990"/>
      <c r="E14" s="3990"/>
      <c r="F14" s="3990"/>
      <c r="G14" s="3990"/>
      <c r="H14" s="3990"/>
      <c r="I14" s="3990"/>
      <c r="J14" s="3990"/>
      <c r="K14" s="3990"/>
      <c r="L14" s="3990"/>
      <c r="M14" s="3990"/>
      <c r="N14" s="3991"/>
      <c r="O14" s="2242"/>
      <c r="U14" s="2242"/>
      <c r="V14" s="2242"/>
    </row>
    <row r="15" spans="2:22" s="2250" customFormat="1" ht="15" customHeight="1">
      <c r="B15" s="3988"/>
      <c r="C15" s="3989" t="s">
        <v>7</v>
      </c>
      <c r="D15" s="3990"/>
      <c r="E15" s="3990"/>
      <c r="F15" s="3990"/>
      <c r="G15" s="3990"/>
      <c r="H15" s="3990"/>
      <c r="I15" s="3990"/>
      <c r="J15" s="3990"/>
      <c r="K15" s="3990"/>
      <c r="L15" s="3990"/>
      <c r="M15" s="3990"/>
      <c r="N15" s="3991"/>
      <c r="O15" s="2242"/>
      <c r="U15" s="2242"/>
      <c r="V15" s="2242"/>
    </row>
    <row r="16" spans="2:22" s="2250" customFormat="1" ht="15" customHeight="1">
      <c r="B16" s="3988"/>
      <c r="C16" s="3989" t="s">
        <v>8</v>
      </c>
      <c r="D16" s="3990"/>
      <c r="E16" s="3990"/>
      <c r="F16" s="3990"/>
      <c r="G16" s="3990"/>
      <c r="H16" s="3990"/>
      <c r="I16" s="3990"/>
      <c r="J16" s="3990"/>
      <c r="K16" s="3990"/>
      <c r="L16" s="3990"/>
      <c r="M16" s="3990"/>
      <c r="N16" s="3991"/>
      <c r="O16" s="2242"/>
      <c r="U16" s="2242"/>
      <c r="V16" s="2242"/>
    </row>
    <row r="17" spans="2:22" s="2250" customFormat="1" ht="15" customHeight="1">
      <c r="B17" s="3988"/>
      <c r="C17" s="3989" t="s">
        <v>2372</v>
      </c>
      <c r="D17" s="3990"/>
      <c r="E17" s="3990"/>
      <c r="F17" s="3990"/>
      <c r="G17" s="3992"/>
      <c r="H17" s="3990"/>
      <c r="I17" s="3990"/>
      <c r="J17" s="3990"/>
      <c r="K17" s="3990"/>
      <c r="L17" s="3992"/>
      <c r="M17" s="3992"/>
      <c r="N17" s="3993"/>
      <c r="O17" s="2242"/>
      <c r="U17" s="2242"/>
      <c r="V17" s="2242"/>
    </row>
    <row r="18" spans="2:22" s="2250" customFormat="1" ht="15" customHeight="1">
      <c r="B18" s="3988"/>
      <c r="C18" s="3994" t="s">
        <v>2307</v>
      </c>
      <c r="D18" s="3995"/>
      <c r="E18" s="3996"/>
      <c r="F18" s="3996"/>
      <c r="G18" s="3996"/>
      <c r="H18" s="3996"/>
      <c r="I18" s="3996"/>
      <c r="J18" s="3996"/>
      <c r="K18" s="3996"/>
      <c r="L18" s="3996"/>
      <c r="M18" s="3996"/>
      <c r="N18" s="3997"/>
      <c r="O18" s="2242"/>
      <c r="U18" s="2242"/>
      <c r="V18" s="2242"/>
    </row>
    <row r="19" spans="2:22" s="2250" customFormat="1" ht="15" customHeight="1">
      <c r="B19" s="3988"/>
      <c r="C19" s="3994" t="s">
        <v>2308</v>
      </c>
      <c r="D19" s="3995"/>
      <c r="E19" s="3996"/>
      <c r="F19" s="3996"/>
      <c r="G19" s="3996"/>
      <c r="H19" s="3996"/>
      <c r="I19" s="3996"/>
      <c r="J19" s="3996"/>
      <c r="K19" s="3996"/>
      <c r="L19" s="3996"/>
      <c r="M19" s="3996"/>
      <c r="N19" s="3997"/>
      <c r="O19" s="2242"/>
      <c r="U19" s="2242"/>
      <c r="V19" s="2242"/>
    </row>
    <row r="20" spans="2:22" s="2250" customFormat="1" ht="15" customHeight="1">
      <c r="B20" s="3988"/>
      <c r="C20" s="3998"/>
      <c r="D20" s="3998"/>
      <c r="E20" s="3998"/>
      <c r="F20" s="3998"/>
      <c r="G20" s="3998"/>
      <c r="H20" s="3998"/>
      <c r="I20" s="3998"/>
      <c r="J20" s="3998"/>
      <c r="K20" s="994"/>
      <c r="L20" s="3999" t="s">
        <v>3110</v>
      </c>
      <c r="M20" s="4000" t="s">
        <v>260</v>
      </c>
      <c r="N20" s="4001" t="s">
        <v>260</v>
      </c>
      <c r="O20" s="2242"/>
      <c r="U20" s="2242"/>
      <c r="V20" s="2242"/>
    </row>
    <row r="21" spans="2:22" ht="18.75">
      <c r="B21" s="3977"/>
      <c r="C21" s="1748" t="s">
        <v>2309</v>
      </c>
      <c r="D21" s="4002"/>
      <c r="E21" s="4002"/>
      <c r="F21" s="4002"/>
      <c r="G21" s="4003"/>
      <c r="H21" s="4002"/>
      <c r="I21" s="4002"/>
      <c r="J21" s="4002"/>
      <c r="K21" s="4002"/>
      <c r="L21" s="4002"/>
      <c r="M21" s="4002"/>
      <c r="N21" s="4004"/>
      <c r="P21" s="2250"/>
      <c r="Q21" s="2250"/>
      <c r="R21" s="2250"/>
      <c r="S21" s="2250"/>
      <c r="T21" s="2250"/>
    </row>
    <row r="22" spans="2:22" ht="18.75">
      <c r="B22" s="3977"/>
      <c r="C22" s="1748" t="s">
        <v>2310</v>
      </c>
      <c r="D22" s="3972"/>
      <c r="E22" s="3978"/>
      <c r="F22" s="3978"/>
      <c r="G22" s="3978"/>
      <c r="H22" s="3978"/>
      <c r="I22" s="3978"/>
      <c r="J22" s="3978"/>
      <c r="K22" s="3978"/>
      <c r="L22" s="3978"/>
      <c r="M22" s="3978"/>
      <c r="N22" s="3979"/>
      <c r="P22" s="2250"/>
      <c r="Q22" s="2250"/>
      <c r="R22" s="2250"/>
      <c r="S22" s="2250"/>
      <c r="T22" s="2250"/>
    </row>
    <row r="23" spans="2:22" ht="18.75">
      <c r="B23" s="4005"/>
      <c r="C23" s="4006" t="s">
        <v>9</v>
      </c>
      <c r="D23" s="3978"/>
      <c r="E23" s="3978"/>
      <c r="F23" s="3978"/>
      <c r="G23" s="3978"/>
      <c r="H23" s="3978"/>
      <c r="I23" s="3978"/>
      <c r="J23" s="3978"/>
      <c r="K23" s="3978"/>
      <c r="L23" s="3978"/>
      <c r="M23" s="3978"/>
      <c r="N23" s="3979"/>
      <c r="P23" s="2250"/>
      <c r="Q23" s="2250"/>
      <c r="R23" s="2250"/>
      <c r="S23" s="2250"/>
      <c r="T23" s="2250"/>
    </row>
    <row r="24" spans="2:22" ht="18.75">
      <c r="B24" s="4007"/>
      <c r="C24" s="4008" t="s">
        <v>2</v>
      </c>
      <c r="D24" s="4008"/>
      <c r="E24" s="4008"/>
      <c r="F24" s="4008"/>
      <c r="G24" s="4008"/>
      <c r="H24" s="4008"/>
      <c r="I24" s="4008"/>
      <c r="J24" s="4008"/>
      <c r="K24" s="4008"/>
      <c r="L24" s="4008"/>
      <c r="M24" s="4008"/>
      <c r="N24" s="4009"/>
      <c r="P24" s="2250"/>
      <c r="Q24" s="2250"/>
      <c r="R24" s="2250"/>
      <c r="S24" s="2250"/>
      <c r="T24" s="2250"/>
    </row>
    <row r="25" spans="2:22">
      <c r="P25" s="2250"/>
      <c r="Q25" s="2250"/>
      <c r="R25" s="2250"/>
      <c r="S25" s="2250"/>
      <c r="T25" s="2250"/>
    </row>
    <row r="26" spans="2:22">
      <c r="P26" s="2250"/>
      <c r="Q26" s="2250"/>
      <c r="R26" s="2250"/>
      <c r="S26" s="2250"/>
      <c r="T26" s="2250"/>
    </row>
    <row r="27" spans="2:22">
      <c r="P27" s="2250"/>
      <c r="Q27" s="2250"/>
      <c r="R27" s="2250"/>
      <c r="S27" s="2250"/>
      <c r="T27" s="2250"/>
    </row>
    <row r="28" spans="2:22">
      <c r="P28" s="2250"/>
      <c r="Q28" s="2250"/>
      <c r="R28" s="2250"/>
      <c r="S28" s="2250"/>
      <c r="T28" s="2250"/>
    </row>
    <row r="29" spans="2:22">
      <c r="P29" s="2250"/>
      <c r="Q29" s="2250"/>
      <c r="R29" s="2250"/>
      <c r="S29" s="2250"/>
      <c r="T29" s="2250"/>
    </row>
    <row r="30" spans="2:22">
      <c r="P30" s="2250"/>
      <c r="Q30" s="2250"/>
      <c r="R30" s="2250"/>
      <c r="S30" s="2250"/>
      <c r="T30" s="2250"/>
    </row>
    <row r="31" spans="2:22">
      <c r="P31" s="2250"/>
      <c r="Q31" s="2250"/>
      <c r="R31" s="2250"/>
      <c r="S31" s="2250"/>
      <c r="T31" s="2250"/>
    </row>
    <row r="32" spans="2:22">
      <c r="P32" s="2250"/>
      <c r="Q32" s="2250"/>
      <c r="R32" s="2250"/>
      <c r="S32" s="2250"/>
      <c r="T32" s="2250"/>
    </row>
    <row r="33" spans="16:20">
      <c r="P33" s="2250"/>
      <c r="Q33" s="2250"/>
      <c r="R33" s="2250"/>
      <c r="S33" s="2250"/>
      <c r="T33" s="2250"/>
    </row>
  </sheetData>
  <hyperlinks>
    <hyperlink ref="D6" r:id="rId1" xr:uid="{E8AD34AA-9734-45D2-A132-6ABEDB01FC9B}"/>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1FFC6-99CD-41E9-9BF1-EC055F1CE788}">
  <dimension ref="A1:AC868"/>
  <sheetViews>
    <sheetView showZeros="0" workbookViewId="0">
      <selection activeCell="B6" sqref="B6:N7"/>
    </sheetView>
  </sheetViews>
  <sheetFormatPr baseColWidth="10" defaultRowHeight="15"/>
  <cols>
    <col min="1" max="1" width="3.7109375" style="1" customWidth="1"/>
    <col min="2" max="14" width="11.7109375" style="1" customWidth="1"/>
    <col min="15" max="15" width="11.140625" customWidth="1"/>
    <col min="16" max="16" width="5.140625" customWidth="1"/>
  </cols>
  <sheetData>
    <row r="1" spans="1:14" ht="15.75" thickBot="1">
      <c r="A1" s="993">
        <v>3</v>
      </c>
      <c r="B1" s="993">
        <v>11</v>
      </c>
      <c r="C1" s="993">
        <v>11</v>
      </c>
      <c r="D1" s="993">
        <v>11</v>
      </c>
      <c r="E1" s="993">
        <v>11</v>
      </c>
      <c r="F1" s="993">
        <v>11</v>
      </c>
      <c r="G1" s="993">
        <v>11</v>
      </c>
      <c r="H1" s="993">
        <v>11</v>
      </c>
      <c r="I1" s="993">
        <v>11</v>
      </c>
      <c r="J1" s="993">
        <v>11</v>
      </c>
      <c r="K1" s="993">
        <v>11</v>
      </c>
      <c r="L1" s="993">
        <v>11</v>
      </c>
      <c r="M1" s="993">
        <v>11</v>
      </c>
      <c r="N1" s="993">
        <v>11</v>
      </c>
    </row>
    <row r="2" spans="1:14">
      <c r="A2" s="4737" t="s">
        <v>1297</v>
      </c>
      <c r="B2" s="4738"/>
      <c r="C2" s="4738"/>
      <c r="D2" s="4738"/>
      <c r="E2" s="4738"/>
      <c r="F2" s="4738"/>
      <c r="G2" s="4738"/>
      <c r="H2" s="4738"/>
      <c r="I2" s="4738"/>
      <c r="J2" s="4738"/>
      <c r="K2" s="4738"/>
      <c r="L2" s="4738"/>
      <c r="M2" s="4738"/>
      <c r="N2" s="4738"/>
    </row>
    <row r="3" spans="1:14" ht="15.75" thickBot="1">
      <c r="A3" s="4739"/>
      <c r="B3" s="4740"/>
      <c r="C3" s="4740"/>
      <c r="D3" s="4740"/>
      <c r="E3" s="4740"/>
      <c r="F3" s="4740"/>
      <c r="G3" s="4740"/>
      <c r="H3" s="4740"/>
      <c r="I3" s="4740"/>
      <c r="J3" s="4740"/>
      <c r="K3" s="4740"/>
      <c r="L3" s="4740"/>
      <c r="M3" s="4740"/>
      <c r="N3" s="4740"/>
    </row>
    <row r="4" spans="1:14" ht="23.25">
      <c r="A4" s="995"/>
      <c r="B4" s="996"/>
      <c r="C4" s="996"/>
      <c r="D4" s="996"/>
      <c r="E4" s="996"/>
      <c r="F4" s="996"/>
      <c r="G4" s="996"/>
      <c r="H4" s="996"/>
      <c r="I4" s="996"/>
      <c r="J4" s="996"/>
      <c r="K4" s="996"/>
      <c r="L4" s="996"/>
      <c r="M4" s="996"/>
      <c r="N4" s="996"/>
    </row>
    <row r="5" spans="1:14" ht="28.5" customHeight="1">
      <c r="A5" s="995"/>
      <c r="B5" s="4741" t="s">
        <v>3</v>
      </c>
      <c r="C5" s="4741"/>
      <c r="D5" s="4741"/>
      <c r="E5" s="4741"/>
      <c r="F5" s="4741"/>
      <c r="G5" s="4741"/>
      <c r="H5" s="4741"/>
      <c r="I5" s="4741"/>
      <c r="J5" s="4741"/>
      <c r="K5" s="4741"/>
      <c r="L5" s="4741"/>
      <c r="M5" s="4741"/>
      <c r="N5" s="4741"/>
    </row>
    <row r="6" spans="1:14" ht="23.25">
      <c r="A6" s="995"/>
      <c r="B6" s="4742" t="s">
        <v>4</v>
      </c>
      <c r="C6" s="4742"/>
      <c r="D6" s="4742"/>
      <c r="E6" s="4742"/>
      <c r="F6" s="4742"/>
      <c r="G6" s="4742"/>
      <c r="H6" s="4742"/>
      <c r="I6" s="4742"/>
      <c r="J6" s="4742"/>
      <c r="K6" s="4742"/>
      <c r="L6" s="4742"/>
      <c r="M6" s="4742"/>
      <c r="N6" s="4742"/>
    </row>
    <row r="7" spans="1:14" ht="23.25">
      <c r="A7" s="995"/>
      <c r="B7" s="4742"/>
      <c r="C7" s="4742"/>
      <c r="D7" s="4742"/>
      <c r="E7" s="4742"/>
      <c r="F7" s="4742"/>
      <c r="G7" s="4742"/>
      <c r="H7" s="4742"/>
      <c r="I7" s="4742"/>
      <c r="J7" s="4742"/>
      <c r="K7" s="4742"/>
      <c r="L7" s="4742"/>
      <c r="M7" s="4742"/>
      <c r="N7" s="4742"/>
    </row>
    <row r="8" spans="1:14" ht="28.5">
      <c r="A8" s="995"/>
      <c r="B8" s="481"/>
      <c r="C8" s="481"/>
      <c r="D8" s="481"/>
      <c r="E8" s="481"/>
      <c r="F8" s="481"/>
      <c r="G8" s="481"/>
      <c r="H8" s="481"/>
      <c r="I8" s="481"/>
      <c r="J8" s="481"/>
      <c r="K8" s="481"/>
      <c r="L8" s="481"/>
      <c r="M8" s="481"/>
      <c r="N8" s="481"/>
    </row>
    <row r="9" spans="1:14" ht="23.25">
      <c r="A9" s="995"/>
      <c r="B9" s="4743" t="s">
        <v>1272</v>
      </c>
      <c r="C9" s="4743"/>
      <c r="D9" s="4743"/>
      <c r="E9" s="4743"/>
      <c r="F9" s="4743"/>
      <c r="G9" s="4743"/>
      <c r="H9" s="4743"/>
      <c r="I9" s="4743"/>
      <c r="J9" s="4743"/>
      <c r="K9" s="4743"/>
      <c r="L9" s="4743"/>
      <c r="M9" s="4743"/>
      <c r="N9" s="4743"/>
    </row>
    <row r="10" spans="1:14" ht="23.25">
      <c r="A10" s="995"/>
      <c r="B10" s="4743"/>
      <c r="C10" s="4743"/>
      <c r="D10" s="4743"/>
      <c r="E10" s="4743"/>
      <c r="F10" s="4743"/>
      <c r="G10" s="4743"/>
      <c r="H10" s="4743"/>
      <c r="I10" s="4743"/>
      <c r="J10" s="4743"/>
      <c r="K10" s="4743"/>
      <c r="L10" s="4743"/>
      <c r="M10" s="4743"/>
      <c r="N10" s="4743"/>
    </row>
    <row r="11" spans="1:14" ht="23.25">
      <c r="A11" s="995"/>
      <c r="B11" s="4743"/>
      <c r="C11" s="4743"/>
      <c r="D11" s="4743"/>
      <c r="E11" s="4743"/>
      <c r="F11" s="4743"/>
      <c r="G11" s="4743"/>
      <c r="H11" s="4743"/>
      <c r="I11" s="4743"/>
      <c r="J11" s="4743"/>
      <c r="K11" s="4743"/>
      <c r="L11" s="4743"/>
      <c r="M11" s="4743"/>
      <c r="N11" s="4743"/>
    </row>
    <row r="12" spans="1:14" ht="23.25">
      <c r="A12" s="995"/>
      <c r="B12" s="4743"/>
      <c r="C12" s="4743"/>
      <c r="D12" s="4743"/>
      <c r="E12" s="4743"/>
      <c r="F12" s="4743"/>
      <c r="G12" s="4743"/>
      <c r="H12" s="4743"/>
      <c r="I12" s="4743"/>
      <c r="J12" s="4743"/>
      <c r="K12" s="4743"/>
      <c r="L12" s="4743"/>
      <c r="M12" s="4743"/>
      <c r="N12" s="4743"/>
    </row>
    <row r="13" spans="1:14" ht="15" customHeight="1">
      <c r="A13" s="3"/>
      <c r="B13" s="3"/>
      <c r="C13" s="3"/>
      <c r="D13" s="3"/>
      <c r="E13" s="3"/>
      <c r="F13" s="3"/>
      <c r="G13" s="3"/>
      <c r="H13" s="3"/>
      <c r="I13" s="3"/>
      <c r="J13" s="3"/>
      <c r="K13" s="3"/>
      <c r="L13" s="3"/>
      <c r="M13" s="3"/>
      <c r="N13" s="3"/>
    </row>
    <row r="14" spans="1:14" ht="15" customHeight="1">
      <c r="A14" s="4"/>
      <c r="B14" s="4"/>
      <c r="C14" s="4"/>
      <c r="D14" s="4"/>
      <c r="E14" s="4"/>
      <c r="F14" s="4"/>
      <c r="G14" s="4"/>
      <c r="H14" s="4"/>
      <c r="I14" s="4"/>
      <c r="J14" s="4"/>
      <c r="K14" s="4"/>
      <c r="L14" s="4"/>
      <c r="M14" s="4"/>
      <c r="N14" s="4"/>
    </row>
    <row r="15" spans="1:14" ht="26.25">
      <c r="A15" s="4"/>
      <c r="B15" s="4"/>
      <c r="C15" s="4744" t="s">
        <v>1</v>
      </c>
      <c r="D15" s="4744"/>
      <c r="E15" s="4744"/>
      <c r="F15" s="4744"/>
      <c r="G15" s="4744"/>
      <c r="H15" s="4744"/>
      <c r="I15" s="4744"/>
      <c r="J15" s="4744"/>
      <c r="K15" s="4744"/>
      <c r="L15" s="4744"/>
      <c r="M15" s="4744"/>
      <c r="N15" s="4"/>
    </row>
    <row r="16" spans="1:14" ht="15" customHeight="1">
      <c r="A16" s="5"/>
      <c r="B16" s="5"/>
      <c r="C16" s="5"/>
      <c r="D16" s="5"/>
      <c r="E16" s="5"/>
      <c r="F16" s="5"/>
      <c r="G16" s="5"/>
      <c r="H16" s="5"/>
      <c r="I16" s="5"/>
      <c r="J16" s="5"/>
      <c r="K16" s="5"/>
      <c r="L16" s="5"/>
      <c r="M16" s="5"/>
      <c r="N16" s="5"/>
    </row>
    <row r="17" spans="1:14" ht="15.75" thickBot="1">
      <c r="A17" s="6"/>
      <c r="B17" s="6"/>
      <c r="C17" s="6"/>
      <c r="D17" s="6"/>
      <c r="E17" s="6"/>
      <c r="F17" s="6"/>
      <c r="G17" s="6"/>
      <c r="H17" s="6"/>
      <c r="I17" s="6"/>
      <c r="J17" s="6"/>
      <c r="K17" s="6"/>
      <c r="L17" s="6"/>
      <c r="M17" s="6"/>
      <c r="N17" s="6"/>
    </row>
    <row r="18" spans="1:14" ht="15" customHeight="1">
      <c r="A18" s="4225" t="s">
        <v>260</v>
      </c>
      <c r="B18" s="4745" t="s">
        <v>482</v>
      </c>
      <c r="C18" s="4746"/>
      <c r="D18" s="4746"/>
      <c r="E18" s="4746"/>
      <c r="F18" s="4746"/>
      <c r="G18" s="4746"/>
      <c r="H18" s="4746"/>
      <c r="I18" s="4746"/>
      <c r="J18" s="4746"/>
      <c r="K18" s="4746"/>
      <c r="L18" s="4746"/>
      <c r="M18" s="4746"/>
      <c r="N18" s="4231">
        <v>5</v>
      </c>
    </row>
    <row r="19" spans="1:14" ht="15" customHeight="1">
      <c r="A19" s="4226"/>
      <c r="B19" s="4747"/>
      <c r="C19" s="4748"/>
      <c r="D19" s="4748"/>
      <c r="E19" s="4748"/>
      <c r="F19" s="4748"/>
      <c r="G19" s="4748"/>
      <c r="H19" s="4748"/>
      <c r="I19" s="4748"/>
      <c r="J19" s="4748"/>
      <c r="K19" s="4748"/>
      <c r="L19" s="4748"/>
      <c r="M19" s="4748"/>
      <c r="N19" s="4232"/>
    </row>
    <row r="20" spans="1:14" ht="15.75">
      <c r="A20" s="4313" t="s">
        <v>482</v>
      </c>
      <c r="B20" s="4716" t="s">
        <v>1298</v>
      </c>
      <c r="C20" s="4717"/>
      <c r="D20" s="4717"/>
      <c r="E20" s="4717"/>
      <c r="F20" s="4717"/>
      <c r="G20" s="4717"/>
      <c r="H20" s="4717"/>
      <c r="I20" s="4718" t="s">
        <v>27</v>
      </c>
      <c r="J20" s="4718"/>
      <c r="K20" s="4718" t="s">
        <v>27</v>
      </c>
      <c r="L20" s="4718"/>
      <c r="M20" s="4718" t="s">
        <v>27</v>
      </c>
      <c r="N20" s="4719"/>
    </row>
    <row r="21" spans="1:14" ht="15.75">
      <c r="A21" s="4313"/>
      <c r="B21" s="4716"/>
      <c r="C21" s="4717"/>
      <c r="D21" s="4717"/>
      <c r="E21" s="4717"/>
      <c r="F21" s="4717"/>
      <c r="G21" s="4717"/>
      <c r="H21" s="4717"/>
      <c r="I21" s="4720" t="str">
        <f>B24</f>
        <v>N°1</v>
      </c>
      <c r="J21" s="4720"/>
      <c r="K21" s="4720" t="str">
        <f>C24</f>
        <v>N°2</v>
      </c>
      <c r="L21" s="4720"/>
      <c r="M21" s="4720" t="str">
        <f>D24</f>
        <v>N°3</v>
      </c>
      <c r="N21" s="4721"/>
    </row>
    <row r="22" spans="1:14" ht="18">
      <c r="A22" s="4313"/>
      <c r="B22" s="1221"/>
      <c r="C22" s="1062"/>
      <c r="D22" s="1062"/>
      <c r="E22" s="1062"/>
      <c r="F22" s="1062"/>
      <c r="G22" s="1062"/>
      <c r="H22" s="1062"/>
      <c r="I22" s="4731">
        <v>3.5</v>
      </c>
      <c r="J22" s="4731"/>
      <c r="K22" s="4731">
        <v>0.5</v>
      </c>
      <c r="L22" s="4731"/>
      <c r="M22" s="4731">
        <v>2</v>
      </c>
      <c r="N22" s="4732"/>
    </row>
    <row r="23" spans="1:14" ht="15.75">
      <c r="A23" s="4313"/>
      <c r="B23" s="4733" t="s">
        <v>483</v>
      </c>
      <c r="C23" s="4720"/>
      <c r="D23" s="4720"/>
      <c r="E23" s="1222"/>
      <c r="F23" s="1222"/>
      <c r="G23" s="6"/>
      <c r="H23" s="6"/>
      <c r="I23" s="4731"/>
      <c r="J23" s="4731"/>
      <c r="K23" s="4731"/>
      <c r="L23" s="4731"/>
      <c r="M23" s="4731"/>
      <c r="N23" s="4732"/>
    </row>
    <row r="24" spans="1:14" ht="15.75">
      <c r="A24" s="4313"/>
      <c r="B24" s="150" t="str">
        <f>B33</f>
        <v>N°1</v>
      </c>
      <c r="C24" s="1068" t="str">
        <f>C33</f>
        <v>N°2</v>
      </c>
      <c r="D24" s="1068" t="str">
        <f>D33</f>
        <v>N°3</v>
      </c>
      <c r="E24" s="1222"/>
      <c r="F24" s="1222"/>
      <c r="G24" s="6"/>
      <c r="H24" s="1088"/>
      <c r="I24" s="6"/>
      <c r="J24" s="6"/>
      <c r="K24" s="6"/>
      <c r="L24" s="6"/>
      <c r="M24" s="6"/>
      <c r="N24" s="136"/>
    </row>
    <row r="25" spans="1:14">
      <c r="A25" s="4313"/>
      <c r="B25" s="4734">
        <f>B45</f>
        <v>4.5199999999999996</v>
      </c>
      <c r="C25" s="4735">
        <f>C45</f>
        <v>4.5199999999999996</v>
      </c>
      <c r="D25" s="4735">
        <f>D45</f>
        <v>0</v>
      </c>
      <c r="E25" s="6"/>
      <c r="F25" s="6"/>
      <c r="G25" s="6"/>
      <c r="H25" s="6"/>
      <c r="I25" s="6"/>
      <c r="J25" s="6"/>
      <c r="K25" s="6"/>
      <c r="L25" s="6"/>
      <c r="M25" s="6"/>
      <c r="N25" s="136"/>
    </row>
    <row r="26" spans="1:14" ht="18">
      <c r="A26" s="4313"/>
      <c r="B26" s="4734"/>
      <c r="C26" s="4735"/>
      <c r="D26" s="4735"/>
      <c r="E26" s="4736" t="s">
        <v>387</v>
      </c>
      <c r="F26" s="4736"/>
      <c r="G26" s="1223" t="s">
        <v>388</v>
      </c>
      <c r="H26" s="6"/>
      <c r="I26" s="6"/>
      <c r="J26" s="6"/>
      <c r="K26" s="6"/>
      <c r="L26" s="6"/>
      <c r="M26" s="6"/>
      <c r="N26" s="136"/>
    </row>
    <row r="27" spans="1:14">
      <c r="A27" s="4313"/>
      <c r="B27" s="4196"/>
      <c r="C27" s="4197"/>
      <c r="D27" s="4197"/>
      <c r="E27" s="4197"/>
      <c r="F27" s="4197"/>
      <c r="G27" s="4197"/>
      <c r="H27" s="4197"/>
      <c r="I27" s="4197"/>
      <c r="J27" s="4197"/>
      <c r="K27" s="4197"/>
      <c r="L27" s="4197"/>
      <c r="M27" s="4197"/>
      <c r="N27" s="4198"/>
    </row>
    <row r="28" spans="1:14" ht="18.75">
      <c r="A28" s="4313"/>
      <c r="B28" s="4728"/>
      <c r="C28" s="1145" t="s">
        <v>336</v>
      </c>
      <c r="D28" s="1006"/>
      <c r="E28" s="1223"/>
      <c r="F28" s="6"/>
      <c r="G28" s="6"/>
      <c r="H28" s="6"/>
      <c r="I28" s="1224" t="s">
        <v>24</v>
      </c>
      <c r="J28" s="1225" t="s">
        <v>484</v>
      </c>
      <c r="K28" s="1226"/>
      <c r="L28" s="1227"/>
      <c r="M28" s="1228">
        <f>E11</f>
        <v>0</v>
      </c>
      <c r="N28" s="136"/>
    </row>
    <row r="29" spans="1:14" ht="18">
      <c r="A29" s="4313"/>
      <c r="B29" s="4728"/>
      <c r="C29" s="1229" t="s">
        <v>485</v>
      </c>
      <c r="D29" s="1010"/>
      <c r="E29" s="1010"/>
      <c r="F29" s="1010"/>
      <c r="G29" s="1010"/>
      <c r="H29" s="1010"/>
      <c r="I29" s="1008" t="s">
        <v>27</v>
      </c>
      <c r="J29" s="1009" t="s">
        <v>23</v>
      </c>
      <c r="K29" s="1010"/>
      <c r="L29" s="1010"/>
      <c r="M29" s="1010"/>
      <c r="N29" s="1230"/>
    </row>
    <row r="30" spans="1:14" ht="18">
      <c r="A30" s="4313"/>
      <c r="B30" s="1001" t="s">
        <v>24</v>
      </c>
      <c r="C30" s="4200" t="s">
        <v>486</v>
      </c>
      <c r="D30" s="4200"/>
      <c r="E30" s="4200"/>
      <c r="F30" s="4200"/>
      <c r="G30" s="4200"/>
      <c r="H30" s="4200"/>
      <c r="I30" s="4200"/>
      <c r="J30" s="4200"/>
      <c r="K30" s="4200"/>
      <c r="L30" s="4200"/>
      <c r="M30" s="4200"/>
      <c r="N30" s="4201"/>
    </row>
    <row r="31" spans="1:14" ht="18">
      <c r="A31" s="4313"/>
      <c r="B31" s="1001" t="s">
        <v>27</v>
      </c>
      <c r="C31" s="4200" t="s">
        <v>1299</v>
      </c>
      <c r="D31" s="4200"/>
      <c r="E31" s="4200"/>
      <c r="F31" s="4200"/>
      <c r="G31" s="4200"/>
      <c r="H31" s="4200"/>
      <c r="I31" s="4200"/>
      <c r="J31" s="4200"/>
      <c r="K31" s="4200"/>
      <c r="L31" s="4200"/>
      <c r="M31" s="4200"/>
      <c r="N31" s="4201"/>
    </row>
    <row r="32" spans="1:14" ht="18">
      <c r="A32" s="4313"/>
      <c r="B32" s="1001"/>
      <c r="C32" s="4200"/>
      <c r="D32" s="4200"/>
      <c r="E32" s="4200"/>
      <c r="F32" s="4200"/>
      <c r="G32" s="4200"/>
      <c r="H32" s="4200"/>
      <c r="I32" s="4200"/>
      <c r="J32" s="4200"/>
      <c r="K32" s="4200"/>
      <c r="L32" s="4200"/>
      <c r="M32" s="4200"/>
      <c r="N32" s="4201"/>
    </row>
    <row r="33" spans="1:14" ht="18.75">
      <c r="A33" s="4313"/>
      <c r="B33" s="1231" t="s">
        <v>383</v>
      </c>
      <c r="C33" s="1231" t="s">
        <v>384</v>
      </c>
      <c r="D33" s="1231" t="s">
        <v>487</v>
      </c>
      <c r="E33" s="1232"/>
      <c r="F33" s="1232"/>
      <c r="G33" s="1232"/>
      <c r="H33" s="1233" t="str">
        <f>B33</f>
        <v>N°1</v>
      </c>
      <c r="I33" s="1233" t="str">
        <f>C33</f>
        <v>N°2</v>
      </c>
      <c r="J33" s="1233" t="str">
        <f>D33</f>
        <v>N°3</v>
      </c>
      <c r="K33" s="4729" t="s">
        <v>263</v>
      </c>
      <c r="L33" s="4729"/>
      <c r="M33" s="4729"/>
      <c r="N33" s="4730"/>
    </row>
    <row r="34" spans="1:14">
      <c r="A34" s="4313"/>
      <c r="B34" s="4196"/>
      <c r="C34" s="4197"/>
      <c r="D34" s="4197"/>
      <c r="E34" s="4197"/>
      <c r="F34" s="4197"/>
      <c r="G34" s="4197"/>
      <c r="H34" s="4197"/>
      <c r="I34" s="4197"/>
      <c r="J34" s="4197"/>
      <c r="K34" s="4197"/>
      <c r="L34" s="4197"/>
      <c r="M34" s="4197"/>
      <c r="N34" s="4198"/>
    </row>
    <row r="35" spans="1:14" ht="18.75">
      <c r="A35" s="4313"/>
      <c r="B35" s="146">
        <v>1</v>
      </c>
      <c r="C35" s="1012">
        <v>0.7</v>
      </c>
      <c r="D35" s="1012"/>
      <c r="E35" s="1069" t="s">
        <v>491</v>
      </c>
      <c r="F35" s="1065"/>
      <c r="G35" s="1069"/>
      <c r="H35" s="1015">
        <f>IF(ISTEXT(B35),0,IF(ISBLANK(B35),0,(B35/B45)*I22))</f>
        <v>0.77433628318584069</v>
      </c>
      <c r="I35" s="1015">
        <f>IF(ISTEXT(C35),0,IF(ISBLANK(C35),0,(C35/C45)*K22))</f>
        <v>7.7433628318584066E-2</v>
      </c>
      <c r="J35" s="1015">
        <f>IF(ISTEXT(D35),0,IF(ISBLANK(D35),0,(D35/D45)*M22))</f>
        <v>0</v>
      </c>
      <c r="K35" s="4707" t="s">
        <v>492</v>
      </c>
      <c r="L35" s="4708"/>
      <c r="M35" s="4708"/>
      <c r="N35" s="4709"/>
    </row>
    <row r="36" spans="1:14" ht="18.75">
      <c r="A36" s="4313"/>
      <c r="B36" s="146"/>
      <c r="C36" s="1012">
        <v>0.3</v>
      </c>
      <c r="D36" s="1012"/>
      <c r="E36" s="1069" t="s">
        <v>493</v>
      </c>
      <c r="F36" s="1065"/>
      <c r="G36" s="1069"/>
      <c r="H36" s="1015">
        <f>IF(ISTEXT(B36),0,IF(ISBLANK(B36),0,(B36/B45)*I22))</f>
        <v>0</v>
      </c>
      <c r="I36" s="1015">
        <f>IF(ISTEXT(C36),0,IF(ISBLANK(C36),0,(C36/C45)*K22))</f>
        <v>3.3185840707964605E-2</v>
      </c>
      <c r="J36" s="1015">
        <f>IF(ISTEXT(D36),0,IF(ISBLANK(D36),0,(D36/D45)*M22))</f>
        <v>0</v>
      </c>
      <c r="K36" s="4707"/>
      <c r="L36" s="4708"/>
      <c r="M36" s="4708"/>
      <c r="N36" s="4709"/>
    </row>
    <row r="37" spans="1:14" ht="18.75">
      <c r="A37" s="4313"/>
      <c r="B37" s="146">
        <v>1</v>
      </c>
      <c r="C37" s="1012">
        <v>1</v>
      </c>
      <c r="D37" s="1012"/>
      <c r="E37" s="1069" t="s">
        <v>494</v>
      </c>
      <c r="F37" s="1066"/>
      <c r="G37" s="1069"/>
      <c r="H37" s="1015">
        <f>IF(ISTEXT(B37),0,IF(ISBLANK(B37),0,(B37/B45)*I22))</f>
        <v>0.77433628318584069</v>
      </c>
      <c r="I37" s="1015">
        <f>IF(ISTEXT(C37),0,IF(ISBLANK(C37),0,(C37/C45)*K22))</f>
        <v>0.11061946902654868</v>
      </c>
      <c r="J37" s="1015">
        <f>IF(ISTEXT(D37),0,IF(ISBLANK(D37),0,(D37/D45)*M22))</f>
        <v>0</v>
      </c>
      <c r="K37" s="4707"/>
      <c r="L37" s="4708"/>
      <c r="M37" s="4708"/>
      <c r="N37" s="4709"/>
    </row>
    <row r="38" spans="1:14" ht="18.75">
      <c r="A38" s="4313"/>
      <c r="B38" s="146">
        <v>0.8</v>
      </c>
      <c r="C38" s="1012">
        <v>0.8</v>
      </c>
      <c r="D38" s="1012"/>
      <c r="E38" s="1069" t="s">
        <v>495</v>
      </c>
      <c r="F38" s="1066"/>
      <c r="G38" s="1069"/>
      <c r="H38" s="1015">
        <f>IF(ISTEXT(B38),0,IF(ISBLANK(B38),0,(B38/B45)*I22))</f>
        <v>0.61946902654867264</v>
      </c>
      <c r="I38" s="1015">
        <f>IF(ISTEXT(C38),0,IF(ISBLANK(C38),0,(C38/C45)*K22))</f>
        <v>8.8495575221238951E-2</v>
      </c>
      <c r="J38" s="1015">
        <f>IF(ISTEXT(D38),0,IF(ISBLANK(D38),0,(D38/D45)*M22))</f>
        <v>0</v>
      </c>
      <c r="K38" s="4707"/>
      <c r="L38" s="4708"/>
      <c r="M38" s="4708"/>
      <c r="N38" s="4709"/>
    </row>
    <row r="39" spans="1:14" ht="18.75">
      <c r="A39" s="4313"/>
      <c r="B39" s="146">
        <v>1</v>
      </c>
      <c r="C39" s="1012">
        <v>1</v>
      </c>
      <c r="D39" s="1012"/>
      <c r="E39" s="1069" t="s">
        <v>496</v>
      </c>
      <c r="F39" s="1066"/>
      <c r="G39" s="1069"/>
      <c r="H39" s="1015">
        <f>IF(ISTEXT(B39),0,IF(ISBLANK(B39),0,(B39/B45)*I22))</f>
        <v>0.77433628318584069</v>
      </c>
      <c r="I39" s="1015">
        <f>IF(ISTEXT(C39),0,IF(ISBLANK(C39),0,(C39/C45)*K22))</f>
        <v>0.11061946902654868</v>
      </c>
      <c r="J39" s="1015">
        <f>IF(ISTEXT(D39),0,IF(ISBLANK(D39),0,(D39/D45)*M22))</f>
        <v>0</v>
      </c>
      <c r="K39" s="4707"/>
      <c r="L39" s="4708"/>
      <c r="M39" s="4708"/>
      <c r="N39" s="4709"/>
    </row>
    <row r="40" spans="1:14" ht="18.75">
      <c r="A40" s="4313"/>
      <c r="B40" s="146">
        <v>0.1</v>
      </c>
      <c r="C40" s="1012">
        <v>0.1</v>
      </c>
      <c r="D40" s="1012"/>
      <c r="E40" s="1069" t="s">
        <v>497</v>
      </c>
      <c r="F40" s="1066"/>
      <c r="G40" s="1069"/>
      <c r="H40" s="1015">
        <f>IF(ISTEXT(B40),0,IF(ISBLANK(B40),0,(B40/B45)*I22))</f>
        <v>7.743362831858408E-2</v>
      </c>
      <c r="I40" s="1015">
        <f>IF(ISTEXT(C40),0,IF(ISBLANK(C40),0,(C40/C45)*K22))</f>
        <v>1.1061946902654869E-2</v>
      </c>
      <c r="J40" s="1015">
        <f>IF(ISTEXT(D40),0,IF(ISBLANK(D40),0,(D40/D45)*M22))</f>
        <v>0</v>
      </c>
      <c r="K40" s="4707"/>
      <c r="L40" s="4708"/>
      <c r="M40" s="4708"/>
      <c r="N40" s="4709"/>
    </row>
    <row r="41" spans="1:14" ht="18.75">
      <c r="A41" s="4313"/>
      <c r="B41" s="146">
        <v>0.02</v>
      </c>
      <c r="C41" s="1012">
        <v>0.02</v>
      </c>
      <c r="D41" s="1012"/>
      <c r="E41" s="1234" t="s">
        <v>498</v>
      </c>
      <c r="F41" s="1066"/>
      <c r="G41" s="1069"/>
      <c r="H41" s="1015">
        <f>IF(ISTEXT(B41),0,IF(ISBLANK(B41),0,(B41/B45)*I22))</f>
        <v>1.5486725663716817E-2</v>
      </c>
      <c r="I41" s="1015">
        <f>IF(ISTEXT(C41),0,IF(ISBLANK(C41),0,(C41/C45)*K22))</f>
        <v>2.2123893805309739E-3</v>
      </c>
      <c r="J41" s="1015">
        <f>IF(ISTEXT(D41),0,IF(ISBLANK(D41),0,(D41/D45)*M22))</f>
        <v>0</v>
      </c>
      <c r="K41" s="4710"/>
      <c r="L41" s="4711"/>
      <c r="M41" s="4711"/>
      <c r="N41" s="4712"/>
    </row>
    <row r="42" spans="1:14" ht="18.75">
      <c r="A42" s="4313"/>
      <c r="B42" s="146">
        <v>0.6</v>
      </c>
      <c r="C42" s="1012">
        <v>0.6</v>
      </c>
      <c r="D42" s="1012"/>
      <c r="E42" s="1069" t="s">
        <v>499</v>
      </c>
      <c r="F42" s="1066"/>
      <c r="G42" s="1069"/>
      <c r="H42" s="1015">
        <f>IF(ISTEXT(B42),0,IF(ISBLANK(B42),0,(B42/B45)*I22))</f>
        <v>0.46460176991150448</v>
      </c>
      <c r="I42" s="1015">
        <f>IF(ISTEXT(C42),0,IF(ISBLANK(C42),0,(C42/C45)*K22))</f>
        <v>6.637168141592921E-2</v>
      </c>
      <c r="J42" s="1015">
        <f>IF(ISTEXT(D42),0,IF(ISBLANK(D42),0,(D42/D45)*M22))</f>
        <v>0</v>
      </c>
      <c r="K42" s="4707" t="s">
        <v>500</v>
      </c>
      <c r="L42" s="4708"/>
      <c r="M42" s="4708"/>
      <c r="N42" s="4709"/>
    </row>
    <row r="43" spans="1:14" ht="18.75">
      <c r="A43" s="4313"/>
      <c r="B43" s="146"/>
      <c r="C43" s="1012"/>
      <c r="D43" s="1012"/>
      <c r="E43" s="1234"/>
      <c r="F43" s="1222"/>
      <c r="G43" s="1069"/>
      <c r="H43" s="1015">
        <f>IF(ISTEXT(B43),0,IF(ISBLANK(B43),0,(B43/B45)*I22))</f>
        <v>0</v>
      </c>
      <c r="I43" s="1015">
        <f>IF(ISTEXT(C43),0,IF(ISBLANK(C43),0,(C43/C45)*K22))</f>
        <v>0</v>
      </c>
      <c r="J43" s="1015">
        <f>IF(ISTEXT(D43),0,IF(ISBLANK(D43),0,(D43/D45)*M22))</f>
        <v>0</v>
      </c>
      <c r="K43" s="4713"/>
      <c r="L43" s="4714"/>
      <c r="M43" s="4714"/>
      <c r="N43" s="4715"/>
    </row>
    <row r="44" spans="1:14">
      <c r="A44" s="4313"/>
      <c r="B44" s="4196"/>
      <c r="C44" s="4197"/>
      <c r="D44" s="4197"/>
      <c r="E44" s="4197"/>
      <c r="F44" s="4197"/>
      <c r="G44" s="4197"/>
      <c r="H44" s="4197"/>
      <c r="I44" s="4197"/>
      <c r="J44" s="4197"/>
      <c r="K44" s="4197"/>
      <c r="L44" s="4197"/>
      <c r="M44" s="4197"/>
      <c r="N44" s="4198"/>
    </row>
    <row r="45" spans="1:14" ht="15.75">
      <c r="A45" s="4313"/>
      <c r="B45" s="1166">
        <f>SUM(B34:B44)</f>
        <v>4.5199999999999996</v>
      </c>
      <c r="C45" s="1167">
        <f>SUM(C34:C44)</f>
        <v>4.5199999999999996</v>
      </c>
      <c r="D45" s="1167">
        <f>SUM(D34:D44)</f>
        <v>0</v>
      </c>
      <c r="E45" s="1142" t="s">
        <v>313</v>
      </c>
      <c r="F45" s="1142"/>
      <c r="G45" s="1168"/>
      <c r="H45" s="1168">
        <f>SUM(H34:H44)</f>
        <v>3.5</v>
      </c>
      <c r="I45" s="1168">
        <f>SUM(I34:I44)</f>
        <v>0.50000000000000011</v>
      </c>
      <c r="J45" s="1168">
        <f>SUM(J34:J44)</f>
        <v>0</v>
      </c>
      <c r="K45" s="1168"/>
      <c r="L45" s="1235"/>
      <c r="M45" s="1235"/>
      <c r="N45" s="1236"/>
    </row>
    <row r="46" spans="1:14">
      <c r="A46" s="4313"/>
      <c r="B46" s="4199" t="str">
        <f ca="1">CELL("nomfichier")</f>
        <v>E:\0-UPRT\1-UPRT.FR-SITE-WEB\ff-fiches-fabrications\ff-fiches-fabrication-maj-08-2020\[ff-14.A-restauration-13.postits-au-poids.xlsx]Epurer un texte (2)</v>
      </c>
      <c r="C46" s="4123"/>
      <c r="D46" s="4123"/>
      <c r="E46" s="4123"/>
      <c r="F46" s="4123"/>
      <c r="G46" s="4123"/>
      <c r="H46" s="4123"/>
      <c r="I46" s="4123"/>
      <c r="J46" s="4123"/>
      <c r="K46" s="4123"/>
      <c r="L46" s="4123"/>
      <c r="M46" s="4123"/>
      <c r="N46" s="4124"/>
    </row>
    <row r="47" spans="1:14" ht="15.75" thickBot="1">
      <c r="A47" s="4313"/>
      <c r="B47" s="4112" t="s">
        <v>271</v>
      </c>
      <c r="C47" s="4113"/>
      <c r="D47" s="4113"/>
      <c r="E47" s="4113"/>
      <c r="F47" s="4113"/>
      <c r="G47" s="4113"/>
      <c r="H47" s="4113"/>
      <c r="I47" s="4113"/>
      <c r="J47" s="4113"/>
      <c r="K47" s="4113"/>
      <c r="L47" s="4113"/>
      <c r="M47" s="4113"/>
      <c r="N47" s="4114"/>
    </row>
    <row r="49" spans="1:29" ht="15.75" thickBot="1">
      <c r="A49" s="1237" t="s">
        <v>260</v>
      </c>
      <c r="B49" s="4687" t="str">
        <f>B50</f>
        <v>La pâte à Babas et à Savarins</v>
      </c>
      <c r="C49" s="4687"/>
      <c r="D49" s="4687"/>
      <c r="E49" s="4687"/>
      <c r="F49" s="4687"/>
      <c r="G49" s="4687"/>
      <c r="H49" s="4687"/>
      <c r="I49" s="4687"/>
      <c r="J49" s="4687"/>
      <c r="K49" s="4687"/>
      <c r="L49" s="4687"/>
      <c r="M49" s="4687"/>
      <c r="N49" s="4687"/>
      <c r="P49" s="1237" t="s">
        <v>260</v>
      </c>
      <c r="Q49" s="4687" t="str">
        <f>B50</f>
        <v>La pâte à Babas et à Savarins</v>
      </c>
      <c r="R49" s="4687"/>
      <c r="S49" s="4687"/>
      <c r="T49" s="4687"/>
      <c r="U49" s="4687"/>
      <c r="V49" s="4687"/>
      <c r="W49" s="4687"/>
      <c r="X49" s="4687"/>
      <c r="Y49" s="4687"/>
      <c r="Z49" s="4687"/>
      <c r="AA49" s="4687"/>
      <c r="AB49" s="4687"/>
      <c r="AC49" s="4687"/>
    </row>
    <row r="50" spans="1:29" ht="26.25">
      <c r="A50" s="4205" t="str">
        <f>B49</f>
        <v>La pâte à Babas et à Savarins</v>
      </c>
      <c r="B50" s="4693" t="s">
        <v>513</v>
      </c>
      <c r="C50" s="4694"/>
      <c r="D50" s="4694"/>
      <c r="E50" s="4694"/>
      <c r="F50" s="4694"/>
      <c r="G50" s="4694"/>
      <c r="H50" s="4694"/>
      <c r="I50" s="4694"/>
      <c r="J50" s="4694"/>
      <c r="K50" s="4694"/>
      <c r="L50" s="4694"/>
      <c r="M50" s="4694"/>
      <c r="N50" s="4695"/>
      <c r="P50" s="4698" t="s">
        <v>256</v>
      </c>
      <c r="Q50" s="4699" t="s">
        <v>256</v>
      </c>
      <c r="R50" s="4700"/>
      <c r="S50" s="4700"/>
      <c r="T50" s="4700"/>
      <c r="U50" s="4700"/>
      <c r="V50" s="4700"/>
      <c r="W50" s="4700"/>
      <c r="X50" s="4700"/>
      <c r="Y50" s="4700"/>
      <c r="Z50" s="4700"/>
      <c r="AA50" s="4700"/>
      <c r="AB50" s="4700"/>
      <c r="AC50" s="4701"/>
    </row>
    <row r="51" spans="1:29">
      <c r="A51" s="4205"/>
      <c r="B51" s="4696"/>
      <c r="C51" s="4318"/>
      <c r="D51" s="4318"/>
      <c r="E51" s="4318"/>
      <c r="F51" s="4318"/>
      <c r="G51" s="4318"/>
      <c r="H51" s="4318"/>
      <c r="I51" s="4318"/>
      <c r="J51" s="4318"/>
      <c r="K51" s="4318"/>
      <c r="L51" s="4318"/>
      <c r="M51" s="4318"/>
      <c r="N51" s="4697"/>
      <c r="P51" s="4698"/>
      <c r="Q51" s="4702"/>
      <c r="R51" s="4679"/>
      <c r="S51" s="4679"/>
      <c r="T51" s="4679"/>
      <c r="U51" s="4679"/>
      <c r="V51" s="4679"/>
      <c r="W51" s="4679"/>
      <c r="X51" s="4679"/>
      <c r="Y51" s="4679"/>
      <c r="Z51" s="4679"/>
      <c r="AA51" s="4679"/>
      <c r="AB51" s="4679"/>
      <c r="AC51" s="4703"/>
    </row>
    <row r="52" spans="1:29" ht="21">
      <c r="A52" s="4205"/>
      <c r="B52" s="4617" t="s">
        <v>514</v>
      </c>
      <c r="C52" s="4251"/>
      <c r="D52" s="4251"/>
      <c r="E52" s="4251"/>
      <c r="F52" s="4251"/>
      <c r="G52" s="4251"/>
      <c r="H52" s="4251"/>
      <c r="I52" s="4251"/>
      <c r="J52" s="4251"/>
      <c r="K52" s="4251"/>
      <c r="L52" s="4251"/>
      <c r="M52" s="4251"/>
      <c r="N52" s="4618"/>
      <c r="P52" s="4698"/>
      <c r="Q52" s="4704" t="s">
        <v>528</v>
      </c>
      <c r="R52" s="4705"/>
      <c r="S52" s="4705"/>
      <c r="T52" s="4705"/>
      <c r="U52" s="4705"/>
      <c r="V52" s="4705"/>
      <c r="W52" s="4705"/>
      <c r="X52" s="4705"/>
      <c r="Y52" s="4705"/>
      <c r="Z52" s="4705"/>
      <c r="AA52" s="4705"/>
      <c r="AB52" s="4705"/>
      <c r="AC52" s="4706"/>
    </row>
    <row r="53" spans="1:29">
      <c r="A53" s="4205"/>
      <c r="B53" s="4617"/>
      <c r="C53" s="4251"/>
      <c r="D53" s="4251"/>
      <c r="E53" s="4251"/>
      <c r="F53" s="4251"/>
      <c r="G53" s="4251"/>
      <c r="H53" s="4251"/>
      <c r="I53" s="4251"/>
      <c r="J53" s="4251"/>
      <c r="K53" s="4251"/>
      <c r="L53" s="4251"/>
      <c r="M53" s="4251"/>
      <c r="N53" s="4618"/>
      <c r="P53" s="4698"/>
      <c r="Q53" s="1239"/>
      <c r="R53" s="1240"/>
      <c r="S53" s="1240"/>
      <c r="T53" s="1240"/>
      <c r="U53" s="1240"/>
      <c r="V53" s="1240"/>
      <c r="W53" s="1240"/>
      <c r="X53" s="1240"/>
      <c r="Y53" s="1240"/>
      <c r="Z53" s="1240"/>
      <c r="AA53" s="1240"/>
      <c r="AB53" s="1240"/>
      <c r="AC53" s="1241"/>
    </row>
    <row r="54" spans="1:29" ht="18.75">
      <c r="A54" s="4205"/>
      <c r="B54" s="58" t="s">
        <v>326</v>
      </c>
      <c r="C54" s="1242"/>
      <c r="D54" s="1242"/>
      <c r="E54" s="1243"/>
      <c r="F54" s="1243"/>
      <c r="G54" s="1243"/>
      <c r="H54" s="1243"/>
      <c r="I54" s="1243"/>
      <c r="J54" s="1243"/>
      <c r="K54" s="1243"/>
      <c r="L54" s="4722">
        <f ca="1">NOW()</f>
        <v>44545.406542013887</v>
      </c>
      <c r="M54" s="4722"/>
      <c r="N54" s="4723"/>
      <c r="P54" s="4698"/>
      <c r="Q54" s="1244"/>
      <c r="R54" s="4724" t="s">
        <v>1300</v>
      </c>
      <c r="S54" s="4724"/>
      <c r="T54" s="4724"/>
      <c r="U54" s="4724"/>
      <c r="V54" s="1245">
        <v>1</v>
      </c>
      <c r="W54" t="s">
        <v>1301</v>
      </c>
      <c r="AA54" s="1240"/>
      <c r="AB54" s="1240"/>
      <c r="AC54" s="1241"/>
    </row>
    <row r="55" spans="1:29">
      <c r="A55" s="4205"/>
      <c r="B55" s="4725" t="s">
        <v>1302</v>
      </c>
      <c r="C55" s="4726"/>
      <c r="D55" s="4726"/>
      <c r="E55" s="4726"/>
      <c r="F55" s="4726"/>
      <c r="G55" s="4726"/>
      <c r="H55" s="4726"/>
      <c r="I55" s="4726"/>
      <c r="J55" s="4726"/>
      <c r="K55" s="4726"/>
      <c r="L55" s="4726"/>
      <c r="M55" s="4726"/>
      <c r="N55" s="4727"/>
      <c r="P55" s="4698"/>
      <c r="Q55" s="1244"/>
      <c r="R55" s="1246"/>
      <c r="S55" s="1222"/>
      <c r="T55" s="1222"/>
      <c r="U55" s="1222"/>
      <c r="V55" s="1222"/>
      <c r="W55" s="1222"/>
      <c r="X55" s="1222"/>
      <c r="Y55" s="1222"/>
      <c r="Z55" s="1222"/>
      <c r="AA55" s="1247" t="s">
        <v>1303</v>
      </c>
      <c r="AB55" s="1248" t="s">
        <v>1304</v>
      </c>
      <c r="AC55" s="1241"/>
    </row>
    <row r="56" spans="1:29">
      <c r="A56" s="4205"/>
      <c r="B56" s="4725"/>
      <c r="C56" s="4726"/>
      <c r="D56" s="4726"/>
      <c r="E56" s="4726"/>
      <c r="F56" s="4726"/>
      <c r="G56" s="4726"/>
      <c r="H56" s="4726"/>
      <c r="I56" s="4726"/>
      <c r="J56" s="4726"/>
      <c r="K56" s="4726"/>
      <c r="L56" s="4726"/>
      <c r="M56" s="4726"/>
      <c r="N56" s="4727"/>
      <c r="P56" s="4698"/>
      <c r="Q56" s="1244"/>
      <c r="R56" s="1246"/>
      <c r="S56" s="1222"/>
      <c r="T56" s="1222"/>
      <c r="U56" s="1222"/>
      <c r="V56" s="1222"/>
      <c r="W56" s="1222"/>
      <c r="X56" s="1222"/>
      <c r="Y56" s="1222"/>
      <c r="Z56" s="1222"/>
      <c r="AA56" s="1247"/>
      <c r="AB56" s="1248"/>
      <c r="AC56" s="1241"/>
    </row>
    <row r="57" spans="1:29">
      <c r="A57" s="4205"/>
      <c r="B57" s="4678" t="s">
        <v>515</v>
      </c>
      <c r="C57" s="4679"/>
      <c r="D57" s="4679"/>
      <c r="E57" s="4679"/>
      <c r="F57" s="4679"/>
      <c r="G57" s="4679"/>
      <c r="H57" s="4679"/>
      <c r="I57" s="4679"/>
      <c r="J57" s="4679"/>
      <c r="K57" s="4679"/>
      <c r="L57" s="4679"/>
      <c r="M57" s="4679"/>
      <c r="N57" s="4680"/>
      <c r="P57" s="4698"/>
      <c r="Q57" s="4681" t="s">
        <v>1305</v>
      </c>
      <c r="R57" s="4682"/>
      <c r="S57" s="4682"/>
      <c r="T57" s="4682"/>
      <c r="U57" s="4682"/>
      <c r="V57" s="4682"/>
      <c r="W57" s="4682"/>
      <c r="X57" s="4682"/>
      <c r="Y57" s="4682"/>
      <c r="Z57" s="4682"/>
      <c r="AA57" s="4682"/>
      <c r="AB57" s="4682"/>
      <c r="AC57" s="4683"/>
    </row>
    <row r="58" spans="1:29">
      <c r="A58" s="4205"/>
      <c r="B58" s="59" t="s">
        <v>517</v>
      </c>
      <c r="C58" s="1249" t="s">
        <v>518</v>
      </c>
      <c r="D58" s="6"/>
      <c r="E58" s="1250"/>
      <c r="F58" s="1250"/>
      <c r="G58" s="6"/>
      <c r="H58" s="1251">
        <v>0.05</v>
      </c>
      <c r="I58" s="6"/>
      <c r="J58" s="1252" t="s">
        <v>519</v>
      </c>
      <c r="K58" s="1253">
        <v>2</v>
      </c>
      <c r="L58" s="1254">
        <f>K58/H58</f>
        <v>40</v>
      </c>
      <c r="M58" s="1255" t="s">
        <v>520</v>
      </c>
      <c r="N58" s="60"/>
      <c r="P58" s="4698"/>
      <c r="Q58" s="4681"/>
      <c r="R58" s="4682"/>
      <c r="S58" s="4682"/>
      <c r="T58" s="4682"/>
      <c r="U58" s="4682"/>
      <c r="V58" s="4682"/>
      <c r="W58" s="4682"/>
      <c r="X58" s="4682"/>
      <c r="Y58" s="4682"/>
      <c r="Z58" s="4682"/>
      <c r="AA58" s="4682"/>
      <c r="AB58" s="4682"/>
      <c r="AC58" s="4683"/>
    </row>
    <row r="59" spans="1:29">
      <c r="A59" s="4205"/>
      <c r="B59" s="59" t="s">
        <v>517</v>
      </c>
      <c r="C59" s="1249" t="s">
        <v>521</v>
      </c>
      <c r="D59" s="6"/>
      <c r="E59" s="1250"/>
      <c r="F59" s="1250"/>
      <c r="G59" s="6"/>
      <c r="H59" s="1251">
        <v>0.05</v>
      </c>
      <c r="I59" s="6"/>
      <c r="J59" s="1252" t="s">
        <v>519</v>
      </c>
      <c r="K59" s="1253">
        <v>6</v>
      </c>
      <c r="L59" s="1254">
        <f>K59/H59</f>
        <v>120</v>
      </c>
      <c r="M59" s="1255" t="s">
        <v>522</v>
      </c>
      <c r="N59" s="60"/>
      <c r="P59" s="4698"/>
      <c r="Q59" s="1256"/>
      <c r="R59" s="1222"/>
      <c r="S59" s="1222"/>
      <c r="T59" s="1222"/>
      <c r="U59" s="1222"/>
      <c r="V59" s="1222"/>
      <c r="W59" s="1222"/>
      <c r="X59" s="1222"/>
      <c r="Y59" s="1222"/>
      <c r="Z59" s="1222"/>
      <c r="AA59" s="1222"/>
      <c r="AB59" s="1240"/>
      <c r="AC59" s="1241"/>
    </row>
    <row r="60" spans="1:29" ht="15.75">
      <c r="A60" s="4205"/>
      <c r="B60" s="59" t="s">
        <v>523</v>
      </c>
      <c r="C60" s="1249" t="s">
        <v>524</v>
      </c>
      <c r="D60" s="6"/>
      <c r="E60" s="1250"/>
      <c r="F60" s="1250"/>
      <c r="G60" s="6"/>
      <c r="H60" s="1251">
        <v>0.03</v>
      </c>
      <c r="I60" s="6"/>
      <c r="J60" s="1252" t="s">
        <v>519</v>
      </c>
      <c r="K60" s="1253">
        <v>0.75</v>
      </c>
      <c r="L60" s="1254">
        <f>K60/H60</f>
        <v>25</v>
      </c>
      <c r="M60" s="1255" t="s">
        <v>525</v>
      </c>
      <c r="N60" s="60"/>
      <c r="P60" s="4698"/>
      <c r="Q60" s="1257"/>
      <c r="R60" s="4684" t="s">
        <v>1306</v>
      </c>
      <c r="S60" s="4684"/>
      <c r="T60" s="4684"/>
      <c r="U60" s="4684"/>
      <c r="V60" s="1258">
        <v>1</v>
      </c>
      <c r="W60" s="4685" t="s">
        <v>1307</v>
      </c>
      <c r="X60" s="4685"/>
      <c r="Y60" s="4685"/>
      <c r="Z60" s="4685"/>
      <c r="AA60" s="4685"/>
      <c r="AB60" s="4685"/>
      <c r="AC60" s="4686"/>
    </row>
    <row r="61" spans="1:29" ht="15.75" thickBot="1">
      <c r="A61" s="4205"/>
      <c r="B61" s="61"/>
      <c r="C61" s="62"/>
      <c r="D61" s="62"/>
      <c r="E61" s="63"/>
      <c r="F61" s="1259"/>
      <c r="G61" s="1259"/>
      <c r="H61" s="64" t="s">
        <v>526</v>
      </c>
      <c r="I61"/>
      <c r="J61" s="62"/>
      <c r="K61" s="65" t="s">
        <v>527</v>
      </c>
      <c r="L61" s="66"/>
      <c r="M61" s="66"/>
      <c r="N61" s="67"/>
      <c r="P61" s="4698"/>
      <c r="Q61" s="1256"/>
      <c r="R61" s="6"/>
      <c r="S61" s="6"/>
      <c r="T61" s="6"/>
      <c r="U61" s="6"/>
      <c r="V61" s="6"/>
      <c r="W61" s="4685"/>
      <c r="X61" s="4685"/>
      <c r="Y61" s="4685"/>
      <c r="Z61" s="4685"/>
      <c r="AA61" s="4685"/>
      <c r="AB61" s="4685"/>
      <c r="AC61" s="4686"/>
    </row>
    <row r="62" spans="1:29">
      <c r="A62" s="4205"/>
      <c r="B62" s="4661" t="s">
        <v>1308</v>
      </c>
      <c r="C62" s="4662"/>
      <c r="D62" s="4662"/>
      <c r="E62" s="4662"/>
      <c r="F62" s="4662"/>
      <c r="G62" s="4662"/>
      <c r="H62" s="4663"/>
      <c r="I62" s="4287" t="s">
        <v>528</v>
      </c>
      <c r="J62" s="4288"/>
      <c r="K62" s="4288"/>
      <c r="L62" s="4288"/>
      <c r="M62" s="4288"/>
      <c r="N62" s="4667"/>
      <c r="P62" s="4698"/>
      <c r="Q62" s="1256"/>
      <c r="R62" s="6"/>
      <c r="S62" s="6"/>
      <c r="T62" s="6"/>
      <c r="U62" s="6"/>
      <c r="V62" s="6"/>
      <c r="W62" s="6"/>
      <c r="X62" s="6"/>
      <c r="Y62" s="6"/>
      <c r="Z62" s="6"/>
      <c r="AA62" s="1240"/>
      <c r="AB62" s="1240"/>
      <c r="AC62" s="1241"/>
    </row>
    <row r="63" spans="1:29" ht="15.75">
      <c r="A63" s="4205"/>
      <c r="B63" s="4664"/>
      <c r="C63" s="4665"/>
      <c r="D63" s="4665"/>
      <c r="E63" s="4665"/>
      <c r="F63" s="4665"/>
      <c r="G63" s="4665"/>
      <c r="H63" s="4666"/>
      <c r="I63" s="4290"/>
      <c r="J63" s="4291"/>
      <c r="K63" s="4291"/>
      <c r="L63" s="4291"/>
      <c r="M63" s="4291"/>
      <c r="N63" s="4668"/>
      <c r="P63" s="4698"/>
      <c r="Q63" s="1260"/>
      <c r="R63" s="4669" t="s">
        <v>533</v>
      </c>
      <c r="S63" s="4669"/>
      <c r="T63" s="4669"/>
      <c r="U63" s="4669"/>
      <c r="V63" s="1261">
        <v>20</v>
      </c>
      <c r="W63" t="s">
        <v>1309</v>
      </c>
      <c r="AA63" s="1240"/>
      <c r="AB63" s="1240"/>
      <c r="AC63" s="1241"/>
    </row>
    <row r="64" spans="1:29">
      <c r="A64" s="4205"/>
      <c r="B64" s="4664"/>
      <c r="C64" s="4665"/>
      <c r="D64" s="4665"/>
      <c r="E64" s="4665"/>
      <c r="F64" s="4665"/>
      <c r="G64" s="4665"/>
      <c r="H64" s="4666"/>
      <c r="I64" s="4294">
        <v>1</v>
      </c>
      <c r="J64" s="4295"/>
      <c r="K64" s="4296">
        <v>1</v>
      </c>
      <c r="L64" s="4296"/>
      <c r="M64" s="4670">
        <v>16</v>
      </c>
      <c r="N64" s="4671"/>
      <c r="P64" s="4698"/>
      <c r="Q64" s="1256"/>
      <c r="R64" s="6"/>
      <c r="S64" s="6"/>
      <c r="T64" s="6"/>
      <c r="U64" s="6"/>
      <c r="V64" s="6"/>
      <c r="W64" s="6"/>
      <c r="X64" s="6"/>
      <c r="Y64" s="6"/>
      <c r="Z64" s="6"/>
      <c r="AA64" s="6"/>
      <c r="AB64" s="6"/>
      <c r="AC64" s="19"/>
    </row>
    <row r="65" spans="1:29" ht="15.75">
      <c r="A65" s="4205"/>
      <c r="B65" s="4664"/>
      <c r="C65" s="4665"/>
      <c r="D65" s="4665"/>
      <c r="E65" s="4665"/>
      <c r="F65" s="4665"/>
      <c r="G65" s="4665"/>
      <c r="H65" s="4666"/>
      <c r="I65" s="4294"/>
      <c r="J65" s="4295"/>
      <c r="K65" s="4296"/>
      <c r="L65" s="4296"/>
      <c r="M65" s="4670"/>
      <c r="N65" s="4671"/>
      <c r="P65" s="4698"/>
      <c r="Q65" s="1262"/>
      <c r="R65" s="4672" t="s">
        <v>1310</v>
      </c>
      <c r="S65" s="4672"/>
      <c r="T65" s="4672"/>
      <c r="U65" s="4672"/>
      <c r="V65" s="1263">
        <v>2.5</v>
      </c>
      <c r="W65" t="s">
        <v>1311</v>
      </c>
      <c r="AA65" s="1240"/>
      <c r="AB65" s="1240"/>
      <c r="AC65" s="1241"/>
    </row>
    <row r="66" spans="1:29">
      <c r="A66" s="4205"/>
      <c r="B66" s="4664"/>
      <c r="C66" s="4665"/>
      <c r="D66" s="4665"/>
      <c r="E66" s="4665"/>
      <c r="F66" s="4665"/>
      <c r="G66" s="4665"/>
      <c r="H66" s="4666"/>
      <c r="I66" s="4294"/>
      <c r="J66" s="4295"/>
      <c r="K66" s="4296"/>
      <c r="L66" s="4296"/>
      <c r="M66" s="4670"/>
      <c r="N66" s="4671"/>
      <c r="P66" s="4698"/>
      <c r="Q66" s="1256"/>
      <c r="R66" s="6"/>
      <c r="S66" s="6"/>
      <c r="T66" s="6"/>
      <c r="U66" s="6"/>
      <c r="V66" s="6"/>
      <c r="W66" s="6"/>
      <c r="X66" s="6"/>
      <c r="Y66" s="6"/>
      <c r="Z66" s="6"/>
      <c r="AA66" s="6"/>
      <c r="AB66" s="6"/>
      <c r="AC66" s="19"/>
    </row>
    <row r="67" spans="1:29">
      <c r="A67" s="4205"/>
      <c r="B67" s="4664"/>
      <c r="C67" s="4665"/>
      <c r="D67" s="4665"/>
      <c r="E67" s="4665"/>
      <c r="F67" s="4665"/>
      <c r="G67" s="4665"/>
      <c r="H67" s="4666"/>
      <c r="I67" s="4673" t="s">
        <v>291</v>
      </c>
      <c r="J67" s="4674"/>
      <c r="K67" s="4675" t="s">
        <v>532</v>
      </c>
      <c r="L67" s="4675"/>
      <c r="M67" s="4676" t="s">
        <v>533</v>
      </c>
      <c r="N67" s="4677"/>
      <c r="P67" s="4698"/>
      <c r="Q67" s="1256"/>
      <c r="R67" s="1264" t="s">
        <v>548</v>
      </c>
      <c r="S67" s="1265">
        <v>3.24</v>
      </c>
      <c r="T67" s="6" t="s">
        <v>1312</v>
      </c>
      <c r="U67" s="6"/>
      <c r="V67" s="6"/>
      <c r="W67" s="6"/>
      <c r="X67" s="6"/>
      <c r="Y67" s="6"/>
      <c r="Z67" s="1240"/>
      <c r="AA67" s="1240"/>
      <c r="AB67" s="1240"/>
      <c r="AC67" s="1241"/>
    </row>
    <row r="68" spans="1:29">
      <c r="A68" s="4205"/>
      <c r="B68" s="4664"/>
      <c r="C68" s="4665"/>
      <c r="D68" s="4665"/>
      <c r="E68" s="4665"/>
      <c r="F68" s="4665"/>
      <c r="G68" s="4665"/>
      <c r="H68" s="4666"/>
      <c r="I68" s="4673"/>
      <c r="J68" s="4674"/>
      <c r="K68" s="4675"/>
      <c r="L68" s="4675"/>
      <c r="M68" s="4676"/>
      <c r="N68" s="4677"/>
      <c r="P68" s="4698"/>
      <c r="Q68" s="1256"/>
      <c r="R68" s="6"/>
      <c r="S68" s="6"/>
      <c r="T68" s="6"/>
      <c r="U68" s="6"/>
      <c r="V68" s="6"/>
      <c r="W68" s="6"/>
      <c r="X68" s="6"/>
      <c r="Y68" s="6"/>
      <c r="Z68" s="6"/>
      <c r="AA68" s="6"/>
      <c r="AB68" s="6"/>
      <c r="AC68" s="19"/>
    </row>
    <row r="69" spans="1:29">
      <c r="A69" s="4205"/>
      <c r="B69" s="4664"/>
      <c r="C69" s="4665"/>
      <c r="D69" s="4665"/>
      <c r="E69" s="4665"/>
      <c r="F69" s="4665"/>
      <c r="G69" s="4665"/>
      <c r="H69" s="4666"/>
      <c r="I69" s="4673"/>
      <c r="J69" s="4674"/>
      <c r="K69" s="4675"/>
      <c r="L69" s="4675"/>
      <c r="M69" s="4676"/>
      <c r="N69" s="4677"/>
      <c r="P69" s="4698"/>
      <c r="Q69" s="1256"/>
      <c r="R69" s="6"/>
      <c r="S69" s="6"/>
      <c r="T69" s="6"/>
      <c r="U69" s="6"/>
      <c r="V69" s="6"/>
      <c r="W69" s="6"/>
      <c r="X69" s="6"/>
      <c r="Y69" s="6"/>
      <c r="Z69" s="6"/>
      <c r="AA69" s="6"/>
      <c r="AB69" s="6"/>
      <c r="AC69" s="19"/>
    </row>
    <row r="70" spans="1:29" ht="15.75" thickBot="1">
      <c r="A70" s="4205"/>
      <c r="B70" s="4688" t="s">
        <v>1313</v>
      </c>
      <c r="C70" s="4335"/>
      <c r="D70" s="4335"/>
      <c r="E70" s="4335"/>
      <c r="F70" s="4335"/>
      <c r="G70" s="4335"/>
      <c r="H70" s="4335"/>
      <c r="I70" s="4335"/>
      <c r="J70" s="4335"/>
      <c r="K70" s="4335"/>
      <c r="L70" s="4335"/>
      <c r="M70" s="4335"/>
      <c r="N70" s="4689"/>
      <c r="P70" s="4698"/>
      <c r="Q70" s="1256"/>
      <c r="R70" s="6"/>
      <c r="S70" s="6"/>
      <c r="T70" s="6"/>
      <c r="U70" s="6"/>
      <c r="V70" s="6"/>
      <c r="W70" s="6"/>
      <c r="X70" s="6"/>
      <c r="Y70" s="6"/>
      <c r="Z70" s="6"/>
      <c r="AA70" s="6"/>
      <c r="AB70" s="6"/>
      <c r="AC70" s="19"/>
    </row>
    <row r="71" spans="1:29">
      <c r="A71" s="4205"/>
      <c r="B71" s="71"/>
      <c r="C71" s="1266"/>
      <c r="D71" s="1266"/>
      <c r="E71" s="1266"/>
      <c r="F71" s="1266"/>
      <c r="G71" s="1266"/>
      <c r="H71" s="1266"/>
      <c r="I71" s="1266"/>
      <c r="J71" s="72"/>
      <c r="K71" s="72"/>
      <c r="L71" s="72"/>
      <c r="M71" s="72"/>
      <c r="N71" s="73"/>
      <c r="P71" s="4698"/>
      <c r="Q71" s="4690" t="s">
        <v>1314</v>
      </c>
      <c r="R71" s="4691"/>
      <c r="S71" s="4691"/>
      <c r="T71" s="4691"/>
      <c r="U71" s="4691"/>
      <c r="V71" s="4691"/>
      <c r="W71" s="4691"/>
      <c r="X71" s="4691"/>
      <c r="Y71" s="4691"/>
      <c r="Z71" s="4691"/>
      <c r="AA71" s="4691"/>
      <c r="AB71" s="4691"/>
      <c r="AC71" s="4692"/>
    </row>
    <row r="72" spans="1:29" ht="18.75">
      <c r="A72" s="4205"/>
      <c r="B72" s="4658" t="s">
        <v>542</v>
      </c>
      <c r="C72" s="4659"/>
      <c r="D72" s="1267" t="s">
        <v>543</v>
      </c>
      <c r="E72" s="1268"/>
      <c r="F72" s="1268"/>
      <c r="G72" s="4280" t="s">
        <v>534</v>
      </c>
      <c r="H72" s="4280"/>
      <c r="I72" s="4280"/>
      <c r="J72" s="4281" t="s">
        <v>536</v>
      </c>
      <c r="K72" s="4281"/>
      <c r="L72" s="4281"/>
      <c r="M72" s="4281"/>
      <c r="N72" s="4660"/>
      <c r="P72" s="4698"/>
      <c r="Q72" s="1256"/>
      <c r="R72" s="6"/>
      <c r="S72" s="4649" t="s">
        <v>1315</v>
      </c>
      <c r="T72" s="4649"/>
      <c r="U72" s="4649"/>
      <c r="V72" s="4649"/>
      <c r="W72" s="4649"/>
      <c r="X72" s="4649"/>
      <c r="Y72" s="4649"/>
      <c r="Z72" s="4649"/>
      <c r="AA72" s="4649"/>
      <c r="AB72" s="1240"/>
      <c r="AC72" s="1241"/>
    </row>
    <row r="73" spans="1:29" ht="15.75">
      <c r="A73" s="4205"/>
      <c r="B73" s="4655">
        <f>J101/L101</f>
        <v>3.8666666666666669E-2</v>
      </c>
      <c r="C73" s="4656">
        <f>C96/L101</f>
        <v>0.12852000000000002</v>
      </c>
      <c r="D73" s="1263">
        <v>2.5</v>
      </c>
      <c r="E73" s="1269"/>
      <c r="F73" s="1270" t="s">
        <v>545</v>
      </c>
      <c r="G73" s="1271" t="s">
        <v>539</v>
      </c>
      <c r="H73" s="1272" t="s">
        <v>546</v>
      </c>
      <c r="I73" s="1271" t="s">
        <v>547</v>
      </c>
      <c r="J73" s="4645" t="s">
        <v>291</v>
      </c>
      <c r="K73" s="4646" t="s">
        <v>532</v>
      </c>
      <c r="L73" s="4647" t="s">
        <v>533</v>
      </c>
      <c r="M73" s="4657" t="s">
        <v>548</v>
      </c>
      <c r="N73" s="4648" t="s">
        <v>540</v>
      </c>
      <c r="P73" s="4698"/>
      <c r="Q73" s="1256"/>
      <c r="R73" s="6"/>
      <c r="S73" s="1058"/>
      <c r="T73" s="1058" t="s">
        <v>1316</v>
      </c>
      <c r="U73" s="1058"/>
      <c r="V73" s="1058"/>
      <c r="W73" s="1273" t="s">
        <v>1317</v>
      </c>
      <c r="X73" s="1058"/>
      <c r="Y73" s="1058" t="s">
        <v>1318</v>
      </c>
      <c r="Z73" s="1058"/>
      <c r="AA73" s="1058"/>
      <c r="AB73" s="1240"/>
      <c r="AC73" s="1241"/>
    </row>
    <row r="74" spans="1:29" ht="15.75">
      <c r="A74" s="4205"/>
      <c r="B74" s="4655"/>
      <c r="C74" s="4656"/>
      <c r="D74" s="1274">
        <f>C73*D73</f>
        <v>0.32130000000000003</v>
      </c>
      <c r="E74" s="1070"/>
      <c r="F74" s="1075" t="s">
        <v>316</v>
      </c>
      <c r="G74" s="1075" t="s">
        <v>316</v>
      </c>
      <c r="H74" s="1075" t="s">
        <v>316</v>
      </c>
      <c r="I74" s="1075" t="s">
        <v>316</v>
      </c>
      <c r="J74" s="4645"/>
      <c r="K74" s="4646"/>
      <c r="L74" s="4647"/>
      <c r="M74" s="4657"/>
      <c r="N74" s="4648"/>
      <c r="P74" s="4698"/>
      <c r="Q74" s="1256"/>
      <c r="R74" s="6"/>
      <c r="S74" s="1058"/>
      <c r="T74" s="1058" t="s">
        <v>1319</v>
      </c>
      <c r="U74" s="1058"/>
      <c r="V74" s="1058"/>
      <c r="W74" s="1273" t="s">
        <v>1320</v>
      </c>
      <c r="X74" s="1058"/>
      <c r="Y74" s="1058" t="s">
        <v>1321</v>
      </c>
      <c r="Z74" s="1058"/>
      <c r="AA74" s="1058"/>
      <c r="AB74" s="1240"/>
      <c r="AC74" s="1241"/>
    </row>
    <row r="75" spans="1:29">
      <c r="A75" s="4205"/>
      <c r="B75" s="74" t="s">
        <v>24</v>
      </c>
      <c r="C75" s="1275" t="s">
        <v>540</v>
      </c>
      <c r="D75" s="1275"/>
      <c r="E75" s="1276"/>
      <c r="F75" s="1276"/>
      <c r="G75" s="1277"/>
      <c r="H75" s="1277"/>
      <c r="I75" s="1277"/>
      <c r="J75" s="1078" t="s">
        <v>539</v>
      </c>
      <c r="K75" s="1080" t="s">
        <v>539</v>
      </c>
      <c r="L75" s="1082" t="s">
        <v>539</v>
      </c>
      <c r="M75" s="1077" t="s">
        <v>538</v>
      </c>
      <c r="N75" s="75" t="s">
        <v>540</v>
      </c>
      <c r="P75" s="4698"/>
      <c r="Q75" s="1256"/>
      <c r="R75" s="6"/>
      <c r="S75" s="1058"/>
      <c r="T75" s="1058"/>
      <c r="U75" s="1058"/>
      <c r="V75" s="1058"/>
      <c r="W75" s="1273"/>
      <c r="X75" s="1058"/>
      <c r="Y75" s="1058"/>
      <c r="Z75" s="1058"/>
      <c r="AA75" s="1058"/>
      <c r="AB75" s="1240"/>
      <c r="AC75" s="1241"/>
    </row>
    <row r="76" spans="1:29">
      <c r="A76" s="4205"/>
      <c r="B76" s="76">
        <f t="shared" ref="B76:B87" si="0">IF(ISBLANK(G76),I76*H76,G76)</f>
        <v>0.25</v>
      </c>
      <c r="C76" s="1275">
        <f t="shared" ref="C76:C87" si="1">M76*B76</f>
        <v>0.81</v>
      </c>
      <c r="D76" s="1278"/>
      <c r="E76" s="1278"/>
      <c r="F76" s="1279" t="s">
        <v>552</v>
      </c>
      <c r="G76" s="1087">
        <v>0.25</v>
      </c>
      <c r="H76" s="1280"/>
      <c r="I76" s="1281"/>
      <c r="J76" s="1083">
        <f>(B76/J101)*I64</f>
        <v>0.43103448275862066</v>
      </c>
      <c r="K76" s="1084">
        <f>(B76/K101)*K64</f>
        <v>1</v>
      </c>
      <c r="L76" s="1085">
        <f>(B76/L101)*M64</f>
        <v>0.26666666666666666</v>
      </c>
      <c r="M76" s="1077">
        <v>3.24</v>
      </c>
      <c r="N76" s="75">
        <f t="shared" ref="N76:N92" si="2">M76*J76</f>
        <v>1.396551724137931</v>
      </c>
      <c r="P76" s="4698"/>
      <c r="Q76" s="1256"/>
      <c r="R76" s="6"/>
      <c r="S76" s="4649" t="s">
        <v>1322</v>
      </c>
      <c r="T76" s="4649"/>
      <c r="U76" s="4649"/>
      <c r="V76" s="4649"/>
      <c r="W76" s="4649"/>
      <c r="X76" s="4649"/>
      <c r="Y76" s="4649"/>
      <c r="Z76" s="4649"/>
      <c r="AA76" s="4649"/>
      <c r="AB76" s="1240"/>
      <c r="AC76" s="1241"/>
    </row>
    <row r="77" spans="1:29">
      <c r="A77" s="4205"/>
      <c r="B77" s="76">
        <f t="shared" si="0"/>
        <v>0</v>
      </c>
      <c r="C77" s="1275">
        <f t="shared" si="1"/>
        <v>0</v>
      </c>
      <c r="D77" s="1278"/>
      <c r="E77" s="1278"/>
      <c r="F77" s="1279" t="s">
        <v>554</v>
      </c>
      <c r="G77" s="1087">
        <v>0</v>
      </c>
      <c r="H77" s="1280"/>
      <c r="I77" s="1281"/>
      <c r="J77" s="1083">
        <f>(B77/J101)*I64</f>
        <v>0</v>
      </c>
      <c r="K77" s="1084">
        <f>(B77/K101)*K64</f>
        <v>0</v>
      </c>
      <c r="L77" s="1085">
        <f>(B77/L101)*M64</f>
        <v>0</v>
      </c>
      <c r="M77" s="1077">
        <v>3.24</v>
      </c>
      <c r="N77" s="75">
        <f t="shared" si="2"/>
        <v>0</v>
      </c>
      <c r="P77" s="4698"/>
      <c r="Q77" s="1256"/>
      <c r="R77" s="6"/>
      <c r="S77" s="4650" t="s">
        <v>1323</v>
      </c>
      <c r="T77" s="4650"/>
      <c r="U77" s="4650"/>
      <c r="V77" s="4650"/>
      <c r="W77" s="4650"/>
      <c r="X77" s="4650"/>
      <c r="Y77" s="4650"/>
      <c r="Z77" s="4650"/>
      <c r="AA77" s="4650"/>
      <c r="AB77" s="1240"/>
      <c r="AC77" s="1241"/>
    </row>
    <row r="78" spans="1:29">
      <c r="A78" s="4205"/>
      <c r="B78" s="76">
        <f t="shared" si="0"/>
        <v>5.0000000000000001E-3</v>
      </c>
      <c r="C78" s="1275">
        <f t="shared" si="1"/>
        <v>1.6200000000000003E-2</v>
      </c>
      <c r="D78" s="1278"/>
      <c r="E78" s="1278"/>
      <c r="F78" s="1279" t="s">
        <v>555</v>
      </c>
      <c r="G78" s="1087">
        <v>5.0000000000000001E-3</v>
      </c>
      <c r="H78" s="1280"/>
      <c r="I78" s="1281"/>
      <c r="J78" s="1083">
        <f>(B78/J101)*I64</f>
        <v>8.6206896551724137E-3</v>
      </c>
      <c r="K78" s="1084">
        <f>(B78/K101)*K64</f>
        <v>0.02</v>
      </c>
      <c r="L78" s="1085">
        <f>(B78/L101)*M64</f>
        <v>5.3333333333333332E-3</v>
      </c>
      <c r="M78" s="1077">
        <v>3.24</v>
      </c>
      <c r="N78" s="75">
        <f t="shared" si="2"/>
        <v>2.7931034482758622E-2</v>
      </c>
      <c r="P78" s="4698"/>
      <c r="Q78" s="1256"/>
      <c r="R78" s="6"/>
      <c r="S78" s="4649" t="s">
        <v>1324</v>
      </c>
      <c r="T78" s="4649"/>
      <c r="U78" s="4649"/>
      <c r="V78" s="4649"/>
      <c r="W78" s="4649"/>
      <c r="X78" s="4649"/>
      <c r="Y78" s="4649"/>
      <c r="Z78" s="4649"/>
      <c r="AA78" s="4649"/>
      <c r="AB78" s="1240"/>
      <c r="AC78" s="1241"/>
    </row>
    <row r="79" spans="1:29" ht="15.75" thickBot="1">
      <c r="A79" s="4205"/>
      <c r="B79" s="76">
        <f t="shared" si="0"/>
        <v>1.4999999999999999E-2</v>
      </c>
      <c r="C79" s="1275">
        <f t="shared" si="1"/>
        <v>4.8600000000000004E-2</v>
      </c>
      <c r="D79" s="1278"/>
      <c r="E79" s="1278"/>
      <c r="F79" s="1279" t="s">
        <v>494</v>
      </c>
      <c r="G79" s="1087">
        <v>1.4999999999999999E-2</v>
      </c>
      <c r="H79" s="1280"/>
      <c r="I79" s="1281"/>
      <c r="J79" s="1083">
        <f>(B79/J101)*I64</f>
        <v>2.5862068965517238E-2</v>
      </c>
      <c r="K79" s="1084">
        <f>(B79/K101)*K64</f>
        <v>0.06</v>
      </c>
      <c r="L79" s="1085">
        <f>(B79/L101)*M64</f>
        <v>1.6E-2</v>
      </c>
      <c r="M79" s="1077">
        <v>3.24</v>
      </c>
      <c r="N79" s="75">
        <f t="shared" si="2"/>
        <v>8.3793103448275855E-2</v>
      </c>
      <c r="P79" s="4698"/>
      <c r="Q79" s="4651" t="s">
        <v>1313</v>
      </c>
      <c r="R79" s="4652"/>
      <c r="S79" s="4652"/>
      <c r="T79" s="4652"/>
      <c r="U79" s="4652"/>
      <c r="V79" s="4652"/>
      <c r="W79" s="4652"/>
      <c r="X79" s="4652"/>
      <c r="Y79" s="4652"/>
      <c r="Z79" s="4652"/>
      <c r="AA79" s="4652"/>
      <c r="AB79" s="4652"/>
      <c r="AC79" s="4653"/>
    </row>
    <row r="80" spans="1:29">
      <c r="A80" s="4205"/>
      <c r="B80" s="76">
        <f t="shared" si="0"/>
        <v>1.4999999999999999E-2</v>
      </c>
      <c r="C80" s="1275">
        <f t="shared" si="1"/>
        <v>4.8600000000000004E-2</v>
      </c>
      <c r="D80" s="1278"/>
      <c r="E80" s="1278"/>
      <c r="F80" s="1279" t="s">
        <v>556</v>
      </c>
      <c r="G80" s="1087">
        <v>1.4999999999999999E-2</v>
      </c>
      <c r="H80" s="1280"/>
      <c r="I80" s="1281"/>
      <c r="J80" s="1083">
        <f>(B80/J101)*I64</f>
        <v>2.5862068965517238E-2</v>
      </c>
      <c r="K80" s="1084">
        <f>(B80/K101)*K64</f>
        <v>0.06</v>
      </c>
      <c r="L80" s="1085">
        <f>(B80/L101)*M64</f>
        <v>1.6E-2</v>
      </c>
      <c r="M80" s="1077">
        <v>3.24</v>
      </c>
      <c r="N80" s="75">
        <f t="shared" si="2"/>
        <v>8.3793103448275855E-2</v>
      </c>
      <c r="P80" s="4698"/>
      <c r="Q80" s="1256"/>
      <c r="R80" s="6"/>
      <c r="S80" s="6"/>
      <c r="T80" s="6"/>
      <c r="U80" s="6"/>
      <c r="V80" s="6"/>
      <c r="W80" s="6"/>
      <c r="X80" s="6"/>
      <c r="Y80" s="6"/>
      <c r="Z80" s="6"/>
      <c r="AA80" s="6"/>
      <c r="AB80" s="6"/>
      <c r="AC80" s="19"/>
    </row>
    <row r="81" spans="1:29">
      <c r="A81" s="4205"/>
      <c r="B81" s="76">
        <f t="shared" si="0"/>
        <v>0.15000000000000002</v>
      </c>
      <c r="C81" s="1275">
        <f t="shared" si="1"/>
        <v>0.4860000000000001</v>
      </c>
      <c r="D81" s="1278"/>
      <c r="E81" s="1278"/>
      <c r="F81" s="1279" t="s">
        <v>557</v>
      </c>
      <c r="G81" s="1087"/>
      <c r="H81" s="1280">
        <v>3</v>
      </c>
      <c r="I81" s="1281">
        <v>0.05</v>
      </c>
      <c r="J81" s="1083">
        <f>(B81/J101)*I64</f>
        <v>0.25862068965517243</v>
      </c>
      <c r="K81" s="1084">
        <f>(B81/K101)*K64</f>
        <v>0.60000000000000009</v>
      </c>
      <c r="L81" s="1085">
        <f>(B81/L101)*M64</f>
        <v>0.16000000000000003</v>
      </c>
      <c r="M81" s="1077">
        <v>3.24</v>
      </c>
      <c r="N81" s="75">
        <f t="shared" si="2"/>
        <v>0.83793103448275874</v>
      </c>
      <c r="P81" s="4698"/>
      <c r="Q81" s="1256"/>
      <c r="R81" s="6"/>
      <c r="S81" s="6"/>
      <c r="T81" s="6"/>
      <c r="U81" s="6"/>
      <c r="V81" s="6"/>
      <c r="W81" s="6"/>
      <c r="X81" s="6"/>
      <c r="Y81" s="6"/>
      <c r="Z81" s="6"/>
      <c r="AA81" s="6"/>
      <c r="AB81" s="6"/>
      <c r="AC81" s="19"/>
    </row>
    <row r="82" spans="1:29">
      <c r="A82" s="4205"/>
      <c r="B82" s="76">
        <f t="shared" si="0"/>
        <v>0.1</v>
      </c>
      <c r="C82" s="1275">
        <f t="shared" si="1"/>
        <v>0.32400000000000007</v>
      </c>
      <c r="D82" s="1278"/>
      <c r="E82" s="1278"/>
      <c r="F82" s="1279" t="s">
        <v>559</v>
      </c>
      <c r="G82" s="1087">
        <v>0.1</v>
      </c>
      <c r="H82" s="1280"/>
      <c r="I82" s="1281"/>
      <c r="J82" s="1083">
        <f>(B82/J101)*I64</f>
        <v>0.17241379310344826</v>
      </c>
      <c r="K82" s="1084">
        <f>(B82/K101)*K64</f>
        <v>0.4</v>
      </c>
      <c r="L82" s="1085">
        <f>(B82/L101)*M64</f>
        <v>0.10666666666666667</v>
      </c>
      <c r="M82" s="1077">
        <v>3.24</v>
      </c>
      <c r="N82" s="75">
        <f t="shared" si="2"/>
        <v>0.55862068965517242</v>
      </c>
      <c r="P82" s="4698"/>
      <c r="Q82" s="1256"/>
      <c r="R82" s="1222" t="s">
        <v>1325</v>
      </c>
      <c r="S82" s="1222" t="s">
        <v>1325</v>
      </c>
      <c r="T82" s="1240"/>
      <c r="U82" s="1240"/>
      <c r="V82" s="1240"/>
      <c r="W82" s="1240"/>
      <c r="X82" s="1240"/>
      <c r="Y82" s="1240"/>
      <c r="Z82" s="1240"/>
      <c r="AA82" s="1240"/>
      <c r="AB82" s="6"/>
      <c r="AC82" s="19"/>
    </row>
    <row r="83" spans="1:29">
      <c r="A83" s="4205"/>
      <c r="B83" s="76">
        <f t="shared" si="0"/>
        <v>4.4999999999999998E-2</v>
      </c>
      <c r="C83" s="1275">
        <f t="shared" si="1"/>
        <v>0.14580000000000001</v>
      </c>
      <c r="D83" s="1278"/>
      <c r="E83" s="1278"/>
      <c r="F83" s="1279" t="s">
        <v>491</v>
      </c>
      <c r="G83" s="1087">
        <v>4.4999999999999998E-2</v>
      </c>
      <c r="H83" s="1280"/>
      <c r="I83" s="1281"/>
      <c r="J83" s="1083">
        <f>(B83/J101)*I64</f>
        <v>7.7586206896551713E-2</v>
      </c>
      <c r="K83" s="1084">
        <f>(B83/K101)*K64</f>
        <v>0.18</v>
      </c>
      <c r="L83" s="1085">
        <f>(B83/L101)*M64</f>
        <v>4.8000000000000001E-2</v>
      </c>
      <c r="M83" s="1077">
        <v>3.24</v>
      </c>
      <c r="N83" s="75">
        <f t="shared" si="2"/>
        <v>0.25137931034482758</v>
      </c>
      <c r="P83" s="4698"/>
      <c r="Q83" s="1256"/>
      <c r="R83" s="1222" t="s">
        <v>1326</v>
      </c>
      <c r="S83" s="1240"/>
      <c r="T83" s="1240"/>
      <c r="U83" s="1240"/>
      <c r="V83" s="1240"/>
      <c r="W83" s="1240"/>
      <c r="X83" s="1240"/>
      <c r="Y83" s="1240"/>
      <c r="Z83" s="1240"/>
      <c r="AA83" s="1240"/>
      <c r="AB83" s="6"/>
      <c r="AC83" s="19"/>
    </row>
    <row r="84" spans="1:29">
      <c r="A84" s="4205"/>
      <c r="B84" s="76">
        <f t="shared" si="0"/>
        <v>0</v>
      </c>
      <c r="C84" s="1275">
        <f t="shared" si="1"/>
        <v>0</v>
      </c>
      <c r="D84" s="1278"/>
      <c r="E84" s="1278"/>
      <c r="F84" s="1279"/>
      <c r="G84" s="1087"/>
      <c r="H84" s="1280"/>
      <c r="I84" s="1281"/>
      <c r="J84" s="1083">
        <f>(B84/J101)*I64</f>
        <v>0</v>
      </c>
      <c r="K84" s="1084">
        <f>(B84/K101)*K64</f>
        <v>0</v>
      </c>
      <c r="L84" s="1085">
        <f>(B84/L101)*M64</f>
        <v>0</v>
      </c>
      <c r="M84" s="1077"/>
      <c r="N84" s="75">
        <f t="shared" si="2"/>
        <v>0</v>
      </c>
      <c r="P84" s="4698"/>
      <c r="Q84" s="1256"/>
      <c r="R84" s="1222" t="s">
        <v>1327</v>
      </c>
      <c r="S84" s="1283"/>
      <c r="T84" s="1283"/>
      <c r="U84" s="1283"/>
      <c r="V84" s="1283"/>
      <c r="W84" s="1283"/>
      <c r="X84" s="1283"/>
      <c r="Y84" s="1283"/>
      <c r="Z84" s="1283"/>
      <c r="AA84" s="1283"/>
      <c r="AB84" s="6"/>
      <c r="AC84" s="19"/>
    </row>
    <row r="85" spans="1:29">
      <c r="A85" s="4205"/>
      <c r="B85" s="76">
        <f t="shared" si="0"/>
        <v>0</v>
      </c>
      <c r="C85" s="1275">
        <f t="shared" si="1"/>
        <v>0</v>
      </c>
      <c r="D85" s="1278"/>
      <c r="E85" s="1278"/>
      <c r="F85" s="1279" t="s">
        <v>560</v>
      </c>
      <c r="G85" s="1087"/>
      <c r="H85" s="1280"/>
      <c r="I85" s="1281"/>
      <c r="J85" s="1083">
        <f>(B85/J101)*I64</f>
        <v>0</v>
      </c>
      <c r="K85" s="1084">
        <f>(B85/K101)*K64</f>
        <v>0</v>
      </c>
      <c r="L85" s="1085">
        <f>(B85/L101)*M64</f>
        <v>0</v>
      </c>
      <c r="M85" s="1077"/>
      <c r="N85" s="75">
        <f t="shared" si="2"/>
        <v>0</v>
      </c>
      <c r="P85" s="4698"/>
      <c r="Q85" s="1256"/>
      <c r="R85" s="1222" t="s">
        <v>1328</v>
      </c>
      <c r="S85" s="1283"/>
      <c r="T85" s="1283"/>
      <c r="U85" s="1283"/>
      <c r="V85" s="1283"/>
      <c r="W85" s="1283"/>
      <c r="X85" s="1283"/>
      <c r="Y85" s="1283"/>
      <c r="Z85" s="1283"/>
      <c r="AA85" s="1283"/>
      <c r="AB85" s="6"/>
      <c r="AC85" s="19"/>
    </row>
    <row r="86" spans="1:29">
      <c r="A86" s="4205"/>
      <c r="B86" s="76">
        <f t="shared" si="0"/>
        <v>0</v>
      </c>
      <c r="C86" s="1275">
        <f t="shared" si="1"/>
        <v>0</v>
      </c>
      <c r="D86" s="1278"/>
      <c r="E86" s="1278"/>
      <c r="F86" s="1279"/>
      <c r="G86" s="1087"/>
      <c r="H86" s="1280"/>
      <c r="I86" s="1281"/>
      <c r="J86" s="1083">
        <f>(B86/J101)*I64</f>
        <v>0</v>
      </c>
      <c r="K86" s="1084">
        <f>(B86/K101)*K64</f>
        <v>0</v>
      </c>
      <c r="L86" s="1085">
        <f>(B86/L101)*M64</f>
        <v>0</v>
      </c>
      <c r="M86" s="1077"/>
      <c r="N86" s="75">
        <f t="shared" si="2"/>
        <v>0</v>
      </c>
      <c r="P86" s="4698"/>
      <c r="Q86" s="1256"/>
      <c r="R86" s="6"/>
      <c r="S86" s="6"/>
      <c r="T86" s="6"/>
      <c r="U86" s="6"/>
      <c r="V86" s="6"/>
      <c r="W86" s="6"/>
      <c r="X86" s="6"/>
      <c r="Y86" s="6"/>
      <c r="Z86" s="6"/>
      <c r="AA86" s="6"/>
      <c r="AB86" s="6"/>
      <c r="AC86" s="19"/>
    </row>
    <row r="87" spans="1:29">
      <c r="A87" s="4205"/>
      <c r="B87" s="76">
        <f t="shared" si="0"/>
        <v>0</v>
      </c>
      <c r="C87" s="1275">
        <f t="shared" si="1"/>
        <v>0</v>
      </c>
      <c r="D87" s="1278"/>
      <c r="E87" s="1278"/>
      <c r="F87" s="1279"/>
      <c r="G87" s="1087"/>
      <c r="H87" s="1280"/>
      <c r="I87" s="1281"/>
      <c r="J87" s="1083">
        <f>(B87/J101)*I64</f>
        <v>0</v>
      </c>
      <c r="K87" s="1084">
        <f>(B87/K101)*K64</f>
        <v>0</v>
      </c>
      <c r="L87" s="1085">
        <f>(B87/L101)*M64</f>
        <v>0</v>
      </c>
      <c r="M87" s="1077"/>
      <c r="N87" s="75">
        <f t="shared" si="2"/>
        <v>0</v>
      </c>
      <c r="P87" s="4698"/>
      <c r="Q87" s="1256"/>
      <c r="R87" s="6"/>
      <c r="S87" s="6"/>
      <c r="T87" s="6"/>
      <c r="U87" s="6"/>
      <c r="V87" s="6"/>
      <c r="W87" s="6"/>
      <c r="X87" s="6"/>
      <c r="Y87" s="6"/>
      <c r="Z87" s="6"/>
      <c r="AA87" s="6"/>
      <c r="AB87" s="6"/>
      <c r="AC87" s="19"/>
    </row>
    <row r="88" spans="1:29" ht="15.75" thickBot="1">
      <c r="A88" s="4205"/>
      <c r="B88" s="76"/>
      <c r="C88" s="1275"/>
      <c r="D88" s="1278"/>
      <c r="E88" s="1278"/>
      <c r="F88" s="1284"/>
      <c r="G88" s="1087"/>
      <c r="H88" s="1280"/>
      <c r="I88" s="1281"/>
      <c r="J88" s="1083"/>
      <c r="K88" s="1084"/>
      <c r="L88" s="1085"/>
      <c r="M88" s="1077"/>
      <c r="N88" s="75"/>
      <c r="P88" s="4698"/>
      <c r="Q88" s="1256"/>
      <c r="R88" s="6"/>
      <c r="S88" s="6"/>
      <c r="T88" s="6"/>
      <c r="U88" s="6"/>
      <c r="V88" s="6"/>
      <c r="W88" s="6"/>
      <c r="X88" s="6"/>
      <c r="Y88" s="6"/>
      <c r="Z88" s="6"/>
      <c r="AA88" s="6"/>
      <c r="AB88" s="6"/>
      <c r="AC88" s="19"/>
    </row>
    <row r="89" spans="1:29">
      <c r="A89" s="4205"/>
      <c r="B89" s="77">
        <f>IF(ISBLANK(G89),I89*H89,G89)</f>
        <v>0</v>
      </c>
      <c r="C89" s="78">
        <f>M89*B89</f>
        <v>0</v>
      </c>
      <c r="D89" s="79" t="s">
        <v>561</v>
      </c>
      <c r="E89" s="79"/>
      <c r="F89" s="79"/>
      <c r="G89" s="80"/>
      <c r="H89" s="81"/>
      <c r="I89" s="82"/>
      <c r="J89" s="83">
        <f>(B89/J101)*I64</f>
        <v>0</v>
      </c>
      <c r="K89" s="84">
        <f>(B89/K101)*K64</f>
        <v>0</v>
      </c>
      <c r="L89" s="85">
        <f>(B89/L101)*M64</f>
        <v>0</v>
      </c>
      <c r="M89" s="86"/>
      <c r="N89" s="87">
        <f t="shared" si="2"/>
        <v>0</v>
      </c>
      <c r="P89" s="4698"/>
      <c r="Q89" s="1256"/>
      <c r="R89" s="6"/>
      <c r="S89" s="6"/>
      <c r="T89" s="6"/>
      <c r="U89" s="6"/>
      <c r="V89" s="6"/>
      <c r="W89" s="6"/>
      <c r="X89" s="6"/>
      <c r="Y89" s="6"/>
      <c r="Z89" s="6"/>
      <c r="AA89" s="6"/>
      <c r="AB89" s="6"/>
      <c r="AC89" s="19"/>
    </row>
    <row r="90" spans="1:29">
      <c r="A90" s="4205"/>
      <c r="B90" s="76">
        <f>IF(ISBLANK(G90),I90*H90,G90)</f>
        <v>1.4999999999999999E-2</v>
      </c>
      <c r="C90" s="1275">
        <f>M90*B90</f>
        <v>4.8600000000000004E-2</v>
      </c>
      <c r="D90" s="1278"/>
      <c r="E90" s="1278"/>
      <c r="F90" s="1284" t="s">
        <v>562</v>
      </c>
      <c r="G90" s="1285">
        <v>1.4999999999999999E-2</v>
      </c>
      <c r="H90" s="1286"/>
      <c r="I90" s="1287"/>
      <c r="J90" s="1083">
        <f>(B90/J101)*I64</f>
        <v>2.5862068965517238E-2</v>
      </c>
      <c r="K90" s="1084">
        <f>(B90/K101)*K64</f>
        <v>0.06</v>
      </c>
      <c r="L90" s="1085">
        <f>(B90/L101)*M64</f>
        <v>1.6E-2</v>
      </c>
      <c r="M90" s="1077">
        <v>3.24</v>
      </c>
      <c r="N90" s="75">
        <f t="shared" si="2"/>
        <v>8.3793103448275855E-2</v>
      </c>
      <c r="P90" s="4698"/>
      <c r="Q90" s="1256"/>
      <c r="R90" s="6"/>
      <c r="S90" s="6"/>
      <c r="T90" s="6"/>
      <c r="U90" s="6"/>
      <c r="V90" s="6"/>
      <c r="W90" s="6"/>
      <c r="X90" s="6"/>
      <c r="Y90" s="6"/>
      <c r="Z90" s="6"/>
      <c r="AA90" s="6"/>
      <c r="AB90" s="6"/>
      <c r="AC90" s="19"/>
    </row>
    <row r="91" spans="1:29">
      <c r="A91" s="4205"/>
      <c r="B91" s="76">
        <f>IF(ISBLANK(G91),I91*H91,G91)</f>
        <v>0</v>
      </c>
      <c r="C91" s="1275">
        <f>M91*B91</f>
        <v>0</v>
      </c>
      <c r="D91" s="1278"/>
      <c r="E91" s="1278"/>
      <c r="F91" s="1284"/>
      <c r="G91" s="1288"/>
      <c r="H91" s="1286"/>
      <c r="I91" s="1287"/>
      <c r="J91" s="1083">
        <f>(B91/J101)*I64</f>
        <v>0</v>
      </c>
      <c r="K91" s="1084">
        <f>(B91/K101)*K64</f>
        <v>0</v>
      </c>
      <c r="L91" s="1085">
        <f>(B91/L101)*M64</f>
        <v>0</v>
      </c>
      <c r="M91" s="1077"/>
      <c r="N91" s="75">
        <f t="shared" si="2"/>
        <v>0</v>
      </c>
      <c r="P91" s="4698"/>
      <c r="Q91" s="1256"/>
      <c r="R91" s="6"/>
      <c r="S91" s="6"/>
      <c r="T91" s="6"/>
      <c r="U91" s="6"/>
      <c r="V91" s="6"/>
      <c r="W91" s="6"/>
      <c r="X91" s="6"/>
      <c r="Y91" s="6"/>
      <c r="Z91" s="6"/>
      <c r="AA91" s="6"/>
      <c r="AB91" s="6"/>
      <c r="AC91" s="19"/>
    </row>
    <row r="92" spans="1:29">
      <c r="A92" s="4205"/>
      <c r="B92" s="76">
        <f>IF(ISBLANK(G92),I92*H92,G92)</f>
        <v>0</v>
      </c>
      <c r="C92" s="1275">
        <f>M92*B92</f>
        <v>0</v>
      </c>
      <c r="D92" s="1278"/>
      <c r="E92" s="1278"/>
      <c r="F92" s="1284"/>
      <c r="G92" s="1288"/>
      <c r="H92" s="1286"/>
      <c r="I92" s="1287"/>
      <c r="J92" s="1083">
        <f>(B92/J101)*I64</f>
        <v>0</v>
      </c>
      <c r="K92" s="1084">
        <f>(B92/K101)*K64</f>
        <v>0</v>
      </c>
      <c r="L92" s="1085">
        <f>(B92/L101)*M64</f>
        <v>0</v>
      </c>
      <c r="M92" s="1077"/>
      <c r="N92" s="75">
        <f t="shared" si="2"/>
        <v>0</v>
      </c>
      <c r="P92" s="4698"/>
      <c r="Q92" s="1256"/>
      <c r="R92" s="6"/>
      <c r="S92" s="6"/>
      <c r="T92" s="6"/>
      <c r="U92" s="6"/>
      <c r="V92" s="6"/>
      <c r="W92" s="6"/>
      <c r="X92" s="6"/>
      <c r="Y92" s="6"/>
      <c r="Z92" s="6"/>
      <c r="AA92" s="6"/>
      <c r="AB92" s="6"/>
      <c r="AC92" s="19"/>
    </row>
    <row r="93" spans="1:29" ht="15.75" thickBot="1">
      <c r="A93" s="4205"/>
      <c r="B93" s="88" t="s">
        <v>24</v>
      </c>
      <c r="C93" s="89"/>
      <c r="D93" s="89"/>
      <c r="E93" s="89"/>
      <c r="F93" s="89"/>
      <c r="G93" s="89"/>
      <c r="H93" s="89"/>
      <c r="I93" s="89"/>
      <c r="J93" s="89"/>
      <c r="K93" s="89"/>
      <c r="L93" s="89"/>
      <c r="M93" s="89"/>
      <c r="N93" s="90"/>
      <c r="P93" s="4698"/>
      <c r="Q93" s="1256"/>
      <c r="R93" s="6"/>
      <c r="S93" s="6"/>
      <c r="T93" s="6"/>
      <c r="U93" s="6"/>
      <c r="V93" s="6"/>
      <c r="W93" s="6"/>
      <c r="X93" s="6"/>
      <c r="Y93" s="6"/>
      <c r="Z93" s="6"/>
      <c r="AA93" s="6"/>
      <c r="AB93" s="6"/>
      <c r="AC93" s="19"/>
    </row>
    <row r="94" spans="1:29" ht="15.75">
      <c r="A94" s="4205"/>
      <c r="B94" s="91">
        <f>B96-B95</f>
        <v>0.58000000000000007</v>
      </c>
      <c r="C94" s="1289">
        <f>C96-C95</f>
        <v>1.8792000000000002</v>
      </c>
      <c r="D94" s="1290" t="s">
        <v>342</v>
      </c>
      <c r="E94" s="4654" t="s">
        <v>563</v>
      </c>
      <c r="F94" s="4654"/>
      <c r="G94" s="4654"/>
      <c r="H94" s="4654"/>
      <c r="I94" s="4654"/>
      <c r="J94" s="1291">
        <f>J96-J95</f>
        <v>1</v>
      </c>
      <c r="K94" s="1291">
        <f>K96-K95</f>
        <v>2.3200000000000003</v>
      </c>
      <c r="L94" s="1291">
        <f>L96-L95</f>
        <v>0.61866666666666681</v>
      </c>
      <c r="M94" s="1060"/>
      <c r="N94" s="92"/>
      <c r="P94" s="4698"/>
      <c r="Q94" s="1256"/>
      <c r="R94" s="6"/>
      <c r="S94" s="6"/>
      <c r="T94" s="6"/>
      <c r="U94" s="6"/>
      <c r="V94" s="6"/>
      <c r="W94" s="6"/>
      <c r="X94" s="6"/>
      <c r="Y94" s="6"/>
      <c r="Z94" s="6"/>
      <c r="AA94" s="6"/>
      <c r="AB94" s="6"/>
      <c r="AC94" s="19"/>
    </row>
    <row r="95" spans="1:29" ht="15.75">
      <c r="A95" s="4205"/>
      <c r="B95" s="93">
        <f>SUM(B90:B93)</f>
        <v>1.4999999999999999E-2</v>
      </c>
      <c r="C95" s="1292">
        <f>SUM(C90:C93)</f>
        <v>4.8600000000000004E-2</v>
      </c>
      <c r="D95" s="1290" t="s">
        <v>343</v>
      </c>
      <c r="E95" s="4641" t="s">
        <v>564</v>
      </c>
      <c r="F95" s="4641"/>
      <c r="G95" s="4641"/>
      <c r="H95" s="4641"/>
      <c r="I95" s="4641"/>
      <c r="J95" s="1293">
        <f>SUM(J90:J93)</f>
        <v>2.5862068965517238E-2</v>
      </c>
      <c r="K95" s="1293">
        <f>SUM(K90:K93)</f>
        <v>0.06</v>
      </c>
      <c r="L95" s="1293">
        <f>SUM(L90:L93)</f>
        <v>1.6E-2</v>
      </c>
      <c r="M95" s="1060"/>
      <c r="N95" s="92"/>
      <c r="P95" s="4698"/>
      <c r="Q95" s="1256"/>
      <c r="R95" s="6"/>
      <c r="S95" s="6"/>
      <c r="T95" s="6"/>
      <c r="U95" s="6"/>
      <c r="V95" s="6"/>
      <c r="W95" s="6"/>
      <c r="X95" s="6"/>
      <c r="Y95" s="6"/>
      <c r="Z95" s="6"/>
      <c r="AA95" s="6"/>
      <c r="AB95" s="6"/>
      <c r="AC95" s="19"/>
    </row>
    <row r="96" spans="1:29" ht="15.75">
      <c r="A96" s="4205"/>
      <c r="B96" s="1294">
        <f>SUM(B76:B93)</f>
        <v>0.59500000000000008</v>
      </c>
      <c r="C96" s="1295">
        <f>SUM(C76:C93)</f>
        <v>1.9278000000000002</v>
      </c>
      <c r="D96" s="1296" t="s">
        <v>334</v>
      </c>
      <c r="E96" s="4642" t="s">
        <v>565</v>
      </c>
      <c r="F96" s="4642"/>
      <c r="G96" s="4642"/>
      <c r="H96" s="4642"/>
      <c r="I96" s="4642"/>
      <c r="J96" s="1297">
        <f>SUM(J76:J93)</f>
        <v>1.0258620689655173</v>
      </c>
      <c r="K96" s="1297">
        <f>SUM(K76:K93)</f>
        <v>2.3800000000000003</v>
      </c>
      <c r="L96" s="1297">
        <f>SUM(L76:L93)</f>
        <v>0.63466666666666682</v>
      </c>
      <c r="M96" s="1060"/>
      <c r="N96" s="92"/>
      <c r="P96" s="4698"/>
      <c r="Q96" s="1256"/>
      <c r="R96" s="6"/>
      <c r="S96" s="6"/>
      <c r="T96" s="6"/>
      <c r="U96" s="6"/>
      <c r="V96" s="6"/>
      <c r="W96" s="6"/>
      <c r="X96" s="6"/>
      <c r="Y96" s="6"/>
      <c r="Z96" s="6"/>
      <c r="AA96" s="6"/>
      <c r="AB96" s="6"/>
      <c r="AC96" s="19"/>
    </row>
    <row r="97" spans="1:29" ht="15.75" thickBot="1">
      <c r="A97" s="4205"/>
      <c r="B97" s="1298" t="str">
        <f>LEFT(ADDRESS(1,COLUMN(),4),LEN(ADDRESS(1,COLUMN(),4))-1)</f>
        <v>B</v>
      </c>
      <c r="C97" s="1299" t="s">
        <v>566</v>
      </c>
      <c r="D97" s="1300">
        <f>ROW()-3</f>
        <v>94</v>
      </c>
      <c r="E97" s="1299" t="s">
        <v>567</v>
      </c>
      <c r="F97" s="1301"/>
      <c r="G97" s="1301"/>
      <c r="H97" s="1060"/>
      <c r="I97" s="1302" t="s">
        <v>568</v>
      </c>
      <c r="J97" s="1303">
        <f>SUM(N76:N93)</f>
        <v>3.3237931034482759</v>
      </c>
      <c r="K97" s="1303">
        <f>(J97/J96)*K96</f>
        <v>7.7112000000000007</v>
      </c>
      <c r="L97" s="1303">
        <f>(K97/K96)*L96</f>
        <v>2.0563200000000004</v>
      </c>
      <c r="M97" s="1060"/>
      <c r="N97" s="1304" t="str">
        <f>LEFT(ADDRESS(1,COLUMN(),4),LEN(ADDRESS(1,COLUMN(),4))-1)</f>
        <v>N</v>
      </c>
      <c r="P97" s="4698"/>
      <c r="Q97" s="1256"/>
      <c r="R97" s="6"/>
      <c r="S97" s="6"/>
      <c r="T97" s="6"/>
      <c r="U97" s="6"/>
      <c r="V97" s="6"/>
      <c r="W97" s="6"/>
      <c r="X97" s="6"/>
      <c r="Y97" s="6"/>
      <c r="Z97" s="6"/>
      <c r="AA97" s="6"/>
      <c r="AB97" s="6"/>
      <c r="AC97" s="19"/>
    </row>
    <row r="98" spans="1:29" ht="15.75">
      <c r="A98" s="4205"/>
      <c r="B98" s="94" t="s">
        <v>569</v>
      </c>
      <c r="C98" s="95"/>
      <c r="D98" s="95"/>
      <c r="E98" s="95"/>
      <c r="F98" s="95"/>
      <c r="G98" s="95"/>
      <c r="H98" s="95"/>
      <c r="I98" s="95"/>
      <c r="J98" s="4261" t="s">
        <v>534</v>
      </c>
      <c r="K98" s="4261"/>
      <c r="L98" s="4261"/>
      <c r="M98" s="95"/>
      <c r="N98" s="96"/>
      <c r="P98" s="4698"/>
      <c r="Q98" s="4643" t="s">
        <v>534</v>
      </c>
      <c r="R98" s="4280"/>
      <c r="S98" s="4280"/>
      <c r="T98" s="4280"/>
      <c r="U98" s="4280"/>
      <c r="V98" s="4280"/>
      <c r="W98" s="4280"/>
      <c r="X98" s="4280"/>
      <c r="Y98" s="4280"/>
      <c r="Z98" s="4280"/>
      <c r="AA98" s="4280"/>
      <c r="AB98" s="4280"/>
      <c r="AC98" s="4644"/>
    </row>
    <row r="99" spans="1:29" ht="15.75">
      <c r="A99" s="4205"/>
      <c r="B99" s="4637" t="s">
        <v>570</v>
      </c>
      <c r="C99" s="4638"/>
      <c r="D99" s="4638"/>
      <c r="E99" s="4638"/>
      <c r="F99" s="4638"/>
      <c r="G99" s="4638"/>
      <c r="H99" s="4638"/>
      <c r="I99" s="4638"/>
      <c r="J99" s="4645" t="s">
        <v>291</v>
      </c>
      <c r="K99" s="4646" t="s">
        <v>532</v>
      </c>
      <c r="L99" s="4647" t="s">
        <v>533</v>
      </c>
      <c r="M99" s="1222"/>
      <c r="N99" s="97"/>
      <c r="P99" s="4698"/>
      <c r="Q99" s="4643" t="s">
        <v>1329</v>
      </c>
      <c r="R99" s="4280"/>
      <c r="S99" s="4280"/>
      <c r="T99" s="4280"/>
      <c r="U99" s="4280"/>
      <c r="V99" s="4280"/>
      <c r="W99" s="4280"/>
      <c r="X99" s="4280"/>
      <c r="Y99" s="4280"/>
      <c r="Z99" s="4280"/>
      <c r="AA99" s="4280"/>
      <c r="AB99" s="4280"/>
      <c r="AC99" s="4644"/>
    </row>
    <row r="100" spans="1:29">
      <c r="A100" s="4205"/>
      <c r="B100" s="4637" t="s">
        <v>571</v>
      </c>
      <c r="C100" s="4638"/>
      <c r="D100" s="4638"/>
      <c r="E100" s="4638"/>
      <c r="F100" s="4638"/>
      <c r="G100" s="4638"/>
      <c r="H100" s="4638"/>
      <c r="I100" s="4638"/>
      <c r="J100" s="4645"/>
      <c r="K100" s="4646"/>
      <c r="L100" s="4647"/>
      <c r="M100" s="1222"/>
      <c r="N100" s="97"/>
      <c r="P100" s="4698"/>
      <c r="Q100" s="1256"/>
      <c r="R100" s="1305" t="s">
        <v>291</v>
      </c>
      <c r="S100" s="1306" t="s">
        <v>24</v>
      </c>
      <c r="T100" s="1307">
        <f>J101</f>
        <v>0.58000000000000007</v>
      </c>
      <c r="U100" s="6" t="s">
        <v>1330</v>
      </c>
      <c r="V100" s="6"/>
      <c r="W100" s="1308" t="str">
        <f>B97</f>
        <v>B</v>
      </c>
      <c r="X100" s="1309">
        <f>D97</f>
        <v>94</v>
      </c>
      <c r="Y100" s="1240"/>
      <c r="Z100" s="1240"/>
      <c r="AA100" s="1240"/>
      <c r="AB100" s="1240"/>
      <c r="AC100" s="1241"/>
    </row>
    <row r="101" spans="1:29">
      <c r="A101" s="4205"/>
      <c r="B101" s="4637" t="s">
        <v>572</v>
      </c>
      <c r="C101" s="4638"/>
      <c r="D101" s="4638"/>
      <c r="E101" s="4638"/>
      <c r="F101" s="4638"/>
      <c r="G101" s="4638"/>
      <c r="H101" s="4638"/>
      <c r="I101" s="4638"/>
      <c r="J101" s="4639">
        <f>B94</f>
        <v>0.58000000000000007</v>
      </c>
      <c r="K101" s="4275">
        <f>G76+G77</f>
        <v>0.25</v>
      </c>
      <c r="L101" s="4640">
        <v>15</v>
      </c>
      <c r="M101" s="1222"/>
      <c r="N101" s="97"/>
      <c r="P101" s="4698"/>
      <c r="Q101" s="1239"/>
      <c r="R101" s="1240"/>
      <c r="S101" s="1240"/>
      <c r="T101" s="6" t="s">
        <v>1331</v>
      </c>
      <c r="U101" s="6"/>
      <c r="V101" s="6"/>
      <c r="W101" s="6"/>
      <c r="X101" s="6"/>
      <c r="Y101" s="6"/>
      <c r="Z101" s="1283"/>
      <c r="AA101" s="1283"/>
      <c r="AB101" s="1283"/>
      <c r="AC101" s="1241"/>
    </row>
    <row r="102" spans="1:29">
      <c r="A102" s="4205"/>
      <c r="B102" s="4637"/>
      <c r="C102" s="4638"/>
      <c r="D102" s="4638"/>
      <c r="E102" s="4638"/>
      <c r="F102" s="4638"/>
      <c r="G102" s="4638"/>
      <c r="H102" s="4638"/>
      <c r="I102" s="4638"/>
      <c r="J102" s="4639"/>
      <c r="K102" s="4275"/>
      <c r="L102" s="4640"/>
      <c r="M102" s="1222"/>
      <c r="N102" s="97"/>
      <c r="P102" s="4698"/>
      <c r="Q102" s="1310"/>
      <c r="R102" s="1311" t="s">
        <v>532</v>
      </c>
      <c r="S102" s="1312">
        <f>K101</f>
        <v>0.25</v>
      </c>
      <c r="T102" s="6" t="s">
        <v>1332</v>
      </c>
      <c r="U102" s="6"/>
      <c r="V102" s="6"/>
      <c r="W102" s="6"/>
      <c r="X102" s="6"/>
      <c r="Y102" s="6"/>
      <c r="Z102" s="1240"/>
      <c r="AA102" s="1240"/>
      <c r="AB102" s="1240"/>
      <c r="AC102" s="1241"/>
    </row>
    <row r="103" spans="1:29">
      <c r="A103" s="4205"/>
      <c r="B103" s="4637"/>
      <c r="C103" s="4638"/>
      <c r="D103" s="4638"/>
      <c r="E103" s="4638"/>
      <c r="F103" s="4638"/>
      <c r="G103" s="4638"/>
      <c r="H103" s="4638"/>
      <c r="I103" s="4638"/>
      <c r="J103" s="1306" t="s">
        <v>24</v>
      </c>
      <c r="K103" s="4275"/>
      <c r="L103" s="4640"/>
      <c r="M103" s="1222"/>
      <c r="N103" s="97"/>
      <c r="P103" s="4698"/>
      <c r="Q103" s="1310"/>
      <c r="R103" s="6"/>
      <c r="S103" s="6"/>
      <c r="T103" s="6"/>
      <c r="U103" s="6"/>
      <c r="V103" s="6"/>
      <c r="W103" s="6"/>
      <c r="X103" s="1313" t="s">
        <v>1333</v>
      </c>
      <c r="Y103" s="1314" t="s">
        <v>539</v>
      </c>
      <c r="Z103" s="1240"/>
      <c r="AA103" s="1240"/>
      <c r="AB103" s="1240"/>
      <c r="AC103" s="1241"/>
    </row>
    <row r="104" spans="1:29">
      <c r="A104" s="4205"/>
      <c r="B104" s="98" t="s">
        <v>573</v>
      </c>
      <c r="C104" s="1315" t="s">
        <v>574</v>
      </c>
      <c r="D104" s="1316"/>
      <c r="E104" s="1316"/>
      <c r="F104" s="1316"/>
      <c r="G104" s="1316"/>
      <c r="H104" s="1316"/>
      <c r="I104" s="1316"/>
      <c r="J104" s="1222"/>
      <c r="K104" s="1222"/>
      <c r="L104" s="1222"/>
      <c r="M104" s="1222"/>
      <c r="N104" s="97"/>
      <c r="P104" s="4698"/>
      <c r="Q104" s="1256"/>
      <c r="R104" s="6"/>
      <c r="S104" s="6"/>
      <c r="T104" s="6"/>
      <c r="U104" s="6"/>
      <c r="V104" s="6"/>
      <c r="W104" s="6"/>
      <c r="X104" s="1278" t="s">
        <v>552</v>
      </c>
      <c r="Y104" s="1317">
        <v>0.25</v>
      </c>
      <c r="Z104" s="1240"/>
      <c r="AA104" s="1240"/>
      <c r="AB104" s="1240"/>
      <c r="AC104" s="1241"/>
    </row>
    <row r="105" spans="1:29" ht="15.75" thickBot="1">
      <c r="A105" s="4205"/>
      <c r="B105" s="99" t="s">
        <v>575</v>
      </c>
      <c r="C105" s="1315" t="s">
        <v>576</v>
      </c>
      <c r="D105" s="1316"/>
      <c r="E105" s="1316"/>
      <c r="F105" s="1316"/>
      <c r="G105" s="1316"/>
      <c r="H105" s="1316"/>
      <c r="I105" s="1316"/>
      <c r="J105" s="1318"/>
      <c r="K105" s="1318"/>
      <c r="L105" s="1318"/>
      <c r="M105" s="1318"/>
      <c r="N105" s="100"/>
      <c r="P105" s="4698"/>
      <c r="Q105" s="1256"/>
      <c r="R105" s="6"/>
      <c r="S105" s="6"/>
      <c r="T105" s="6"/>
      <c r="U105" s="6"/>
      <c r="V105" s="6"/>
      <c r="W105" s="6"/>
      <c r="X105" s="1278" t="s">
        <v>554</v>
      </c>
      <c r="Y105" s="1317">
        <v>0.25</v>
      </c>
      <c r="Z105" s="1240"/>
      <c r="AA105" s="1240"/>
      <c r="AB105" s="1240"/>
      <c r="AC105" s="1241"/>
    </row>
    <row r="106" spans="1:29" ht="15.75">
      <c r="A106" s="4205"/>
      <c r="B106" s="4607" t="s">
        <v>271</v>
      </c>
      <c r="C106" s="4608"/>
      <c r="D106" s="4608"/>
      <c r="E106" s="4608"/>
      <c r="F106" s="4608"/>
      <c r="G106" s="4608"/>
      <c r="H106" s="4608"/>
      <c r="I106" s="4608"/>
      <c r="J106" s="4608"/>
      <c r="K106" s="4608"/>
      <c r="L106" s="4608"/>
      <c r="M106" s="4608"/>
      <c r="N106" s="4609"/>
      <c r="P106" s="4698"/>
      <c r="Q106" s="1256"/>
      <c r="R106" s="1319">
        <f>L63</f>
        <v>0</v>
      </c>
      <c r="S106" s="1320">
        <f>L101</f>
        <v>15</v>
      </c>
      <c r="T106" s="4613" t="s">
        <v>1334</v>
      </c>
      <c r="U106" s="4613"/>
      <c r="V106" s="4613"/>
      <c r="W106" s="4613"/>
      <c r="X106" s="4613"/>
      <c r="Y106" s="4613"/>
      <c r="Z106" s="4613"/>
      <c r="AA106" s="4613"/>
      <c r="AB106" s="4613"/>
      <c r="AC106" s="4614"/>
    </row>
    <row r="107" spans="1:29" ht="15.75" thickBot="1">
      <c r="A107" s="4205"/>
      <c r="B107" s="4610"/>
      <c r="C107" s="4611"/>
      <c r="D107" s="4611"/>
      <c r="E107" s="4611"/>
      <c r="F107" s="4611"/>
      <c r="G107" s="4611"/>
      <c r="H107" s="4611"/>
      <c r="I107" s="4611"/>
      <c r="J107" s="4611"/>
      <c r="K107" s="4611"/>
      <c r="L107" s="4611"/>
      <c r="M107" s="4611"/>
      <c r="N107" s="4612"/>
      <c r="P107" s="4698"/>
      <c r="Q107" s="1322"/>
      <c r="R107" s="1323"/>
      <c r="S107" s="1324"/>
      <c r="T107" s="4615"/>
      <c r="U107" s="4615"/>
      <c r="V107" s="4615"/>
      <c r="W107" s="4615"/>
      <c r="X107" s="4615"/>
      <c r="Y107" s="4615"/>
      <c r="Z107" s="4615"/>
      <c r="AA107" s="4615"/>
      <c r="AB107" s="4615"/>
      <c r="AC107" s="4616"/>
    </row>
    <row r="109" spans="1:29">
      <c r="A109" s="1237" t="s">
        <v>260</v>
      </c>
      <c r="B109" s="4354" t="str">
        <f>B112</f>
        <v>PAINS AUX RAISINS</v>
      </c>
      <c r="C109" s="4354"/>
      <c r="D109" s="4354"/>
      <c r="E109" s="4354"/>
      <c r="F109" s="4354"/>
      <c r="G109" s="4354"/>
      <c r="H109" s="4354"/>
      <c r="I109" s="4354"/>
      <c r="J109" s="4354"/>
      <c r="K109" s="4354"/>
      <c r="L109" s="4354"/>
      <c r="M109" s="4354"/>
      <c r="N109" s="4354"/>
    </row>
    <row r="110" spans="1:29">
      <c r="A110" s="4337" t="str">
        <f>B112</f>
        <v>PAINS AUX RAISINS</v>
      </c>
      <c r="B110" s="4617" t="s">
        <v>514</v>
      </c>
      <c r="C110" s="4251"/>
      <c r="D110" s="4251"/>
      <c r="E110" s="4251"/>
      <c r="F110" s="4251"/>
      <c r="G110" s="4251"/>
      <c r="H110" s="4251"/>
      <c r="I110" s="4251"/>
      <c r="J110" s="4251"/>
      <c r="K110" s="4251"/>
      <c r="L110" s="4251"/>
      <c r="M110" s="4251"/>
      <c r="N110" s="4618"/>
    </row>
    <row r="111" spans="1:29" ht="15.75" thickBot="1">
      <c r="A111" s="4337"/>
      <c r="B111" s="4617"/>
      <c r="C111" s="4251"/>
      <c r="D111" s="4251"/>
      <c r="E111" s="4251"/>
      <c r="F111" s="4251"/>
      <c r="G111" s="4251"/>
      <c r="H111" s="4251"/>
      <c r="I111" s="4251"/>
      <c r="J111" s="4251"/>
      <c r="K111" s="4251"/>
      <c r="L111" s="4251"/>
      <c r="M111" s="4251"/>
      <c r="N111" s="4618"/>
    </row>
    <row r="112" spans="1:29">
      <c r="A112" s="4337"/>
      <c r="B112" s="4619" t="s">
        <v>1335</v>
      </c>
      <c r="C112" s="4620"/>
      <c r="D112" s="4620"/>
      <c r="E112" s="4620"/>
      <c r="F112" s="4620"/>
      <c r="G112" s="4620"/>
      <c r="H112" s="4620"/>
      <c r="I112" s="4620"/>
      <c r="J112" s="4625" t="s">
        <v>1336</v>
      </c>
      <c r="K112" s="4626"/>
      <c r="L112" s="4626"/>
      <c r="M112" s="4631">
        <v>25</v>
      </c>
      <c r="N112" s="4340" t="s">
        <v>1337</v>
      </c>
    </row>
    <row r="113" spans="1:14">
      <c r="A113" s="4337"/>
      <c r="B113" s="4621"/>
      <c r="C113" s="4622"/>
      <c r="D113" s="4622"/>
      <c r="E113" s="4622"/>
      <c r="F113" s="4622"/>
      <c r="G113" s="4622"/>
      <c r="H113" s="4622"/>
      <c r="I113" s="4622"/>
      <c r="J113" s="4627"/>
      <c r="K113" s="4628"/>
      <c r="L113" s="4628"/>
      <c r="M113" s="4632"/>
      <c r="N113" s="4343"/>
    </row>
    <row r="114" spans="1:14" ht="15.75" thickBot="1">
      <c r="A114" s="4337"/>
      <c r="B114" s="4623"/>
      <c r="C114" s="4624"/>
      <c r="D114" s="4624"/>
      <c r="E114" s="4624"/>
      <c r="F114" s="4624"/>
      <c r="G114" s="4624"/>
      <c r="H114" s="4624"/>
      <c r="I114" s="4624"/>
      <c r="J114" s="4629"/>
      <c r="K114" s="4630"/>
      <c r="L114" s="4630"/>
      <c r="M114" s="4633"/>
      <c r="N114" s="4634"/>
    </row>
    <row r="115" spans="1:14" ht="15.75">
      <c r="A115" s="4337"/>
      <c r="B115" s="6"/>
      <c r="C115" s="4635" t="s">
        <v>1338</v>
      </c>
      <c r="D115" s="4635"/>
      <c r="E115" s="1325"/>
      <c r="F115" s="1326"/>
      <c r="G115" s="1326"/>
      <c r="H115" s="1326"/>
      <c r="I115" s="6"/>
      <c r="J115" s="6"/>
      <c r="K115" s="6"/>
      <c r="L115" s="6"/>
      <c r="M115" s="6"/>
      <c r="N115" s="1327"/>
    </row>
    <row r="116" spans="1:14" ht="15.75">
      <c r="A116" s="4337"/>
      <c r="B116" s="6"/>
      <c r="C116" s="4636"/>
      <c r="D116" s="4636"/>
      <c r="E116" s="1325"/>
      <c r="F116" s="1326"/>
      <c r="G116" s="1326"/>
      <c r="H116" s="1326"/>
      <c r="I116" s="1328" t="s">
        <v>1339</v>
      </c>
      <c r="J116"/>
      <c r="K116"/>
      <c r="L116" s="6"/>
      <c r="M116" s="6"/>
      <c r="N116" s="1327"/>
    </row>
    <row r="117" spans="1:14" ht="18.75">
      <c r="A117" s="4337"/>
      <c r="B117" s="6"/>
      <c r="C117" s="4601" t="s">
        <v>1340</v>
      </c>
      <c r="D117" s="1329">
        <v>10</v>
      </c>
      <c r="E117" s="1066" t="s">
        <v>536</v>
      </c>
      <c r="F117" s="1330"/>
      <c r="G117" s="1331"/>
      <c r="H117" s="6"/>
      <c r="I117" s="4602" t="s">
        <v>1341</v>
      </c>
      <c r="J117" s="1332"/>
      <c r="K117" s="1333"/>
      <c r="L117" s="4605" t="s">
        <v>1342</v>
      </c>
      <c r="M117" s="6"/>
      <c r="N117" s="1327"/>
    </row>
    <row r="118" spans="1:14" ht="15.75">
      <c r="A118" s="4337"/>
      <c r="B118" s="6"/>
      <c r="C118" s="4601"/>
      <c r="D118" s="1334" t="s">
        <v>24</v>
      </c>
      <c r="E118" s="6"/>
      <c r="F118" s="1335"/>
      <c r="G118" s="1335"/>
      <c r="H118" s="6"/>
      <c r="I118" s="4603"/>
      <c r="J118" s="1336"/>
      <c r="K118" s="1337"/>
      <c r="L118" s="4605"/>
      <c r="M118" s="6"/>
      <c r="N118" s="1338"/>
    </row>
    <row r="119" spans="1:14" ht="15.75">
      <c r="A119" s="4337"/>
      <c r="B119" s="6"/>
      <c r="C119" s="1339">
        <f>D119/D117</f>
        <v>0.04</v>
      </c>
      <c r="D119" s="1083">
        <v>0.4</v>
      </c>
      <c r="E119" s="4606" t="s">
        <v>1343</v>
      </c>
      <c r="F119" s="4606"/>
      <c r="G119" s="1340">
        <f>(D119/D117)*M112</f>
        <v>1</v>
      </c>
      <c r="H119" s="6"/>
      <c r="I119" s="4603"/>
      <c r="J119" s="1336"/>
      <c r="K119" s="1337"/>
      <c r="L119" s="4605"/>
      <c r="M119" s="6"/>
      <c r="N119" s="1338"/>
    </row>
    <row r="120" spans="1:14" ht="15.75">
      <c r="A120" s="4337"/>
      <c r="B120" s="6"/>
      <c r="C120" s="1339">
        <f>D120/D117</f>
        <v>1.2500000000000001E-2</v>
      </c>
      <c r="D120" s="1083">
        <v>0.125</v>
      </c>
      <c r="E120" s="4606" t="s">
        <v>1052</v>
      </c>
      <c r="F120" s="4606"/>
      <c r="G120" s="1340">
        <f>(D120/D117)*M112</f>
        <v>0.3125</v>
      </c>
      <c r="H120" s="6"/>
      <c r="I120" s="4603"/>
      <c r="J120" s="1336"/>
      <c r="K120" s="1337"/>
      <c r="L120" s="4605"/>
      <c r="M120" s="6"/>
      <c r="N120" s="1338"/>
    </row>
    <row r="121" spans="1:14" ht="15.75">
      <c r="A121" s="4337"/>
      <c r="B121" s="6"/>
      <c r="C121" s="1339">
        <f>D121/D117</f>
        <v>1.6E-2</v>
      </c>
      <c r="D121" s="1083">
        <v>0.16</v>
      </c>
      <c r="E121" s="4606" t="s">
        <v>1344</v>
      </c>
      <c r="F121" s="4606"/>
      <c r="G121" s="1340">
        <f>(D121/D117)*M112</f>
        <v>0.4</v>
      </c>
      <c r="H121" s="6"/>
      <c r="I121" s="4603"/>
      <c r="J121" s="1336"/>
      <c r="K121" s="1337"/>
      <c r="L121" s="4605"/>
      <c r="M121" s="6"/>
      <c r="N121" s="1338"/>
    </row>
    <row r="122" spans="1:14" ht="15.75">
      <c r="A122" s="4337"/>
      <c r="B122" s="6"/>
      <c r="C122" s="1339">
        <f>D122/D117</f>
        <v>1.2E-2</v>
      </c>
      <c r="D122" s="1083">
        <v>0.12</v>
      </c>
      <c r="E122" s="4606" t="s">
        <v>1345</v>
      </c>
      <c r="F122" s="4606"/>
      <c r="G122" s="1340">
        <f>(D122/D117)*M112</f>
        <v>0.3</v>
      </c>
      <c r="H122" s="6"/>
      <c r="I122" s="4603"/>
      <c r="J122" s="1336"/>
      <c r="K122" s="1337"/>
      <c r="L122" s="4605"/>
      <c r="M122" s="6"/>
      <c r="N122" s="1338"/>
    </row>
    <row r="123" spans="1:14" ht="15.75">
      <c r="A123" s="4337"/>
      <c r="B123" s="1341"/>
      <c r="C123" s="1342"/>
      <c r="D123" s="1342"/>
      <c r="E123" s="1341"/>
      <c r="F123" s="1343"/>
      <c r="G123" s="1344"/>
      <c r="H123" s="6"/>
      <c r="I123" s="4603"/>
      <c r="J123" s="1336"/>
      <c r="K123" s="1337"/>
      <c r="L123" s="4605"/>
      <c r="M123" s="6"/>
      <c r="N123" s="1338"/>
    </row>
    <row r="124" spans="1:14" ht="15.75">
      <c r="A124" s="4337"/>
      <c r="B124" s="1345"/>
      <c r="C124" s="1340">
        <f>SUM(C119:C123)</f>
        <v>8.0500000000000002E-2</v>
      </c>
      <c r="D124" s="1346">
        <f>SUM(D119:D123)</f>
        <v>0.80500000000000005</v>
      </c>
      <c r="E124" s="1347"/>
      <c r="F124" s="1347"/>
      <c r="G124" s="1348">
        <f>SUM(G119:G123)</f>
        <v>2.0124999999999997</v>
      </c>
      <c r="H124" s="6"/>
      <c r="I124" s="4604"/>
      <c r="J124" s="1349" t="s">
        <v>1346</v>
      </c>
      <c r="K124" s="1350"/>
      <c r="L124" s="4605"/>
      <c r="M124" s="6"/>
      <c r="N124" s="1338"/>
    </row>
    <row r="125" spans="1:14" ht="15.75">
      <c r="A125" s="4337"/>
      <c r="B125" s="1345"/>
      <c r="C125" s="1201"/>
      <c r="D125" s="1351" t="s">
        <v>1347</v>
      </c>
      <c r="E125" s="1201"/>
      <c r="F125" s="1201"/>
      <c r="G125" s="1352"/>
      <c r="H125" s="6"/>
      <c r="I125" s="1353" t="s">
        <v>27</v>
      </c>
      <c r="J125" s="1354"/>
      <c r="K125" s="1354"/>
      <c r="L125" s="1354"/>
      <c r="M125" s="6"/>
      <c r="N125" s="1338"/>
    </row>
    <row r="126" spans="1:14" ht="15.75">
      <c r="A126" s="4337"/>
      <c r="B126" s="1345"/>
      <c r="C126" s="1355"/>
      <c r="D126" s="1356"/>
      <c r="E126" s="1335"/>
      <c r="F126" s="1201"/>
      <c r="G126" s="1352"/>
      <c r="H126" s="1357"/>
      <c r="I126" s="1358" t="s">
        <v>1348</v>
      </c>
      <c r="J126" s="1356"/>
      <c r="K126" s="1359"/>
      <c r="L126" s="1359"/>
      <c r="M126" s="1359"/>
      <c r="N126" s="1338"/>
    </row>
    <row r="127" spans="1:14">
      <c r="A127" s="4337"/>
      <c r="B127" s="1360" t="s">
        <v>24</v>
      </c>
      <c r="C127" s="1361" t="s">
        <v>1349</v>
      </c>
      <c r="D127" s="1362"/>
      <c r="E127" s="1362"/>
      <c r="F127" s="1362"/>
      <c r="G127" s="1362"/>
      <c r="H127" s="1362"/>
      <c r="I127" s="1362"/>
      <c r="J127" s="1362"/>
      <c r="K127" s="1362"/>
      <c r="L127" s="1362"/>
      <c r="M127" s="1362"/>
      <c r="N127" s="1363"/>
    </row>
    <row r="128" spans="1:14">
      <c r="A128" s="4337"/>
      <c r="B128" s="1364" t="s">
        <v>27</v>
      </c>
      <c r="C128" s="1365" t="s">
        <v>1350</v>
      </c>
      <c r="D128" s="1366"/>
      <c r="E128" s="1366"/>
      <c r="F128" s="1366"/>
      <c r="G128" s="1366"/>
      <c r="H128" s="1366"/>
      <c r="I128" s="1366"/>
      <c r="J128" s="1366"/>
      <c r="K128" s="1366"/>
      <c r="L128" s="1366"/>
      <c r="M128" s="1222" t="s">
        <v>1325</v>
      </c>
      <c r="N128" s="1367"/>
    </row>
    <row r="129" spans="1:14" ht="15.75" thickBot="1">
      <c r="A129" s="4337"/>
      <c r="B129" s="1364"/>
      <c r="C129" s="1368" t="s">
        <v>1351</v>
      </c>
      <c r="D129" s="1366"/>
      <c r="E129" s="1366"/>
      <c r="F129" s="1366"/>
      <c r="G129" s="1366"/>
      <c r="H129" s="1366"/>
      <c r="I129" s="1366"/>
      <c r="J129" s="1366"/>
      <c r="K129" s="1366"/>
      <c r="L129" s="1366"/>
      <c r="M129" s="1366"/>
      <c r="N129" s="1367"/>
    </row>
    <row r="130" spans="1:14">
      <c r="A130" s="4337"/>
      <c r="B130" s="4582" t="s">
        <v>1352</v>
      </c>
      <c r="C130" s="4583"/>
      <c r="D130" s="4583"/>
      <c r="E130" s="4583"/>
      <c r="F130" s="4583"/>
      <c r="G130" s="4583"/>
      <c r="H130" s="4583"/>
      <c r="I130" s="4583"/>
      <c r="J130" s="4583"/>
      <c r="K130" s="4583"/>
      <c r="L130" s="4583"/>
      <c r="M130" s="4583"/>
      <c r="N130" s="4584"/>
    </row>
    <row r="131" spans="1:14" ht="15.75" thickBot="1">
      <c r="A131" s="4337"/>
      <c r="B131" s="4585"/>
      <c r="C131" s="4586"/>
      <c r="D131" s="4586"/>
      <c r="E131" s="4586"/>
      <c r="F131" s="4586"/>
      <c r="G131" s="4586"/>
      <c r="H131" s="4586"/>
      <c r="I131" s="4586"/>
      <c r="J131" s="4586"/>
      <c r="K131" s="4586"/>
      <c r="L131" s="4586"/>
      <c r="M131" s="4586"/>
      <c r="N131" s="4587"/>
    </row>
    <row r="133" spans="1:14">
      <c r="A133" s="1237" t="s">
        <v>260</v>
      </c>
      <c r="B133" s="4476" t="str">
        <f>B134</f>
        <v>Couronne et Tropézienne</v>
      </c>
      <c r="C133" s="4476"/>
      <c r="D133" s="4476"/>
      <c r="E133" s="4476"/>
      <c r="F133" s="4476"/>
      <c r="G133" s="4476"/>
      <c r="H133" s="4476"/>
      <c r="I133" s="4476"/>
      <c r="J133" s="4476"/>
      <c r="K133" s="4476"/>
      <c r="L133" s="4476"/>
      <c r="M133" s="4476"/>
      <c r="N133" s="4476"/>
    </row>
    <row r="134" spans="1:14">
      <c r="A134" s="4588" t="str">
        <f>B134</f>
        <v>Couronne et Tropézienne</v>
      </c>
      <c r="B134" s="4589" t="s">
        <v>1353</v>
      </c>
      <c r="C134" s="4590"/>
      <c r="D134" s="4590"/>
      <c r="E134" s="4590"/>
      <c r="F134" s="4590"/>
      <c r="G134" s="4590"/>
      <c r="H134" s="4590"/>
      <c r="I134" s="4590"/>
      <c r="J134" s="4590"/>
      <c r="K134" s="4590"/>
      <c r="L134" s="4590"/>
      <c r="M134" s="4590"/>
      <c r="N134" s="4591"/>
    </row>
    <row r="135" spans="1:14">
      <c r="A135" s="4588"/>
      <c r="B135" s="4592"/>
      <c r="C135" s="4593"/>
      <c r="D135" s="4593"/>
      <c r="E135" s="4593"/>
      <c r="F135" s="4593"/>
      <c r="G135" s="4593"/>
      <c r="H135" s="4593"/>
      <c r="I135" s="4593"/>
      <c r="J135" s="4593"/>
      <c r="K135" s="4593"/>
      <c r="L135" s="4593"/>
      <c r="M135" s="4593"/>
      <c r="N135" s="4594"/>
    </row>
    <row r="136" spans="1:14">
      <c r="A136" s="4588"/>
      <c r="B136" s="1369"/>
      <c r="C136" s="1370"/>
      <c r="D136" s="1370"/>
      <c r="E136" s="1370"/>
      <c r="F136" s="1370"/>
      <c r="G136" s="1371"/>
      <c r="H136" s="998"/>
      <c r="I136" s="999"/>
      <c r="J136" s="1370"/>
      <c r="K136" s="1273"/>
      <c r="L136" s="1273"/>
      <c r="M136" s="1273"/>
      <c r="N136" s="1372"/>
    </row>
    <row r="137" spans="1:14">
      <c r="A137" s="4588"/>
      <c r="B137" s="1369"/>
      <c r="C137" s="1370"/>
      <c r="D137" s="1370"/>
      <c r="E137" s="1373" t="s">
        <v>1354</v>
      </c>
      <c r="F137" s="1370"/>
      <c r="G137" s="1371"/>
      <c r="H137" s="998"/>
      <c r="I137" s="999"/>
      <c r="J137" s="1370"/>
      <c r="K137" s="1273"/>
      <c r="L137" s="1273"/>
      <c r="M137" s="1273"/>
      <c r="N137" s="1372"/>
    </row>
    <row r="138" spans="1:14">
      <c r="A138" s="4588"/>
      <c r="B138" s="1369"/>
      <c r="C138" s="1370"/>
      <c r="D138" s="1370"/>
      <c r="E138" s="1374" t="s">
        <v>1355</v>
      </c>
      <c r="F138" s="1375">
        <v>0.3</v>
      </c>
      <c r="G138" s="1376" t="s">
        <v>1356</v>
      </c>
      <c r="H138" s="998"/>
      <c r="I138" s="999"/>
      <c r="J138" s="1370"/>
      <c r="K138" s="1273"/>
      <c r="L138" s="1273"/>
      <c r="M138" s="1273"/>
      <c r="N138" s="1372"/>
    </row>
    <row r="139" spans="1:14">
      <c r="A139" s="4588"/>
      <c r="B139" s="1369" t="s">
        <v>24</v>
      </c>
      <c r="C139" s="6" t="s">
        <v>1357</v>
      </c>
      <c r="D139" s="1370"/>
      <c r="E139" s="1370"/>
      <c r="F139" s="1370"/>
      <c r="G139" s="1371"/>
      <c r="H139" s="998"/>
      <c r="I139" s="999"/>
      <c r="J139" s="1370"/>
      <c r="K139" s="1273"/>
      <c r="L139" s="1273"/>
      <c r="M139" s="1273"/>
      <c r="N139" s="1372"/>
    </row>
    <row r="140" spans="1:14">
      <c r="A140" s="4588"/>
      <c r="B140" s="1369" t="s">
        <v>27</v>
      </c>
      <c r="C140" s="6" t="s">
        <v>1358</v>
      </c>
      <c r="D140" s="1370"/>
      <c r="E140" s="1370"/>
      <c r="F140" s="1370"/>
      <c r="G140" s="1371"/>
      <c r="H140" s="998"/>
      <c r="I140" s="999"/>
      <c r="J140" s="1370"/>
      <c r="K140" s="1273"/>
      <c r="L140" s="1273"/>
      <c r="M140" s="1273"/>
      <c r="N140" s="1372"/>
    </row>
    <row r="141" spans="1:14">
      <c r="A141" s="4588"/>
      <c r="B141" s="1369" t="s">
        <v>264</v>
      </c>
      <c r="C141" s="1370" t="s">
        <v>1359</v>
      </c>
      <c r="D141" s="1370"/>
      <c r="E141" s="1370"/>
      <c r="F141" s="1370"/>
      <c r="G141" s="1371"/>
      <c r="H141" s="998"/>
      <c r="I141" s="999"/>
      <c r="J141" s="1370"/>
      <c r="K141" s="1273"/>
      <c r="L141" s="1273"/>
      <c r="M141" s="1273"/>
      <c r="N141" s="1372"/>
    </row>
    <row r="142" spans="1:14">
      <c r="A142" s="4588"/>
      <c r="B142" s="1369"/>
      <c r="C142" s="1370"/>
      <c r="D142" s="1370"/>
      <c r="E142" s="1370"/>
      <c r="F142" s="1370"/>
      <c r="G142" s="1371"/>
      <c r="H142" s="998"/>
      <c r="I142" s="999"/>
      <c r="J142" s="1370"/>
      <c r="K142" s="1273"/>
      <c r="L142" s="1273"/>
      <c r="M142" s="1273"/>
      <c r="N142" s="1372"/>
    </row>
    <row r="143" spans="1:14">
      <c r="A143" s="4588"/>
      <c r="B143" s="1369"/>
      <c r="C143" s="6"/>
      <c r="D143" s="1370"/>
      <c r="E143" s="1370"/>
      <c r="F143" s="1370"/>
      <c r="G143" s="1371"/>
      <c r="H143" s="998"/>
      <c r="I143" s="4595" t="s">
        <v>1360</v>
      </c>
      <c r="J143" s="4595"/>
      <c r="K143" s="1273"/>
      <c r="L143" s="1273"/>
      <c r="M143" s="1273"/>
      <c r="N143" s="1372"/>
    </row>
    <row r="144" spans="1:14">
      <c r="A144" s="4588"/>
      <c r="B144" s="1369"/>
      <c r="C144" s="6"/>
      <c r="D144" s="1370"/>
      <c r="E144" s="1370"/>
      <c r="F144" s="1370"/>
      <c r="G144" s="1371"/>
      <c r="H144" s="998"/>
      <c r="I144" s="4595"/>
      <c r="J144" s="4595"/>
      <c r="K144" s="1273"/>
      <c r="L144" s="1273"/>
      <c r="M144" s="1273"/>
      <c r="N144" s="1372"/>
    </row>
    <row r="145" spans="1:14">
      <c r="A145" s="4588"/>
      <c r="B145" s="1369"/>
      <c r="C145" s="1370"/>
      <c r="D145" s="1370"/>
      <c r="E145" s="1377" t="s">
        <v>1361</v>
      </c>
      <c r="F145" s="1370"/>
      <c r="G145" s="1371"/>
      <c r="H145" s="998"/>
      <c r="I145" s="4595"/>
      <c r="J145" s="4595"/>
      <c r="K145" s="1273"/>
      <c r="L145" s="1273"/>
      <c r="M145" s="1273"/>
      <c r="N145" s="1372"/>
    </row>
    <row r="146" spans="1:14">
      <c r="A146" s="4588"/>
      <c r="B146" s="1369"/>
      <c r="C146" s="1370"/>
      <c r="D146" s="1370"/>
      <c r="E146" s="1373"/>
      <c r="F146" s="1370"/>
      <c r="G146" s="1371"/>
      <c r="H146" s="998"/>
      <c r="I146" s="4596">
        <v>10</v>
      </c>
      <c r="J146" s="4596"/>
      <c r="K146" s="1273"/>
      <c r="L146" s="1273"/>
      <c r="M146" s="1273"/>
      <c r="N146" s="1372"/>
    </row>
    <row r="147" spans="1:14">
      <c r="A147" s="4588"/>
      <c r="B147" s="1369"/>
      <c r="C147" s="1370"/>
      <c r="D147" s="1370"/>
      <c r="E147" s="1373"/>
      <c r="F147" s="1370"/>
      <c r="G147" s="1371"/>
      <c r="H147" s="998"/>
      <c r="I147" s="4596"/>
      <c r="J147" s="4596"/>
      <c r="K147" s="1273"/>
      <c r="L147" s="1273"/>
      <c r="M147" s="1273"/>
      <c r="N147" s="1372"/>
    </row>
    <row r="148" spans="1:14" ht="15.75">
      <c r="A148" s="4588"/>
      <c r="B148" s="1369"/>
      <c r="C148" s="1370"/>
      <c r="D148" s="1370"/>
      <c r="E148" s="1374" t="s">
        <v>1355</v>
      </c>
      <c r="F148" s="1075" t="s">
        <v>626</v>
      </c>
      <c r="G148" s="1378">
        <v>0.3</v>
      </c>
      <c r="H148" s="998"/>
      <c r="I148" s="4597">
        <f>(G148/G149)*I146</f>
        <v>3</v>
      </c>
      <c r="J148" s="4184" t="s">
        <v>1362</v>
      </c>
      <c r="K148" s="1065"/>
      <c r="L148" s="1273"/>
      <c r="M148" s="1273"/>
      <c r="N148" s="1372"/>
    </row>
    <row r="149" spans="1:14" ht="15.75">
      <c r="A149" s="4588"/>
      <c r="B149" s="1369"/>
      <c r="C149" s="1370"/>
      <c r="D149" s="1370"/>
      <c r="E149" s="1374" t="s">
        <v>1363</v>
      </c>
      <c r="F149" s="1075" t="s">
        <v>626</v>
      </c>
      <c r="G149" s="1379">
        <v>1</v>
      </c>
      <c r="H149" s="1380"/>
      <c r="I149" s="4597"/>
      <c r="J149" s="4184"/>
      <c r="K149" s="1065"/>
      <c r="L149" s="1273"/>
      <c r="M149" s="1273"/>
      <c r="N149" s="1372"/>
    </row>
    <row r="150" spans="1:14" ht="15.75">
      <c r="A150" s="4588"/>
      <c r="B150" s="1369"/>
      <c r="C150" s="1370"/>
      <c r="D150" s="1370"/>
      <c r="E150" s="1374"/>
      <c r="F150" s="1075"/>
      <c r="G150" s="1371" t="s">
        <v>24</v>
      </c>
      <c r="H150" s="1380"/>
      <c r="I150" s="4598" t="s">
        <v>27</v>
      </c>
      <c r="J150" s="4598"/>
      <c r="K150" s="1273"/>
      <c r="L150" s="1273"/>
      <c r="M150" s="1273"/>
      <c r="N150" s="1372"/>
    </row>
    <row r="151" spans="1:14">
      <c r="A151" s="4588"/>
      <c r="B151" s="1369"/>
      <c r="C151" s="4599" t="s">
        <v>1364</v>
      </c>
      <c r="D151" s="4599"/>
      <c r="E151" s="4599"/>
      <c r="F151" s="4599"/>
      <c r="G151" s="4599"/>
      <c r="H151" s="4599"/>
      <c r="I151" s="4599"/>
      <c r="J151" s="4599"/>
      <c r="K151" s="4599"/>
      <c r="L151" s="4599"/>
      <c r="M151" s="4599"/>
      <c r="N151" s="4600"/>
    </row>
    <row r="152" spans="1:14">
      <c r="A152" s="4588"/>
      <c r="B152" s="1369"/>
      <c r="C152" s="4599"/>
      <c r="D152" s="4599"/>
      <c r="E152" s="4599"/>
      <c r="F152" s="4599"/>
      <c r="G152" s="4599"/>
      <c r="H152" s="4599"/>
      <c r="I152" s="4599"/>
      <c r="J152" s="4599"/>
      <c r="K152" s="4599"/>
      <c r="L152" s="4599"/>
      <c r="M152" s="4599"/>
      <c r="N152" s="4600"/>
    </row>
    <row r="153" spans="1:14">
      <c r="A153" s="4588"/>
      <c r="B153" s="1369"/>
      <c r="C153" s="4599"/>
      <c r="D153" s="4599"/>
      <c r="E153" s="4599"/>
      <c r="F153" s="4599"/>
      <c r="G153" s="4599"/>
      <c r="H153" s="4599"/>
      <c r="I153" s="4599"/>
      <c r="J153" s="4599"/>
      <c r="K153" s="4599"/>
      <c r="L153" s="4599"/>
      <c r="M153" s="4599"/>
      <c r="N153" s="4600"/>
    </row>
    <row r="154" spans="1:14">
      <c r="A154" s="4588"/>
      <c r="B154" s="1381" t="s">
        <v>24</v>
      </c>
      <c r="C154" s="1370" t="s">
        <v>1365</v>
      </c>
      <c r="D154" s="1382"/>
      <c r="E154" s="1382"/>
      <c r="F154" s="1382"/>
      <c r="G154" s="1382"/>
      <c r="H154" s="1382"/>
      <c r="I154" s="1382"/>
      <c r="J154" s="1382"/>
      <c r="K154" s="1382"/>
      <c r="L154" s="1382"/>
      <c r="M154" s="1382"/>
      <c r="N154" s="1383"/>
    </row>
    <row r="155" spans="1:14">
      <c r="A155" s="4588"/>
      <c r="B155" s="1384" t="s">
        <v>27</v>
      </c>
      <c r="C155" s="1370" t="s">
        <v>1366</v>
      </c>
      <c r="D155" s="1382"/>
      <c r="E155" s="1382"/>
      <c r="F155" s="1382"/>
      <c r="G155" s="1382"/>
      <c r="H155" s="1382"/>
      <c r="I155" s="1382"/>
      <c r="J155" s="1382"/>
      <c r="K155" s="1382"/>
      <c r="L155" s="1382"/>
      <c r="M155" s="1382"/>
      <c r="N155" s="1383"/>
    </row>
    <row r="156" spans="1:14">
      <c r="A156" s="4588"/>
      <c r="B156" s="4361" t="s">
        <v>1367</v>
      </c>
      <c r="C156" s="4361"/>
      <c r="D156" s="4361"/>
      <c r="E156" s="4361"/>
      <c r="F156" s="4361"/>
      <c r="G156" s="4361"/>
      <c r="H156" s="4361"/>
      <c r="I156" s="4361"/>
      <c r="J156" s="4361"/>
      <c r="K156" s="4361"/>
      <c r="L156" s="4361"/>
      <c r="M156" s="4361"/>
      <c r="N156" s="4361"/>
    </row>
    <row r="158" spans="1:14" ht="15.75" thickBot="1">
      <c r="A158" s="1385" t="s">
        <v>260</v>
      </c>
      <c r="B158" s="4551" t="str">
        <f>B159</f>
        <v xml:space="preserve"> FEUILLETAGE POUR GALETTES DES ROIS</v>
      </c>
      <c r="C158" s="4551"/>
      <c r="D158" s="4551"/>
      <c r="E158" s="4551"/>
      <c r="F158" s="4551"/>
      <c r="G158" s="4551"/>
      <c r="H158" s="4551"/>
      <c r="I158" s="4551"/>
      <c r="J158" s="4551"/>
      <c r="K158" s="4551"/>
      <c r="L158" s="4551"/>
      <c r="M158" s="4551"/>
      <c r="N158" s="4551"/>
    </row>
    <row r="159" spans="1:14">
      <c r="A159" s="4552" t="str">
        <f>B159</f>
        <v xml:space="preserve"> FEUILLETAGE POUR GALETTES DES ROIS</v>
      </c>
      <c r="B159" s="4553" t="s">
        <v>1368</v>
      </c>
      <c r="C159" s="4554"/>
      <c r="D159" s="4554"/>
      <c r="E159" s="4554"/>
      <c r="F159" s="4554"/>
      <c r="G159" s="4554"/>
      <c r="H159" s="4554"/>
      <c r="I159" s="4554"/>
      <c r="J159" s="4554"/>
      <c r="K159" s="4554"/>
      <c r="L159" s="4554"/>
      <c r="M159" s="4554"/>
      <c r="N159" s="4555"/>
    </row>
    <row r="160" spans="1:14">
      <c r="A160" s="4552"/>
      <c r="B160" s="4556"/>
      <c r="C160" s="4557"/>
      <c r="D160" s="4557"/>
      <c r="E160" s="4557"/>
      <c r="F160" s="4557"/>
      <c r="G160" s="4557"/>
      <c r="H160" s="4557"/>
      <c r="I160" s="4557"/>
      <c r="J160" s="4557"/>
      <c r="K160" s="4557"/>
      <c r="L160" s="4557"/>
      <c r="M160" s="4557"/>
      <c r="N160" s="4558"/>
    </row>
    <row r="161" spans="1:14">
      <c r="A161" s="4552"/>
      <c r="B161" s="4320" t="s">
        <v>514</v>
      </c>
      <c r="C161" s="4251"/>
      <c r="D161" s="4251"/>
      <c r="E161" s="4251"/>
      <c r="F161" s="4251"/>
      <c r="G161" s="4251"/>
      <c r="H161" s="4251"/>
      <c r="I161" s="4251"/>
      <c r="J161" s="4251"/>
      <c r="K161" s="4251"/>
      <c r="L161" s="4251"/>
      <c r="M161" s="4251"/>
      <c r="N161" s="4321"/>
    </row>
    <row r="162" spans="1:14">
      <c r="A162" s="4552"/>
      <c r="B162" s="4320"/>
      <c r="C162" s="4251"/>
      <c r="D162" s="4251"/>
      <c r="E162" s="4251"/>
      <c r="F162" s="4251"/>
      <c r="G162" s="4251"/>
      <c r="H162" s="4251"/>
      <c r="I162" s="4251"/>
      <c r="J162" s="4251"/>
      <c r="K162" s="4251"/>
      <c r="L162" s="4251"/>
      <c r="M162" s="4251"/>
      <c r="N162" s="4321"/>
    </row>
    <row r="163" spans="1:14" ht="18.75">
      <c r="A163" s="4552"/>
      <c r="B163" s="4559" t="s">
        <v>1369</v>
      </c>
      <c r="C163" s="4560"/>
      <c r="D163" s="4560"/>
      <c r="E163" s="4560"/>
      <c r="F163" s="4560"/>
      <c r="G163" s="4560"/>
      <c r="H163" s="4560"/>
      <c r="I163" s="4560"/>
      <c r="J163" s="4560"/>
      <c r="K163" s="4560"/>
      <c r="L163" s="4560"/>
      <c r="M163" s="4560"/>
      <c r="N163" s="4561"/>
    </row>
    <row r="164" spans="1:14" ht="18.75">
      <c r="A164" s="4552"/>
      <c r="B164" s="1386"/>
      <c r="C164" s="1387" t="s">
        <v>1370</v>
      </c>
      <c r="D164" s="1388"/>
      <c r="E164" s="1388"/>
      <c r="F164" s="1388"/>
      <c r="G164" s="1388"/>
      <c r="H164" s="1389"/>
      <c r="I164" s="1388"/>
      <c r="J164" s="1387" t="s">
        <v>1371</v>
      </c>
      <c r="K164" s="1388"/>
      <c r="L164" s="1388"/>
      <c r="M164" s="1388"/>
      <c r="N164" s="1390"/>
    </row>
    <row r="165" spans="1:14" ht="18.75">
      <c r="A165" s="4552"/>
      <c r="B165" s="1386"/>
      <c r="C165" s="1391" t="s">
        <v>1372</v>
      </c>
      <c r="D165" s="1388"/>
      <c r="E165" s="1388"/>
      <c r="F165" s="1388"/>
      <c r="G165" s="1388"/>
      <c r="H165" s="1389"/>
      <c r="I165" s="1388"/>
      <c r="J165" s="1391" t="s">
        <v>1373</v>
      </c>
      <c r="K165" s="1388"/>
      <c r="L165" s="1388"/>
      <c r="M165" s="1388"/>
      <c r="N165" s="1390"/>
    </row>
    <row r="166" spans="1:14" ht="18.75">
      <c r="A166" s="4552"/>
      <c r="B166" s="1392"/>
      <c r="C166" s="1388"/>
      <c r="D166" s="1388"/>
      <c r="E166" s="1388"/>
      <c r="F166" s="1388"/>
      <c r="G166" s="1393"/>
      <c r="H166" s="1393"/>
      <c r="I166" s="1393"/>
      <c r="J166" s="1393"/>
      <c r="K166" s="1393"/>
      <c r="L166" s="1393"/>
      <c r="M166" s="1393"/>
      <c r="N166" s="1394"/>
    </row>
    <row r="167" spans="1:14" ht="18.75">
      <c r="A167" s="4552"/>
      <c r="B167" s="4562" t="s">
        <v>1043</v>
      </c>
      <c r="C167" s="4563"/>
      <c r="D167" s="4563"/>
      <c r="E167" s="4563"/>
      <c r="F167" s="4564" t="s">
        <v>1374</v>
      </c>
      <c r="G167" s="4564"/>
      <c r="H167" s="4564"/>
      <c r="I167" s="4564"/>
      <c r="J167" s="4564"/>
      <c r="K167" s="4563" t="s">
        <v>1043</v>
      </c>
      <c r="L167" s="4563"/>
      <c r="M167" s="4563"/>
      <c r="N167" s="4565"/>
    </row>
    <row r="168" spans="1:14">
      <c r="A168" s="4552"/>
      <c r="B168" s="4566" t="s">
        <v>27</v>
      </c>
      <c r="C168" s="4567"/>
      <c r="D168" s="4568" t="s">
        <v>264</v>
      </c>
      <c r="E168" s="4569"/>
      <c r="F168" s="4570" t="s">
        <v>1375</v>
      </c>
      <c r="G168" s="4570"/>
      <c r="H168" s="4570"/>
      <c r="I168" s="4570"/>
      <c r="J168" s="4570"/>
      <c r="K168" s="4572" t="s">
        <v>1376</v>
      </c>
      <c r="L168" s="4572"/>
      <c r="M168" s="4573" t="s">
        <v>1377</v>
      </c>
      <c r="N168" s="4574"/>
    </row>
    <row r="169" spans="1:14" ht="15.75" thickBot="1">
      <c r="A169" s="4552"/>
      <c r="B169" s="4566" t="s">
        <v>1378</v>
      </c>
      <c r="C169" s="4567"/>
      <c r="D169" s="4568" t="s">
        <v>1379</v>
      </c>
      <c r="E169" s="4569"/>
      <c r="F169" s="4571"/>
      <c r="G169" s="4571"/>
      <c r="H169" s="4571"/>
      <c r="I169" s="4571"/>
      <c r="J169" s="4571"/>
      <c r="K169" s="4572" t="s">
        <v>1380</v>
      </c>
      <c r="L169" s="4572"/>
      <c r="M169" s="4573" t="s">
        <v>1381</v>
      </c>
      <c r="N169" s="4574"/>
    </row>
    <row r="170" spans="1:14" ht="15.75">
      <c r="A170" s="4552"/>
      <c r="B170" s="4566"/>
      <c r="C170" s="4567"/>
      <c r="D170" s="4568"/>
      <c r="E170" s="4569"/>
      <c r="F170" s="4575" t="s">
        <v>1382</v>
      </c>
      <c r="G170" s="4576"/>
      <c r="H170" s="4576"/>
      <c r="I170" s="4576"/>
      <c r="J170" s="4577"/>
      <c r="K170" s="4572"/>
      <c r="L170" s="4572"/>
      <c r="M170" s="4573"/>
      <c r="N170" s="4574"/>
    </row>
    <row r="171" spans="1:14" ht="15.75">
      <c r="A171" s="4552"/>
      <c r="B171" s="4547" t="s">
        <v>385</v>
      </c>
      <c r="C171" s="4548" t="s">
        <v>386</v>
      </c>
      <c r="D171" s="4549" t="s">
        <v>385</v>
      </c>
      <c r="E171" s="4548" t="s">
        <v>386</v>
      </c>
      <c r="F171" s="1395"/>
      <c r="G171" s="1396" t="s">
        <v>1383</v>
      </c>
      <c r="H171" s="1396"/>
      <c r="I171" s="1397"/>
      <c r="J171" s="1398"/>
      <c r="K171" s="4550" t="s">
        <v>385</v>
      </c>
      <c r="L171" s="4548" t="s">
        <v>386</v>
      </c>
      <c r="M171" s="4549" t="s">
        <v>385</v>
      </c>
      <c r="N171" s="4578" t="s">
        <v>386</v>
      </c>
    </row>
    <row r="172" spans="1:14" ht="18.75">
      <c r="A172" s="4552"/>
      <c r="B172" s="4547"/>
      <c r="C172" s="4548"/>
      <c r="D172" s="4549"/>
      <c r="E172" s="4548"/>
      <c r="F172" s="1399"/>
      <c r="G172" s="4579">
        <v>4</v>
      </c>
      <c r="H172" s="4579"/>
      <c r="I172" s="1400"/>
      <c r="J172" s="1401"/>
      <c r="K172" s="4550"/>
      <c r="L172" s="4548"/>
      <c r="M172" s="4549"/>
      <c r="N172" s="4578"/>
    </row>
    <row r="173" spans="1:14">
      <c r="A173" s="4552"/>
      <c r="B173" s="4580">
        <v>1</v>
      </c>
      <c r="C173" s="4256">
        <v>1</v>
      </c>
      <c r="D173" s="4581">
        <v>1</v>
      </c>
      <c r="E173" s="4544">
        <v>1</v>
      </c>
      <c r="F173" s="1402"/>
      <c r="G173" s="1396" t="s">
        <v>1384</v>
      </c>
      <c r="H173" s="1396"/>
      <c r="I173" s="1396"/>
      <c r="J173" s="1403"/>
      <c r="K173" s="4545">
        <v>1</v>
      </c>
      <c r="L173" s="4545">
        <v>2</v>
      </c>
      <c r="M173" s="4546">
        <v>8</v>
      </c>
      <c r="N173" s="4535">
        <v>16</v>
      </c>
    </row>
    <row r="174" spans="1:14" ht="19.5" thickBot="1">
      <c r="A174" s="4552"/>
      <c r="B174" s="4580"/>
      <c r="C174" s="4256"/>
      <c r="D174" s="4581"/>
      <c r="E174" s="4544"/>
      <c r="F174" s="1404"/>
      <c r="G174" s="4536">
        <v>8</v>
      </c>
      <c r="H174" s="4536"/>
      <c r="I174" s="1405"/>
      <c r="J174" s="1406">
        <f>G172*G174</f>
        <v>32</v>
      </c>
      <c r="K174" s="4545"/>
      <c r="L174" s="4545"/>
      <c r="M174" s="4546"/>
      <c r="N174" s="4535"/>
    </row>
    <row r="175" spans="1:14">
      <c r="A175" s="4552"/>
      <c r="B175" s="1407">
        <f>F178</f>
        <v>1</v>
      </c>
      <c r="C175" s="1408">
        <f>J178+J180</f>
        <v>1</v>
      </c>
      <c r="D175" s="1409">
        <f>F203</f>
        <v>2.375</v>
      </c>
      <c r="E175" s="1408">
        <f>J203</f>
        <v>2.39</v>
      </c>
      <c r="F175" s="4537" t="s">
        <v>385</v>
      </c>
      <c r="G175" s="4538" t="s">
        <v>534</v>
      </c>
      <c r="H175" s="4538"/>
      <c r="I175" s="4538"/>
      <c r="J175" s="4540" t="s">
        <v>386</v>
      </c>
      <c r="K175" s="4541" t="s">
        <v>1385</v>
      </c>
      <c r="L175" s="4541"/>
      <c r="M175" s="4542" t="s">
        <v>333</v>
      </c>
      <c r="N175" s="4543"/>
    </row>
    <row r="176" spans="1:14">
      <c r="A176" s="4552"/>
      <c r="B176" s="4525"/>
      <c r="C176" s="4526"/>
      <c r="D176" s="4527"/>
      <c r="E176" s="4528"/>
      <c r="F176" s="4537"/>
      <c r="G176" s="4539"/>
      <c r="H176" s="4539"/>
      <c r="I176" s="4539"/>
      <c r="J176" s="4540"/>
      <c r="K176" s="4529"/>
      <c r="L176" s="4529"/>
      <c r="M176" s="4530"/>
      <c r="N176" s="4531"/>
    </row>
    <row r="177" spans="1:14" ht="18.75">
      <c r="A177" s="4552"/>
      <c r="B177" s="1410"/>
      <c r="C177" s="1411"/>
      <c r="D177" s="1412"/>
      <c r="E177" s="1411"/>
      <c r="F177" s="1413" t="s">
        <v>24</v>
      </c>
      <c r="G177" s="4532" t="s">
        <v>1386</v>
      </c>
      <c r="H177" s="4533"/>
      <c r="I177" s="4534"/>
      <c r="J177" s="1414" t="s">
        <v>24</v>
      </c>
      <c r="K177" s="4529"/>
      <c r="L177" s="4529"/>
      <c r="M177" s="4530"/>
      <c r="N177" s="4531"/>
    </row>
    <row r="178" spans="1:14">
      <c r="A178" s="4552"/>
      <c r="B178" s="4513">
        <f>IF(ISBLANK(F178),0,(F178/B175)*B173)</f>
        <v>1</v>
      </c>
      <c r="C178" s="4514">
        <f>IF(ISBLANK(J178),0,(J178/C175)*C173)</f>
        <v>0.5</v>
      </c>
      <c r="D178" s="4515">
        <f>IF(ISBLANK(F178),0,(F178/D175)*D173)</f>
        <v>0.42105263157894735</v>
      </c>
      <c r="E178" s="4514">
        <f>IF(ISBLANK(J178),0,(J178/E175)*E173)</f>
        <v>0.20920502092050208</v>
      </c>
      <c r="F178" s="4516">
        <v>1</v>
      </c>
      <c r="G178" s="4511" t="s">
        <v>1387</v>
      </c>
      <c r="H178" s="4511"/>
      <c r="I178" s="4511"/>
      <c r="J178" s="4512">
        <v>0.5</v>
      </c>
      <c r="K178" s="4517">
        <f>(F178/G172)*K173</f>
        <v>0.25</v>
      </c>
      <c r="L178" s="4514">
        <f>(J178/G172)*L173</f>
        <v>0.25</v>
      </c>
      <c r="M178" s="4515">
        <f>(F178/J174)*M173</f>
        <v>0.25</v>
      </c>
      <c r="N178" s="4518">
        <f>(J178/J174)*N173</f>
        <v>0.25</v>
      </c>
    </row>
    <row r="179" spans="1:14">
      <c r="A179" s="4552"/>
      <c r="B179" s="4513"/>
      <c r="C179" s="4514"/>
      <c r="D179" s="4515"/>
      <c r="E179" s="4514"/>
      <c r="F179" s="4516"/>
      <c r="G179" s="4511"/>
      <c r="H179" s="4511"/>
      <c r="I179" s="4511"/>
      <c r="J179" s="4512"/>
      <c r="K179" s="4517"/>
      <c r="L179" s="4514"/>
      <c r="M179" s="4515"/>
      <c r="N179" s="4518"/>
    </row>
    <row r="180" spans="1:14">
      <c r="A180" s="4552"/>
      <c r="B180" s="4513">
        <f>IF(ISBLANK(F180),0,(F180/B175)*B173)</f>
        <v>0</v>
      </c>
      <c r="C180" s="4514">
        <f>IF(ISBLANK(J180),0,(J180/C175)*C173)</f>
        <v>0.5</v>
      </c>
      <c r="D180" s="4515">
        <f>IF(ISBLANK(F180),0,(F180/D175)*D173)</f>
        <v>0</v>
      </c>
      <c r="E180" s="4514">
        <f>IF(ISBLANK(J180),0,(J180/E175)*E173)</f>
        <v>0.20920502092050208</v>
      </c>
      <c r="F180" s="1415"/>
      <c r="G180" s="4511" t="s">
        <v>1388</v>
      </c>
      <c r="H180" s="4511"/>
      <c r="I180" s="4511"/>
      <c r="J180" s="4512">
        <v>0.5</v>
      </c>
      <c r="K180" s="4517">
        <f>(F180/G172)*K173</f>
        <v>0</v>
      </c>
      <c r="L180" s="4514">
        <f>(J180/G172)*L173</f>
        <v>0.25</v>
      </c>
      <c r="M180" s="4515">
        <f>(F180/J174)*M173</f>
        <v>0</v>
      </c>
      <c r="N180" s="4518">
        <f>(J180/J174)*N173</f>
        <v>0.25</v>
      </c>
    </row>
    <row r="181" spans="1:14">
      <c r="A181" s="4552"/>
      <c r="B181" s="4513"/>
      <c r="C181" s="4514"/>
      <c r="D181" s="4515"/>
      <c r="E181" s="4514"/>
      <c r="F181" s="1415"/>
      <c r="G181" s="4511"/>
      <c r="H181" s="4511"/>
      <c r="I181" s="4511"/>
      <c r="J181" s="4512"/>
      <c r="K181" s="4517"/>
      <c r="L181" s="4514"/>
      <c r="M181" s="4515"/>
      <c r="N181" s="4518"/>
    </row>
    <row r="182" spans="1:14">
      <c r="A182" s="4552"/>
      <c r="B182" s="4513">
        <f>IF(ISBLANK(F182),0,(F182/B175)*B173)</f>
        <v>2.5000000000000001E-2</v>
      </c>
      <c r="C182" s="4514">
        <f>IF(ISBLANK(J182),0,(J182/C175)*C173)</f>
        <v>0.02</v>
      </c>
      <c r="D182" s="4515">
        <f>IF(ISBLANK(F182),0,(F182/D175)*D173)</f>
        <v>1.0526315789473684E-2</v>
      </c>
      <c r="E182" s="4514">
        <f>IF(ISBLANK(J182),0,(J182/E175)*E173)</f>
        <v>8.368200836820083E-3</v>
      </c>
      <c r="F182" s="4516">
        <v>2.5000000000000001E-2</v>
      </c>
      <c r="G182" s="4511" t="s">
        <v>555</v>
      </c>
      <c r="H182" s="4511"/>
      <c r="I182" s="4511"/>
      <c r="J182" s="4512">
        <v>0.02</v>
      </c>
      <c r="K182" s="4517">
        <f>(F182/G172)*K173</f>
        <v>6.2500000000000003E-3</v>
      </c>
      <c r="L182" s="4514">
        <f>(J182/G172)*L173</f>
        <v>0.01</v>
      </c>
      <c r="M182" s="4515">
        <f>(F182/J174)*M173</f>
        <v>6.2500000000000003E-3</v>
      </c>
      <c r="N182" s="4518">
        <f>(J182/J174)*N173</f>
        <v>0.01</v>
      </c>
    </row>
    <row r="183" spans="1:14">
      <c r="A183" s="4552"/>
      <c r="B183" s="4513"/>
      <c r="C183" s="4514"/>
      <c r="D183" s="4515"/>
      <c r="E183" s="4514"/>
      <c r="F183" s="4516"/>
      <c r="G183" s="4511"/>
      <c r="H183" s="4511"/>
      <c r="I183" s="4511"/>
      <c r="J183" s="4512"/>
      <c r="K183" s="4517"/>
      <c r="L183" s="4514"/>
      <c r="M183" s="4515"/>
      <c r="N183" s="4518"/>
    </row>
    <row r="184" spans="1:14">
      <c r="A184" s="4552"/>
      <c r="B184" s="4513">
        <f>IF(ISBLANK(F184),0,(F184/B175)*B173)</f>
        <v>0.05</v>
      </c>
      <c r="C184" s="4514">
        <f>IF(ISBLANK(J184),0,(J184/C175)*C173)</f>
        <v>0</v>
      </c>
      <c r="D184" s="4515">
        <f>IF(ISBLANK(F184),0,(F184/D175)*D173)</f>
        <v>2.1052631578947368E-2</v>
      </c>
      <c r="E184" s="4514">
        <f>IF(ISBLANK(J184),0,(J184/E175)*E173)</f>
        <v>0</v>
      </c>
      <c r="F184" s="4516">
        <v>0.05</v>
      </c>
      <c r="G184" s="4511" t="s">
        <v>494</v>
      </c>
      <c r="H184" s="4511"/>
      <c r="I184" s="4511"/>
      <c r="J184" s="4512"/>
      <c r="K184" s="4517">
        <f>(F184/G172)*K173</f>
        <v>1.2500000000000001E-2</v>
      </c>
      <c r="L184" s="4514">
        <f>(J184/G172)*L173</f>
        <v>0</v>
      </c>
      <c r="M184" s="4515">
        <f>(F184/J174)*M173</f>
        <v>1.2500000000000001E-2</v>
      </c>
      <c r="N184" s="4518">
        <f>(J184/J174)*N173</f>
        <v>0</v>
      </c>
    </row>
    <row r="185" spans="1:14">
      <c r="A185" s="4552"/>
      <c r="B185" s="4513"/>
      <c r="C185" s="4514"/>
      <c r="D185" s="4515"/>
      <c r="E185" s="4514"/>
      <c r="F185" s="4516"/>
      <c r="G185" s="4511"/>
      <c r="H185" s="4511"/>
      <c r="I185" s="4511"/>
      <c r="J185" s="4512"/>
      <c r="K185" s="4517"/>
      <c r="L185" s="4514"/>
      <c r="M185" s="4515"/>
      <c r="N185" s="4518"/>
    </row>
    <row r="186" spans="1:14">
      <c r="A186" s="4552"/>
      <c r="B186" s="4513">
        <f>IF(ISBLANK(F186),0,(F186/B175)*B173)</f>
        <v>0.1</v>
      </c>
      <c r="C186" s="4514">
        <f>IF(ISBLANK(J186),0,(J186/C175)*C173)</f>
        <v>0.12</v>
      </c>
      <c r="D186" s="4515">
        <f>IF(ISBLANK(F186),0,(F186/D175)*D173)</f>
        <v>4.2105263157894736E-2</v>
      </c>
      <c r="E186" s="4514">
        <f>IF(ISBLANK(J186),0,(J186/E175)*E173)</f>
        <v>5.0209205020920494E-2</v>
      </c>
      <c r="F186" s="4516">
        <v>0.1</v>
      </c>
      <c r="G186" s="4511" t="s">
        <v>633</v>
      </c>
      <c r="H186" s="4511"/>
      <c r="I186" s="4511"/>
      <c r="J186" s="4512">
        <v>0.12</v>
      </c>
      <c r="K186" s="4517">
        <f>(F186/G172)*K173</f>
        <v>2.5000000000000001E-2</v>
      </c>
      <c r="L186" s="4514">
        <f>(J186/G172)*L173</f>
        <v>0.06</v>
      </c>
      <c r="M186" s="4515">
        <f>(F186/J174)*M173</f>
        <v>2.5000000000000001E-2</v>
      </c>
      <c r="N186" s="4518">
        <f>(J186/J174)*N173</f>
        <v>0.06</v>
      </c>
    </row>
    <row r="187" spans="1:14">
      <c r="A187" s="4552"/>
      <c r="B187" s="4513"/>
      <c r="C187" s="4514"/>
      <c r="D187" s="4515"/>
      <c r="E187" s="4514"/>
      <c r="F187" s="4516"/>
      <c r="G187" s="4511"/>
      <c r="H187" s="4511"/>
      <c r="I187" s="4511"/>
      <c r="J187" s="4512"/>
      <c r="K187" s="4517"/>
      <c r="L187" s="4514"/>
      <c r="M187" s="4515"/>
      <c r="N187" s="4518"/>
    </row>
    <row r="188" spans="1:14">
      <c r="A188" s="4552"/>
      <c r="B188" s="4513">
        <f>IF(ISBLANK(F188),0,(F188/B175)*B173)</f>
        <v>0.4</v>
      </c>
      <c r="C188" s="4514">
        <f>IF(ISBLANK(J188),0,(J188/C175)*C173)</f>
        <v>0.5</v>
      </c>
      <c r="D188" s="4515">
        <f>IF(ISBLANK(F188),0,(F188/D175)*D173)</f>
        <v>0.16842105263157894</v>
      </c>
      <c r="E188" s="4514">
        <f>IF(ISBLANK(J188),0,(J188/E175)*E173)</f>
        <v>0.20920502092050208</v>
      </c>
      <c r="F188" s="4516">
        <v>0.4</v>
      </c>
      <c r="G188" s="4511" t="s">
        <v>683</v>
      </c>
      <c r="H188" s="4511"/>
      <c r="I188" s="4511"/>
      <c r="J188" s="4512">
        <v>0.5</v>
      </c>
      <c r="K188" s="4517">
        <f>(F188/G172)*K173</f>
        <v>0.1</v>
      </c>
      <c r="L188" s="4514">
        <f>(J188/G172)*L173</f>
        <v>0.25</v>
      </c>
      <c r="M188" s="4515">
        <f>(F188/J174)*M173</f>
        <v>0.1</v>
      </c>
      <c r="N188" s="4518">
        <f>(J188/J174)*N173</f>
        <v>0.25</v>
      </c>
    </row>
    <row r="189" spans="1:14">
      <c r="A189" s="4552"/>
      <c r="B189" s="4513"/>
      <c r="C189" s="4514"/>
      <c r="D189" s="4515"/>
      <c r="E189" s="4514"/>
      <c r="F189" s="4516"/>
      <c r="G189" s="4511"/>
      <c r="H189" s="4511"/>
      <c r="I189" s="4511"/>
      <c r="J189" s="4512"/>
      <c r="K189" s="4517"/>
      <c r="L189" s="4514"/>
      <c r="M189" s="4515"/>
      <c r="N189" s="4518"/>
    </row>
    <row r="190" spans="1:14">
      <c r="A190" s="4552"/>
      <c r="B190" s="4513">
        <f>IF(ISBLANK(F190),0,(F190/B175)*B173)</f>
        <v>0.05</v>
      </c>
      <c r="C190" s="4514">
        <f>IF(ISBLANK(J190),0,(J190/C175)*C173)</f>
        <v>0</v>
      </c>
      <c r="D190" s="4515">
        <f>IF(ISBLANK(F190),0,(F190/D175)*D173)</f>
        <v>2.1052631578947368E-2</v>
      </c>
      <c r="E190" s="4514">
        <f>IF(ISBLANK(J190),0,(J190/E175)*E173)</f>
        <v>0</v>
      </c>
      <c r="F190" s="4516">
        <v>0.05</v>
      </c>
      <c r="G190" s="4511" t="s">
        <v>1389</v>
      </c>
      <c r="H190" s="4511"/>
      <c r="I190" s="4511"/>
      <c r="J190" s="4512"/>
      <c r="K190" s="4517">
        <f>(F190/G172)*K173</f>
        <v>1.2500000000000001E-2</v>
      </c>
      <c r="L190" s="4514">
        <f>(J190/G172)*L173</f>
        <v>0</v>
      </c>
      <c r="M190" s="4515">
        <f>(F190/J174)*M173</f>
        <v>1.2500000000000001E-2</v>
      </c>
      <c r="N190" s="4518">
        <f>(J190/J174)*N173</f>
        <v>0</v>
      </c>
    </row>
    <row r="191" spans="1:14">
      <c r="A191" s="4552"/>
      <c r="B191" s="4513"/>
      <c r="C191" s="4514"/>
      <c r="D191" s="4515"/>
      <c r="E191" s="4514"/>
      <c r="F191" s="4516"/>
      <c r="G191" s="4511"/>
      <c r="H191" s="4511"/>
      <c r="I191" s="4511"/>
      <c r="J191" s="4512"/>
      <c r="K191" s="4517"/>
      <c r="L191" s="4514"/>
      <c r="M191" s="4515"/>
      <c r="N191" s="4518"/>
    </row>
    <row r="192" spans="1:14" ht="18.75">
      <c r="A192" s="4552"/>
      <c r="B192" s="1416"/>
      <c r="C192" s="1417"/>
      <c r="D192" s="1418"/>
      <c r="E192" s="1419"/>
      <c r="F192" s="1420"/>
      <c r="G192" s="1421"/>
      <c r="H192" s="1421"/>
      <c r="I192" s="1422"/>
      <c r="J192" s="1423"/>
      <c r="K192" s="1424"/>
      <c r="L192" s="1424"/>
      <c r="M192" s="1425"/>
      <c r="N192" s="1426"/>
    </row>
    <row r="193" spans="1:14">
      <c r="A193" s="4552"/>
      <c r="B193" s="4513">
        <f>IF(ISBLANK(F193),0,(F193/B175)*B173)</f>
        <v>0</v>
      </c>
      <c r="C193" s="4514">
        <f>IF(ISBLANK(J193),0,(J193/C175)*C173)</f>
        <v>0</v>
      </c>
      <c r="D193" s="4515">
        <f>IF(ISBLANK(F193),0,(F193/D175)*D173)</f>
        <v>0</v>
      </c>
      <c r="E193" s="4514">
        <f>IF(ISBLANK(J193),0,(J193/E175)*E173)</f>
        <v>0</v>
      </c>
      <c r="F193" s="4516"/>
      <c r="G193" s="4519" t="s">
        <v>1390</v>
      </c>
      <c r="H193" s="4520"/>
      <c r="I193" s="4521"/>
      <c r="J193" s="4512"/>
      <c r="K193" s="4517"/>
      <c r="L193" s="4514"/>
      <c r="M193" s="4515"/>
      <c r="N193" s="4518"/>
    </row>
    <row r="194" spans="1:14">
      <c r="A194" s="4552"/>
      <c r="B194" s="4513"/>
      <c r="C194" s="4514"/>
      <c r="D194" s="4515"/>
      <c r="E194" s="4514"/>
      <c r="F194" s="4516"/>
      <c r="G194" s="4522"/>
      <c r="H194" s="4523"/>
      <c r="I194" s="4524"/>
      <c r="J194" s="4512"/>
      <c r="K194" s="4517"/>
      <c r="L194" s="4514"/>
      <c r="M194" s="4515"/>
      <c r="N194" s="4518"/>
    </row>
    <row r="195" spans="1:14">
      <c r="A195" s="4552"/>
      <c r="B195" s="4513">
        <f>IF(ISBLANK(F195),0,(F195/B175)*B173)</f>
        <v>0.75</v>
      </c>
      <c r="C195" s="4514">
        <f>IF(ISBLANK(J195),0,(J195/C175)*C173)</f>
        <v>0.75</v>
      </c>
      <c r="D195" s="4515">
        <f>IF(ISBLANK(F195),0,(F195/D175)*D173)</f>
        <v>0.31578947368421051</v>
      </c>
      <c r="E195" s="4514">
        <f>IF(ISBLANK(J195),0,(J195/E175)*E173)</f>
        <v>0.31380753138075312</v>
      </c>
      <c r="F195" s="4516">
        <v>0.75</v>
      </c>
      <c r="G195" s="4510" t="s">
        <v>1391</v>
      </c>
      <c r="H195" s="4510"/>
      <c r="I195" s="4510"/>
      <c r="J195" s="4512">
        <v>0.75</v>
      </c>
      <c r="K195" s="4517">
        <f>(F195/G172)*K173</f>
        <v>0.1875</v>
      </c>
      <c r="L195" s="4514">
        <f>(J195/G172)*L173</f>
        <v>0.375</v>
      </c>
      <c r="M195" s="4515">
        <f>(F195/J174)*M173</f>
        <v>0.1875</v>
      </c>
      <c r="N195" s="4518">
        <f>(J195/J174)*N173</f>
        <v>0.375</v>
      </c>
    </row>
    <row r="196" spans="1:14">
      <c r="A196" s="4552"/>
      <c r="B196" s="4513"/>
      <c r="C196" s="4514"/>
      <c r="D196" s="4515"/>
      <c r="E196" s="4514"/>
      <c r="F196" s="4516"/>
      <c r="G196" s="4511"/>
      <c r="H196" s="4511"/>
      <c r="I196" s="4511"/>
      <c r="J196" s="4512"/>
      <c r="K196" s="4517"/>
      <c r="L196" s="4514"/>
      <c r="M196" s="4515"/>
      <c r="N196" s="4518"/>
    </row>
    <row r="197" spans="1:14" ht="15.75">
      <c r="A197" s="4552"/>
      <c r="B197" s="1416"/>
      <c r="C197" s="1417"/>
      <c r="D197" s="1419"/>
      <c r="E197" s="1419"/>
      <c r="F197" s="1415"/>
      <c r="G197" s="1427"/>
      <c r="H197" s="1427"/>
      <c r="I197" s="1400"/>
      <c r="J197" s="1428"/>
      <c r="K197" s="1429"/>
      <c r="L197" s="1430"/>
      <c r="M197" s="1431"/>
      <c r="N197" s="1432"/>
    </row>
    <row r="198" spans="1:14" ht="16.5" thickBot="1">
      <c r="A198" s="4552"/>
      <c r="B198" s="1416"/>
      <c r="C198" s="1417"/>
      <c r="D198" s="1419"/>
      <c r="E198" s="1419"/>
      <c r="F198" s="1433"/>
      <c r="G198" s="1434"/>
      <c r="H198" s="1434"/>
      <c r="I198" s="1435"/>
      <c r="J198" s="1436"/>
      <c r="K198" s="1437"/>
      <c r="L198" s="1437"/>
      <c r="M198" s="1437"/>
      <c r="N198" s="1438"/>
    </row>
    <row r="199" spans="1:14">
      <c r="A199" s="4552"/>
      <c r="B199" s="1439" t="s">
        <v>385</v>
      </c>
      <c r="C199" s="1440" t="s">
        <v>386</v>
      </c>
      <c r="D199" s="1441" t="s">
        <v>385</v>
      </c>
      <c r="E199" s="1440" t="s">
        <v>386</v>
      </c>
      <c r="F199" s="1442" t="s">
        <v>385</v>
      </c>
      <c r="G199" s="1400"/>
      <c r="H199" s="1400"/>
      <c r="I199" s="1400"/>
      <c r="J199" s="1443" t="s">
        <v>386</v>
      </c>
      <c r="K199" s="1441" t="s">
        <v>385</v>
      </c>
      <c r="L199" s="1440" t="s">
        <v>386</v>
      </c>
      <c r="M199" s="1441" t="s">
        <v>385</v>
      </c>
      <c r="N199" s="1444" t="s">
        <v>386</v>
      </c>
    </row>
    <row r="200" spans="1:14" ht="15.75">
      <c r="A200" s="4552"/>
      <c r="B200" s="1445">
        <f>SUM(B178:B192)</f>
        <v>1.6250000000000002</v>
      </c>
      <c r="C200" s="1446">
        <f>SUM(C178:C192)</f>
        <v>1.6400000000000001</v>
      </c>
      <c r="D200" s="1447">
        <f>SUM(D178:D192)</f>
        <v>0.68421052631578938</v>
      </c>
      <c r="E200" s="1446">
        <f>SUM(E178:E192)</f>
        <v>0.68619246861924688</v>
      </c>
      <c r="F200" s="1448">
        <f>SUM(F178:F192)</f>
        <v>1.6250000000000002</v>
      </c>
      <c r="G200" s="4501" t="s">
        <v>1392</v>
      </c>
      <c r="H200" s="4501"/>
      <c r="I200" s="4501"/>
      <c r="J200" s="1449">
        <f>SUM(J178:J192)</f>
        <v>1.6400000000000001</v>
      </c>
      <c r="K200" s="1447">
        <f>SUM(K178:K192)</f>
        <v>0.40625000000000006</v>
      </c>
      <c r="L200" s="1446">
        <f>SUM(L178:L192)</f>
        <v>0.82000000000000006</v>
      </c>
      <c r="M200" s="1447">
        <f>SUM(M178:M192)</f>
        <v>0.40625000000000006</v>
      </c>
      <c r="N200" s="1450">
        <f>SUM(N178:N192)</f>
        <v>0.82000000000000006</v>
      </c>
    </row>
    <row r="201" spans="1:14" ht="15.75">
      <c r="A201" s="4552"/>
      <c r="B201" s="1445">
        <f>SUM(B193:B197)</f>
        <v>0.75</v>
      </c>
      <c r="C201" s="1446">
        <f>SUM(C193:C197)</f>
        <v>0.75</v>
      </c>
      <c r="D201" s="1447">
        <f>SUM(D193:D197)</f>
        <v>0.31578947368421051</v>
      </c>
      <c r="E201" s="1446">
        <f>SUM(E193:E197)</f>
        <v>0.31380753138075312</v>
      </c>
      <c r="F201" s="1448">
        <f>SUM(F193:F197)</f>
        <v>0.75</v>
      </c>
      <c r="G201" s="4501" t="s">
        <v>1391</v>
      </c>
      <c r="H201" s="4501"/>
      <c r="I201" s="4501"/>
      <c r="J201" s="1449">
        <f>SUM(J193:J197)</f>
        <v>0.75</v>
      </c>
      <c r="K201" s="1447">
        <f>SUM(K193:K197)</f>
        <v>0.1875</v>
      </c>
      <c r="L201" s="1446">
        <f>SUM(L193:L197)</f>
        <v>0.375</v>
      </c>
      <c r="M201" s="1447">
        <f>SUM(M193:M197)</f>
        <v>0.1875</v>
      </c>
      <c r="N201" s="1450">
        <f>SUM(N193:N197)</f>
        <v>0.375</v>
      </c>
    </row>
    <row r="202" spans="1:14">
      <c r="A202" s="4552"/>
      <c r="B202" s="1451"/>
      <c r="C202" s="1452"/>
      <c r="D202" s="1453"/>
      <c r="E202" s="1452"/>
      <c r="F202" s="1454"/>
      <c r="G202" s="1400"/>
      <c r="H202" s="1400"/>
      <c r="I202" s="1455"/>
      <c r="J202" s="1400"/>
      <c r="K202" s="1453"/>
      <c r="L202" s="1452"/>
      <c r="M202" s="1453"/>
      <c r="N202" s="1456"/>
    </row>
    <row r="203" spans="1:14" ht="15.75">
      <c r="A203" s="4552"/>
      <c r="B203" s="1457">
        <f>SUM(B178:B197)</f>
        <v>2.375</v>
      </c>
      <c r="C203" s="1458">
        <f>SUM(C178:C197)</f>
        <v>2.39</v>
      </c>
      <c r="D203" s="1459">
        <f>SUM(D178:D197)</f>
        <v>0.99999999999999989</v>
      </c>
      <c r="E203" s="1458">
        <f>SUM(E178:E197)</f>
        <v>1</v>
      </c>
      <c r="F203" s="1459">
        <f>SUM(F178:F197)</f>
        <v>2.375</v>
      </c>
      <c r="G203" s="4501" t="s">
        <v>1393</v>
      </c>
      <c r="H203" s="4501"/>
      <c r="I203" s="4501"/>
      <c r="J203" s="1458">
        <f>SUM(J178:J197)</f>
        <v>2.39</v>
      </c>
      <c r="K203" s="1459">
        <f>SUM(K178:K197)</f>
        <v>0.59375</v>
      </c>
      <c r="L203" s="1458">
        <f>SUM(L178:L197)</f>
        <v>1.1950000000000001</v>
      </c>
      <c r="M203" s="1459">
        <f>SUM(M178:M197)</f>
        <v>0.59375</v>
      </c>
      <c r="N203" s="1460">
        <f>SUM(N178:N197)</f>
        <v>1.1950000000000001</v>
      </c>
    </row>
    <row r="204" spans="1:14">
      <c r="A204" s="4552"/>
      <c r="B204" s="1461"/>
      <c r="C204" s="1462"/>
      <c r="D204" s="1463"/>
      <c r="E204" s="1463"/>
      <c r="F204" s="1464"/>
      <c r="G204" s="1465"/>
      <c r="H204" s="1465"/>
      <c r="I204" s="1455"/>
      <c r="J204" s="1455"/>
      <c r="K204" s="1466"/>
      <c r="L204" s="1466"/>
      <c r="M204" s="1466"/>
      <c r="N204" s="1467"/>
    </row>
    <row r="205" spans="1:14" ht="15.75">
      <c r="A205" s="4552"/>
      <c r="B205" s="4504">
        <f>(G205/F203)*B203</f>
        <v>32</v>
      </c>
      <c r="C205" s="4505">
        <f>(H205/J203)*C203</f>
        <v>32</v>
      </c>
      <c r="D205" s="4506">
        <f>(G205/F203)*D203</f>
        <v>13.473684210526313</v>
      </c>
      <c r="E205" s="4505">
        <f>(H205/J203)*E203</f>
        <v>13.389121338912133</v>
      </c>
      <c r="F205" s="4507" t="s">
        <v>1394</v>
      </c>
      <c r="G205" s="4508">
        <f>G172*G174</f>
        <v>32</v>
      </c>
      <c r="H205" s="4509">
        <f>G172*G174</f>
        <v>32</v>
      </c>
      <c r="I205" s="1468"/>
      <c r="J205" s="1469"/>
      <c r="K205" s="4496" t="s">
        <v>1394</v>
      </c>
      <c r="L205" s="4496"/>
      <c r="M205" s="4496" t="s">
        <v>1395</v>
      </c>
      <c r="N205" s="4497"/>
    </row>
    <row r="206" spans="1:14" ht="15.75">
      <c r="A206" s="4552"/>
      <c r="B206" s="4487"/>
      <c r="C206" s="4489"/>
      <c r="D206" s="4491"/>
      <c r="E206" s="4489"/>
      <c r="F206" s="4493"/>
      <c r="G206" s="4495"/>
      <c r="H206" s="4503"/>
      <c r="I206" s="1470"/>
      <c r="J206" s="1471"/>
      <c r="K206" s="4498">
        <f>(G205/F203)*K203</f>
        <v>8</v>
      </c>
      <c r="L206" s="4499">
        <f>(H205/J203)*L203</f>
        <v>16</v>
      </c>
      <c r="M206" s="4498">
        <f>(G207/F203)*M203</f>
        <v>1</v>
      </c>
      <c r="N206" s="4500">
        <f>(H207/J203)*N203</f>
        <v>2</v>
      </c>
    </row>
    <row r="207" spans="1:14" ht="15.75">
      <c r="A207" s="4552"/>
      <c r="B207" s="4486">
        <f>(G207/F203)*B203</f>
        <v>4</v>
      </c>
      <c r="C207" s="4488">
        <f>(H207/J203)*C203</f>
        <v>4</v>
      </c>
      <c r="D207" s="4490">
        <f>(G207/F203)*D203</f>
        <v>1.6842105263157892</v>
      </c>
      <c r="E207" s="4488">
        <f>(H207/J203)*E203</f>
        <v>1.6736401673640167</v>
      </c>
      <c r="F207" s="4492" t="s">
        <v>1395</v>
      </c>
      <c r="G207" s="4494">
        <f>G172</f>
        <v>4</v>
      </c>
      <c r="H207" s="4502">
        <f>G172</f>
        <v>4</v>
      </c>
      <c r="I207" s="1472"/>
      <c r="J207" s="1473"/>
      <c r="K207" s="4498"/>
      <c r="L207" s="4499"/>
      <c r="M207" s="4498"/>
      <c r="N207" s="4500"/>
    </row>
    <row r="208" spans="1:14" ht="15.75">
      <c r="A208" s="4552"/>
      <c r="B208" s="4487"/>
      <c r="C208" s="4489"/>
      <c r="D208" s="4491"/>
      <c r="E208" s="4489"/>
      <c r="F208" s="4493"/>
      <c r="G208" s="4495"/>
      <c r="H208" s="4503"/>
      <c r="I208" s="1470"/>
      <c r="J208" s="1471"/>
      <c r="K208" s="4498"/>
      <c r="L208" s="4499"/>
      <c r="M208" s="4498"/>
      <c r="N208" s="4500"/>
    </row>
    <row r="209" spans="1:14" ht="15.75" thickBot="1">
      <c r="A209" s="4552"/>
      <c r="B209" s="1474" t="s">
        <v>385</v>
      </c>
      <c r="C209" s="1475" t="s">
        <v>386</v>
      </c>
      <c r="D209" s="1476" t="s">
        <v>385</v>
      </c>
      <c r="E209" s="1475" t="s">
        <v>386</v>
      </c>
      <c r="F209" s="1477"/>
      <c r="G209" s="1476" t="s">
        <v>385</v>
      </c>
      <c r="H209" s="1475" t="s">
        <v>386</v>
      </c>
      <c r="I209" s="1455"/>
      <c r="J209" s="1455"/>
      <c r="K209" s="1478" t="s">
        <v>385</v>
      </c>
      <c r="L209" s="1479" t="s">
        <v>386</v>
      </c>
      <c r="M209" s="1478" t="s">
        <v>385</v>
      </c>
      <c r="N209" s="1480" t="s">
        <v>386</v>
      </c>
    </row>
    <row r="210" spans="1:14" ht="21">
      <c r="A210" s="4552"/>
      <c r="B210" s="4477" t="s">
        <v>1396</v>
      </c>
      <c r="C210" s="4478"/>
      <c r="D210" s="4478"/>
      <c r="E210" s="4478"/>
      <c r="F210" s="4478"/>
      <c r="G210" s="4478"/>
      <c r="H210" s="4478"/>
      <c r="I210" s="4478"/>
      <c r="J210" s="4478"/>
      <c r="K210" s="4478"/>
      <c r="L210" s="4478"/>
      <c r="M210" s="4478"/>
      <c r="N210" s="4479"/>
    </row>
    <row r="211" spans="1:14">
      <c r="A211" s="4552"/>
      <c r="B211" s="4480" t="s">
        <v>1375</v>
      </c>
      <c r="C211" s="4481"/>
      <c r="D211" s="4481"/>
      <c r="E211" s="4481"/>
      <c r="F211" s="4481"/>
      <c r="G211" s="4481"/>
      <c r="H211" s="4481"/>
      <c r="I211" s="4481"/>
      <c r="J211" s="4481"/>
      <c r="K211" s="4481"/>
      <c r="L211" s="4481"/>
      <c r="M211" s="4481"/>
      <c r="N211" s="4482"/>
    </row>
    <row r="212" spans="1:14">
      <c r="A212" s="4552"/>
      <c r="B212" s="4480" t="s">
        <v>1397</v>
      </c>
      <c r="C212" s="4481"/>
      <c r="D212" s="4481"/>
      <c r="E212" s="4481"/>
      <c r="F212" s="4481"/>
      <c r="G212" s="4481"/>
      <c r="H212" s="4481"/>
      <c r="I212" s="4481"/>
      <c r="J212" s="4481"/>
      <c r="K212" s="4481"/>
      <c r="L212" s="4481"/>
      <c r="M212" s="4481"/>
      <c r="N212" s="4482"/>
    </row>
    <row r="213" spans="1:14" ht="16.5" thickBot="1">
      <c r="A213" s="4552"/>
      <c r="B213" s="1481"/>
      <c r="C213" s="1482"/>
      <c r="D213" s="1482"/>
      <c r="E213" s="1483"/>
      <c r="F213" s="1483"/>
      <c r="G213" s="1484"/>
      <c r="H213" s="1485"/>
      <c r="I213" s="1486"/>
      <c r="J213" s="1486"/>
      <c r="K213" s="1487"/>
      <c r="L213" s="1487"/>
      <c r="M213" s="1487"/>
      <c r="N213" s="1488"/>
    </row>
    <row r="214" spans="1:14">
      <c r="A214" s="4552"/>
      <c r="B214" s="1489" t="s">
        <v>24</v>
      </c>
      <c r="C214" s="1490" t="s">
        <v>1398</v>
      </c>
      <c r="D214" s="1490"/>
      <c r="E214" s="1491"/>
      <c r="F214" s="1491"/>
      <c r="G214" s="1491"/>
      <c r="H214" s="1491"/>
      <c r="I214" s="1491"/>
      <c r="J214" s="1491"/>
      <c r="K214" s="1491"/>
      <c r="L214" s="1491"/>
      <c r="M214" s="1491"/>
      <c r="N214" s="1492"/>
    </row>
    <row r="215" spans="1:14">
      <c r="A215" s="4552"/>
      <c r="B215" s="1493" t="s">
        <v>27</v>
      </c>
      <c r="C215" s="1494" t="s">
        <v>1399</v>
      </c>
      <c r="D215" s="1495"/>
      <c r="E215" s="1496"/>
      <c r="F215" s="1496"/>
      <c r="G215" s="1497" t="s">
        <v>12</v>
      </c>
      <c r="H215" s="1498" t="s">
        <v>1400</v>
      </c>
      <c r="I215" s="1496"/>
      <c r="J215" s="1496"/>
      <c r="K215" s="1496"/>
      <c r="L215" s="1496"/>
      <c r="M215" s="1496"/>
      <c r="N215" s="1499"/>
    </row>
    <row r="216" spans="1:14">
      <c r="A216" s="4552"/>
      <c r="B216" s="1500" t="s">
        <v>264</v>
      </c>
      <c r="C216" s="1501" t="s">
        <v>1401</v>
      </c>
      <c r="D216" s="1498"/>
      <c r="E216" s="1496"/>
      <c r="F216" s="1496"/>
      <c r="G216" s="1497" t="s">
        <v>14</v>
      </c>
      <c r="H216" s="1498" t="s">
        <v>1402</v>
      </c>
      <c r="I216" s="1496"/>
      <c r="J216" s="1496"/>
      <c r="K216" s="1496"/>
      <c r="L216" s="1496"/>
      <c r="M216" s="1496"/>
      <c r="N216" s="1502" t="s">
        <v>1325</v>
      </c>
    </row>
    <row r="217" spans="1:14" ht="15.75" thickBot="1">
      <c r="A217" s="4552"/>
      <c r="B217" s="1503"/>
      <c r="C217" s="1494"/>
      <c r="D217" s="1494"/>
      <c r="E217" s="1496"/>
      <c r="F217" s="1496"/>
      <c r="G217" s="1496"/>
      <c r="H217" s="1496"/>
      <c r="I217" s="1496"/>
      <c r="J217" s="1496"/>
      <c r="K217" s="1496"/>
      <c r="L217" s="1496"/>
      <c r="M217" s="1496"/>
      <c r="N217" s="1499"/>
    </row>
    <row r="218" spans="1:14">
      <c r="A218" s="4552"/>
      <c r="B218" s="4483" t="s">
        <v>1314</v>
      </c>
      <c r="C218" s="4484"/>
      <c r="D218" s="4484"/>
      <c r="E218" s="4484"/>
      <c r="F218" s="4484"/>
      <c r="G218" s="4484"/>
      <c r="H218" s="4484"/>
      <c r="I218" s="4484"/>
      <c r="J218" s="4484"/>
      <c r="K218" s="4484"/>
      <c r="L218" s="4484"/>
      <c r="M218" s="4484"/>
      <c r="N218" s="4485"/>
    </row>
    <row r="219" spans="1:14">
      <c r="A219" s="4552"/>
      <c r="B219" s="1504"/>
      <c r="C219" s="1400"/>
      <c r="D219" s="4465" t="s">
        <v>1315</v>
      </c>
      <c r="E219" s="4465"/>
      <c r="F219" s="4465"/>
      <c r="G219" s="4465"/>
      <c r="H219" s="4465"/>
      <c r="I219" s="4465"/>
      <c r="J219" s="4465"/>
      <c r="K219" s="4465"/>
      <c r="L219" s="4465"/>
      <c r="M219" s="1505"/>
      <c r="N219" s="1506"/>
    </row>
    <row r="220" spans="1:14">
      <c r="A220" s="4552"/>
      <c r="B220" s="1504"/>
      <c r="C220" s="1400"/>
      <c r="D220" s="1507"/>
      <c r="E220" s="1508" t="s">
        <v>1316</v>
      </c>
      <c r="F220" s="1508"/>
      <c r="G220" s="1508"/>
      <c r="H220" s="1509" t="s">
        <v>1317</v>
      </c>
      <c r="I220" s="1508"/>
      <c r="J220" s="1508" t="s">
        <v>1318</v>
      </c>
      <c r="K220" s="1508"/>
      <c r="L220" s="1507"/>
      <c r="M220" s="1505"/>
      <c r="N220" s="1506"/>
    </row>
    <row r="221" spans="1:14">
      <c r="A221" s="4552"/>
      <c r="B221" s="1504"/>
      <c r="C221" s="1400"/>
      <c r="D221" s="1507"/>
      <c r="E221" s="1508" t="s">
        <v>1319</v>
      </c>
      <c r="F221" s="1508"/>
      <c r="G221" s="1508"/>
      <c r="H221" s="1509" t="s">
        <v>1320</v>
      </c>
      <c r="I221" s="1508"/>
      <c r="J221" s="1508" t="s">
        <v>1321</v>
      </c>
      <c r="K221" s="1508"/>
      <c r="L221" s="1507"/>
      <c r="M221" s="1505"/>
      <c r="N221" s="1506"/>
    </row>
    <row r="222" spans="1:14">
      <c r="A222" s="4552"/>
      <c r="B222" s="1504"/>
      <c r="C222" s="1400"/>
      <c r="D222" s="4465" t="s">
        <v>1322</v>
      </c>
      <c r="E222" s="4465"/>
      <c r="F222" s="4465"/>
      <c r="G222" s="4465"/>
      <c r="H222" s="4465"/>
      <c r="I222" s="4465"/>
      <c r="J222" s="4465"/>
      <c r="K222" s="4465"/>
      <c r="L222" s="4465"/>
      <c r="M222" s="1505"/>
      <c r="N222" s="1506"/>
    </row>
    <row r="223" spans="1:14">
      <c r="A223" s="4552"/>
      <c r="B223" s="1504"/>
      <c r="C223" s="1400"/>
      <c r="D223" s="4466" t="s">
        <v>1323</v>
      </c>
      <c r="E223" s="4466"/>
      <c r="F223" s="4466"/>
      <c r="G223" s="4466"/>
      <c r="H223" s="4466"/>
      <c r="I223" s="4466"/>
      <c r="J223" s="4466"/>
      <c r="K223" s="4466"/>
      <c r="L223" s="4466"/>
      <c r="M223" s="1505"/>
      <c r="N223" s="1506"/>
    </row>
    <row r="224" spans="1:14">
      <c r="A224" s="4552"/>
      <c r="B224" s="1504"/>
      <c r="C224" s="1400"/>
      <c r="D224" s="4465" t="s">
        <v>1324</v>
      </c>
      <c r="E224" s="4465"/>
      <c r="F224" s="4465"/>
      <c r="G224" s="4465"/>
      <c r="H224" s="4465"/>
      <c r="I224" s="4465"/>
      <c r="J224" s="4465"/>
      <c r="K224" s="4465"/>
      <c r="L224" s="4465"/>
      <c r="M224" s="1505"/>
      <c r="N224" s="1506"/>
    </row>
    <row r="225" spans="1:14" ht="15.75" thickBot="1">
      <c r="A225" s="4552"/>
      <c r="B225" s="4467" t="s">
        <v>1313</v>
      </c>
      <c r="C225" s="4468"/>
      <c r="D225" s="4468"/>
      <c r="E225" s="4468"/>
      <c r="F225" s="4468"/>
      <c r="G225" s="4468"/>
      <c r="H225" s="4468"/>
      <c r="I225" s="4468"/>
      <c r="J225" s="4468"/>
      <c r="K225" s="4468"/>
      <c r="L225" s="4468"/>
      <c r="M225" s="4468"/>
      <c r="N225" s="4469"/>
    </row>
    <row r="226" spans="1:14">
      <c r="A226" s="4552"/>
      <c r="B226" s="4470" t="s">
        <v>271</v>
      </c>
      <c r="C226" s="4471"/>
      <c r="D226" s="4471"/>
      <c r="E226" s="4471"/>
      <c r="F226" s="4471"/>
      <c r="G226" s="4471"/>
      <c r="H226" s="4471"/>
      <c r="I226" s="4471"/>
      <c r="J226" s="4471"/>
      <c r="K226" s="4471"/>
      <c r="L226" s="4471"/>
      <c r="M226" s="4471"/>
      <c r="N226" s="4472"/>
    </row>
    <row r="227" spans="1:14" ht="15.75" thickBot="1">
      <c r="A227" s="4552"/>
      <c r="B227" s="4473"/>
      <c r="C227" s="4474"/>
      <c r="D227" s="4474"/>
      <c r="E227" s="4474"/>
      <c r="F227" s="4474"/>
      <c r="G227" s="4474"/>
      <c r="H227" s="4474"/>
      <c r="I227" s="4474"/>
      <c r="J227" s="4474"/>
      <c r="K227" s="4474"/>
      <c r="L227" s="4474"/>
      <c r="M227" s="4474"/>
      <c r="N227" s="4475"/>
    </row>
    <row r="229" spans="1:14" ht="15.75" thickBot="1">
      <c r="A229" s="1237" t="s">
        <v>260</v>
      </c>
      <c r="B229" s="4476" t="s">
        <v>1403</v>
      </c>
      <c r="C229" s="4476"/>
      <c r="D229" s="4476"/>
      <c r="E229" s="4476"/>
      <c r="F229" s="4476"/>
      <c r="G229" s="4476"/>
      <c r="H229" s="4476"/>
      <c r="I229" s="4476"/>
      <c r="J229" s="4476"/>
      <c r="K229" s="4476"/>
      <c r="L229" s="4476"/>
      <c r="M229" s="4476"/>
      <c r="N229" s="4476"/>
    </row>
    <row r="230" spans="1:14" ht="23.25">
      <c r="A230" s="4456" t="s">
        <v>1403</v>
      </c>
      <c r="B230" s="4338" t="s">
        <v>1403</v>
      </c>
      <c r="C230" s="4339"/>
      <c r="D230" s="4339"/>
      <c r="E230" s="4339"/>
      <c r="F230" s="4339"/>
      <c r="G230" s="4339"/>
      <c r="H230" s="4339"/>
      <c r="I230" s="4339"/>
      <c r="J230" s="4339"/>
      <c r="K230" s="4339"/>
      <c r="L230" s="4339"/>
      <c r="M230" s="4339"/>
      <c r="N230" s="4340"/>
    </row>
    <row r="231" spans="1:14" ht="15.75">
      <c r="A231" s="4456"/>
      <c r="B231" s="1510"/>
      <c r="C231" s="1148"/>
      <c r="D231" s="1148"/>
      <c r="E231" s="1148"/>
      <c r="F231" s="1148"/>
      <c r="G231" s="1148"/>
      <c r="H231" s="1148"/>
      <c r="I231" s="4457" t="s">
        <v>1404</v>
      </c>
      <c r="J231" s="4457"/>
      <c r="K231" s="4457"/>
      <c r="L231" s="4459" t="s">
        <v>626</v>
      </c>
      <c r="M231" s="4461">
        <v>1</v>
      </c>
      <c r="N231" s="4463" t="s">
        <v>17</v>
      </c>
    </row>
    <row r="232" spans="1:14" ht="15.75">
      <c r="A232" s="4456"/>
      <c r="B232" s="1511"/>
      <c r="C232" s="1512" t="s">
        <v>1405</v>
      </c>
      <c r="D232" s="1512" t="s">
        <v>1276</v>
      </c>
      <c r="E232" s="1513"/>
      <c r="F232" s="1514"/>
      <c r="G232" s="1515"/>
      <c r="H232" s="1514"/>
      <c r="I232" s="4458"/>
      <c r="J232" s="4458"/>
      <c r="K232" s="4458"/>
      <c r="L232" s="4460"/>
      <c r="M232" s="4462"/>
      <c r="N232" s="4464"/>
    </row>
    <row r="233" spans="1:14" ht="15.75">
      <c r="A233" s="4456"/>
      <c r="B233" s="1516"/>
      <c r="C233" s="1517"/>
      <c r="D233" s="1517"/>
      <c r="E233" s="1335"/>
      <c r="F233" s="1335"/>
      <c r="G233" s="1518"/>
      <c r="H233" s="1359"/>
      <c r="I233" s="1359"/>
      <c r="J233" s="1359"/>
      <c r="K233" s="1359"/>
      <c r="L233" s="1359"/>
      <c r="M233" s="1359"/>
      <c r="N233" s="1519"/>
    </row>
    <row r="234" spans="1:14" ht="15.75">
      <c r="A234" s="4456"/>
      <c r="B234" s="135"/>
      <c r="C234" s="1517" t="s">
        <v>1406</v>
      </c>
      <c r="D234"/>
      <c r="E234" s="1517"/>
      <c r="F234"/>
      <c r="G234"/>
      <c r="H234" s="1520"/>
      <c r="I234" s="1520"/>
      <c r="J234" s="1520"/>
      <c r="K234" s="1520"/>
      <c r="L234" s="1521">
        <f>SUM(L237:L250)</f>
        <v>1.236</v>
      </c>
      <c r="M234" s="1521">
        <f>SUM(M237:M250)</f>
        <v>1.238</v>
      </c>
      <c r="N234" s="1522"/>
    </row>
    <row r="235" spans="1:14" ht="15.75">
      <c r="A235" s="4456"/>
      <c r="B235" s="135"/>
      <c r="C235" s="6"/>
      <c r="D235" s="1523"/>
      <c r="E235" s="1523"/>
      <c r="F235" s="6"/>
      <c r="G235" s="6"/>
      <c r="H235" s="1520"/>
      <c r="I235" s="1520"/>
      <c r="J235" s="1520"/>
      <c r="K235" s="1520"/>
      <c r="L235" s="1524" t="s">
        <v>342</v>
      </c>
      <c r="M235" s="1525" t="s">
        <v>343</v>
      </c>
      <c r="N235" s="1522"/>
    </row>
    <row r="236" spans="1:14" ht="15.75">
      <c r="A236" s="4456"/>
      <c r="B236" s="135"/>
      <c r="C236" s="1523"/>
      <c r="D236" s="1523"/>
      <c r="E236" s="1523"/>
      <c r="F236" s="6"/>
      <c r="G236" s="6"/>
      <c r="H236" s="1520"/>
      <c r="I236" s="1520"/>
      <c r="J236" s="1520"/>
      <c r="K236" s="1520"/>
      <c r="L236" s="1526"/>
      <c r="M236" s="1527"/>
      <c r="N236" s="1522"/>
    </row>
    <row r="237" spans="1:14" ht="15.75">
      <c r="A237" s="4456"/>
      <c r="B237" s="135"/>
      <c r="C237" s="1528">
        <v>0.05</v>
      </c>
      <c r="D237" s="1341" t="s">
        <v>1407</v>
      </c>
      <c r="E237" s="1341"/>
      <c r="F237" s="6"/>
      <c r="G237" s="6"/>
      <c r="H237" s="1520"/>
      <c r="I237" s="1520"/>
      <c r="J237" s="1520"/>
      <c r="K237" s="1520"/>
      <c r="L237" s="1343">
        <f>M231*C237</f>
        <v>0.05</v>
      </c>
      <c r="M237" s="1343">
        <f>L237</f>
        <v>0.05</v>
      </c>
      <c r="N237" s="1522"/>
    </row>
    <row r="238" spans="1:14" ht="15.75">
      <c r="A238" s="4456"/>
      <c r="B238" s="135"/>
      <c r="C238" s="1528">
        <v>0.03</v>
      </c>
      <c r="D238" s="1341" t="s">
        <v>1408</v>
      </c>
      <c r="E238" s="1341"/>
      <c r="F238" s="6"/>
      <c r="G238" s="6"/>
      <c r="H238" s="1520"/>
      <c r="I238" s="1520"/>
      <c r="J238" s="1520"/>
      <c r="K238" s="1520"/>
      <c r="L238" s="1343">
        <f>M231*C238</f>
        <v>0.03</v>
      </c>
      <c r="M238" s="1343">
        <f>L238</f>
        <v>0.03</v>
      </c>
      <c r="N238" s="1522"/>
    </row>
    <row r="239" spans="1:14" ht="15.75">
      <c r="A239" s="4456"/>
      <c r="B239" s="1529"/>
      <c r="C239" s="1528">
        <v>5.0000000000000001E-3</v>
      </c>
      <c r="D239" s="1341" t="s">
        <v>1409</v>
      </c>
      <c r="E239" s="1341"/>
      <c r="F239" s="6"/>
      <c r="G239" s="6"/>
      <c r="H239" s="1520"/>
      <c r="I239" s="1520"/>
      <c r="J239" s="1520"/>
      <c r="K239" s="1520"/>
      <c r="L239" s="1343">
        <f>M231*C239</f>
        <v>5.0000000000000001E-3</v>
      </c>
      <c r="M239" s="1343">
        <f>L239</f>
        <v>5.0000000000000001E-3</v>
      </c>
      <c r="N239" s="1522"/>
    </row>
    <row r="240" spans="1:14" ht="15.75">
      <c r="A240" s="4456"/>
      <c r="B240" s="1529"/>
      <c r="C240" s="1528">
        <v>1.6E-2</v>
      </c>
      <c r="D240" s="1341" t="s">
        <v>1410</v>
      </c>
      <c r="E240" s="1341"/>
      <c r="F240" s="6"/>
      <c r="G240" s="6"/>
      <c r="H240" s="1520"/>
      <c r="I240" s="1520"/>
      <c r="J240" s="1520"/>
      <c r="K240" s="1520"/>
      <c r="L240" s="1343">
        <f>M231*C240</f>
        <v>1.6E-2</v>
      </c>
      <c r="M240" s="1343">
        <f>L240</f>
        <v>1.6E-2</v>
      </c>
      <c r="N240" s="1522"/>
    </row>
    <row r="241" spans="1:14" ht="15.75">
      <c r="A241" s="4456"/>
      <c r="B241" s="1529"/>
      <c r="C241" s="1528">
        <v>0.06</v>
      </c>
      <c r="D241" s="1341" t="s">
        <v>1411</v>
      </c>
      <c r="E241" s="1341"/>
      <c r="F241" s="6"/>
      <c r="G241" s="6"/>
      <c r="H241" s="1520"/>
      <c r="I241" s="1520"/>
      <c r="J241" s="1520"/>
      <c r="K241" s="1520"/>
      <c r="L241" s="1343">
        <f>M231*C241</f>
        <v>0.06</v>
      </c>
      <c r="M241" s="1343">
        <f>L241</f>
        <v>0.06</v>
      </c>
      <c r="N241" s="1522"/>
    </row>
    <row r="242" spans="1:14" ht="15.75">
      <c r="A242" s="4456"/>
      <c r="B242" s="1529"/>
      <c r="C242" s="1530"/>
      <c r="D242" s="1341"/>
      <c r="E242" s="1341"/>
      <c r="F242" s="6"/>
      <c r="G242" s="6"/>
      <c r="H242" s="1520"/>
      <c r="I242" s="1520"/>
      <c r="J242" s="1520"/>
      <c r="K242" s="1520"/>
      <c r="L242" s="1343"/>
      <c r="M242" s="1343"/>
      <c r="N242" s="1522"/>
    </row>
    <row r="243" spans="1:14" ht="15.75">
      <c r="A243" s="4456"/>
      <c r="B243" s="1529"/>
      <c r="C243" s="1530"/>
      <c r="D243" s="1531" t="s">
        <v>1412</v>
      </c>
      <c r="E243" s="1341"/>
      <c r="F243" s="6"/>
      <c r="G243" s="6"/>
      <c r="H243" s="1520"/>
      <c r="I243" s="1520"/>
      <c r="J243" s="1520"/>
      <c r="K243" s="1520"/>
      <c r="L243" s="1343"/>
      <c r="M243" s="1343"/>
      <c r="N243" s="1522"/>
    </row>
    <row r="244" spans="1:14" ht="15.75">
      <c r="A244" s="4456"/>
      <c r="B244" s="1524" t="s">
        <v>342</v>
      </c>
      <c r="C244" s="1532">
        <v>1.4999999999999999E-2</v>
      </c>
      <c r="D244" s="1341" t="s">
        <v>1413</v>
      </c>
      <c r="E244" s="1341"/>
      <c r="F244" s="6"/>
      <c r="G244" s="6"/>
      <c r="H244" s="1520"/>
      <c r="I244" s="1520"/>
      <c r="J244" s="1520"/>
      <c r="K244" s="1520"/>
      <c r="L244" s="1533">
        <f>M231*C244</f>
        <v>1.4999999999999999E-2</v>
      </c>
      <c r="M244" s="1343"/>
      <c r="N244" s="1522"/>
    </row>
    <row r="245" spans="1:14" ht="15.75">
      <c r="A245" s="4456"/>
      <c r="B245" s="1524"/>
      <c r="C245" s="1530"/>
      <c r="D245" s="1534" t="s">
        <v>392</v>
      </c>
      <c r="E245" s="1341"/>
      <c r="F245" s="6"/>
      <c r="G245" s="6"/>
      <c r="H245" s="1520"/>
      <c r="I245" s="1520"/>
      <c r="J245" s="1520"/>
      <c r="K245" s="1520"/>
      <c r="L245" s="1343"/>
      <c r="M245" s="1343"/>
      <c r="N245" s="1522"/>
    </row>
    <row r="246" spans="1:14" ht="15.75">
      <c r="A246" s="4456"/>
      <c r="B246" s="1535" t="s">
        <v>343</v>
      </c>
      <c r="C246" s="1532">
        <v>1.7000000000000001E-2</v>
      </c>
      <c r="D246" s="1341" t="s">
        <v>1414</v>
      </c>
      <c r="E246" s="1341"/>
      <c r="F246" s="6"/>
      <c r="G246" s="6"/>
      <c r="H246" s="1520"/>
      <c r="I246" s="1520"/>
      <c r="J246" s="1520"/>
      <c r="K246" s="1520"/>
      <c r="L246"/>
      <c r="M246" s="1533">
        <f>M231*C246</f>
        <v>1.7000000000000001E-2</v>
      </c>
      <c r="N246" s="1522"/>
    </row>
    <row r="247" spans="1:14">
      <c r="A247" s="4456"/>
      <c r="B247" s="135"/>
      <c r="C247" s="1536"/>
      <c r="D247" s="1536"/>
      <c r="E247" s="1536"/>
      <c r="F247" s="6"/>
      <c r="G247" s="6"/>
      <c r="H247" s="1520"/>
      <c r="I247" s="1520"/>
      <c r="J247" s="1520"/>
      <c r="K247" s="1520"/>
      <c r="L247" s="1536"/>
      <c r="M247" s="1343"/>
      <c r="N247" s="1522"/>
    </row>
    <row r="248" spans="1:14" ht="15.75">
      <c r="A248" s="4456"/>
      <c r="B248" s="135"/>
      <c r="C248" s="1532">
        <v>0.5</v>
      </c>
      <c r="D248" s="1341" t="s">
        <v>1415</v>
      </c>
      <c r="E248" s="1341"/>
      <c r="F248" s="6"/>
      <c r="G248" s="6"/>
      <c r="H248" s="1520"/>
      <c r="I248" s="1520"/>
      <c r="J248" s="1520"/>
      <c r="K248" s="1520"/>
      <c r="L248" s="1343">
        <f>M231*C248</f>
        <v>0.5</v>
      </c>
      <c r="M248" s="1343">
        <f>L248</f>
        <v>0.5</v>
      </c>
      <c r="N248" s="1522"/>
    </row>
    <row r="249" spans="1:14" ht="15.75">
      <c r="A249" s="4456"/>
      <c r="B249" s="135"/>
      <c r="C249" s="1532">
        <v>0.06</v>
      </c>
      <c r="D249" s="1341" t="s">
        <v>1416</v>
      </c>
      <c r="E249" s="1537"/>
      <c r="F249" s="6"/>
      <c r="G249" s="6"/>
      <c r="H249" s="1520"/>
      <c r="I249" s="1520"/>
      <c r="J249" s="1520"/>
      <c r="K249" s="1520"/>
      <c r="L249" s="1343">
        <f>M231*C249</f>
        <v>0.06</v>
      </c>
      <c r="M249" s="1343">
        <f>L249</f>
        <v>0.06</v>
      </c>
      <c r="N249" s="1522"/>
    </row>
    <row r="250" spans="1:14" ht="15.75">
      <c r="A250" s="4456"/>
      <c r="B250" s="1345"/>
      <c r="C250" s="1532">
        <v>0.5</v>
      </c>
      <c r="D250" s="1538" t="s">
        <v>1417</v>
      </c>
      <c r="E250" s="1335"/>
      <c r="F250" s="6"/>
      <c r="G250" s="6"/>
      <c r="H250" s="1520"/>
      <c r="I250" s="1520"/>
      <c r="J250" s="1520"/>
      <c r="K250" s="1520"/>
      <c r="L250" s="1343">
        <f>M231*C250</f>
        <v>0.5</v>
      </c>
      <c r="M250" s="1343">
        <f>L250</f>
        <v>0.5</v>
      </c>
      <c r="N250" s="1522"/>
    </row>
    <row r="251" spans="1:14" ht="15.75">
      <c r="A251" s="4456"/>
      <c r="B251" s="1345"/>
      <c r="C251" s="1341"/>
      <c r="D251" s="1341"/>
      <c r="E251" s="1335"/>
      <c r="F251" s="6"/>
      <c r="G251" s="6"/>
      <c r="H251" s="1520"/>
      <c r="I251" s="1520"/>
      <c r="J251" s="1520"/>
      <c r="K251" s="1520"/>
      <c r="L251" s="1343"/>
      <c r="M251" s="1343"/>
      <c r="N251" s="1522"/>
    </row>
    <row r="252" spans="1:14" ht="15.75">
      <c r="A252" s="4456"/>
      <c r="B252" s="1345"/>
      <c r="C252" s="1517" t="s">
        <v>1418</v>
      </c>
      <c r="D252" s="1356"/>
      <c r="E252" s="1335"/>
      <c r="F252" s="1201"/>
      <c r="G252" s="1352"/>
      <c r="H252" s="1359"/>
      <c r="I252" s="1359"/>
      <c r="J252" s="1359"/>
      <c r="K252" s="1359"/>
      <c r="L252" s="1539">
        <f>L234+M231</f>
        <v>2.2359999999999998</v>
      </c>
      <c r="M252" s="1539">
        <f>M234+M231</f>
        <v>2.238</v>
      </c>
      <c r="N252" s="1519"/>
    </row>
    <row r="253" spans="1:14" ht="15.75">
      <c r="A253" s="4456"/>
      <c r="B253" s="1345"/>
      <c r="C253" s="1517"/>
      <c r="D253" s="1356"/>
      <c r="E253" s="1335"/>
      <c r="F253" s="1201"/>
      <c r="G253" s="1352"/>
      <c r="H253" s="1359"/>
      <c r="I253" s="1359"/>
      <c r="J253" s="1359"/>
      <c r="K253" s="1359"/>
      <c r="L253" s="1539"/>
      <c r="M253" s="1539"/>
      <c r="N253" s="1519"/>
    </row>
    <row r="254" spans="1:14" ht="15.75">
      <c r="A254" s="4456"/>
      <c r="B254" s="1540" t="s">
        <v>1419</v>
      </c>
      <c r="C254" s="1517"/>
      <c r="D254" s="1356"/>
      <c r="E254" s="1335"/>
      <c r="F254" s="1201"/>
      <c r="G254" s="1352"/>
      <c r="H254" s="1359"/>
      <c r="I254" s="1359"/>
      <c r="J254" s="1359"/>
      <c r="K254" s="1359"/>
      <c r="L254" s="1539"/>
      <c r="M254" s="1539"/>
      <c r="N254" s="1519"/>
    </row>
    <row r="255" spans="1:14" ht="15.75">
      <c r="A255" s="4456"/>
      <c r="B255" s="1345"/>
      <c r="C255" s="1355"/>
      <c r="D255" s="1356"/>
      <c r="E255" s="1335"/>
      <c r="F255" s="1201"/>
      <c r="G255" s="1352"/>
      <c r="H255" s="1359"/>
      <c r="I255" s="1359"/>
      <c r="J255" s="1359"/>
      <c r="K255" s="1359"/>
      <c r="L255" s="1359"/>
      <c r="M255" s="1343"/>
      <c r="N255" s="1519"/>
    </row>
    <row r="256" spans="1:14" ht="15.75">
      <c r="A256" s="4456"/>
      <c r="B256" s="1541" t="s">
        <v>1420</v>
      </c>
      <c r="C256" s="1355"/>
      <c r="D256" s="1542" t="s">
        <v>1421</v>
      </c>
      <c r="E256" s="1335"/>
      <c r="F256" s="1201"/>
      <c r="G256" s="1352"/>
      <c r="H256" s="1359"/>
      <c r="I256" s="1359"/>
      <c r="J256" s="1359"/>
      <c r="K256" s="1359"/>
      <c r="L256" s="1359"/>
      <c r="M256" s="1343"/>
      <c r="N256" s="1519"/>
    </row>
    <row r="257" spans="1:29" ht="15.75">
      <c r="A257" s="4456"/>
      <c r="B257" s="1543"/>
      <c r="C257" s="1355"/>
      <c r="D257" s="1542" t="s">
        <v>1422</v>
      </c>
      <c r="E257" s="1335"/>
      <c r="F257" s="1201"/>
      <c r="G257" s="1352"/>
      <c r="H257" s="1359"/>
      <c r="I257" s="1359"/>
      <c r="J257" s="1359"/>
      <c r="K257" s="1359"/>
      <c r="L257" s="1359"/>
      <c r="M257" s="1343"/>
      <c r="N257" s="1519"/>
    </row>
    <row r="258" spans="1:29" ht="15.75">
      <c r="A258" s="4456"/>
      <c r="B258" s="1345"/>
      <c r="C258" s="1355"/>
      <c r="D258" s="1542" t="s">
        <v>1423</v>
      </c>
      <c r="E258" s="1335"/>
      <c r="F258" s="1201"/>
      <c r="G258" s="1352"/>
      <c r="H258" s="1359"/>
      <c r="I258" s="1359"/>
      <c r="J258" s="1359"/>
      <c r="K258" s="1359"/>
      <c r="L258" s="1359"/>
      <c r="M258" s="1343"/>
      <c r="N258" s="1519"/>
    </row>
    <row r="259" spans="1:29" ht="15.75">
      <c r="A259" s="4456"/>
      <c r="B259" s="1543"/>
      <c r="C259" s="1355"/>
      <c r="D259" s="1542" t="s">
        <v>1424</v>
      </c>
      <c r="E259" s="1335"/>
      <c r="F259" s="1201"/>
      <c r="G259" s="1352"/>
      <c r="H259" s="1359"/>
      <c r="I259" s="1359"/>
      <c r="J259" s="1359"/>
      <c r="K259" s="1359"/>
      <c r="L259" s="1359"/>
      <c r="M259" s="1343"/>
      <c r="N259" s="1519"/>
    </row>
    <row r="260" spans="1:29" ht="15.75">
      <c r="A260" s="4456"/>
      <c r="B260" s="1543"/>
      <c r="C260" s="1355"/>
      <c r="D260" s="1542" t="s">
        <v>1425</v>
      </c>
      <c r="E260" s="1335"/>
      <c r="F260" s="1201"/>
      <c r="G260" s="1352"/>
      <c r="H260" s="1359"/>
      <c r="I260" s="1359"/>
      <c r="J260" s="1359"/>
      <c r="K260" s="1359"/>
      <c r="L260" s="1359"/>
      <c r="M260" s="1343"/>
      <c r="N260" s="1519"/>
    </row>
    <row r="261" spans="1:29" ht="16.5" thickBot="1">
      <c r="A261" s="4456"/>
      <c r="B261" s="1544"/>
      <c r="C261" s="1545"/>
      <c r="D261" s="1545"/>
      <c r="E261" s="1546"/>
      <c r="F261" s="1547"/>
      <c r="G261" s="1548"/>
      <c r="H261" s="1549"/>
      <c r="I261" s="1549"/>
      <c r="J261" s="1549"/>
      <c r="K261" s="1549"/>
      <c r="L261" s="1549"/>
      <c r="M261" s="1549"/>
      <c r="N261" s="1550"/>
    </row>
    <row r="263" spans="1:29" ht="15.75" thickBot="1">
      <c r="A263" s="1237" t="s">
        <v>260</v>
      </c>
      <c r="B263" s="4354" t="str">
        <f>B264</f>
        <v>LA GÉNOISE</v>
      </c>
      <c r="C263" s="4354"/>
      <c r="D263" s="4354"/>
      <c r="E263" s="4354"/>
      <c r="F263" s="4354"/>
      <c r="G263" s="4354"/>
      <c r="H263" s="4354"/>
      <c r="I263" s="4354"/>
      <c r="J263" s="4354"/>
      <c r="K263" s="4354"/>
      <c r="L263" s="4354"/>
      <c r="M263" s="4354"/>
      <c r="N263" s="4354"/>
      <c r="P263" s="1237" t="s">
        <v>260</v>
      </c>
      <c r="Q263" s="4354" t="str">
        <f>Q264</f>
        <v>LA GÉNOISE</v>
      </c>
      <c r="R263" s="4354"/>
      <c r="S263" s="4354"/>
      <c r="T263" s="4354"/>
      <c r="U263" s="4354"/>
      <c r="V263" s="4354"/>
      <c r="W263" s="4354"/>
      <c r="X263" s="4354"/>
      <c r="Y263" s="4354"/>
      <c r="Z263" s="4354"/>
      <c r="AA263" s="4354"/>
      <c r="AB263" s="4354"/>
      <c r="AC263" s="4354"/>
    </row>
    <row r="264" spans="1:29">
      <c r="A264" s="4337" t="str">
        <f>B264</f>
        <v>LA GÉNOISE</v>
      </c>
      <c r="B264" s="4338" t="s">
        <v>618</v>
      </c>
      <c r="C264" s="4339"/>
      <c r="D264" s="4339"/>
      <c r="E264" s="4339"/>
      <c r="F264" s="4339"/>
      <c r="G264" s="4339"/>
      <c r="H264" s="4339"/>
      <c r="I264" s="4339"/>
      <c r="J264" s="4339"/>
      <c r="K264" s="4339"/>
      <c r="L264" s="4339"/>
      <c r="M264" s="4339"/>
      <c r="N264" s="4340"/>
      <c r="P264" s="4337" t="str">
        <f>Q264</f>
        <v>LA GÉNOISE</v>
      </c>
      <c r="Q264" s="4338" t="s">
        <v>618</v>
      </c>
      <c r="R264" s="4339"/>
      <c r="S264" s="4339"/>
      <c r="T264" s="4339"/>
      <c r="U264" s="4339"/>
      <c r="V264" s="4339"/>
      <c r="W264" s="4339"/>
      <c r="X264" s="4339"/>
      <c r="Y264" s="4339"/>
      <c r="Z264" s="4339"/>
      <c r="AA264" s="4339"/>
      <c r="AB264" s="4339"/>
      <c r="AC264" s="4340"/>
    </row>
    <row r="265" spans="1:29">
      <c r="A265" s="4337"/>
      <c r="B265" s="4341"/>
      <c r="C265" s="4342"/>
      <c r="D265" s="4342"/>
      <c r="E265" s="4342"/>
      <c r="F265" s="4342"/>
      <c r="G265" s="4342"/>
      <c r="H265" s="4342"/>
      <c r="I265" s="4342"/>
      <c r="J265" s="4342"/>
      <c r="K265" s="4342"/>
      <c r="L265" s="4342"/>
      <c r="M265" s="4342"/>
      <c r="N265" s="4343"/>
      <c r="P265" s="4337"/>
      <c r="Q265" s="4341"/>
      <c r="R265" s="4342"/>
      <c r="S265" s="4342"/>
      <c r="T265" s="4342"/>
      <c r="U265" s="4342"/>
      <c r="V265" s="4342"/>
      <c r="W265" s="4342"/>
      <c r="X265" s="4342"/>
      <c r="Y265" s="4342"/>
      <c r="Z265" s="4342"/>
      <c r="AA265" s="4342"/>
      <c r="AB265" s="4342"/>
      <c r="AC265" s="4343"/>
    </row>
    <row r="266" spans="1:29">
      <c r="A266" s="4337"/>
      <c r="B266" s="4320" t="s">
        <v>514</v>
      </c>
      <c r="C266" s="4251"/>
      <c r="D266" s="4251"/>
      <c r="E266" s="4251"/>
      <c r="F266" s="4251"/>
      <c r="G266" s="4251"/>
      <c r="H266" s="4251"/>
      <c r="I266" s="4251"/>
      <c r="J266" s="4251"/>
      <c r="K266" s="4251"/>
      <c r="L266" s="4251"/>
      <c r="M266" s="4251"/>
      <c r="N266" s="4321"/>
      <c r="P266" s="4337"/>
      <c r="Q266" s="4320" t="s">
        <v>514</v>
      </c>
      <c r="R266" s="4251"/>
      <c r="S266" s="4251"/>
      <c r="T266" s="4251"/>
      <c r="U266" s="4251"/>
      <c r="V266" s="4251"/>
      <c r="W266" s="4251"/>
      <c r="X266" s="4251"/>
      <c r="Y266" s="4251"/>
      <c r="Z266" s="4251"/>
      <c r="AA266" s="4251"/>
      <c r="AB266" s="4251"/>
      <c r="AC266" s="4321"/>
    </row>
    <row r="267" spans="1:29" ht="15.75" thickBot="1">
      <c r="A267" s="4337"/>
      <c r="B267" s="4344"/>
      <c r="C267" s="4345"/>
      <c r="D267" s="4345"/>
      <c r="E267" s="4345"/>
      <c r="F267" s="4345"/>
      <c r="G267" s="4345"/>
      <c r="H267" s="4345"/>
      <c r="I267" s="4345"/>
      <c r="J267" s="4345"/>
      <c r="K267" s="4345"/>
      <c r="L267" s="4345"/>
      <c r="M267" s="4345"/>
      <c r="N267" s="4346"/>
      <c r="P267" s="4337"/>
      <c r="Q267" s="4344"/>
      <c r="R267" s="4345"/>
      <c r="S267" s="4345"/>
      <c r="T267" s="4345"/>
      <c r="U267" s="4345"/>
      <c r="V267" s="4345"/>
      <c r="W267" s="4345"/>
      <c r="X267" s="4345"/>
      <c r="Y267" s="4345"/>
      <c r="Z267" s="4345"/>
      <c r="AA267" s="4345"/>
      <c r="AB267" s="4345"/>
      <c r="AC267" s="4346"/>
    </row>
    <row r="268" spans="1:29" ht="23.25">
      <c r="A268" s="4337"/>
      <c r="B268" s="1551"/>
      <c r="C268" s="1552"/>
      <c r="D268" s="1552"/>
      <c r="E268" s="1552"/>
      <c r="F268" s="4444" t="s">
        <v>619</v>
      </c>
      <c r="G268" s="4444" t="s">
        <v>620</v>
      </c>
      <c r="H268" s="4444" t="s">
        <v>621</v>
      </c>
      <c r="I268" s="4450" t="s">
        <v>622</v>
      </c>
      <c r="J268" s="4452" t="s">
        <v>623</v>
      </c>
      <c r="K268" s="4452" t="s">
        <v>624</v>
      </c>
      <c r="L268" s="1552"/>
      <c r="M268" s="1552"/>
      <c r="N268" s="1553"/>
      <c r="P268" s="4337"/>
      <c r="Q268" s="4402" t="s">
        <v>256</v>
      </c>
      <c r="R268" s="4403"/>
      <c r="S268" s="4403"/>
      <c r="T268" s="4403"/>
      <c r="U268" s="4403"/>
      <c r="V268" s="4403"/>
      <c r="W268" s="4403"/>
      <c r="X268" s="4403"/>
      <c r="Y268" s="4403"/>
      <c r="Z268" s="4403"/>
      <c r="AA268" s="4403"/>
      <c r="AB268" s="4403"/>
      <c r="AC268" s="4404"/>
    </row>
    <row r="269" spans="1:29" ht="15.75" thickBot="1">
      <c r="A269" s="4337"/>
      <c r="B269" s="4454" t="s">
        <v>625</v>
      </c>
      <c r="C269" s="4455"/>
      <c r="D269" s="4455"/>
      <c r="E269" s="1222"/>
      <c r="F269" s="4445"/>
      <c r="G269" s="4445"/>
      <c r="H269" s="4445"/>
      <c r="I269" s="4451"/>
      <c r="J269" s="4453"/>
      <c r="K269" s="4453"/>
      <c r="L269" s="1222"/>
      <c r="M269" s="1222"/>
      <c r="N269" s="1554"/>
      <c r="P269" s="4337"/>
      <c r="Q269" s="4405"/>
      <c r="R269" s="4406"/>
      <c r="S269" s="4406"/>
      <c r="T269" s="4406"/>
      <c r="U269" s="4406"/>
      <c r="V269" s="4406"/>
      <c r="W269" s="4406"/>
      <c r="X269" s="4406"/>
      <c r="Y269" s="4406"/>
      <c r="Z269" s="4406"/>
      <c r="AA269" s="4406"/>
      <c r="AB269" s="4406"/>
      <c r="AC269" s="4407"/>
    </row>
    <row r="270" spans="1:29">
      <c r="A270" s="4337"/>
      <c r="B270" s="4454"/>
      <c r="C270" s="4455"/>
      <c r="D270" s="4455"/>
      <c r="E270" s="1222"/>
      <c r="F270" s="4445"/>
      <c r="G270" s="4445"/>
      <c r="H270" s="4445"/>
      <c r="I270" s="4451"/>
      <c r="J270" s="4453"/>
      <c r="K270" s="4453"/>
      <c r="L270" s="1222"/>
      <c r="M270" s="1222"/>
      <c r="N270" s="1554"/>
      <c r="P270" s="4337"/>
      <c r="Q270" s="1555"/>
      <c r="R270" s="1222"/>
      <c r="S270" s="1222"/>
      <c r="T270" s="1222"/>
      <c r="U270" s="1222"/>
      <c r="V270" s="1222"/>
      <c r="W270" s="1222"/>
      <c r="X270" s="1222"/>
      <c r="Y270" s="1222"/>
      <c r="Z270" s="1222"/>
      <c r="AA270" s="1222"/>
      <c r="AB270" s="1222"/>
      <c r="AC270" s="1554"/>
    </row>
    <row r="271" spans="1:29" ht="18.75">
      <c r="A271" s="4337"/>
      <c r="B271" s="4454"/>
      <c r="C271" s="4455"/>
      <c r="D271" s="4455"/>
      <c r="E271" s="1556" t="s">
        <v>626</v>
      </c>
      <c r="F271" s="1557">
        <v>5</v>
      </c>
      <c r="G271" s="1557">
        <v>3</v>
      </c>
      <c r="H271" s="1557">
        <v>10</v>
      </c>
      <c r="I271" s="1557">
        <v>8</v>
      </c>
      <c r="J271" s="1430">
        <v>1.5</v>
      </c>
      <c r="K271" s="1430">
        <v>2</v>
      </c>
      <c r="L271" s="1222"/>
      <c r="M271" s="1222"/>
      <c r="N271" s="1554"/>
      <c r="P271" s="4337"/>
      <c r="Q271" s="4412" t="s">
        <v>1426</v>
      </c>
      <c r="R271" s="4413"/>
      <c r="S271" s="4413"/>
      <c r="T271" s="4413"/>
      <c r="U271" s="4413"/>
      <c r="V271" s="4413"/>
      <c r="W271" s="4413"/>
      <c r="X271" s="4413"/>
      <c r="Y271" s="4413"/>
      <c r="Z271" s="4413"/>
      <c r="AA271" s="4413"/>
      <c r="AB271" s="1558" t="s">
        <v>27</v>
      </c>
      <c r="AC271" s="1554"/>
    </row>
    <row r="272" spans="1:29">
      <c r="A272" s="4337"/>
      <c r="B272" s="4438" t="s">
        <v>627</v>
      </c>
      <c r="C272" s="4439" t="s">
        <v>530</v>
      </c>
      <c r="D272" s="1222"/>
      <c r="E272" s="1222"/>
      <c r="F272" s="1558" t="s">
        <v>27</v>
      </c>
      <c r="G272" s="1558" t="s">
        <v>27</v>
      </c>
      <c r="H272" s="1558" t="s">
        <v>27</v>
      </c>
      <c r="I272" s="1558" t="s">
        <v>27</v>
      </c>
      <c r="J272" s="1559" t="s">
        <v>264</v>
      </c>
      <c r="K272" s="1559" t="s">
        <v>264</v>
      </c>
      <c r="L272" s="1222"/>
      <c r="M272" s="1222"/>
      <c r="N272" s="1554"/>
      <c r="P272" s="4337"/>
      <c r="Q272" s="4412"/>
      <c r="R272" s="4413"/>
      <c r="S272" s="4413"/>
      <c r="T272" s="4413"/>
      <c r="U272" s="4413"/>
      <c r="V272" s="4413"/>
      <c r="W272" s="4413"/>
      <c r="X272" s="4413"/>
      <c r="Y272" s="4413"/>
      <c r="Z272" s="4413"/>
      <c r="AA272" s="4413"/>
      <c r="AB272" s="1559" t="s">
        <v>264</v>
      </c>
      <c r="AC272" s="1554"/>
    </row>
    <row r="273" spans="1:29" ht="18.75">
      <c r="A273" s="4337"/>
      <c r="B273" s="4438"/>
      <c r="C273" s="4439"/>
      <c r="D273" s="1222"/>
      <c r="E273" s="1222"/>
      <c r="F273" s="1558"/>
      <c r="G273" s="1558"/>
      <c r="H273" s="1558"/>
      <c r="I273" s="1558"/>
      <c r="J273" s="1559"/>
      <c r="K273" s="1559"/>
      <c r="L273" s="1222"/>
      <c r="M273" s="1222"/>
      <c r="N273" s="1554"/>
      <c r="P273" s="4337"/>
      <c r="Q273" s="4412"/>
      <c r="R273" s="4413"/>
      <c r="S273" s="4413"/>
      <c r="T273" s="4413"/>
      <c r="U273" s="4413"/>
      <c r="V273" s="4413"/>
      <c r="W273" s="4413"/>
      <c r="X273" s="4413"/>
      <c r="Y273" s="4413"/>
      <c r="Z273" s="4413"/>
      <c r="AA273" s="4413"/>
      <c r="AB273" s="1560"/>
      <c r="AC273" s="1554"/>
    </row>
    <row r="274" spans="1:29">
      <c r="A274" s="4337"/>
      <c r="B274" s="1561" t="s">
        <v>24</v>
      </c>
      <c r="C274" s="1561" t="s">
        <v>24</v>
      </c>
      <c r="D274" s="1562" t="s">
        <v>628</v>
      </c>
      <c r="E274" s="6"/>
      <c r="F274" s="1563"/>
      <c r="G274" s="1563"/>
      <c r="H274" s="1563"/>
      <c r="I274" s="1563"/>
      <c r="J274" s="6"/>
      <c r="K274" s="6"/>
      <c r="L274" s="116"/>
      <c r="M274" s="117"/>
      <c r="N274" s="118" t="s">
        <v>263</v>
      </c>
      <c r="P274" s="4337"/>
      <c r="Q274" s="1555"/>
      <c r="R274" s="1222"/>
      <c r="S274" s="1222"/>
      <c r="T274" s="1222"/>
      <c r="U274" s="1222"/>
      <c r="V274" s="1222"/>
      <c r="W274" s="1222"/>
      <c r="X274" s="1222"/>
      <c r="Y274" s="1222"/>
      <c r="Z274" s="1222"/>
      <c r="AA274" s="1222"/>
      <c r="AB274" s="1222"/>
      <c r="AC274" s="1554"/>
    </row>
    <row r="275" spans="1:29" ht="15.75">
      <c r="A275" s="4337"/>
      <c r="B275" s="1083">
        <v>1.6</v>
      </c>
      <c r="C275" s="1083">
        <v>0.15</v>
      </c>
      <c r="D275" s="1065" t="s">
        <v>629</v>
      </c>
      <c r="E275" s="6"/>
      <c r="F275" s="1564">
        <f>(B275/C287)*F271</f>
        <v>0.7272727272727274</v>
      </c>
      <c r="G275" s="1564">
        <f>(B275/C288)*G271</f>
        <v>0.36923076923076925</v>
      </c>
      <c r="H275" s="1564">
        <f>(B275/C289)*H271</f>
        <v>2.6666666666666665</v>
      </c>
      <c r="I275" s="1564">
        <f>(B275/C290)*I271</f>
        <v>3.2</v>
      </c>
      <c r="J275" s="1564">
        <f>(B275/B283)*J271</f>
        <v>0.62176165803108807</v>
      </c>
      <c r="K275" s="1564">
        <f>(C275/C283)*K271</f>
        <v>0.89552238805970152</v>
      </c>
      <c r="L275" s="4446" t="s">
        <v>630</v>
      </c>
      <c r="M275" s="4446"/>
      <c r="N275" s="4447"/>
      <c r="P275" s="4337"/>
      <c r="Q275" s="4386" t="s">
        <v>1427</v>
      </c>
      <c r="R275" s="4387"/>
      <c r="S275" s="4387"/>
      <c r="T275" s="4387"/>
      <c r="U275" s="4387"/>
      <c r="V275" s="4387"/>
      <c r="W275" s="4387"/>
      <c r="X275" s="4387"/>
      <c r="Y275" s="4387"/>
      <c r="Z275" s="4387"/>
      <c r="AA275" s="4387"/>
      <c r="AB275" s="1561" t="s">
        <v>24</v>
      </c>
      <c r="AC275" s="1554"/>
    </row>
    <row r="276" spans="1:29" ht="18.75">
      <c r="A276" s="4337"/>
      <c r="B276" s="1083">
        <v>1</v>
      </c>
      <c r="C276" s="1083">
        <v>0.09</v>
      </c>
      <c r="D276" s="1065" t="s">
        <v>494</v>
      </c>
      <c r="E276" s="6"/>
      <c r="F276" s="1564">
        <f>(B276/C287)*F271</f>
        <v>0.45454545454545459</v>
      </c>
      <c r="G276" s="1564">
        <f>(B276/C288)*G271</f>
        <v>0.23076923076923078</v>
      </c>
      <c r="H276" s="1564">
        <f>(B276/C289)*H271</f>
        <v>1.6666666666666665</v>
      </c>
      <c r="I276" s="1564">
        <f>(B276/C290)*I271</f>
        <v>2</v>
      </c>
      <c r="J276" s="1564">
        <f>(B276/B283)*J271</f>
        <v>0.38860103626942999</v>
      </c>
      <c r="K276" s="1564">
        <f>(C276/C283)*K271</f>
        <v>0.53731343283582089</v>
      </c>
      <c r="L276" s="4448"/>
      <c r="M276" s="4448"/>
      <c r="N276" s="4449"/>
      <c r="P276" s="4337"/>
      <c r="Q276" s="4386"/>
      <c r="R276" s="4387"/>
      <c r="S276" s="4387"/>
      <c r="T276" s="4387"/>
      <c r="U276" s="4387"/>
      <c r="V276" s="4387"/>
      <c r="W276" s="4387"/>
      <c r="X276" s="4387"/>
      <c r="Y276" s="4387"/>
      <c r="Z276" s="4387"/>
      <c r="AA276" s="4387"/>
      <c r="AB276" s="1560"/>
      <c r="AC276" s="1554"/>
    </row>
    <row r="277" spans="1:29" ht="18.75">
      <c r="A277" s="4337"/>
      <c r="B277" s="1083">
        <v>1.1000000000000001</v>
      </c>
      <c r="C277" s="1083">
        <v>9.5000000000000001E-2</v>
      </c>
      <c r="D277" s="1065" t="s">
        <v>631</v>
      </c>
      <c r="E277" s="6"/>
      <c r="F277" s="1564">
        <f>(B277/C287)*F271</f>
        <v>0.5</v>
      </c>
      <c r="G277" s="1564">
        <f>(B277/C288)*G271</f>
        <v>0.25384615384615383</v>
      </c>
      <c r="H277" s="1564">
        <f>(B277/C289)*H271</f>
        <v>1.8333333333333335</v>
      </c>
      <c r="I277" s="1564">
        <f>(B277/C290)*I271</f>
        <v>2.2000000000000002</v>
      </c>
      <c r="J277" s="1564">
        <f>(B277/B283)*J271</f>
        <v>0.42746113989637308</v>
      </c>
      <c r="K277" s="1564">
        <f>(C277/C283)*K271</f>
        <v>0.56716417910447769</v>
      </c>
      <c r="L277" s="1222" t="s">
        <v>632</v>
      </c>
      <c r="M277" s="1222"/>
      <c r="N277" s="1565"/>
      <c r="P277" s="4337"/>
      <c r="Q277" s="1555"/>
      <c r="R277" s="1560"/>
      <c r="S277" s="1560"/>
      <c r="T277" s="1560"/>
      <c r="U277" s="1560"/>
      <c r="V277" s="1560"/>
      <c r="W277" s="1560"/>
      <c r="X277" s="1560"/>
      <c r="Y277" s="1560"/>
      <c r="Z277" s="1560"/>
      <c r="AA277" s="1560"/>
      <c r="AB277" s="1560"/>
      <c r="AC277" s="1554"/>
    </row>
    <row r="278" spans="1:29" ht="15.75">
      <c r="A278" s="4337"/>
      <c r="B278" s="1083">
        <v>0.1</v>
      </c>
      <c r="C278" s="1083"/>
      <c r="D278" s="1065" t="s">
        <v>633</v>
      </c>
      <c r="E278" s="6"/>
      <c r="F278" s="1564">
        <f>(B278/C287)*F271</f>
        <v>4.5454545454545463E-2</v>
      </c>
      <c r="G278" s="1564">
        <f>(B278/C288)*G271</f>
        <v>2.3076923076923078E-2</v>
      </c>
      <c r="H278" s="1564">
        <f>(B278/C289)*H271</f>
        <v>0.16666666666666666</v>
      </c>
      <c r="I278" s="1564">
        <f>(B278/C290)*I271</f>
        <v>0.2</v>
      </c>
      <c r="J278" s="1564">
        <f>(B278/B283)*J271</f>
        <v>3.8860103626943004E-2</v>
      </c>
      <c r="K278" s="1564">
        <f>(C278/C283)*K271</f>
        <v>0</v>
      </c>
      <c r="L278" s="1222" t="s">
        <v>634</v>
      </c>
      <c r="M278" s="1222"/>
      <c r="N278" s="1565"/>
      <c r="P278" s="4337"/>
      <c r="Q278" s="1555"/>
      <c r="R278" s="1222"/>
      <c r="S278" s="1222"/>
      <c r="T278" s="1222"/>
      <c r="U278" s="1222"/>
      <c r="V278" s="1222"/>
      <c r="W278" s="1222"/>
      <c r="X278" s="1222"/>
      <c r="Y278" s="1222"/>
      <c r="Z278" s="1222"/>
      <c r="AA278" s="1222"/>
      <c r="AB278" s="1222"/>
      <c r="AC278" s="1554"/>
    </row>
    <row r="279" spans="1:29" ht="15.75">
      <c r="A279" s="4337"/>
      <c r="B279" s="1083">
        <v>0.06</v>
      </c>
      <c r="C279" s="1083"/>
      <c r="D279" s="1065" t="s">
        <v>635</v>
      </c>
      <c r="E279" s="6"/>
      <c r="F279" s="1564">
        <f>(B279/C287)*F271</f>
        <v>2.7272727272727271E-2</v>
      </c>
      <c r="G279" s="1564">
        <f>(B279/C288)*G271</f>
        <v>1.3846153846153845E-2</v>
      </c>
      <c r="H279" s="1564">
        <f>(B279/C289)*H271</f>
        <v>0.1</v>
      </c>
      <c r="I279" s="1564">
        <f>(B279/C290)*I271</f>
        <v>0.12</v>
      </c>
      <c r="J279" s="1564">
        <f>(B279/B283)*J271</f>
        <v>2.3316062176165799E-2</v>
      </c>
      <c r="K279" s="1564">
        <f>(C279/C283)*K271</f>
        <v>0</v>
      </c>
      <c r="L279" s="4448" t="s">
        <v>636</v>
      </c>
      <c r="M279" s="4448"/>
      <c r="N279" s="4449"/>
      <c r="P279" s="4337"/>
      <c r="Q279" s="1555"/>
      <c r="R279" s="1065" t="s">
        <v>1428</v>
      </c>
      <c r="S279" s="1222"/>
      <c r="T279" s="1222"/>
      <c r="U279" s="1222"/>
      <c r="V279" s="1566" t="s">
        <v>625</v>
      </c>
      <c r="W279" s="1222"/>
      <c r="X279" s="1222"/>
      <c r="Y279" s="1222"/>
      <c r="Z279" s="1222"/>
      <c r="AA279" s="1222"/>
      <c r="AB279" s="1222"/>
      <c r="AC279" s="1554"/>
    </row>
    <row r="280" spans="1:29" ht="15.75">
      <c r="A280" s="4337"/>
      <c r="B280" s="1083"/>
      <c r="C280" s="1083"/>
      <c r="D280" s="1065"/>
      <c r="E280" s="6"/>
      <c r="F280" s="1564"/>
      <c r="G280" s="1564"/>
      <c r="H280" s="1564"/>
      <c r="I280" s="1564"/>
      <c r="J280" s="6"/>
      <c r="K280" s="6"/>
      <c r="L280" s="4448"/>
      <c r="M280" s="4448"/>
      <c r="N280" s="4449"/>
      <c r="P280" s="4337"/>
      <c r="Q280" s="1555"/>
      <c r="R280" s="1222"/>
      <c r="S280" s="1222"/>
      <c r="T280" s="1222"/>
      <c r="U280" s="1222"/>
      <c r="V280" s="1566" t="s">
        <v>1429</v>
      </c>
      <c r="W280" s="1222"/>
      <c r="X280" s="1222"/>
      <c r="Y280" s="1222"/>
      <c r="Z280" s="1222"/>
      <c r="AA280" s="1222"/>
      <c r="AB280" s="1222"/>
      <c r="AC280" s="1554"/>
    </row>
    <row r="281" spans="1:29" ht="15.75">
      <c r="A281" s="4337"/>
      <c r="B281" s="1083"/>
      <c r="C281" s="1083"/>
      <c r="D281" s="1065"/>
      <c r="E281" s="6"/>
      <c r="F281" s="1564"/>
      <c r="G281" s="1564"/>
      <c r="H281" s="1564"/>
      <c r="I281" s="1564"/>
      <c r="J281" s="6"/>
      <c r="K281" s="6"/>
      <c r="L281" s="1222"/>
      <c r="M281" s="1222"/>
      <c r="N281" s="1567"/>
      <c r="P281" s="4337"/>
      <c r="Q281" s="1555"/>
      <c r="R281" s="1222"/>
      <c r="S281" s="1222"/>
      <c r="T281" s="1222"/>
      <c r="U281" s="1222"/>
      <c r="V281" s="1566" t="s">
        <v>620</v>
      </c>
      <c r="W281" s="1222"/>
      <c r="X281" s="1222"/>
      <c r="Y281" s="1222"/>
      <c r="Z281" s="1222"/>
      <c r="AA281" s="1222"/>
      <c r="AB281" s="1222"/>
      <c r="AC281" s="1554"/>
    </row>
    <row r="282" spans="1:29" ht="15.75">
      <c r="A282" s="4337"/>
      <c r="B282" s="1222"/>
      <c r="C282" s="1222"/>
      <c r="D282" s="6"/>
      <c r="E282" s="6"/>
      <c r="F282" s="1344"/>
      <c r="G282" s="1344"/>
      <c r="H282" s="1344"/>
      <c r="I282" s="1344"/>
      <c r="J282" s="6"/>
      <c r="K282" s="6"/>
      <c r="L282" s="1222"/>
      <c r="M282" s="1222"/>
      <c r="N282" s="1338"/>
      <c r="P282" s="4337"/>
      <c r="Q282" s="1555"/>
      <c r="R282" s="1222"/>
      <c r="S282" s="1222"/>
      <c r="T282" s="1222"/>
      <c r="U282" s="1222"/>
      <c r="V282" s="1566" t="s">
        <v>621</v>
      </c>
      <c r="W282" s="1222"/>
      <c r="X282" s="1222"/>
      <c r="Y282" s="1222"/>
      <c r="Z282" s="1222"/>
      <c r="AA282" s="1222"/>
      <c r="AB282" s="1222"/>
      <c r="AC282" s="1554"/>
    </row>
    <row r="283" spans="1:29" ht="15.75">
      <c r="A283" s="4337"/>
      <c r="B283" s="1346">
        <f>SUM(B275:B281)</f>
        <v>3.8600000000000003</v>
      </c>
      <c r="C283" s="1346">
        <f>SUM(C275:C281)</f>
        <v>0.33499999999999996</v>
      </c>
      <c r="D283" s="1347"/>
      <c r="E283" s="1568" t="s">
        <v>313</v>
      </c>
      <c r="F283" s="1569">
        <f>SUM(F275:F281)</f>
        <v>1.7545454545454549</v>
      </c>
      <c r="G283" s="1569">
        <f>SUM(G275:G281)</f>
        <v>0.89076923076923087</v>
      </c>
      <c r="H283" s="1569">
        <f>SUM(H275:H282)</f>
        <v>6.4333333333333327</v>
      </c>
      <c r="I283" s="1569">
        <f>SUM(I275:I282)</f>
        <v>7.7200000000000006</v>
      </c>
      <c r="J283" s="1569">
        <f>SUM(J275:J282)</f>
        <v>1.5</v>
      </c>
      <c r="K283" s="1569">
        <f>SUM(K275:K282)</f>
        <v>2</v>
      </c>
      <c r="L283" s="1222"/>
      <c r="M283" s="1222"/>
      <c r="N283" s="1338"/>
      <c r="P283" s="4337"/>
      <c r="Q283" s="1555"/>
      <c r="R283" s="1222"/>
      <c r="S283" s="1222"/>
      <c r="T283" s="1222"/>
      <c r="U283" s="1222"/>
      <c r="V283" s="1566" t="s">
        <v>622</v>
      </c>
      <c r="W283" s="1222"/>
      <c r="X283" s="1222"/>
      <c r="Y283" s="1222"/>
      <c r="Z283" s="1222"/>
      <c r="AA283" s="1222"/>
      <c r="AB283" s="1222"/>
      <c r="AC283" s="1554"/>
    </row>
    <row r="284" spans="1:29" ht="15.75">
      <c r="A284" s="4337"/>
      <c r="B284" s="1346"/>
      <c r="C284" s="1346"/>
      <c r="D284" s="1347"/>
      <c r="E284" s="1568"/>
      <c r="F284" s="1018"/>
      <c r="G284" s="1018"/>
      <c r="H284" s="1018"/>
      <c r="I284" s="1018"/>
      <c r="J284" s="1018"/>
      <c r="K284" s="1018"/>
      <c r="L284" s="1222"/>
      <c r="M284" s="1222"/>
      <c r="N284" s="1338"/>
      <c r="P284" s="4337"/>
      <c r="Q284" s="1555"/>
      <c r="R284" s="1222"/>
      <c r="S284" s="1222"/>
      <c r="T284" s="1222"/>
      <c r="U284" s="1222"/>
      <c r="V284" s="1566" t="s">
        <v>623</v>
      </c>
      <c r="W284" s="1222"/>
      <c r="X284" s="1222"/>
      <c r="Y284" s="1222"/>
      <c r="Z284" s="1222"/>
      <c r="AA284" s="1222"/>
      <c r="AB284" s="1222"/>
      <c r="AC284" s="1554"/>
    </row>
    <row r="285" spans="1:29" ht="15.75">
      <c r="A285" s="4337"/>
      <c r="B285" s="4361" t="s">
        <v>1430</v>
      </c>
      <c r="C285" s="4361"/>
      <c r="D285" s="4361"/>
      <c r="E285" s="4361"/>
      <c r="F285" s="4361"/>
      <c r="G285" s="4361"/>
      <c r="H285" s="4361"/>
      <c r="I285" s="4361"/>
      <c r="J285" s="4361"/>
      <c r="K285" s="4361"/>
      <c r="L285" s="4361"/>
      <c r="M285" s="4361"/>
      <c r="N285" s="4361"/>
      <c r="P285" s="4337"/>
      <c r="Q285" s="1555"/>
      <c r="R285" s="1222"/>
      <c r="S285" s="1222"/>
      <c r="T285" s="1222"/>
      <c r="U285" s="1222"/>
      <c r="V285" s="1566" t="s">
        <v>624</v>
      </c>
      <c r="W285" s="1222"/>
      <c r="X285" s="1222"/>
      <c r="Y285" s="1222"/>
      <c r="Z285" s="1222"/>
      <c r="AA285" s="1222"/>
      <c r="AB285" s="1222"/>
      <c r="AC285" s="1554"/>
    </row>
    <row r="286" spans="1:29" ht="15.75">
      <c r="A286" s="4337"/>
      <c r="B286" s="1570"/>
      <c r="C286" s="1570" t="s">
        <v>637</v>
      </c>
      <c r="D286" s="1347"/>
      <c r="E286" s="6"/>
      <c r="F286" s="1018"/>
      <c r="G286" s="1018"/>
      <c r="H286" s="1018"/>
      <c r="I286" s="1018"/>
      <c r="J286" s="1018"/>
      <c r="K286" s="1018"/>
      <c r="L286" s="1222"/>
      <c r="M286" s="1222"/>
      <c r="N286" s="1338"/>
      <c r="P286" s="4337"/>
      <c r="Q286" s="1555"/>
      <c r="R286" s="1222"/>
      <c r="S286" s="1222"/>
      <c r="T286" s="1222"/>
      <c r="U286" s="1222"/>
      <c r="V286" s="1222"/>
      <c r="W286" s="1222"/>
      <c r="X286" s="1222"/>
      <c r="Y286" s="1222"/>
      <c r="Z286" s="1222"/>
      <c r="AA286" s="1222"/>
      <c r="AB286" s="1222"/>
      <c r="AC286" s="1554"/>
    </row>
    <row r="287" spans="1:29" ht="15.75">
      <c r="A287" s="4337"/>
      <c r="B287" s="6"/>
      <c r="C287" s="1571">
        <v>11</v>
      </c>
      <c r="D287" s="1065" t="s">
        <v>619</v>
      </c>
      <c r="E287" s="1346"/>
      <c r="F287" s="6"/>
      <c r="G287" s="6"/>
      <c r="H287" s="1018" t="s">
        <v>638</v>
      </c>
      <c r="I287" s="1018"/>
      <c r="J287" s="1222"/>
      <c r="K287" s="1222"/>
      <c r="L287" s="1222"/>
      <c r="M287" s="1222"/>
      <c r="N287" s="1338"/>
      <c r="P287" s="4337"/>
      <c r="Q287" s="1555"/>
      <c r="R287" s="1572" t="s">
        <v>1431</v>
      </c>
      <c r="S287" s="1222"/>
      <c r="T287" s="1222"/>
      <c r="U287" s="1222"/>
      <c r="V287" s="1222"/>
      <c r="W287" s="1222"/>
      <c r="X287" s="1222"/>
      <c r="Y287" s="1222"/>
      <c r="Z287" s="1222"/>
      <c r="AA287" s="1222"/>
      <c r="AB287" s="1222"/>
      <c r="AC287" s="1554"/>
    </row>
    <row r="288" spans="1:29" ht="15.75">
      <c r="A288" s="4337"/>
      <c r="B288" s="6"/>
      <c r="C288" s="1571">
        <v>13</v>
      </c>
      <c r="D288" s="1065" t="s">
        <v>620</v>
      </c>
      <c r="E288" s="1346"/>
      <c r="F288" s="6"/>
      <c r="G288" s="6"/>
      <c r="H288" s="1018" t="s">
        <v>639</v>
      </c>
      <c r="I288" s="1018"/>
      <c r="J288" s="1222"/>
      <c r="K288" s="1222"/>
      <c r="L288" s="1222"/>
      <c r="M288" s="1222"/>
      <c r="N288" s="1338"/>
      <c r="P288" s="4337"/>
      <c r="Q288" s="1555"/>
      <c r="R288" s="1222"/>
      <c r="S288" s="1222"/>
      <c r="T288" s="1222"/>
      <c r="U288" s="1222"/>
      <c r="V288" s="1222"/>
      <c r="W288" s="1222"/>
      <c r="X288" s="1222"/>
      <c r="Y288" s="1222"/>
      <c r="Z288" s="1222"/>
      <c r="AA288" s="1222"/>
      <c r="AB288" s="1222"/>
      <c r="AC288" s="1554"/>
    </row>
    <row r="289" spans="1:29" ht="15.75">
      <c r="A289" s="4337"/>
      <c r="B289" s="6"/>
      <c r="C289" s="1571">
        <v>6</v>
      </c>
      <c r="D289" s="1347" t="s">
        <v>621</v>
      </c>
      <c r="E289" s="1346"/>
      <c r="F289" s="6"/>
      <c r="G289" s="6"/>
      <c r="H289" s="1018"/>
      <c r="I289" s="1018"/>
      <c r="J289" s="1222"/>
      <c r="K289" s="1222"/>
      <c r="L289" s="1222"/>
      <c r="M289" s="1222"/>
      <c r="N289" s="1338"/>
      <c r="P289" s="4337"/>
      <c r="Q289" s="1555"/>
      <c r="R289" s="1222"/>
      <c r="S289" s="1222"/>
      <c r="T289" s="1222"/>
      <c r="U289" s="1222"/>
      <c r="V289" s="1222"/>
      <c r="W289" s="1222"/>
      <c r="X289" s="1222"/>
      <c r="Y289" s="1222"/>
      <c r="Z289" s="1222"/>
      <c r="AA289" s="1222"/>
      <c r="AB289" s="1222"/>
      <c r="AC289" s="1554"/>
    </row>
    <row r="290" spans="1:29" ht="15.75">
      <c r="A290" s="4337"/>
      <c r="B290" s="6"/>
      <c r="C290" s="1571">
        <v>4</v>
      </c>
      <c r="D290" s="1347" t="s">
        <v>622</v>
      </c>
      <c r="E290" s="1346"/>
      <c r="F290" s="6"/>
      <c r="G290" s="6"/>
      <c r="H290" s="1018"/>
      <c r="I290" s="1018"/>
      <c r="J290" s="1222"/>
      <c r="K290" s="1222"/>
      <c r="L290" s="1222"/>
      <c r="M290" s="1222"/>
      <c r="N290" s="1338"/>
      <c r="P290" s="4337"/>
      <c r="Q290" s="1573" t="s">
        <v>1432</v>
      </c>
      <c r="R290" s="1222"/>
      <c r="S290" s="1222"/>
      <c r="T290" s="1222"/>
      <c r="U290" s="1222"/>
      <c r="V290" s="1222"/>
      <c r="W290" s="1222"/>
      <c r="X290" s="1222"/>
      <c r="Y290" s="1222"/>
      <c r="Z290" s="1222"/>
      <c r="AA290" s="1222"/>
      <c r="AB290" s="1222"/>
      <c r="AC290" s="1554"/>
    </row>
    <row r="291" spans="1:29" ht="16.5" thickBot="1">
      <c r="A291" s="4337"/>
      <c r="B291" s="1555"/>
      <c r="C291" s="1201"/>
      <c r="D291" s="1201"/>
      <c r="E291" s="1201"/>
      <c r="F291" s="1352"/>
      <c r="G291" s="6"/>
      <c r="H291" s="6"/>
      <c r="I291" s="1222"/>
      <c r="J291" s="1222"/>
      <c r="K291" s="1222"/>
      <c r="L291" s="1222"/>
      <c r="M291" s="6"/>
      <c r="N291" s="1338"/>
      <c r="P291" s="4337"/>
      <c r="Q291" s="1574" t="str">
        <f ca="1">CELL("nomfichier",P287)</f>
        <v>E:\0-UPRT\1-UPRT.FR-SITE-WEB\ff-fiches-fabrications\ff-fiches-fabrication-maj-08-2020\[ff-14.A-restauration-13.postits-au-poids.xlsx]Exemples d'utilisation</v>
      </c>
      <c r="R291" s="1222"/>
      <c r="S291" s="1222"/>
      <c r="T291" s="1222"/>
      <c r="U291" s="1222"/>
      <c r="V291" s="1222"/>
      <c r="W291" s="1222"/>
      <c r="X291" s="1222"/>
      <c r="Y291" s="1222"/>
      <c r="Z291" s="1222"/>
      <c r="AA291" s="1222"/>
      <c r="AB291" s="1222"/>
      <c r="AC291" s="1554"/>
    </row>
    <row r="292" spans="1:29">
      <c r="A292" s="4337"/>
      <c r="B292" s="119" t="s">
        <v>24</v>
      </c>
      <c r="C292" s="120" t="s">
        <v>1433</v>
      </c>
      <c r="D292" s="121"/>
      <c r="E292" s="121"/>
      <c r="F292" s="121"/>
      <c r="G292" s="121"/>
      <c r="H292" s="121"/>
      <c r="I292" s="121"/>
      <c r="J292" s="121"/>
      <c r="K292" s="121"/>
      <c r="L292" s="121"/>
      <c r="M292" s="121"/>
      <c r="N292" s="122"/>
      <c r="P292" s="4337"/>
      <c r="Q292" s="1575"/>
      <c r="R292" s="1576"/>
      <c r="S292" s="1576"/>
      <c r="T292" s="1576"/>
      <c r="U292" s="121"/>
      <c r="V292" s="121"/>
      <c r="W292" s="121"/>
      <c r="X292" s="121"/>
      <c r="Y292" s="121"/>
      <c r="Z292" s="121"/>
      <c r="AA292" s="121"/>
      <c r="AB292" s="121"/>
      <c r="AC292" s="122"/>
    </row>
    <row r="293" spans="1:29">
      <c r="A293" s="4337"/>
      <c r="B293" s="1577" t="s">
        <v>264</v>
      </c>
      <c r="C293" s="1578" t="s">
        <v>640</v>
      </c>
      <c r="D293" s="1362"/>
      <c r="E293" s="1362"/>
      <c r="F293" s="1362"/>
      <c r="G293" s="1362"/>
      <c r="H293" s="1362"/>
      <c r="I293" s="1362"/>
      <c r="J293" s="1362"/>
      <c r="K293" s="1362"/>
      <c r="L293" s="1362"/>
      <c r="M293" s="1222"/>
      <c r="N293" s="1363"/>
      <c r="P293" s="4337"/>
      <c r="Q293" s="1555"/>
      <c r="R293" s="1222" t="s">
        <v>1325</v>
      </c>
      <c r="S293" s="1579" t="s">
        <v>1434</v>
      </c>
      <c r="T293" s="1222"/>
      <c r="U293" s="1222"/>
      <c r="V293" s="4384" t="s">
        <v>1435</v>
      </c>
      <c r="W293" s="4384"/>
      <c r="X293" s="4384"/>
      <c r="Y293" s="4384"/>
      <c r="Z293" s="4384"/>
      <c r="AA293" s="4384"/>
      <c r="AB293" s="4384"/>
      <c r="AC293" s="4385"/>
    </row>
    <row r="294" spans="1:29">
      <c r="A294" s="4337"/>
      <c r="B294" s="1559" t="s">
        <v>264</v>
      </c>
      <c r="C294" s="1580" t="s">
        <v>641</v>
      </c>
      <c r="D294" s="1362"/>
      <c r="E294" s="1362"/>
      <c r="F294" s="1362"/>
      <c r="G294" s="1362"/>
      <c r="H294" s="1362"/>
      <c r="I294" s="1362"/>
      <c r="J294" s="1362"/>
      <c r="K294" s="1362"/>
      <c r="L294" s="1362"/>
      <c r="M294" s="1222"/>
      <c r="N294" s="1363"/>
      <c r="P294" s="4337"/>
      <c r="Q294" s="1222"/>
      <c r="R294" s="1222"/>
      <c r="S294" s="1222"/>
      <c r="T294" s="1222"/>
      <c r="U294" s="1222"/>
      <c r="V294" s="1581"/>
      <c r="W294" s="1581" t="s">
        <v>1436</v>
      </c>
      <c r="X294" s="1581"/>
      <c r="Y294" s="1581"/>
      <c r="Z294" s="1581"/>
      <c r="AA294" s="1581"/>
      <c r="AB294" s="1581"/>
      <c r="AC294" s="1582"/>
    </row>
    <row r="295" spans="1:29">
      <c r="A295" s="4337"/>
      <c r="B295" s="4306" t="s">
        <v>642</v>
      </c>
      <c r="C295" s="4307"/>
      <c r="D295" s="4307"/>
      <c r="E295" s="4307"/>
      <c r="F295" s="4307"/>
      <c r="G295" s="4307"/>
      <c r="H295" s="4307"/>
      <c r="I295" s="4307"/>
      <c r="J295" s="4307"/>
      <c r="K295" s="4307"/>
      <c r="L295" s="4307"/>
      <c r="M295" s="4307"/>
      <c r="N295" s="4308"/>
      <c r="P295" s="4337"/>
      <c r="Q295" s="4306" t="s">
        <v>642</v>
      </c>
      <c r="R295" s="4307"/>
      <c r="S295" s="4307"/>
      <c r="T295" s="4307"/>
      <c r="U295" s="4307"/>
      <c r="V295" s="4307"/>
      <c r="W295" s="4307"/>
      <c r="X295" s="4307"/>
      <c r="Y295" s="4307"/>
      <c r="Z295" s="4307"/>
      <c r="AA295" s="4307"/>
      <c r="AB295" s="4307"/>
      <c r="AC295" s="4308"/>
    </row>
    <row r="296" spans="1:29" ht="15.75" thickBot="1">
      <c r="A296" s="4337"/>
      <c r="B296" s="4309"/>
      <c r="C296" s="4310"/>
      <c r="D296" s="4310"/>
      <c r="E296" s="4310"/>
      <c r="F296" s="4310"/>
      <c r="G296" s="4310"/>
      <c r="H296" s="4310"/>
      <c r="I296" s="4310"/>
      <c r="J296" s="4310"/>
      <c r="K296" s="4310"/>
      <c r="L296" s="4310"/>
      <c r="M296" s="4310"/>
      <c r="N296" s="4311"/>
      <c r="P296" s="4337"/>
      <c r="Q296" s="4309"/>
      <c r="R296" s="4310"/>
      <c r="S296" s="4310"/>
      <c r="T296" s="4310"/>
      <c r="U296" s="4310"/>
      <c r="V296" s="4310"/>
      <c r="W296" s="4310"/>
      <c r="X296" s="4310"/>
      <c r="Y296" s="4310"/>
      <c r="Z296" s="4310"/>
      <c r="AA296" s="4310"/>
      <c r="AB296" s="4310"/>
      <c r="AC296" s="4311"/>
    </row>
    <row r="298" spans="1:29" ht="15.75" thickBot="1">
      <c r="A298" s="1237" t="s">
        <v>260</v>
      </c>
      <c r="B298" s="4354" t="s">
        <v>1437</v>
      </c>
      <c r="C298" s="4354"/>
      <c r="D298" s="4354"/>
      <c r="E298" s="4354"/>
      <c r="F298" s="4354"/>
      <c r="G298" s="4354"/>
      <c r="H298" s="4354"/>
      <c r="I298" s="4354"/>
      <c r="J298" s="4354"/>
      <c r="K298" s="4354"/>
      <c r="L298" s="4354"/>
      <c r="M298" s="4354"/>
      <c r="N298" s="4354"/>
    </row>
    <row r="299" spans="1:29">
      <c r="A299" s="4337" t="str">
        <f>B298</f>
        <v>Cercles à Entremets</v>
      </c>
      <c r="B299" s="1583"/>
      <c r="C299" s="1584"/>
      <c r="D299" s="1584"/>
      <c r="E299" s="1584"/>
      <c r="F299" s="1584"/>
      <c r="G299" s="1584"/>
      <c r="H299" s="1584"/>
      <c r="I299" s="1584"/>
      <c r="J299" s="1584"/>
      <c r="K299" s="1584"/>
      <c r="L299" s="1584"/>
      <c r="M299" s="1584"/>
      <c r="N299" s="1585"/>
    </row>
    <row r="300" spans="1:29">
      <c r="A300" s="4337"/>
      <c r="B300" s="135"/>
      <c r="C300" s="6"/>
      <c r="D300" s="6"/>
      <c r="E300" s="6"/>
      <c r="F300" s="6"/>
      <c r="G300" s="6"/>
      <c r="H300" s="6"/>
      <c r="I300" s="6"/>
      <c r="J300" s="6"/>
      <c r="K300" s="6"/>
      <c r="L300" s="6"/>
      <c r="M300" s="6"/>
      <c r="N300" s="136"/>
    </row>
    <row r="301" spans="1:29">
      <c r="A301" s="4337"/>
      <c r="B301" s="135"/>
      <c r="C301" s="6"/>
      <c r="D301" s="6"/>
      <c r="E301" s="6"/>
      <c r="F301" s="6"/>
      <c r="G301" s="6"/>
      <c r="H301" s="6"/>
      <c r="I301" s="6"/>
      <c r="J301" s="6"/>
      <c r="K301" s="6"/>
      <c r="L301" s="6"/>
      <c r="M301" s="6"/>
      <c r="N301" s="136"/>
    </row>
    <row r="302" spans="1:29">
      <c r="A302" s="4337"/>
      <c r="B302" s="135"/>
      <c r="C302" s="6"/>
      <c r="D302" s="6"/>
      <c r="E302" s="6"/>
      <c r="F302" s="6"/>
      <c r="G302" s="6"/>
      <c r="H302" s="6"/>
      <c r="I302" s="6"/>
      <c r="J302" s="6"/>
      <c r="K302" s="6"/>
      <c r="L302" s="6"/>
      <c r="M302" s="6"/>
      <c r="N302" s="136"/>
    </row>
    <row r="303" spans="1:29">
      <c r="A303" s="4337"/>
      <c r="B303" s="135"/>
      <c r="C303" s="6"/>
      <c r="D303" s="6"/>
      <c r="E303" s="6"/>
      <c r="F303" s="6"/>
      <c r="G303" s="6"/>
      <c r="H303" s="6"/>
      <c r="I303" s="6"/>
      <c r="J303" s="6"/>
      <c r="K303" s="6"/>
      <c r="L303" s="6"/>
      <c r="M303" s="6"/>
      <c r="N303" s="136"/>
    </row>
    <row r="304" spans="1:29">
      <c r="A304" s="4337"/>
      <c r="B304" s="135"/>
      <c r="C304" s="6"/>
      <c r="D304" s="6"/>
      <c r="E304" s="6"/>
      <c r="F304" s="6"/>
      <c r="G304" s="6"/>
      <c r="H304" s="6"/>
      <c r="I304" s="6"/>
      <c r="J304" s="6"/>
      <c r="K304" s="6"/>
      <c r="L304" s="6"/>
      <c r="M304" s="6"/>
      <c r="N304" s="136"/>
    </row>
    <row r="305" spans="1:14">
      <c r="A305" s="4337"/>
      <c r="B305" s="135"/>
      <c r="C305" s="6"/>
      <c r="D305" s="6"/>
      <c r="E305" s="6"/>
      <c r="F305" s="6"/>
      <c r="G305" s="6"/>
      <c r="H305" s="6"/>
      <c r="I305" s="6"/>
      <c r="J305" s="6"/>
      <c r="K305" s="6"/>
      <c r="L305" s="6"/>
      <c r="M305" s="6"/>
      <c r="N305" s="136"/>
    </row>
    <row r="306" spans="1:14">
      <c r="A306" s="4337"/>
      <c r="B306" s="135"/>
      <c r="C306" s="6"/>
      <c r="D306" s="6"/>
      <c r="E306" s="6"/>
      <c r="F306" s="6"/>
      <c r="G306" s="6"/>
      <c r="H306" s="6"/>
      <c r="I306" s="6"/>
      <c r="J306" s="6"/>
      <c r="K306" s="6"/>
      <c r="L306" s="6"/>
      <c r="M306" s="6"/>
      <c r="N306" s="136"/>
    </row>
    <row r="307" spans="1:14">
      <c r="A307" s="4337"/>
      <c r="B307" s="135"/>
      <c r="C307" s="6"/>
      <c r="D307" s="6"/>
      <c r="E307" s="6"/>
      <c r="F307" s="6"/>
      <c r="G307" s="6"/>
      <c r="H307" s="6"/>
      <c r="I307" s="6"/>
      <c r="J307" s="6"/>
      <c r="K307" s="6"/>
      <c r="L307" s="6"/>
      <c r="M307" s="6"/>
      <c r="N307" s="136"/>
    </row>
    <row r="308" spans="1:14">
      <c r="A308" s="4337"/>
      <c r="B308" s="135"/>
      <c r="C308" s="6"/>
      <c r="D308" s="6"/>
      <c r="E308" s="6"/>
      <c r="F308" s="6"/>
      <c r="G308" s="6"/>
      <c r="H308" s="6"/>
      <c r="I308" s="6"/>
      <c r="J308" s="6"/>
      <c r="K308" s="6"/>
      <c r="L308" s="6"/>
      <c r="M308" s="6"/>
      <c r="N308" s="136"/>
    </row>
    <row r="309" spans="1:14">
      <c r="A309" s="4337"/>
      <c r="B309" s="135"/>
      <c r="C309" s="6"/>
      <c r="D309" s="6"/>
      <c r="E309" s="6"/>
      <c r="F309" s="6"/>
      <c r="G309" s="6"/>
      <c r="H309" s="6"/>
      <c r="I309" s="6"/>
      <c r="J309" s="6"/>
      <c r="K309" s="6"/>
      <c r="L309" s="6"/>
      <c r="M309" s="6"/>
      <c r="N309" s="136"/>
    </row>
    <row r="310" spans="1:14">
      <c r="A310" s="4337"/>
      <c r="B310" s="135"/>
      <c r="C310" s="6"/>
      <c r="D310" s="6"/>
      <c r="E310" s="6"/>
      <c r="F310" s="6"/>
      <c r="G310" s="6"/>
      <c r="H310" s="6"/>
      <c r="I310" s="6"/>
      <c r="J310" s="6"/>
      <c r="K310" s="6"/>
      <c r="L310" s="6"/>
      <c r="M310" s="6"/>
      <c r="N310" s="136"/>
    </row>
    <row r="311" spans="1:14">
      <c r="A311" s="4337"/>
      <c r="B311" s="135"/>
      <c r="C311" s="6"/>
      <c r="D311" s="6"/>
      <c r="E311" s="6"/>
      <c r="F311" s="6"/>
      <c r="G311" s="6"/>
      <c r="H311" s="6"/>
      <c r="I311" s="6"/>
      <c r="J311" s="6"/>
      <c r="K311" s="6"/>
      <c r="L311" s="6"/>
      <c r="M311" s="6"/>
      <c r="N311" s="136"/>
    </row>
    <row r="312" spans="1:14" ht="15.75" thickBot="1">
      <c r="A312" s="4337"/>
      <c r="B312" s="1586"/>
      <c r="C312" s="1587"/>
      <c r="D312" s="1587"/>
      <c r="E312" s="1587"/>
      <c r="F312" s="1587"/>
      <c r="G312" s="1587"/>
      <c r="H312" s="1587"/>
      <c r="I312" s="1587"/>
      <c r="J312" s="1587"/>
      <c r="K312" s="1587"/>
      <c r="L312" s="1587"/>
      <c r="M312" s="1587"/>
      <c r="N312" s="1588"/>
    </row>
    <row r="314" spans="1:14" ht="15.75" thickBot="1">
      <c r="A314" s="1237" t="s">
        <v>260</v>
      </c>
      <c r="B314" s="4354" t="str">
        <f>B315</f>
        <v>Forêt noire</v>
      </c>
      <c r="C314" s="4354"/>
      <c r="D314" s="4354"/>
      <c r="E314" s="4354"/>
      <c r="F314" s="4354"/>
      <c r="G314" s="4354"/>
      <c r="H314" s="4354"/>
      <c r="I314" s="4354"/>
      <c r="J314" s="4354"/>
      <c r="K314" s="4354"/>
      <c r="L314" s="4354"/>
      <c r="M314" s="4354"/>
      <c r="N314" s="4354"/>
    </row>
    <row r="315" spans="1:14">
      <c r="A315" s="4337" t="str">
        <f>B315</f>
        <v>Forêt noire</v>
      </c>
      <c r="B315" s="4338" t="s">
        <v>643</v>
      </c>
      <c r="C315" s="4339"/>
      <c r="D315" s="4339"/>
      <c r="E315" s="4339"/>
      <c r="F315" s="4339"/>
      <c r="G315" s="4339"/>
      <c r="H315" s="4339"/>
      <c r="I315" s="4339"/>
      <c r="J315" s="4339"/>
      <c r="K315" s="4339"/>
      <c r="L315" s="4339"/>
      <c r="M315" s="4339"/>
      <c r="N315" s="4340"/>
    </row>
    <row r="316" spans="1:14">
      <c r="A316" s="4337"/>
      <c r="B316" s="4341"/>
      <c r="C316" s="4342"/>
      <c r="D316" s="4342"/>
      <c r="E316" s="4342"/>
      <c r="F316" s="4342"/>
      <c r="G316" s="4342"/>
      <c r="H316" s="4342"/>
      <c r="I316" s="4342"/>
      <c r="J316" s="4342"/>
      <c r="K316" s="4342"/>
      <c r="L316" s="4342"/>
      <c r="M316" s="4342"/>
      <c r="N316" s="4343"/>
    </row>
    <row r="317" spans="1:14">
      <c r="A317" s="4337"/>
      <c r="B317" s="4320" t="s">
        <v>514</v>
      </c>
      <c r="C317" s="4251"/>
      <c r="D317" s="4251"/>
      <c r="E317" s="4251"/>
      <c r="F317" s="4251"/>
      <c r="G317" s="4251"/>
      <c r="H317" s="4251"/>
      <c r="I317" s="4251"/>
      <c r="J317" s="4251"/>
      <c r="K317" s="4251"/>
      <c r="L317" s="4251"/>
      <c r="M317" s="4251"/>
      <c r="N317" s="4321"/>
    </row>
    <row r="318" spans="1:14">
      <c r="A318" s="4337"/>
      <c r="B318" s="4344"/>
      <c r="C318" s="4345"/>
      <c r="D318" s="4345"/>
      <c r="E318" s="4345"/>
      <c r="F318" s="4345"/>
      <c r="G318" s="4345"/>
      <c r="H318" s="4345"/>
      <c r="I318" s="4345"/>
      <c r="J318" s="4345"/>
      <c r="K318" s="4345"/>
      <c r="L318" s="4345"/>
      <c r="M318" s="4345"/>
      <c r="N318" s="4346"/>
    </row>
    <row r="319" spans="1:14" ht="18.75">
      <c r="A319" s="4337"/>
      <c r="B319" s="1589"/>
      <c r="C319" s="1590"/>
      <c r="D319" s="1590"/>
      <c r="E319" s="1590"/>
      <c r="F319" s="1590"/>
      <c r="G319" s="1590"/>
      <c r="H319" s="1590"/>
      <c r="I319" s="1590"/>
      <c r="J319" s="1590"/>
      <c r="K319" s="1590"/>
      <c r="L319" s="1590"/>
      <c r="M319" s="1590"/>
      <c r="N319" s="1591"/>
    </row>
    <row r="320" spans="1:14">
      <c r="A320" s="4337"/>
      <c r="B320" s="1555"/>
      <c r="C320" s="1222"/>
      <c r="D320" s="1222"/>
      <c r="E320" s="1222"/>
      <c r="F320" s="1222"/>
      <c r="G320" s="4347" t="s">
        <v>27</v>
      </c>
      <c r="H320" s="4347"/>
      <c r="I320" s="6"/>
      <c r="J320" s="6"/>
      <c r="K320" s="1222"/>
      <c r="L320" s="1222"/>
      <c r="M320" s="1222"/>
      <c r="N320" s="1554"/>
    </row>
    <row r="321" spans="1:14" ht="18.75">
      <c r="A321" s="4337"/>
      <c r="B321" s="1555"/>
      <c r="C321" s="1222"/>
      <c r="D321" s="1222"/>
      <c r="E321" s="1592" t="s">
        <v>644</v>
      </c>
      <c r="F321" s="1556" t="s">
        <v>626</v>
      </c>
      <c r="G321" s="4348">
        <v>2</v>
      </c>
      <c r="H321" s="4348"/>
      <c r="I321" s="6"/>
      <c r="J321" s="6"/>
      <c r="K321" s="6"/>
      <c r="L321" s="6"/>
      <c r="M321" s="1222"/>
      <c r="N321" s="1554"/>
    </row>
    <row r="322" spans="1:14">
      <c r="A322" s="4337"/>
      <c r="B322" s="123"/>
      <c r="C322" s="124"/>
      <c r="D322" s="124"/>
      <c r="E322" s="125"/>
      <c r="F322" s="126"/>
      <c r="G322" s="4440" t="s">
        <v>316</v>
      </c>
      <c r="H322" s="4440"/>
      <c r="I322" s="4441" t="s">
        <v>264</v>
      </c>
      <c r="J322" s="4441"/>
      <c r="K322" s="1556"/>
      <c r="L322" s="1593"/>
      <c r="M322" s="1222"/>
      <c r="N322" s="1554"/>
    </row>
    <row r="323" spans="1:14" ht="18.75">
      <c r="A323" s="4337"/>
      <c r="B323" s="4442" t="s">
        <v>648</v>
      </c>
      <c r="C323" s="4443"/>
      <c r="D323" s="4443"/>
      <c r="E323" s="4443"/>
      <c r="F323" s="1594"/>
      <c r="G323" s="1595"/>
      <c r="H323" s="1594"/>
      <c r="I323" s="4431">
        <v>2</v>
      </c>
      <c r="J323" s="4431"/>
      <c r="K323" s="1596" t="s">
        <v>647</v>
      </c>
      <c r="L323" s="4427" t="s">
        <v>649</v>
      </c>
      <c r="M323" s="4427"/>
      <c r="N323" s="4428"/>
    </row>
    <row r="324" spans="1:14" ht="15.75">
      <c r="A324" s="4337"/>
      <c r="B324" s="4433"/>
      <c r="C324" s="4434"/>
      <c r="D324" s="4434"/>
      <c r="E324" s="4434"/>
      <c r="F324" s="1597"/>
      <c r="G324" s="4432"/>
      <c r="H324" s="4432"/>
      <c r="I324" s="6"/>
      <c r="J324" s="6"/>
      <c r="K324" s="6"/>
      <c r="L324" s="4427"/>
      <c r="M324" s="4427"/>
      <c r="N324" s="4428"/>
    </row>
    <row r="325" spans="1:14">
      <c r="A325" s="4337"/>
      <c r="B325" s="1555"/>
      <c r="C325" s="1561" t="s">
        <v>24</v>
      </c>
      <c r="D325" s="1562" t="s">
        <v>628</v>
      </c>
      <c r="E325" s="1222"/>
      <c r="F325" s="1222"/>
      <c r="G325" s="6"/>
      <c r="H325"/>
      <c r="I325" s="1563"/>
      <c r="J325" s="1222"/>
      <c r="K325" s="4357" t="s">
        <v>263</v>
      </c>
      <c r="L325" s="4357"/>
      <c r="M325" s="4357"/>
      <c r="N325" s="4358"/>
    </row>
    <row r="326" spans="1:14" ht="15.75">
      <c r="A326" s="4337"/>
      <c r="B326" s="1555"/>
      <c r="C326" s="1083">
        <v>0.15</v>
      </c>
      <c r="D326" s="1065" t="s">
        <v>651</v>
      </c>
      <c r="E326" s="1598"/>
      <c r="F326" s="1598"/>
      <c r="G326" s="4332">
        <f>(C326/C367)*G321</f>
        <v>0.33651149747616371</v>
      </c>
      <c r="H326" s="4332"/>
      <c r="I326" s="4332">
        <f>(C326/C334)*I323</f>
        <v>0.85348506401137969</v>
      </c>
      <c r="J326" s="4332"/>
      <c r="K326" s="4414" t="s">
        <v>630</v>
      </c>
      <c r="L326" s="4414"/>
      <c r="M326" s="4414"/>
      <c r="N326" s="4415"/>
    </row>
    <row r="327" spans="1:14" ht="15.75">
      <c r="A327" s="4337"/>
      <c r="B327" s="1555"/>
      <c r="C327" s="1083">
        <v>0.1</v>
      </c>
      <c r="D327" s="1065" t="s">
        <v>494</v>
      </c>
      <c r="E327" s="6"/>
      <c r="F327" s="1066"/>
      <c r="G327" s="4332">
        <f>(C327/C367)*G321</f>
        <v>0.2243409983174425</v>
      </c>
      <c r="H327" s="4332"/>
      <c r="I327" s="4332">
        <f>(C327/C334)*I323</f>
        <v>0.56899004267425313</v>
      </c>
      <c r="J327" s="4332"/>
      <c r="K327" s="4416"/>
      <c r="L327" s="4416"/>
      <c r="M327" s="4416"/>
      <c r="N327" s="4417"/>
    </row>
    <row r="328" spans="1:14" ht="15.75">
      <c r="A328" s="4337"/>
      <c r="B328" s="1555"/>
      <c r="C328" s="1083">
        <v>0.06</v>
      </c>
      <c r="D328" s="1065" t="s">
        <v>631</v>
      </c>
      <c r="E328" s="6"/>
      <c r="F328" s="1066"/>
      <c r="G328" s="4332">
        <f>(C328/C367)*G321</f>
        <v>0.13460459899046548</v>
      </c>
      <c r="H328" s="4332"/>
      <c r="I328" s="4332">
        <f>(C328/C334)*I323</f>
        <v>0.3413940256045519</v>
      </c>
      <c r="J328" s="4332"/>
      <c r="K328" s="4418" t="s">
        <v>652</v>
      </c>
      <c r="L328" s="4418"/>
      <c r="M328" s="4418"/>
      <c r="N328" s="4419"/>
    </row>
    <row r="329" spans="1:14" ht="15.75">
      <c r="A329" s="4337"/>
      <c r="B329" s="1555"/>
      <c r="C329" s="1083">
        <v>0.02</v>
      </c>
      <c r="D329" s="1065" t="s">
        <v>653</v>
      </c>
      <c r="E329" s="6"/>
      <c r="F329" s="1066"/>
      <c r="G329" s="4332">
        <f>(C329/C367)*G321</f>
        <v>4.4868199663488498E-2</v>
      </c>
      <c r="H329" s="4332"/>
      <c r="I329" s="4332">
        <f>(C329/C334)*I323</f>
        <v>0.11379800853485063</v>
      </c>
      <c r="J329" s="4332"/>
      <c r="K329" s="4420"/>
      <c r="L329" s="4420"/>
      <c r="M329" s="4420"/>
      <c r="N329" s="4421"/>
    </row>
    <row r="330" spans="1:14" ht="15.75">
      <c r="A330" s="4337"/>
      <c r="B330" s="1555"/>
      <c r="C330" s="1599">
        <v>1.5E-3</v>
      </c>
      <c r="D330" s="1065" t="s">
        <v>654</v>
      </c>
      <c r="E330" s="6"/>
      <c r="F330" s="1066"/>
      <c r="G330" s="4332">
        <f>(C330/C367)*G321</f>
        <v>3.3651149747616375E-3</v>
      </c>
      <c r="H330" s="4332"/>
      <c r="I330" s="4332">
        <f>(C330/C334)*I323</f>
        <v>8.5348506401137971E-3</v>
      </c>
      <c r="J330" s="4332"/>
      <c r="K330" s="4420"/>
      <c r="L330" s="4420"/>
      <c r="M330" s="4420"/>
      <c r="N330" s="4421"/>
    </row>
    <row r="331" spans="1:14" ht="15.75">
      <c r="A331" s="4337"/>
      <c r="B331" s="1555"/>
      <c r="C331" s="1083">
        <v>0.02</v>
      </c>
      <c r="D331" s="1065" t="s">
        <v>655</v>
      </c>
      <c r="E331" s="6"/>
      <c r="F331" s="1066"/>
      <c r="G331" s="4332">
        <f>(C331/C367)*G321</f>
        <v>4.4868199663488498E-2</v>
      </c>
      <c r="H331" s="4332"/>
      <c r="I331" s="4332">
        <f>(C331/C334)*I323</f>
        <v>0.11379800853485063</v>
      </c>
      <c r="J331" s="4332"/>
      <c r="K331" s="4436"/>
      <c r="L331" s="4436"/>
      <c r="M331" s="4436"/>
      <c r="N331" s="4437"/>
    </row>
    <row r="332" spans="1:14" ht="15.75">
      <c r="A332" s="4337"/>
      <c r="B332" s="1555"/>
      <c r="C332" s="1083"/>
      <c r="D332" s="1065"/>
      <c r="E332" s="6"/>
      <c r="F332" s="1066"/>
      <c r="G332" s="4332">
        <f>(C332/C366)*G321</f>
        <v>0</v>
      </c>
      <c r="H332" s="4332"/>
      <c r="I332" s="4332">
        <f>(C332/C334)*I323</f>
        <v>0</v>
      </c>
      <c r="J332" s="4332"/>
      <c r="K332" s="1600"/>
      <c r="L332" s="1600"/>
      <c r="M332" s="1600"/>
      <c r="N332" s="1567"/>
    </row>
    <row r="333" spans="1:14">
      <c r="A333" s="4337"/>
      <c r="B333" s="1555"/>
      <c r="C333" s="1222"/>
      <c r="D333" s="1222"/>
      <c r="E333" s="1222"/>
      <c r="F333" s="1222"/>
      <c r="G333" s="6"/>
      <c r="H333"/>
      <c r="I333" s="1222"/>
      <c r="J333" s="1222"/>
      <c r="K333" s="1600"/>
      <c r="L333" s="1600"/>
      <c r="M333" s="1600"/>
      <c r="N333" s="1567"/>
    </row>
    <row r="334" spans="1:14" ht="15.75">
      <c r="A334" s="4337"/>
      <c r="B334" s="1555"/>
      <c r="C334" s="1346">
        <f>SUM(C326:C332)</f>
        <v>0.35150000000000003</v>
      </c>
      <c r="D334" s="4359" t="s">
        <v>313</v>
      </c>
      <c r="E334" s="4359"/>
      <c r="F334" s="4359"/>
      <c r="G334" s="4305">
        <f>SUM(G326:G332)</f>
        <v>0.78855860908581044</v>
      </c>
      <c r="H334" s="4305"/>
      <c r="I334" s="4305">
        <f>SUM(I326:I332)</f>
        <v>1.9999999999999998</v>
      </c>
      <c r="J334" s="4305"/>
      <c r="K334" s="1600"/>
      <c r="L334" s="1600"/>
      <c r="M334" s="1600"/>
      <c r="N334" s="1567"/>
    </row>
    <row r="335" spans="1:14" ht="15.75">
      <c r="A335" s="4337"/>
      <c r="B335" s="1555"/>
      <c r="C335" s="1346"/>
      <c r="D335" s="1601"/>
      <c r="E335" s="1601"/>
      <c r="F335" s="1601"/>
      <c r="G335"/>
      <c r="H335" s="1063"/>
      <c r="I335" s="1063"/>
      <c r="J335" s="1222"/>
      <c r="K335" s="1018"/>
      <c r="L335" s="1222"/>
      <c r="M335" s="1222"/>
      <c r="N335" s="1338"/>
    </row>
    <row r="336" spans="1:14">
      <c r="A336" s="4337"/>
      <c r="B336" s="4360"/>
      <c r="C336" s="4361"/>
      <c r="D336" s="4361"/>
      <c r="E336" s="4361"/>
      <c r="F336" s="4361"/>
      <c r="G336" s="4361"/>
      <c r="H336" s="4361"/>
      <c r="I336" s="4361"/>
      <c r="J336" s="4361"/>
      <c r="K336" s="4361"/>
      <c r="L336" s="4361"/>
      <c r="M336" s="4361"/>
      <c r="N336" s="4362"/>
    </row>
    <row r="337" spans="1:14" ht="15.75">
      <c r="A337" s="4337"/>
      <c r="B337" s="1602"/>
      <c r="C337" s="1603"/>
      <c r="D337" s="1603"/>
      <c r="E337" s="1603"/>
      <c r="F337" s="1603"/>
      <c r="G337" s="1595"/>
      <c r="H337" s="1604"/>
      <c r="I337" s="4424" t="s">
        <v>264</v>
      </c>
      <c r="J337" s="4424"/>
      <c r="K337" s="1605"/>
      <c r="L337" s="4425" t="s">
        <v>656</v>
      </c>
      <c r="M337" s="4425"/>
      <c r="N337" s="4426"/>
    </row>
    <row r="338" spans="1:14" ht="18.75">
      <c r="A338" s="4337"/>
      <c r="B338" s="4433" t="s">
        <v>657</v>
      </c>
      <c r="C338" s="4434"/>
      <c r="D338" s="4434"/>
      <c r="E338" s="4434"/>
      <c r="F338" s="1606"/>
      <c r="G338" s="1607"/>
      <c r="H338" s="1606"/>
      <c r="I338" s="4431">
        <v>1</v>
      </c>
      <c r="J338" s="4431"/>
      <c r="K338" s="1596" t="s">
        <v>647</v>
      </c>
      <c r="L338" s="4427"/>
      <c r="M338" s="4427"/>
      <c r="N338" s="4428"/>
    </row>
    <row r="339" spans="1:14" ht="15.75">
      <c r="A339" s="4337"/>
      <c r="B339" s="4433"/>
      <c r="C339" s="4434"/>
      <c r="D339" s="4434"/>
      <c r="E339" s="4434"/>
      <c r="F339" s="1597"/>
      <c r="G339" s="4432"/>
      <c r="H339" s="4432"/>
      <c r="I339" s="6"/>
      <c r="J339" s="1222"/>
      <c r="K339" s="1222"/>
      <c r="L339" s="4427"/>
      <c r="M339" s="4427"/>
      <c r="N339" s="4428"/>
    </row>
    <row r="340" spans="1:14">
      <c r="A340" s="4337"/>
      <c r="B340" s="154"/>
      <c r="C340" s="1561" t="s">
        <v>24</v>
      </c>
      <c r="D340" s="1562" t="s">
        <v>628</v>
      </c>
      <c r="E340" s="1222"/>
      <c r="F340" s="1222"/>
      <c r="G340" s="6"/>
      <c r="H340"/>
      <c r="I340" s="1563"/>
      <c r="J340" s="1608"/>
      <c r="K340" s="4357" t="s">
        <v>263</v>
      </c>
      <c r="L340" s="4357"/>
      <c r="M340" s="4357"/>
      <c r="N340" s="4358"/>
    </row>
    <row r="341" spans="1:14" ht="15.75">
      <c r="A341" s="4337"/>
      <c r="B341" s="135"/>
      <c r="C341" s="1083">
        <v>0.18</v>
      </c>
      <c r="D341" s="1065" t="s">
        <v>658</v>
      </c>
      <c r="E341" s="1065"/>
      <c r="F341" s="1065"/>
      <c r="G341" s="4332">
        <f>(C341/C367)*G321</f>
        <v>0.40381379697139647</v>
      </c>
      <c r="H341" s="4332"/>
      <c r="I341" s="4332">
        <f>(C341/C344)*I338</f>
        <v>0.72</v>
      </c>
      <c r="J341" s="4332"/>
      <c r="K341" s="127" t="s">
        <v>659</v>
      </c>
      <c r="L341" s="127"/>
      <c r="M341" s="127"/>
      <c r="N341" s="128"/>
    </row>
    <row r="342" spans="1:14" ht="15.75">
      <c r="A342" s="4337"/>
      <c r="B342" s="135"/>
      <c r="C342" s="1083">
        <v>7.0000000000000007E-2</v>
      </c>
      <c r="D342" s="1065" t="s">
        <v>660</v>
      </c>
      <c r="E342" s="6"/>
      <c r="F342" s="1066"/>
      <c r="G342" s="4332">
        <f>(C342/C367)*G321</f>
        <v>0.15703869882220975</v>
      </c>
      <c r="H342" s="4332"/>
      <c r="I342" s="4332">
        <f>(C342/C344)*I338</f>
        <v>0.28000000000000003</v>
      </c>
      <c r="J342" s="4332"/>
      <c r="K342" s="1600"/>
      <c r="L342" s="1600"/>
      <c r="M342" s="1600"/>
      <c r="N342" s="1567"/>
    </row>
    <row r="343" spans="1:14" ht="15.75">
      <c r="A343" s="4337"/>
      <c r="B343" s="135"/>
      <c r="C343" s="6"/>
      <c r="D343" s="6"/>
      <c r="E343" s="6"/>
      <c r="F343" s="1066"/>
      <c r="G343" s="1339"/>
      <c r="H343" s="1339"/>
      <c r="I343" s="1339"/>
      <c r="J343" s="1339"/>
      <c r="K343" s="1600"/>
      <c r="L343" s="1600"/>
      <c r="M343" s="1600"/>
      <c r="N343" s="1567"/>
    </row>
    <row r="344" spans="1:14" ht="15.75">
      <c r="A344" s="4337"/>
      <c r="B344" s="135"/>
      <c r="C344" s="1346">
        <f>SUM(C341:C342)</f>
        <v>0.25</v>
      </c>
      <c r="D344" s="4435" t="s">
        <v>661</v>
      </c>
      <c r="E344" s="4435"/>
      <c r="F344" s="4435"/>
      <c r="G344" s="4305">
        <f>SUM(G341:H342)</f>
        <v>0.56085249579360619</v>
      </c>
      <c r="H344" s="4305"/>
      <c r="I344" s="4305">
        <f>SUM(I341:I342)</f>
        <v>1</v>
      </c>
      <c r="J344" s="4305">
        <f>SUM(J341:J342)</f>
        <v>0</v>
      </c>
      <c r="K344" s="1600"/>
      <c r="L344" s="1600"/>
      <c r="M344" s="1600"/>
      <c r="N344" s="1567"/>
    </row>
    <row r="345" spans="1:14" ht="15.75">
      <c r="A345" s="4337"/>
      <c r="B345" s="135"/>
      <c r="C345" s="1346"/>
      <c r="D345" s="1609"/>
      <c r="E345" s="1609"/>
      <c r="F345" s="1609"/>
      <c r="G345" s="1348"/>
      <c r="H345" s="1348"/>
      <c r="I345" s="1348"/>
      <c r="J345" s="1348"/>
      <c r="K345" s="1600"/>
      <c r="L345" s="1600"/>
      <c r="M345" s="1600"/>
      <c r="N345" s="1567"/>
    </row>
    <row r="346" spans="1:14" ht="15.75">
      <c r="A346" s="4337"/>
      <c r="B346" s="135"/>
      <c r="C346" s="1610"/>
      <c r="D346" s="1611" t="s">
        <v>392</v>
      </c>
      <c r="E346" s="6"/>
      <c r="F346" s="1066"/>
      <c r="G346" s="1607"/>
      <c r="H346" s="1564"/>
      <c r="I346" s="1339"/>
      <c r="J346" s="1339"/>
      <c r="K346" s="1600"/>
      <c r="L346" s="1600"/>
      <c r="M346" s="1600"/>
      <c r="N346" s="1567"/>
    </row>
    <row r="347" spans="1:14" ht="15.75">
      <c r="A347" s="4337"/>
      <c r="B347" s="135"/>
      <c r="C347" s="1083">
        <v>0.36</v>
      </c>
      <c r="D347" s="1065" t="s">
        <v>662</v>
      </c>
      <c r="E347" s="6"/>
      <c r="F347" s="1066"/>
      <c r="G347" s="4305">
        <f>(C347/C368)*G321</f>
        <v>0.71892161757363948</v>
      </c>
      <c r="H347" s="4305"/>
      <c r="I347" s="4305">
        <f>(G347/G344)*I344</f>
        <v>1.2818372441337995</v>
      </c>
      <c r="J347" s="4305"/>
      <c r="K347" s="1600"/>
      <c r="L347" s="1600"/>
      <c r="M347" s="1600"/>
      <c r="N347" s="1567"/>
    </row>
    <row r="348" spans="1:14" ht="15.75">
      <c r="A348" s="4337"/>
      <c r="B348" s="135"/>
      <c r="C348" s="1610"/>
      <c r="D348" s="1065"/>
      <c r="E348" s="6"/>
      <c r="F348" s="1066"/>
      <c r="G348" s="1607"/>
      <c r="H348" s="1564"/>
      <c r="I348" s="4332">
        <f>(C348/C344)*I338</f>
        <v>0</v>
      </c>
      <c r="J348" s="4332"/>
      <c r="K348" s="1600"/>
      <c r="L348" s="1600"/>
      <c r="M348" s="1600"/>
      <c r="N348" s="1567"/>
    </row>
    <row r="349" spans="1:14" ht="21">
      <c r="A349" s="4337"/>
      <c r="B349" s="4433" t="s">
        <v>663</v>
      </c>
      <c r="C349" s="4434"/>
      <c r="D349" s="4434"/>
      <c r="E349" s="4434"/>
      <c r="F349" s="1066"/>
      <c r="G349" s="4332">
        <f>(C349/C366)*G321</f>
        <v>0</v>
      </c>
      <c r="H349" s="4332"/>
      <c r="I349" s="4332">
        <f>(C349/C344)*I338</f>
        <v>0</v>
      </c>
      <c r="J349" s="4332"/>
      <c r="K349" s="1600"/>
      <c r="L349" s="1600"/>
      <c r="M349" s="1600"/>
      <c r="N349" s="1567"/>
    </row>
    <row r="350" spans="1:14" ht="15.75">
      <c r="A350" s="4337"/>
      <c r="B350" s="135"/>
      <c r="C350" s="1083">
        <v>0.05</v>
      </c>
      <c r="D350" s="1065" t="s">
        <v>664</v>
      </c>
      <c r="E350" s="6"/>
      <c r="F350" s="1066"/>
      <c r="G350" s="4305">
        <f>(C350/C344)*G344</f>
        <v>0.11217049915872124</v>
      </c>
      <c r="H350" s="4305"/>
      <c r="I350" s="4305">
        <f>(C350/C344)*I344</f>
        <v>0.2</v>
      </c>
      <c r="J350" s="4305"/>
      <c r="K350" s="1600"/>
      <c r="L350" s="1600"/>
      <c r="M350" s="1600"/>
      <c r="N350" s="1567"/>
    </row>
    <row r="351" spans="1:14" ht="15.75">
      <c r="A351" s="4337"/>
      <c r="B351" s="1555"/>
      <c r="C351" s="1222"/>
      <c r="D351" s="1222"/>
      <c r="E351" s="1222"/>
      <c r="F351" s="1222"/>
      <c r="G351" s="6"/>
      <c r="H351" s="6"/>
      <c r="I351" s="1222"/>
      <c r="J351" s="1222"/>
      <c r="K351" s="1018"/>
      <c r="L351" s="1222"/>
      <c r="M351" s="1222"/>
      <c r="N351" s="1338"/>
    </row>
    <row r="352" spans="1:14">
      <c r="A352" s="4337"/>
      <c r="B352" s="4360"/>
      <c r="C352" s="4361"/>
      <c r="D352" s="4361"/>
      <c r="E352" s="4361"/>
      <c r="F352" s="4361"/>
      <c r="G352" s="4361"/>
      <c r="H352" s="4361"/>
      <c r="I352" s="4361"/>
      <c r="J352" s="4361"/>
      <c r="K352" s="4361"/>
      <c r="L352" s="4361"/>
      <c r="M352" s="4361"/>
      <c r="N352" s="4362"/>
    </row>
    <row r="353" spans="1:14">
      <c r="A353" s="4337"/>
      <c r="B353" s="1602"/>
      <c r="C353" s="1603"/>
      <c r="D353" s="1603"/>
      <c r="E353" s="1603"/>
      <c r="F353" s="4422"/>
      <c r="G353" s="4422"/>
      <c r="H353" s="4422"/>
      <c r="I353" s="4424" t="s">
        <v>264</v>
      </c>
      <c r="J353" s="4424"/>
      <c r="K353" s="1603"/>
      <c r="L353" s="4425" t="s">
        <v>665</v>
      </c>
      <c r="M353" s="4425"/>
      <c r="N353" s="4426"/>
    </row>
    <row r="354" spans="1:14" ht="18.75">
      <c r="A354" s="4337"/>
      <c r="B354" s="4429" t="s">
        <v>666</v>
      </c>
      <c r="C354" s="4430"/>
      <c r="D354" s="4430"/>
      <c r="E354" s="4430"/>
      <c r="F354" s="4423"/>
      <c r="G354" s="4423"/>
      <c r="H354" s="4423"/>
      <c r="I354" s="4431">
        <v>1</v>
      </c>
      <c r="J354" s="4431"/>
      <c r="K354" s="1596" t="s">
        <v>647</v>
      </c>
      <c r="L354" s="4427"/>
      <c r="M354" s="4427"/>
      <c r="N354" s="4428"/>
    </row>
    <row r="355" spans="1:14" ht="15.75">
      <c r="A355" s="4337"/>
      <c r="B355" s="4429"/>
      <c r="C355" s="4430"/>
      <c r="D355" s="4430"/>
      <c r="E355" s="4430"/>
      <c r="F355" s="1597"/>
      <c r="G355" s="4432"/>
      <c r="H355" s="4432"/>
      <c r="I355" s="1222"/>
      <c r="J355" s="1222"/>
      <c r="K355" s="1222"/>
      <c r="L355" s="4427"/>
      <c r="M355" s="4427"/>
      <c r="N355" s="4428"/>
    </row>
    <row r="356" spans="1:14">
      <c r="A356" s="4337"/>
      <c r="B356" s="154"/>
      <c r="C356" s="1561" t="s">
        <v>24</v>
      </c>
      <c r="D356" s="1562" t="s">
        <v>628</v>
      </c>
      <c r="E356" s="1222"/>
      <c r="F356" s="6"/>
      <c r="G356" s="1563"/>
      <c r="H356"/>
      <c r="I356" s="6"/>
      <c r="J356" s="6"/>
      <c r="K356" s="129" t="s">
        <v>263</v>
      </c>
      <c r="L356" s="129"/>
      <c r="M356" s="129"/>
      <c r="N356" s="130"/>
    </row>
    <row r="357" spans="1:14" ht="15.75">
      <c r="A357" s="4337"/>
      <c r="B357" s="135"/>
      <c r="C357" s="1083">
        <v>0.22</v>
      </c>
      <c r="D357" s="1065" t="s">
        <v>658</v>
      </c>
      <c r="E357" s="1065"/>
      <c r="F357" s="6"/>
      <c r="G357" s="4332">
        <f>(C357/C367)*G321</f>
        <v>0.49355019629837349</v>
      </c>
      <c r="H357" s="4332"/>
      <c r="I357" s="4332">
        <f>(C357/C362)*I354</f>
        <v>0.91666666666666674</v>
      </c>
      <c r="J357" s="4332"/>
      <c r="K357" s="4414" t="s">
        <v>667</v>
      </c>
      <c r="L357" s="4414"/>
      <c r="M357" s="4414"/>
      <c r="N357" s="4415"/>
    </row>
    <row r="358" spans="1:14" ht="15.75">
      <c r="A358" s="4337"/>
      <c r="B358" s="135"/>
      <c r="C358" s="1083">
        <v>1.7999999999999999E-2</v>
      </c>
      <c r="D358" s="1065" t="s">
        <v>494</v>
      </c>
      <c r="E358" s="6"/>
      <c r="F358" s="6"/>
      <c r="G358" s="4332">
        <f>(C358/C367)*G321</f>
        <v>4.0381379697139647E-2</v>
      </c>
      <c r="H358" s="4332"/>
      <c r="I358" s="4332">
        <f>(C358/C362)*I354</f>
        <v>7.4999999999999997E-2</v>
      </c>
      <c r="J358" s="4332"/>
      <c r="K358" s="4416"/>
      <c r="L358" s="4416"/>
      <c r="M358" s="4416"/>
      <c r="N358" s="4417"/>
    </row>
    <row r="359" spans="1:14" ht="15.75">
      <c r="A359" s="4337"/>
      <c r="B359" s="135"/>
      <c r="C359" s="1083">
        <v>2E-3</v>
      </c>
      <c r="D359" s="1065" t="s">
        <v>498</v>
      </c>
      <c r="E359" s="6"/>
      <c r="F359" s="6"/>
      <c r="G359" s="4332">
        <f>(C359/C367)*G321</f>
        <v>4.4868199663488503E-3</v>
      </c>
      <c r="H359" s="4332"/>
      <c r="I359" s="4332">
        <f>(C359/C362)*I354</f>
        <v>8.3333333333333332E-3</v>
      </c>
      <c r="J359" s="4332"/>
      <c r="K359" s="4418" t="s">
        <v>668</v>
      </c>
      <c r="L359" s="4418"/>
      <c r="M359" s="4418"/>
      <c r="N359" s="4419"/>
    </row>
    <row r="360" spans="1:14" ht="15.75">
      <c r="A360" s="4337"/>
      <c r="B360" s="135"/>
      <c r="C360" s="1083"/>
      <c r="D360" s="1065"/>
      <c r="E360" s="6"/>
      <c r="F360" s="6"/>
      <c r="G360" s="4332">
        <f>(C360/C366)*G321</f>
        <v>0</v>
      </c>
      <c r="H360" s="4332"/>
      <c r="I360" s="4332">
        <f>(C360/C362)*I354</f>
        <v>0</v>
      </c>
      <c r="J360" s="4332"/>
      <c r="K360" s="4420"/>
      <c r="L360" s="4420"/>
      <c r="M360" s="4420"/>
      <c r="N360" s="4421"/>
    </row>
    <row r="361" spans="1:14">
      <c r="A361" s="4337"/>
      <c r="B361" s="135"/>
      <c r="C361" s="1222"/>
      <c r="D361" s="1222"/>
      <c r="E361" s="1222"/>
      <c r="F361" s="6"/>
      <c r="G361" s="1344"/>
      <c r="H361"/>
      <c r="I361" s="6"/>
      <c r="J361" s="1222"/>
      <c r="K361" s="4420"/>
      <c r="L361" s="4420"/>
      <c r="M361" s="4420"/>
      <c r="N361" s="4421"/>
    </row>
    <row r="362" spans="1:14" ht="15.75">
      <c r="A362" s="4337"/>
      <c r="B362" s="135"/>
      <c r="C362" s="1346">
        <f>SUM(C357:C360)</f>
        <v>0.24</v>
      </c>
      <c r="D362" s="1347" t="s">
        <v>669</v>
      </c>
      <c r="E362" s="1347"/>
      <c r="F362" s="6"/>
      <c r="G362" s="4305">
        <f>SUM(G357:H360)</f>
        <v>0.53841839596186192</v>
      </c>
      <c r="H362" s="4305"/>
      <c r="I362" s="4305">
        <f>SUM(I357:J360)</f>
        <v>1</v>
      </c>
      <c r="J362" s="4305"/>
      <c r="K362" s="1222"/>
      <c r="L362" s="1222"/>
      <c r="M362" s="1222"/>
      <c r="N362" s="1554"/>
    </row>
    <row r="363" spans="1:14" ht="15.75">
      <c r="A363" s="4337"/>
      <c r="B363" s="135"/>
      <c r="C363" s="1346"/>
      <c r="D363" s="1347"/>
      <c r="E363" s="1347"/>
      <c r="F363" s="6"/>
      <c r="G363" s="1348"/>
      <c r="H363" s="1348"/>
      <c r="I363" s="1348"/>
      <c r="J363" s="1348"/>
      <c r="K363" s="1222"/>
      <c r="L363" s="1222"/>
      <c r="M363" s="1222"/>
      <c r="N363" s="1554"/>
    </row>
    <row r="364" spans="1:14">
      <c r="A364" s="4337"/>
      <c r="B364" s="4360"/>
      <c r="C364" s="4361"/>
      <c r="D364" s="4361"/>
      <c r="E364" s="4361"/>
      <c r="F364" s="4361"/>
      <c r="G364" s="4361"/>
      <c r="H364" s="4361"/>
      <c r="I364" s="4361"/>
      <c r="J364" s="4361"/>
      <c r="K364" s="4361"/>
      <c r="L364" s="4361"/>
      <c r="M364" s="4361"/>
      <c r="N364" s="4362"/>
    </row>
    <row r="365" spans="1:14" ht="15.75">
      <c r="A365" s="4337"/>
      <c r="B365" s="1555"/>
      <c r="C365" s="1346"/>
      <c r="D365" s="1612"/>
      <c r="E365" s="1612"/>
      <c r="F365" s="1612"/>
      <c r="G365" s="1613"/>
      <c r="H365" s="1348"/>
      <c r="I365" s="1348"/>
      <c r="J365" s="1222"/>
      <c r="K365" s="1018"/>
      <c r="L365" s="1222"/>
      <c r="M365" s="1222"/>
      <c r="N365" s="1338"/>
    </row>
    <row r="366" spans="1:14" ht="15.75">
      <c r="A366" s="4337"/>
      <c r="B366" s="1555"/>
      <c r="C366" s="1346">
        <f>C334</f>
        <v>0.35150000000000003</v>
      </c>
      <c r="D366" s="1347" t="s">
        <v>670</v>
      </c>
      <c r="E366" s="1612"/>
      <c r="F366" s="1612"/>
      <c r="G366" s="4305">
        <f>G334</f>
        <v>0.78855860908581044</v>
      </c>
      <c r="H366" s="4305">
        <f>H334</f>
        <v>0</v>
      </c>
      <c r="I366" s="1348"/>
      <c r="J366" s="1222"/>
      <c r="K366" s="1018"/>
      <c r="L366" s="1222"/>
      <c r="M366" s="1222"/>
      <c r="N366" s="1338"/>
    </row>
    <row r="367" spans="1:14" ht="15.75">
      <c r="A367" s="4337"/>
      <c r="B367" s="1555"/>
      <c r="C367" s="1346">
        <f>SUM(C334,C344,C350,C362)</f>
        <v>0.89150000000000007</v>
      </c>
      <c r="D367" s="1347" t="s">
        <v>672</v>
      </c>
      <c r="E367" s="1612"/>
      <c r="F367" s="1612"/>
      <c r="G367" s="4305">
        <f>SUM(G334,G344,G350,G362)</f>
        <v>2</v>
      </c>
      <c r="H367" s="4305"/>
      <c r="I367" s="1348"/>
      <c r="J367" s="1222"/>
      <c r="K367" s="1018"/>
      <c r="L367" s="1222"/>
      <c r="M367" s="1222"/>
      <c r="N367" s="1338"/>
    </row>
    <row r="368" spans="1:14" ht="15.75">
      <c r="A368" s="4337"/>
      <c r="B368" s="1555"/>
      <c r="C368" s="1346">
        <f>SUM(C334,C347,C350,C362)</f>
        <v>1.0015000000000001</v>
      </c>
      <c r="D368" s="1347" t="s">
        <v>673</v>
      </c>
      <c r="E368" s="1612"/>
      <c r="F368" s="1612"/>
      <c r="G368" s="4305">
        <f>SUM(G334,G347,G350,G362)</f>
        <v>2.1580691217800334</v>
      </c>
      <c r="H368" s="4305"/>
      <c r="I368" s="1348"/>
      <c r="J368" s="1222"/>
      <c r="K368" s="1018"/>
      <c r="L368" s="1222"/>
      <c r="M368" s="1222"/>
      <c r="N368" s="1338"/>
    </row>
    <row r="369" spans="1:14" ht="16.5" thickBot="1">
      <c r="A369" s="4337"/>
      <c r="B369" s="1555"/>
      <c r="C369" s="1346"/>
      <c r="D369" s="1612"/>
      <c r="E369" s="1612"/>
      <c r="F369" s="1612"/>
      <c r="G369" s="1348"/>
      <c r="H369" s="1348"/>
      <c r="I369" s="1222"/>
      <c r="J369" s="1222"/>
      <c r="K369" s="1018"/>
      <c r="L369" s="1222"/>
      <c r="M369" s="1222"/>
      <c r="N369" s="1338"/>
    </row>
    <row r="370" spans="1:14">
      <c r="A370" s="4337"/>
      <c r="B370" s="119" t="s">
        <v>24</v>
      </c>
      <c r="C370" s="131" t="s">
        <v>1438</v>
      </c>
      <c r="D370" s="121"/>
      <c r="E370" s="121"/>
      <c r="F370" s="121"/>
      <c r="G370" s="121"/>
      <c r="H370" s="121"/>
      <c r="I370" s="121"/>
      <c r="J370" s="121"/>
      <c r="K370" s="121"/>
      <c r="L370" s="121"/>
      <c r="M370" s="121"/>
      <c r="N370" s="122"/>
    </row>
    <row r="371" spans="1:14">
      <c r="A371" s="4337"/>
      <c r="B371" s="1577" t="s">
        <v>27</v>
      </c>
      <c r="C371" s="1614" t="s">
        <v>674</v>
      </c>
      <c r="D371" s="1362"/>
      <c r="E371" s="1362"/>
      <c r="F371" s="1362"/>
      <c r="G371" s="1362"/>
      <c r="H371" s="1362"/>
      <c r="I371" s="1362"/>
      <c r="J371" s="1362"/>
      <c r="K371" s="1362"/>
      <c r="L371" s="1362"/>
      <c r="M371" s="1222"/>
      <c r="N371" s="1363"/>
    </row>
    <row r="372" spans="1:14">
      <c r="A372" s="4337"/>
      <c r="B372" s="1615" t="s">
        <v>264</v>
      </c>
      <c r="C372" s="1616" t="s">
        <v>675</v>
      </c>
      <c r="D372" s="1362"/>
      <c r="E372" s="1362"/>
      <c r="F372" s="1362"/>
      <c r="G372" s="1362"/>
      <c r="H372" s="1362"/>
      <c r="I372" s="1362"/>
      <c r="J372" s="1362"/>
      <c r="K372" s="1362"/>
      <c r="L372" s="1362"/>
      <c r="M372" s="1222"/>
      <c r="N372" s="1363"/>
    </row>
    <row r="373" spans="1:14">
      <c r="A373" s="4337"/>
      <c r="B373" s="4361" t="s">
        <v>1430</v>
      </c>
      <c r="C373" s="4361"/>
      <c r="D373" s="4361"/>
      <c r="E373" s="4361"/>
      <c r="F373" s="4361"/>
      <c r="G373" s="4361"/>
      <c r="H373" s="4361"/>
      <c r="I373" s="4361"/>
      <c r="J373" s="4361"/>
      <c r="K373" s="4361"/>
      <c r="L373" s="4361"/>
      <c r="M373" s="4361"/>
      <c r="N373" s="4361"/>
    </row>
    <row r="374" spans="1:14">
      <c r="A374" s="4337"/>
      <c r="B374" s="1617"/>
      <c r="C374" s="1616"/>
      <c r="D374" s="1362"/>
      <c r="E374" s="1362"/>
      <c r="F374" s="1362"/>
      <c r="G374" s="1362"/>
      <c r="H374" s="1362"/>
      <c r="I374" s="1362"/>
      <c r="J374" s="1362"/>
      <c r="K374" s="1362"/>
      <c r="L374" s="1362"/>
      <c r="M374" s="1222"/>
      <c r="N374" s="1363"/>
    </row>
    <row r="375" spans="1:14" ht="18.75">
      <c r="A375" s="4337"/>
      <c r="B375" s="1555"/>
      <c r="C375" s="1618" t="s">
        <v>676</v>
      </c>
      <c r="D375" s="1222"/>
      <c r="E375" s="1222"/>
      <c r="F375" s="1222"/>
      <c r="G375" s="1222"/>
      <c r="H375" s="1222"/>
      <c r="I375" s="1222"/>
      <c r="J375" s="1222"/>
      <c r="K375" s="1222"/>
      <c r="L375" s="1222"/>
      <c r="M375" s="1222"/>
      <c r="N375" s="1554"/>
    </row>
    <row r="376" spans="1:14" ht="15.75">
      <c r="A376" s="4337"/>
      <c r="B376" s="1555"/>
      <c r="C376" s="1065"/>
      <c r="D376" s="1222"/>
      <c r="E376" s="1222"/>
      <c r="F376" s="1222"/>
      <c r="G376" s="1222"/>
      <c r="H376" s="1222"/>
      <c r="I376" s="1222"/>
      <c r="J376" s="1222"/>
      <c r="K376" s="1222"/>
      <c r="L376" s="1222"/>
      <c r="M376" s="1222"/>
      <c r="N376" s="1554"/>
    </row>
    <row r="377" spans="1:14">
      <c r="A377" s="4337"/>
      <c r="B377" s="1555"/>
      <c r="C377" s="1222"/>
      <c r="D377" s="1222"/>
      <c r="E377" s="1222"/>
      <c r="F377" s="1222"/>
      <c r="G377" s="1222"/>
      <c r="H377" s="1222"/>
      <c r="I377" s="1222"/>
      <c r="J377" s="1222"/>
      <c r="K377" s="1222"/>
      <c r="L377" s="1222"/>
      <c r="M377" s="1222"/>
      <c r="N377" s="1554"/>
    </row>
    <row r="378" spans="1:14">
      <c r="A378" s="4337"/>
      <c r="B378" s="1555"/>
      <c r="C378" s="1222"/>
      <c r="D378" s="1222"/>
      <c r="E378" s="1222"/>
      <c r="F378" s="1222"/>
      <c r="G378" s="1222"/>
      <c r="H378" s="1222"/>
      <c r="I378" s="1222"/>
      <c r="J378" s="1222"/>
      <c r="K378" s="1222"/>
      <c r="L378" s="1222"/>
      <c r="M378" s="1222"/>
      <c r="N378" s="1554"/>
    </row>
    <row r="379" spans="1:14">
      <c r="A379" s="4337"/>
      <c r="B379" s="1555"/>
      <c r="C379" s="1222"/>
      <c r="D379" s="1222"/>
      <c r="E379" s="1222"/>
      <c r="F379" s="1222"/>
      <c r="G379" s="1222"/>
      <c r="H379" s="1222"/>
      <c r="I379" s="1222"/>
      <c r="J379" s="1222"/>
      <c r="K379" s="1222"/>
      <c r="L379" s="1222"/>
      <c r="M379" s="1222"/>
      <c r="N379" s="1554"/>
    </row>
    <row r="380" spans="1:14">
      <c r="A380" s="4337"/>
      <c r="B380" s="1555"/>
      <c r="C380" s="1222"/>
      <c r="D380" s="1222"/>
      <c r="E380" s="1222"/>
      <c r="F380" s="1222"/>
      <c r="G380" s="1222"/>
      <c r="H380" s="1222"/>
      <c r="I380" s="1222"/>
      <c r="J380" s="1222"/>
      <c r="K380" s="1222"/>
      <c r="L380" s="1222"/>
      <c r="M380" s="1222"/>
      <c r="N380" s="1554"/>
    </row>
    <row r="381" spans="1:14">
      <c r="A381" s="4337"/>
      <c r="B381" s="1555"/>
      <c r="C381" s="1222"/>
      <c r="D381" s="1222"/>
      <c r="E381" s="1222"/>
      <c r="F381" s="1222"/>
      <c r="G381" s="1222"/>
      <c r="H381" s="1222"/>
      <c r="I381" s="1222"/>
      <c r="J381" s="1222"/>
      <c r="K381" s="1222"/>
      <c r="L381" s="1222"/>
      <c r="M381" s="1222"/>
      <c r="N381" s="1554"/>
    </row>
    <row r="382" spans="1:14">
      <c r="A382" s="4337"/>
      <c r="B382" s="1555"/>
      <c r="C382" s="1222"/>
      <c r="D382" s="1222"/>
      <c r="E382" s="1222"/>
      <c r="F382" s="1222"/>
      <c r="G382" s="1222"/>
      <c r="H382" s="1222"/>
      <c r="I382" s="1222"/>
      <c r="J382" s="1222"/>
      <c r="K382" s="1222"/>
      <c r="L382" s="1222"/>
      <c r="M382" s="1222"/>
      <c r="N382" s="1554"/>
    </row>
    <row r="383" spans="1:14">
      <c r="A383" s="4337"/>
      <c r="B383" s="1555"/>
      <c r="C383" s="1222"/>
      <c r="D383" s="1222"/>
      <c r="E383" s="1222"/>
      <c r="F383" s="1222"/>
      <c r="G383" s="1222"/>
      <c r="H383" s="1222"/>
      <c r="I383" s="1222"/>
      <c r="J383" s="1222"/>
      <c r="K383" s="1222"/>
      <c r="L383" s="1222"/>
      <c r="M383" s="1222"/>
      <c r="N383" s="1554"/>
    </row>
    <row r="384" spans="1:14">
      <c r="A384" s="4337"/>
      <c r="B384" s="1555"/>
      <c r="C384" s="1222"/>
      <c r="D384" s="1222"/>
      <c r="E384" s="1222"/>
      <c r="F384" s="1222"/>
      <c r="G384" s="1222"/>
      <c r="H384" s="1222"/>
      <c r="I384" s="1222"/>
      <c r="J384" s="1222"/>
      <c r="K384" s="1222"/>
      <c r="L384" s="1222"/>
      <c r="M384" s="1222"/>
      <c r="N384" s="1554"/>
    </row>
    <row r="385" spans="1:29">
      <c r="A385" s="4337"/>
      <c r="B385" s="1555"/>
      <c r="C385" s="1222"/>
      <c r="D385" s="1222"/>
      <c r="E385" s="1222"/>
      <c r="F385" s="1222"/>
      <c r="G385" s="1222"/>
      <c r="H385" s="1222"/>
      <c r="I385" s="1222"/>
      <c r="J385" s="1222"/>
      <c r="K385" s="1222"/>
      <c r="L385" s="1222"/>
      <c r="M385" s="1222"/>
      <c r="N385" s="1554"/>
    </row>
    <row r="386" spans="1:29">
      <c r="A386" s="4337"/>
      <c r="B386" s="4306" t="s">
        <v>642</v>
      </c>
      <c r="C386" s="4307"/>
      <c r="D386" s="4307"/>
      <c r="E386" s="4307"/>
      <c r="F386" s="4307"/>
      <c r="G386" s="4307"/>
      <c r="H386" s="4307"/>
      <c r="I386" s="4307"/>
      <c r="J386" s="4307"/>
      <c r="K386" s="4307"/>
      <c r="L386" s="4307"/>
      <c r="M386" s="4307"/>
      <c r="N386" s="4308"/>
    </row>
    <row r="387" spans="1:29" ht="15.75" thickBot="1">
      <c r="A387" s="4337"/>
      <c r="B387" s="4309"/>
      <c r="C387" s="4310"/>
      <c r="D387" s="4310"/>
      <c r="E387" s="4310"/>
      <c r="F387" s="4310"/>
      <c r="G387" s="4310"/>
      <c r="H387" s="4310"/>
      <c r="I387" s="4310"/>
      <c r="J387" s="4310"/>
      <c r="K387" s="4310"/>
      <c r="L387" s="4310"/>
      <c r="M387" s="4310"/>
      <c r="N387" s="4311"/>
    </row>
    <row r="389" spans="1:29" ht="15.75" thickBot="1">
      <c r="A389" s="1237" t="s">
        <v>260</v>
      </c>
      <c r="B389" s="4354" t="str">
        <f>B390</f>
        <v xml:space="preserve">Les différentes pâtes d'amandes </v>
      </c>
      <c r="C389" s="4354"/>
      <c r="D389" s="4354"/>
      <c r="E389" s="4354"/>
      <c r="F389" s="4354"/>
      <c r="G389" s="4354"/>
      <c r="H389" s="4354"/>
      <c r="I389" s="4354"/>
      <c r="J389" s="4354"/>
      <c r="K389" s="4354"/>
      <c r="L389" s="4354"/>
      <c r="M389" s="4354"/>
      <c r="N389" s="4354"/>
      <c r="P389" s="1237" t="s">
        <v>260</v>
      </c>
      <c r="Q389" s="4354" t="str">
        <f>Q390</f>
        <v xml:space="preserve">Les différentes pâtes d'amandes </v>
      </c>
      <c r="R389" s="4354"/>
      <c r="S389" s="4354"/>
      <c r="T389" s="4354"/>
      <c r="U389" s="4354"/>
      <c r="V389" s="4354"/>
      <c r="W389" s="4354"/>
      <c r="X389" s="4354"/>
      <c r="Y389" s="4354"/>
      <c r="Z389" s="4354"/>
      <c r="AA389" s="4354"/>
      <c r="AB389" s="4354"/>
      <c r="AC389" s="4354"/>
    </row>
    <row r="390" spans="1:29">
      <c r="A390" s="4337" t="str">
        <f>B390</f>
        <v xml:space="preserve">Les différentes pâtes d'amandes </v>
      </c>
      <c r="B390" s="4338" t="s">
        <v>1439</v>
      </c>
      <c r="C390" s="4339"/>
      <c r="D390" s="4339"/>
      <c r="E390" s="4339"/>
      <c r="F390" s="4339"/>
      <c r="G390" s="4339"/>
      <c r="H390" s="4339"/>
      <c r="I390" s="4339"/>
      <c r="J390" s="4339"/>
      <c r="K390" s="4339"/>
      <c r="L390" s="4339"/>
      <c r="M390" s="4339"/>
      <c r="N390" s="4340"/>
      <c r="P390" s="4337" t="str">
        <f>Q390</f>
        <v xml:space="preserve">Les différentes pâtes d'amandes </v>
      </c>
      <c r="Q390" s="4338" t="s">
        <v>1439</v>
      </c>
      <c r="R390" s="4339"/>
      <c r="S390" s="4339"/>
      <c r="T390" s="4339"/>
      <c r="U390" s="4339"/>
      <c r="V390" s="4339"/>
      <c r="W390" s="4339"/>
      <c r="X390" s="4339"/>
      <c r="Y390" s="4339"/>
      <c r="Z390" s="4339"/>
      <c r="AA390" s="4339"/>
      <c r="AB390" s="4339"/>
      <c r="AC390" s="4340"/>
    </row>
    <row r="391" spans="1:29">
      <c r="A391" s="4337"/>
      <c r="B391" s="4341"/>
      <c r="C391" s="4342"/>
      <c r="D391" s="4342"/>
      <c r="E391" s="4342"/>
      <c r="F391" s="4342"/>
      <c r="G391" s="4342"/>
      <c r="H391" s="4342"/>
      <c r="I391" s="4342"/>
      <c r="J391" s="4342"/>
      <c r="K391" s="4342"/>
      <c r="L391" s="4342"/>
      <c r="M391" s="4342"/>
      <c r="N391" s="4343"/>
      <c r="P391" s="4337"/>
      <c r="Q391" s="4341"/>
      <c r="R391" s="4342"/>
      <c r="S391" s="4342"/>
      <c r="T391" s="4342"/>
      <c r="U391" s="4342"/>
      <c r="V391" s="4342"/>
      <c r="W391" s="4342"/>
      <c r="X391" s="4342"/>
      <c r="Y391" s="4342"/>
      <c r="Z391" s="4342"/>
      <c r="AA391" s="4342"/>
      <c r="AB391" s="4342"/>
      <c r="AC391" s="4343"/>
    </row>
    <row r="392" spans="1:29">
      <c r="A392" s="4337"/>
      <c r="B392" s="4341"/>
      <c r="C392" s="4342"/>
      <c r="D392" s="4342"/>
      <c r="E392" s="4342"/>
      <c r="F392" s="4342"/>
      <c r="G392" s="4342"/>
      <c r="H392" s="4342"/>
      <c r="I392" s="4342"/>
      <c r="J392" s="4342"/>
      <c r="K392" s="4342"/>
      <c r="L392" s="4342"/>
      <c r="M392" s="4342"/>
      <c r="N392" s="4343"/>
      <c r="P392" s="4337"/>
      <c r="Q392" s="4341"/>
      <c r="R392" s="4342"/>
      <c r="S392" s="4342"/>
      <c r="T392" s="4342"/>
      <c r="U392" s="4342"/>
      <c r="V392" s="4342"/>
      <c r="W392" s="4342"/>
      <c r="X392" s="4342"/>
      <c r="Y392" s="4342"/>
      <c r="Z392" s="4342"/>
      <c r="AA392" s="4342"/>
      <c r="AB392" s="4342"/>
      <c r="AC392" s="4343"/>
    </row>
    <row r="393" spans="1:29">
      <c r="A393" s="4337"/>
      <c r="B393" s="4320" t="s">
        <v>514</v>
      </c>
      <c r="C393" s="4251"/>
      <c r="D393" s="4251"/>
      <c r="E393" s="4251"/>
      <c r="F393" s="4251"/>
      <c r="G393" s="4251"/>
      <c r="H393" s="4251"/>
      <c r="I393" s="4251"/>
      <c r="J393" s="4251"/>
      <c r="K393" s="4251"/>
      <c r="L393" s="4251"/>
      <c r="M393" s="4251"/>
      <c r="N393" s="4321"/>
      <c r="P393" s="4337"/>
      <c r="Q393" s="4320" t="s">
        <v>514</v>
      </c>
      <c r="R393" s="4251"/>
      <c r="S393" s="4251"/>
      <c r="T393" s="4251"/>
      <c r="U393" s="4251"/>
      <c r="V393" s="4251"/>
      <c r="W393" s="4251"/>
      <c r="X393" s="4251"/>
      <c r="Y393" s="4251"/>
      <c r="Z393" s="4251"/>
      <c r="AA393" s="4251"/>
      <c r="AB393" s="4251"/>
      <c r="AC393" s="4321"/>
    </row>
    <row r="394" spans="1:29" ht="15.75" thickBot="1">
      <c r="A394" s="4337"/>
      <c r="B394" s="4344"/>
      <c r="C394" s="4345"/>
      <c r="D394" s="4345"/>
      <c r="E394" s="4345"/>
      <c r="F394" s="4345"/>
      <c r="G394" s="4345"/>
      <c r="H394" s="4345"/>
      <c r="I394" s="4345"/>
      <c r="J394" s="4345"/>
      <c r="K394" s="4345"/>
      <c r="L394" s="4345"/>
      <c r="M394" s="4345"/>
      <c r="N394" s="4346"/>
      <c r="P394" s="4337"/>
      <c r="Q394" s="4344"/>
      <c r="R394" s="4345"/>
      <c r="S394" s="4345"/>
      <c r="T394" s="4345"/>
      <c r="U394" s="4345"/>
      <c r="V394" s="4345"/>
      <c r="W394" s="4345"/>
      <c r="X394" s="4345"/>
      <c r="Y394" s="4345"/>
      <c r="Z394" s="4345"/>
      <c r="AA394" s="4345"/>
      <c r="AB394" s="4345"/>
      <c r="AC394" s="4346"/>
    </row>
    <row r="395" spans="1:29" ht="18.75">
      <c r="A395" s="4337"/>
      <c r="B395" s="1589"/>
      <c r="C395" s="1590"/>
      <c r="D395" s="1590"/>
      <c r="E395" s="1590"/>
      <c r="F395" s="1590"/>
      <c r="G395" s="1590"/>
      <c r="H395" s="1590"/>
      <c r="I395" s="1590"/>
      <c r="J395" s="1590"/>
      <c r="K395" s="1590"/>
      <c r="L395" s="1590"/>
      <c r="M395" s="1590"/>
      <c r="N395" s="1591"/>
      <c r="P395" s="4337"/>
      <c r="Q395" s="4402" t="s">
        <v>256</v>
      </c>
      <c r="R395" s="4403"/>
      <c r="S395" s="4403"/>
      <c r="T395" s="4403"/>
      <c r="U395" s="4403"/>
      <c r="V395" s="4403"/>
      <c r="W395" s="4403"/>
      <c r="X395" s="4403"/>
      <c r="Y395" s="4403"/>
      <c r="Z395" s="4403"/>
      <c r="AA395" s="4403"/>
      <c r="AB395" s="4403"/>
      <c r="AC395" s="4404"/>
    </row>
    <row r="396" spans="1:29" ht="15.75" thickBot="1">
      <c r="A396" s="4337"/>
      <c r="B396" s="135"/>
      <c r="C396" s="6"/>
      <c r="D396" s="6"/>
      <c r="E396" s="6"/>
      <c r="F396" s="4408" t="s">
        <v>24</v>
      </c>
      <c r="G396" s="4408"/>
      <c r="H396" s="4408" t="s">
        <v>24</v>
      </c>
      <c r="I396" s="4408"/>
      <c r="J396" s="6"/>
      <c r="K396" s="6"/>
      <c r="L396" s="6"/>
      <c r="M396" s="6"/>
      <c r="N396" s="136"/>
      <c r="P396" s="4337"/>
      <c r="Q396" s="4405"/>
      <c r="R396" s="4406"/>
      <c r="S396" s="4406"/>
      <c r="T396" s="4406"/>
      <c r="U396" s="4406"/>
      <c r="V396" s="4406"/>
      <c r="W396" s="4406"/>
      <c r="X396" s="4406"/>
      <c r="Y396" s="4406"/>
      <c r="Z396" s="4406"/>
      <c r="AA396" s="4406"/>
      <c r="AB396" s="4406"/>
      <c r="AC396" s="4407"/>
    </row>
    <row r="397" spans="1:29" ht="18.75">
      <c r="A397" s="4337"/>
      <c r="B397" s="135"/>
      <c r="C397" s="4409" t="s">
        <v>1440</v>
      </c>
      <c r="D397" s="4410"/>
      <c r="E397" s="4410"/>
      <c r="F397" s="4410" t="s">
        <v>1441</v>
      </c>
      <c r="G397" s="4410"/>
      <c r="H397" s="4410" t="s">
        <v>494</v>
      </c>
      <c r="I397" s="4411"/>
      <c r="J397" s="6"/>
      <c r="K397" s="1558" t="s">
        <v>27</v>
      </c>
      <c r="L397" s="1619" t="s">
        <v>1441</v>
      </c>
      <c r="M397" s="1619" t="s">
        <v>494</v>
      </c>
      <c r="N397" s="136"/>
      <c r="P397" s="4337"/>
      <c r="Q397" s="4412" t="s">
        <v>1442</v>
      </c>
      <c r="R397" s="4413"/>
      <c r="S397" s="4413"/>
      <c r="T397" s="4413"/>
      <c r="U397" s="4413"/>
      <c r="V397" s="4413"/>
      <c r="W397" s="4413"/>
      <c r="X397" s="4413"/>
      <c r="Y397" s="4413"/>
      <c r="Z397" s="4413"/>
      <c r="AA397" s="4413"/>
      <c r="AB397" s="1560"/>
      <c r="AC397" s="1554"/>
    </row>
    <row r="398" spans="1:29" ht="15.75">
      <c r="A398" s="4337"/>
      <c r="B398" s="135"/>
      <c r="C398" s="4376" t="s">
        <v>1443</v>
      </c>
      <c r="D398" s="4377"/>
      <c r="E398" s="4377"/>
      <c r="F398" s="4378">
        <v>0.66</v>
      </c>
      <c r="G398" s="4378"/>
      <c r="H398" s="4378">
        <v>0.33</v>
      </c>
      <c r="I398" s="4379"/>
      <c r="J398" s="6"/>
      <c r="K398" s="4390">
        <v>3</v>
      </c>
      <c r="L398" s="1620">
        <f>K398*F398</f>
        <v>1.98</v>
      </c>
      <c r="M398" s="1620">
        <f>K398*H398</f>
        <v>0.99</v>
      </c>
      <c r="N398" s="1621">
        <f t="shared" ref="N398:N403" si="3">L398+M398</f>
        <v>2.9699999999999998</v>
      </c>
      <c r="P398" s="4337"/>
      <c r="Q398" s="4412"/>
      <c r="R398" s="4413"/>
      <c r="S398" s="4413"/>
      <c r="T398" s="4413"/>
      <c r="U398" s="4413"/>
      <c r="V398" s="4413"/>
      <c r="W398" s="4413"/>
      <c r="X398" s="4413"/>
      <c r="Y398" s="4413"/>
      <c r="Z398" s="4413"/>
      <c r="AA398" s="4413"/>
      <c r="AB398" s="1558" t="s">
        <v>27</v>
      </c>
      <c r="AC398" s="1554"/>
    </row>
    <row r="399" spans="1:29" ht="18.75">
      <c r="A399" s="4337"/>
      <c r="B399" s="135"/>
      <c r="C399" s="4396" t="s">
        <v>1443</v>
      </c>
      <c r="D399" s="4397"/>
      <c r="E399" s="4397"/>
      <c r="F399" s="4393">
        <v>0.66500000000000004</v>
      </c>
      <c r="G399" s="4393"/>
      <c r="H399" s="4393">
        <v>0.33500000000000002</v>
      </c>
      <c r="I399" s="4394"/>
      <c r="J399" s="6"/>
      <c r="K399" s="4395"/>
      <c r="L399" s="1622">
        <f>K398*F399</f>
        <v>1.9950000000000001</v>
      </c>
      <c r="M399" s="1622">
        <f>K398*H399</f>
        <v>1.0050000000000001</v>
      </c>
      <c r="N399" s="1623">
        <f t="shared" si="3"/>
        <v>3</v>
      </c>
      <c r="P399" s="4337"/>
      <c r="Q399" s="4412"/>
      <c r="R399" s="4413"/>
      <c r="S399" s="4413"/>
      <c r="T399" s="4413"/>
      <c r="U399" s="4413"/>
      <c r="V399" s="4413"/>
      <c r="W399" s="4413"/>
      <c r="X399" s="4413"/>
      <c r="Y399" s="4413"/>
      <c r="Z399" s="4413"/>
      <c r="AA399" s="4413"/>
      <c r="AB399" s="1560"/>
      <c r="AC399" s="1554"/>
    </row>
    <row r="400" spans="1:29" ht="15.75">
      <c r="A400" s="4337"/>
      <c r="B400" s="135"/>
      <c r="C400" s="4398" t="s">
        <v>1444</v>
      </c>
      <c r="D400" s="4399"/>
      <c r="E400" s="4399"/>
      <c r="F400" s="4400">
        <v>0.5</v>
      </c>
      <c r="G400" s="4400"/>
      <c r="H400" s="4400">
        <v>0.5</v>
      </c>
      <c r="I400" s="4401"/>
      <c r="J400" s="6"/>
      <c r="K400" s="1624">
        <v>2.5</v>
      </c>
      <c r="L400" s="1339">
        <f>K400*F400</f>
        <v>1.25</v>
      </c>
      <c r="M400" s="1339">
        <f>K400*H400</f>
        <v>1.25</v>
      </c>
      <c r="N400" s="1625">
        <f t="shared" si="3"/>
        <v>2.5</v>
      </c>
      <c r="P400" s="4337"/>
      <c r="Q400" s="4386" t="s">
        <v>1427</v>
      </c>
      <c r="R400" s="4387"/>
      <c r="S400" s="4387"/>
      <c r="T400" s="4387"/>
      <c r="U400" s="4387"/>
      <c r="V400" s="4387"/>
      <c r="W400" s="4387"/>
      <c r="X400" s="4387"/>
      <c r="Y400" s="4387"/>
      <c r="Z400" s="4387"/>
      <c r="AA400" s="4387"/>
      <c r="AB400" s="1561" t="s">
        <v>24</v>
      </c>
      <c r="AC400" s="1554"/>
    </row>
    <row r="401" spans="1:29" ht="18.75">
      <c r="A401" s="4337"/>
      <c r="B401" s="135"/>
      <c r="C401" s="4388" t="s">
        <v>1445</v>
      </c>
      <c r="D401" s="4389"/>
      <c r="E401" s="4389"/>
      <c r="F401" s="4378">
        <v>0.33</v>
      </c>
      <c r="G401" s="4378"/>
      <c r="H401" s="4378">
        <v>0.66</v>
      </c>
      <c r="I401" s="4379"/>
      <c r="J401" s="6"/>
      <c r="K401" s="4390">
        <v>1.5</v>
      </c>
      <c r="L401" s="1620">
        <f>K401*F401</f>
        <v>0.495</v>
      </c>
      <c r="M401" s="1620">
        <f>K401*H401</f>
        <v>0.99</v>
      </c>
      <c r="N401" s="1621">
        <f t="shared" si="3"/>
        <v>1.4849999999999999</v>
      </c>
      <c r="P401" s="4337"/>
      <c r="Q401" s="4386"/>
      <c r="R401" s="4387"/>
      <c r="S401" s="4387"/>
      <c r="T401" s="4387"/>
      <c r="U401" s="4387"/>
      <c r="V401" s="4387"/>
      <c r="W401" s="4387"/>
      <c r="X401" s="4387"/>
      <c r="Y401" s="4387"/>
      <c r="Z401" s="4387"/>
      <c r="AA401" s="4387"/>
      <c r="AB401" s="1560"/>
      <c r="AC401" s="1554"/>
    </row>
    <row r="402" spans="1:29" ht="15.75">
      <c r="A402" s="4337"/>
      <c r="B402" s="135"/>
      <c r="C402" s="4391" t="s">
        <v>1445</v>
      </c>
      <c r="D402" s="4392"/>
      <c r="E402" s="4392"/>
      <c r="F402" s="4393">
        <v>0.33500000000000002</v>
      </c>
      <c r="G402" s="4393"/>
      <c r="H402" s="4393">
        <v>0.66500000000000004</v>
      </c>
      <c r="I402" s="4394"/>
      <c r="J402" s="6"/>
      <c r="K402" s="4390"/>
      <c r="L402" s="1622">
        <f>K401*F402</f>
        <v>0.50250000000000006</v>
      </c>
      <c r="M402" s="1622">
        <f>K401*H402</f>
        <v>0.99750000000000005</v>
      </c>
      <c r="N402" s="1623">
        <f t="shared" si="3"/>
        <v>1.5</v>
      </c>
      <c r="P402" s="4337"/>
      <c r="Q402" s="1555"/>
      <c r="R402" s="1222"/>
      <c r="S402" s="1222"/>
      <c r="T402" s="1222"/>
      <c r="U402" s="1222"/>
      <c r="V402" s="1222"/>
      <c r="W402" s="1222"/>
      <c r="X402" s="1222"/>
      <c r="Y402" s="1222"/>
      <c r="Z402" s="1222"/>
      <c r="AA402" s="1222"/>
      <c r="AB402" s="1222"/>
      <c r="AC402" s="1554"/>
    </row>
    <row r="403" spans="1:29" ht="16.5" thickBot="1">
      <c r="A403" s="4337"/>
      <c r="B403" s="135"/>
      <c r="C403" s="4380" t="s">
        <v>1446</v>
      </c>
      <c r="D403" s="4381"/>
      <c r="E403" s="4381"/>
      <c r="F403" s="4382">
        <v>0.25</v>
      </c>
      <c r="G403" s="4382"/>
      <c r="H403" s="4382">
        <v>0.75</v>
      </c>
      <c r="I403" s="4383"/>
      <c r="J403" s="6"/>
      <c r="K403" s="1626">
        <v>6.2</v>
      </c>
      <c r="L403" s="1339">
        <f>K403*F403</f>
        <v>1.55</v>
      </c>
      <c r="M403" s="1339">
        <f>K403*H403</f>
        <v>4.6500000000000004</v>
      </c>
      <c r="N403" s="1625">
        <f t="shared" si="3"/>
        <v>6.2</v>
      </c>
      <c r="P403" s="4337"/>
      <c r="Q403" s="1555"/>
      <c r="R403" s="1222"/>
      <c r="S403" s="1222"/>
      <c r="T403" s="1222"/>
      <c r="U403" s="1222"/>
      <c r="V403" s="1222"/>
      <c r="W403" s="1222"/>
      <c r="X403" s="1222"/>
      <c r="Y403" s="1222"/>
      <c r="Z403" s="1222"/>
      <c r="AA403" s="1222"/>
      <c r="AB403" s="1222"/>
      <c r="AC403" s="1554"/>
    </row>
    <row r="404" spans="1:29">
      <c r="A404" s="4337"/>
      <c r="B404" s="135"/>
      <c r="C404" s="6"/>
      <c r="D404" s="6"/>
      <c r="E404" s="6"/>
      <c r="F404" s="6"/>
      <c r="G404" s="6"/>
      <c r="H404" s="6"/>
      <c r="I404" s="6"/>
      <c r="J404" s="6"/>
      <c r="K404" s="6"/>
      <c r="L404" s="6"/>
      <c r="M404" s="6"/>
      <c r="N404" s="136"/>
      <c r="P404" s="4337"/>
      <c r="Q404" s="1573" t="s">
        <v>1432</v>
      </c>
      <c r="R404" s="1222"/>
      <c r="S404" s="1222"/>
      <c r="T404" s="1222"/>
      <c r="U404" s="1222"/>
      <c r="V404" s="1222"/>
      <c r="W404" s="1222"/>
      <c r="X404" s="1222"/>
      <c r="Y404" s="1222"/>
      <c r="Z404" s="1222"/>
      <c r="AA404" s="1222"/>
      <c r="AB404" s="1222"/>
      <c r="AC404" s="1554"/>
    </row>
    <row r="405" spans="1:29" ht="15.75" thickBot="1">
      <c r="A405" s="4337"/>
      <c r="B405" s="135"/>
      <c r="C405" s="1627" t="s">
        <v>1447</v>
      </c>
      <c r="D405" s="6"/>
      <c r="E405" s="6"/>
      <c r="F405" s="6"/>
      <c r="G405" s="6"/>
      <c r="H405" s="6"/>
      <c r="I405" s="6"/>
      <c r="J405" s="6"/>
      <c r="K405" s="6"/>
      <c r="L405" s="6"/>
      <c r="M405" s="6"/>
      <c r="N405" s="136"/>
      <c r="P405" s="4337"/>
      <c r="Q405" s="1574" t="str">
        <f ca="1">CELL("nomfichier",P401)</f>
        <v>E:\0-UPRT\1-UPRT.FR-SITE-WEB\ff-fiches-fabrications\ff-fiches-fabrication-maj-08-2020\[ff-14.A-restauration-13.postits-au-poids.xlsx]Exemples d'utilisation</v>
      </c>
      <c r="R405" s="1222"/>
      <c r="S405" s="1222"/>
      <c r="T405" s="1222"/>
      <c r="U405" s="1222"/>
      <c r="V405" s="1222"/>
      <c r="W405" s="1222"/>
      <c r="X405" s="1222"/>
      <c r="Y405" s="1222"/>
      <c r="Z405" s="1222"/>
      <c r="AA405" s="1222"/>
      <c r="AB405" s="1222"/>
      <c r="AC405" s="1554"/>
    </row>
    <row r="406" spans="1:29" ht="15.75" thickBot="1">
      <c r="A406" s="4337"/>
      <c r="B406" s="135"/>
      <c r="C406" s="1627"/>
      <c r="D406" s="6"/>
      <c r="E406" s="6"/>
      <c r="F406" s="6"/>
      <c r="G406" s="6"/>
      <c r="H406" s="6"/>
      <c r="I406" s="6"/>
      <c r="J406" s="6"/>
      <c r="K406" s="6"/>
      <c r="L406" s="6"/>
      <c r="M406" s="6"/>
      <c r="N406" s="136"/>
      <c r="P406" s="4337"/>
      <c r="Q406" s="1575"/>
      <c r="R406" s="1576"/>
      <c r="S406" s="1576"/>
      <c r="T406" s="1576"/>
      <c r="U406" s="121"/>
      <c r="V406" s="121"/>
      <c r="W406" s="121"/>
      <c r="X406" s="121"/>
      <c r="Y406" s="121"/>
      <c r="Z406" s="121"/>
      <c r="AA406" s="121"/>
      <c r="AB406" s="121"/>
      <c r="AC406" s="122"/>
    </row>
    <row r="407" spans="1:29">
      <c r="A407" s="4337"/>
      <c r="B407" s="119" t="s">
        <v>24</v>
      </c>
      <c r="C407" s="120" t="s">
        <v>1438</v>
      </c>
      <c r="D407" s="121"/>
      <c r="E407" s="121"/>
      <c r="F407" s="121"/>
      <c r="G407" s="121"/>
      <c r="H407" s="121"/>
      <c r="I407" s="121"/>
      <c r="J407" s="121"/>
      <c r="K407" s="121"/>
      <c r="L407" s="121"/>
      <c r="M407" s="121"/>
      <c r="N407" s="122"/>
      <c r="P407" s="4337"/>
      <c r="Q407" s="1555"/>
      <c r="R407" s="1222" t="s">
        <v>1325</v>
      </c>
      <c r="S407" s="1579" t="s">
        <v>1434</v>
      </c>
      <c r="T407" s="1222"/>
      <c r="U407" s="1222"/>
      <c r="V407" s="4384" t="s">
        <v>1435</v>
      </c>
      <c r="W407" s="4384"/>
      <c r="X407" s="4384"/>
      <c r="Y407" s="4384"/>
      <c r="Z407" s="4384"/>
      <c r="AA407" s="4384"/>
      <c r="AB407" s="4384"/>
      <c r="AC407" s="4385"/>
    </row>
    <row r="408" spans="1:29">
      <c r="A408" s="4337"/>
      <c r="B408" s="1558" t="s">
        <v>27</v>
      </c>
      <c r="C408" s="1578" t="s">
        <v>1448</v>
      </c>
      <c r="D408" s="1362"/>
      <c r="E408" s="1362"/>
      <c r="F408" s="1362"/>
      <c r="G408" s="1362"/>
      <c r="H408" s="1362"/>
      <c r="I408" s="1362"/>
      <c r="J408" s="1362"/>
      <c r="K408" s="1362"/>
      <c r="L408" s="1362"/>
      <c r="M408" s="1222"/>
      <c r="N408" s="1363"/>
      <c r="P408" s="4337"/>
      <c r="Q408" s="1222"/>
      <c r="R408" s="1222"/>
      <c r="S408" s="1222"/>
      <c r="T408" s="1222"/>
      <c r="U408" s="1222"/>
      <c r="V408" s="1581"/>
      <c r="W408" s="1581" t="s">
        <v>1436</v>
      </c>
      <c r="X408" s="1581"/>
      <c r="Y408" s="1581"/>
      <c r="Z408" s="1581"/>
      <c r="AA408" s="1581"/>
      <c r="AB408" s="1581"/>
      <c r="AC408" s="1582"/>
    </row>
    <row r="409" spans="1:29">
      <c r="A409" s="4337"/>
      <c r="B409" s="4306" t="s">
        <v>642</v>
      </c>
      <c r="C409" s="4307"/>
      <c r="D409" s="4307"/>
      <c r="E409" s="4307"/>
      <c r="F409" s="4307"/>
      <c r="G409" s="4307"/>
      <c r="H409" s="4307"/>
      <c r="I409" s="4307"/>
      <c r="J409" s="4307"/>
      <c r="K409" s="4307"/>
      <c r="L409" s="4307"/>
      <c r="M409" s="4307"/>
      <c r="N409" s="4308"/>
      <c r="P409" s="4337"/>
      <c r="Q409" s="4306" t="s">
        <v>642</v>
      </c>
      <c r="R409" s="4307"/>
      <c r="S409" s="4307"/>
      <c r="T409" s="4307"/>
      <c r="U409" s="4307"/>
      <c r="V409" s="4307"/>
      <c r="W409" s="4307"/>
      <c r="X409" s="4307"/>
      <c r="Y409" s="4307"/>
      <c r="Z409" s="4307"/>
      <c r="AA409" s="4307"/>
      <c r="AB409" s="4307"/>
      <c r="AC409" s="4308"/>
    </row>
    <row r="410" spans="1:29" ht="15.75" thickBot="1">
      <c r="A410" s="4337"/>
      <c r="B410" s="4309"/>
      <c r="C410" s="4310"/>
      <c r="D410" s="4310"/>
      <c r="E410" s="4310"/>
      <c r="F410" s="4310"/>
      <c r="G410" s="4310"/>
      <c r="H410" s="4310"/>
      <c r="I410" s="4310"/>
      <c r="J410" s="4310"/>
      <c r="K410" s="4310"/>
      <c r="L410" s="4310"/>
      <c r="M410" s="4310"/>
      <c r="N410" s="4311"/>
      <c r="P410" s="4337"/>
      <c r="Q410" s="4309"/>
      <c r="R410" s="4310"/>
      <c r="S410" s="4310"/>
      <c r="T410" s="4310"/>
      <c r="U410" s="4310"/>
      <c r="V410" s="4310"/>
      <c r="W410" s="4310"/>
      <c r="X410" s="4310"/>
      <c r="Y410" s="4310"/>
      <c r="Z410" s="4310"/>
      <c r="AA410" s="4310"/>
      <c r="AB410" s="4310"/>
      <c r="AC410" s="4311"/>
    </row>
    <row r="412" spans="1:29" ht="15.75" thickBot="1">
      <c r="A412" s="1237" t="s">
        <v>260</v>
      </c>
      <c r="B412" s="4354" t="str">
        <f>B413</f>
        <v>Pastillage</v>
      </c>
      <c r="C412" s="4354"/>
      <c r="D412" s="4354"/>
      <c r="E412" s="4354"/>
      <c r="F412" s="4354"/>
      <c r="G412" s="4354"/>
      <c r="H412" s="4354"/>
      <c r="I412" s="4354"/>
      <c r="J412" s="4354"/>
      <c r="K412" s="4354"/>
      <c r="L412" s="4354"/>
      <c r="M412" s="4354"/>
      <c r="N412" s="4354"/>
    </row>
    <row r="413" spans="1:29">
      <c r="A413" s="4337" t="str">
        <f>B413</f>
        <v>Pastillage</v>
      </c>
      <c r="B413" s="4338" t="s">
        <v>1449</v>
      </c>
      <c r="C413" s="4339"/>
      <c r="D413" s="4339"/>
      <c r="E413" s="4339"/>
      <c r="F413" s="4339"/>
      <c r="G413" s="4339"/>
      <c r="H413" s="4339"/>
      <c r="I413" s="4339"/>
      <c r="J413" s="4339"/>
      <c r="K413" s="4339"/>
      <c r="L413" s="4339"/>
      <c r="M413" s="4339"/>
      <c r="N413" s="4340"/>
    </row>
    <row r="414" spans="1:29">
      <c r="A414" s="4337"/>
      <c r="B414" s="4341"/>
      <c r="C414" s="4342"/>
      <c r="D414" s="4342"/>
      <c r="E414" s="4342"/>
      <c r="F414" s="4342"/>
      <c r="G414" s="4342"/>
      <c r="H414" s="4342"/>
      <c r="I414" s="4342"/>
      <c r="J414" s="4342"/>
      <c r="K414" s="4342"/>
      <c r="L414" s="4342"/>
      <c r="M414" s="4342"/>
      <c r="N414" s="4343"/>
    </row>
    <row r="415" spans="1:29">
      <c r="A415" s="4337"/>
      <c r="B415" s="4320" t="s">
        <v>514</v>
      </c>
      <c r="C415" s="4251"/>
      <c r="D415" s="4251"/>
      <c r="E415" s="4251"/>
      <c r="F415" s="4251"/>
      <c r="G415" s="4251"/>
      <c r="H415" s="4251"/>
      <c r="I415" s="4251"/>
      <c r="J415" s="4251"/>
      <c r="K415" s="4251"/>
      <c r="L415" s="4251"/>
      <c r="M415" s="4251"/>
      <c r="N415" s="4321"/>
    </row>
    <row r="416" spans="1:29">
      <c r="A416" s="4337"/>
      <c r="B416" s="4344"/>
      <c r="C416" s="4345"/>
      <c r="D416" s="4345"/>
      <c r="E416" s="4345"/>
      <c r="F416" s="4345"/>
      <c r="G416" s="4345"/>
      <c r="H416" s="4345"/>
      <c r="I416" s="4345"/>
      <c r="J416" s="4345"/>
      <c r="K416" s="4345"/>
      <c r="L416" s="4345"/>
      <c r="M416" s="4345"/>
      <c r="N416" s="4346"/>
    </row>
    <row r="417" spans="1:14">
      <c r="A417" s="4337"/>
      <c r="B417" s="1555"/>
      <c r="C417" s="1222"/>
      <c r="D417" s="1222"/>
      <c r="E417" s="1222"/>
      <c r="F417" s="1222"/>
      <c r="G417" s="1222"/>
      <c r="H417" s="1222"/>
      <c r="I417" s="1222"/>
      <c r="J417" s="1222"/>
      <c r="K417" s="1222"/>
      <c r="L417" s="1222"/>
      <c r="M417" s="1222"/>
      <c r="N417" s="1554"/>
    </row>
    <row r="418" spans="1:14">
      <c r="A418" s="4337"/>
      <c r="B418" s="1555"/>
      <c r="C418" s="1222"/>
      <c r="D418" s="1222"/>
      <c r="E418" s="1222"/>
      <c r="F418" s="1222"/>
      <c r="G418" s="4347" t="s">
        <v>27</v>
      </c>
      <c r="H418" s="4347"/>
      <c r="I418" s="1222"/>
      <c r="J418" s="1222"/>
      <c r="K418" s="1222"/>
      <c r="L418" s="1222"/>
      <c r="M418" s="1222"/>
      <c r="N418" s="1554"/>
    </row>
    <row r="419" spans="1:14" ht="18.75">
      <c r="A419" s="4337"/>
      <c r="B419" s="1555"/>
      <c r="C419" s="1222"/>
      <c r="D419" s="1222"/>
      <c r="E419" s="1628" t="s">
        <v>1450</v>
      </c>
      <c r="F419" s="1556" t="s">
        <v>626</v>
      </c>
      <c r="G419" s="4348">
        <v>1</v>
      </c>
      <c r="H419" s="4348"/>
      <c r="I419" s="1629"/>
      <c r="J419" s="1222"/>
      <c r="K419" s="1222"/>
      <c r="L419" s="1222"/>
      <c r="M419" s="1222"/>
      <c r="N419" s="1554"/>
    </row>
    <row r="420" spans="1:14">
      <c r="A420" s="4337"/>
      <c r="B420" s="1630"/>
      <c r="C420" s="1561" t="s">
        <v>24</v>
      </c>
      <c r="D420" s="1562" t="s">
        <v>628</v>
      </c>
      <c r="E420" s="1222"/>
      <c r="F420" s="1222"/>
      <c r="G420" s="1563"/>
      <c r="H420"/>
      <c r="I420" s="129" t="s">
        <v>263</v>
      </c>
      <c r="J420" s="129"/>
      <c r="K420" s="129"/>
      <c r="L420" s="129"/>
      <c r="M420" s="129"/>
      <c r="N420" s="130"/>
    </row>
    <row r="421" spans="1:14" ht="15.75">
      <c r="A421" s="4337"/>
      <c r="B421" s="1555"/>
      <c r="C421" s="1083">
        <v>1</v>
      </c>
      <c r="D421" s="1065" t="s">
        <v>1451</v>
      </c>
      <c r="E421" s="6"/>
      <c r="F421" s="1065"/>
      <c r="G421" s="4332">
        <f>(C421/C426)*G419</f>
        <v>0.92936802973977695</v>
      </c>
      <c r="H421" s="4332"/>
      <c r="I421" s="4371" t="s">
        <v>1452</v>
      </c>
      <c r="J421" s="4371"/>
      <c r="K421" s="4371"/>
      <c r="L421" s="4371"/>
      <c r="M421" s="4371"/>
      <c r="N421" s="4372"/>
    </row>
    <row r="422" spans="1:14" ht="15.75">
      <c r="A422" s="4337"/>
      <c r="B422" s="1555"/>
      <c r="C422" s="1083">
        <v>1.6E-2</v>
      </c>
      <c r="D422" s="1065" t="s">
        <v>1453</v>
      </c>
      <c r="E422" s="6"/>
      <c r="F422" s="1066"/>
      <c r="G422" s="4332">
        <f>(C422/C426)*G419</f>
        <v>1.4869888475836431E-2</v>
      </c>
      <c r="H422" s="4332"/>
      <c r="I422" s="4373"/>
      <c r="J422" s="4373"/>
      <c r="K422" s="4373"/>
      <c r="L422" s="4373"/>
      <c r="M422" s="4373"/>
      <c r="N422" s="4374"/>
    </row>
    <row r="423" spans="1:14" ht="15.75">
      <c r="A423" s="4337"/>
      <c r="B423" s="1555"/>
      <c r="C423" s="1083">
        <v>0.06</v>
      </c>
      <c r="D423" s="1065" t="s">
        <v>1454</v>
      </c>
      <c r="E423" s="6"/>
      <c r="F423" s="1066"/>
      <c r="G423" s="4332">
        <f>(C423/C426)*G419</f>
        <v>5.5762081784386609E-2</v>
      </c>
      <c r="H423" s="4332"/>
      <c r="I423" s="1246" t="s">
        <v>1455</v>
      </c>
      <c r="J423" s="1600"/>
      <c r="K423" s="1600"/>
      <c r="L423" s="1600"/>
      <c r="M423" s="1600"/>
      <c r="N423" s="1567"/>
    </row>
    <row r="424" spans="1:14" ht="15.75">
      <c r="A424" s="4337"/>
      <c r="B424" s="1555"/>
      <c r="C424" s="1083"/>
      <c r="D424" s="1065"/>
      <c r="E424" s="6"/>
      <c r="F424" s="1066"/>
      <c r="G424" s="4332">
        <f>(C424/C426)*G419</f>
        <v>0</v>
      </c>
      <c r="H424" s="4332"/>
      <c r="I424" s="1246" t="s">
        <v>1456</v>
      </c>
      <c r="J424" s="1600"/>
      <c r="K424" s="1600"/>
      <c r="L424" s="1600"/>
      <c r="M424" s="1600"/>
      <c r="N424" s="1567"/>
    </row>
    <row r="425" spans="1:14" ht="15.75">
      <c r="A425" s="4337"/>
      <c r="B425" s="1555"/>
      <c r="C425" s="1065"/>
      <c r="D425" s="1065"/>
      <c r="E425" s="1631"/>
      <c r="F425" s="1631"/>
      <c r="G425" s="4332"/>
      <c r="H425" s="4332"/>
      <c r="I425" s="1246" t="s">
        <v>1457</v>
      </c>
      <c r="J425" s="1600"/>
      <c r="K425" s="1600"/>
      <c r="L425" s="1600"/>
      <c r="M425" s="1600"/>
      <c r="N425" s="1567"/>
    </row>
    <row r="426" spans="1:14" ht="15.75">
      <c r="A426" s="4337"/>
      <c r="B426" s="1555"/>
      <c r="C426" s="1346">
        <f>SUM(C421:C424)</f>
        <v>1.0760000000000001</v>
      </c>
      <c r="D426" s="4359" t="s">
        <v>313</v>
      </c>
      <c r="E426" s="4359"/>
      <c r="F426" s="4359"/>
      <c r="G426" s="4305">
        <f>SUM(G421:G424)</f>
        <v>1</v>
      </c>
      <c r="H426" s="4305">
        <f>SUM(H421:H424)</f>
        <v>0</v>
      </c>
      <c r="I426" s="1222"/>
      <c r="J426" s="1600"/>
      <c r="K426" s="1600"/>
      <c r="L426" s="1600"/>
      <c r="M426" s="1600"/>
      <c r="N426" s="1567"/>
    </row>
    <row r="427" spans="1:14" ht="15.75">
      <c r="A427" s="4337"/>
      <c r="B427" s="1555"/>
      <c r="C427" s="1346"/>
      <c r="D427" s="1612"/>
      <c r="E427" s="1612"/>
      <c r="F427" s="1612"/>
      <c r="G427" s="1348"/>
      <c r="H427" s="1348"/>
      <c r="I427" s="1222"/>
      <c r="J427" s="1600"/>
      <c r="K427" s="1600"/>
      <c r="L427" s="1600"/>
      <c r="M427" s="1600"/>
      <c r="N427" s="1567"/>
    </row>
    <row r="428" spans="1:14">
      <c r="A428" s="4337"/>
      <c r="B428" s="4360" t="s">
        <v>1430</v>
      </c>
      <c r="C428" s="4361"/>
      <c r="D428" s="4361"/>
      <c r="E428" s="4361"/>
      <c r="F428" s="4361"/>
      <c r="G428" s="4361"/>
      <c r="H428" s="4361"/>
      <c r="I428" s="4361"/>
      <c r="J428" s="4361"/>
      <c r="K428" s="4361"/>
      <c r="L428" s="4361"/>
      <c r="M428" s="4361"/>
      <c r="N428" s="4362"/>
    </row>
    <row r="429" spans="1:14">
      <c r="A429" s="4337"/>
      <c r="B429" s="4363" t="s">
        <v>1449</v>
      </c>
      <c r="C429" s="4364"/>
      <c r="D429" s="4364"/>
      <c r="E429" s="4364"/>
      <c r="F429" s="4364"/>
      <c r="G429" s="4367" t="s">
        <v>1458</v>
      </c>
      <c r="H429" s="4367"/>
      <c r="I429" s="4367"/>
      <c r="J429" s="4367"/>
      <c r="K429" s="4367"/>
      <c r="L429" s="4367"/>
      <c r="M429" s="4367"/>
      <c r="N429" s="4368"/>
    </row>
    <row r="430" spans="1:14">
      <c r="A430" s="4337"/>
      <c r="B430" s="4365"/>
      <c r="C430" s="4366"/>
      <c r="D430" s="4366"/>
      <c r="E430" s="4366"/>
      <c r="F430" s="4366"/>
      <c r="G430" s="4369"/>
      <c r="H430" s="4369"/>
      <c r="I430" s="4369"/>
      <c r="J430" s="4369"/>
      <c r="K430" s="4369"/>
      <c r="L430" s="4369"/>
      <c r="M430" s="4369"/>
      <c r="N430" s="4370"/>
    </row>
    <row r="431" spans="1:14">
      <c r="A431" s="4337"/>
      <c r="B431" s="1555"/>
      <c r="C431" s="1222"/>
      <c r="D431" s="1222"/>
      <c r="E431" s="1222"/>
      <c r="F431" s="1222"/>
      <c r="G431" s="4347" t="s">
        <v>27</v>
      </c>
      <c r="H431" s="4347"/>
      <c r="I431" s="1222"/>
      <c r="J431" s="1222"/>
      <c r="K431" s="1222"/>
      <c r="L431" s="1222"/>
      <c r="M431" s="1222"/>
      <c r="N431" s="1554"/>
    </row>
    <row r="432" spans="1:14" ht="18.75">
      <c r="A432" s="4337"/>
      <c r="B432" s="1555"/>
      <c r="C432" s="1222"/>
      <c r="D432" s="1222"/>
      <c r="E432" s="1628" t="s">
        <v>1459</v>
      </c>
      <c r="F432" s="1556" t="s">
        <v>626</v>
      </c>
      <c r="G432" s="4356">
        <v>10</v>
      </c>
      <c r="H432" s="4356"/>
      <c r="I432" s="1629"/>
      <c r="J432" s="1222"/>
      <c r="K432" s="1222"/>
      <c r="L432" s="1222"/>
      <c r="M432" s="1222"/>
      <c r="N432" s="1554"/>
    </row>
    <row r="433" spans="1:14">
      <c r="A433" s="4337"/>
      <c r="B433" s="1630" t="s">
        <v>1460</v>
      </c>
      <c r="C433" s="1561" t="s">
        <v>24</v>
      </c>
      <c r="D433" s="1562" t="s">
        <v>628</v>
      </c>
      <c r="E433" s="1222"/>
      <c r="F433" s="1222"/>
      <c r="G433" s="1563"/>
      <c r="H433"/>
      <c r="I433" s="4357" t="s">
        <v>1461</v>
      </c>
      <c r="J433" s="4357"/>
      <c r="K433" s="4357"/>
      <c r="L433" s="4357"/>
      <c r="M433" s="4357"/>
      <c r="N433" s="4358"/>
    </row>
    <row r="434" spans="1:14" ht="15.75">
      <c r="A434" s="4337"/>
      <c r="B434" s="1555"/>
      <c r="C434" s="1083">
        <v>0.125</v>
      </c>
      <c r="D434" s="1065" t="s">
        <v>1462</v>
      </c>
      <c r="E434" s="6"/>
      <c r="F434" s="1065"/>
      <c r="G434" s="4332">
        <f>(C434/C441)*G432</f>
        <v>0.125</v>
      </c>
      <c r="H434" s="4332"/>
      <c r="I434" s="1632"/>
      <c r="J434" s="1632"/>
      <c r="K434" s="1632"/>
      <c r="L434" s="1632"/>
      <c r="M434" s="1632"/>
      <c r="N434" s="1633"/>
    </row>
    <row r="435" spans="1:14" ht="15.75">
      <c r="A435" s="4337"/>
      <c r="B435" s="1555"/>
      <c r="C435" s="1083">
        <v>3.5000000000000003E-2</v>
      </c>
      <c r="D435" s="1065" t="s">
        <v>1463</v>
      </c>
      <c r="E435" s="6"/>
      <c r="F435" s="1066"/>
      <c r="G435" s="4332">
        <f>(C435/C441)*G432</f>
        <v>3.5000000000000003E-2</v>
      </c>
      <c r="H435" s="4332"/>
      <c r="I435" s="1634"/>
      <c r="J435" s="1634"/>
      <c r="K435" s="1634"/>
      <c r="L435" s="1634"/>
      <c r="M435" s="1634"/>
      <c r="N435" s="1635"/>
    </row>
    <row r="436" spans="1:14" ht="15.75">
      <c r="A436" s="4337"/>
      <c r="B436" s="1555"/>
      <c r="C436" s="1083">
        <v>3.5000000000000003E-2</v>
      </c>
      <c r="D436" s="1065" t="s">
        <v>1464</v>
      </c>
      <c r="E436" s="6"/>
      <c r="F436" s="1066"/>
      <c r="G436" s="4332">
        <f>(C436/C441)*G432</f>
        <v>3.5000000000000003E-2</v>
      </c>
      <c r="H436" s="4332"/>
      <c r="I436" s="1246"/>
      <c r="J436" s="1600"/>
      <c r="K436" s="1600"/>
      <c r="L436" s="1600"/>
      <c r="M436" s="1600"/>
      <c r="N436" s="1567"/>
    </row>
    <row r="437" spans="1:14" ht="15.75">
      <c r="A437" s="4337"/>
      <c r="B437" s="1555"/>
      <c r="C437" s="1083"/>
      <c r="D437" s="1065"/>
      <c r="E437" s="6"/>
      <c r="F437" s="1066"/>
      <c r="G437" s="4332">
        <f>(C437/C439)*G432</f>
        <v>0</v>
      </c>
      <c r="H437" s="4332"/>
      <c r="I437" s="1246"/>
      <c r="J437" s="1600"/>
      <c r="K437" s="1600"/>
      <c r="L437" s="1600"/>
      <c r="M437" s="1600"/>
      <c r="N437" s="1567"/>
    </row>
    <row r="438" spans="1:14" ht="15.75">
      <c r="A438" s="4337"/>
      <c r="B438" s="1555"/>
      <c r="C438" s="1065"/>
      <c r="D438" s="1065"/>
      <c r="E438" s="1631"/>
      <c r="F438" s="1631"/>
      <c r="G438" s="4332"/>
      <c r="H438" s="4332"/>
      <c r="I438" s="1246"/>
      <c r="J438" s="1600"/>
      <c r="K438" s="1600"/>
      <c r="L438" s="1600"/>
      <c r="M438" s="1600"/>
      <c r="N438" s="1567"/>
    </row>
    <row r="439" spans="1:14" ht="15.75">
      <c r="A439" s="4337"/>
      <c r="B439" s="1555"/>
      <c r="C439" s="1346">
        <f>SUM(C434:C437)</f>
        <v>0.19500000000000001</v>
      </c>
      <c r="D439" s="4359" t="s">
        <v>313</v>
      </c>
      <c r="E439" s="4359"/>
      <c r="F439" s="4359"/>
      <c r="G439" s="4305">
        <f>SUM(G434:G437)</f>
        <v>0.19500000000000001</v>
      </c>
      <c r="H439" s="4305">
        <f>SUM(H434:H437)</f>
        <v>0</v>
      </c>
      <c r="I439" s="1222"/>
      <c r="J439" s="1600"/>
      <c r="K439" s="1600"/>
      <c r="L439" s="1600"/>
      <c r="M439" s="1600"/>
      <c r="N439" s="1567"/>
    </row>
    <row r="440" spans="1:14" ht="15.75">
      <c r="A440" s="4337"/>
      <c r="B440" s="1555"/>
      <c r="C440" s="1346"/>
      <c r="D440" s="1612"/>
      <c r="E440" s="1612"/>
      <c r="F440" s="1612"/>
      <c r="G440" s="1348"/>
      <c r="H440" s="1348"/>
      <c r="I440" s="1222"/>
      <c r="J440" s="1600"/>
      <c r="K440" s="1600"/>
      <c r="L440" s="1600"/>
      <c r="M440" s="1600"/>
      <c r="N440" s="1567"/>
    </row>
    <row r="441" spans="1:14" ht="15.75">
      <c r="A441" s="4337"/>
      <c r="B441" s="1555"/>
      <c r="C441" s="1636">
        <v>10</v>
      </c>
      <c r="D441" s="4359" t="s">
        <v>1465</v>
      </c>
      <c r="E441" s="4359"/>
      <c r="F441" s="4359"/>
      <c r="G441" s="4375">
        <f>(C441/C439)*G439</f>
        <v>10</v>
      </c>
      <c r="H441" s="4375"/>
      <c r="I441" s="1222"/>
      <c r="J441" s="1600"/>
      <c r="K441" s="1600"/>
      <c r="L441" s="1600"/>
      <c r="M441" s="1600"/>
      <c r="N441" s="1567"/>
    </row>
    <row r="442" spans="1:14" ht="16.5" thickBot="1">
      <c r="A442" s="4337"/>
      <c r="B442" s="1555"/>
      <c r="C442" s="1346"/>
      <c r="D442" s="1612"/>
      <c r="E442" s="1612"/>
      <c r="F442" s="1612"/>
      <c r="G442" s="1348"/>
      <c r="H442" s="1348"/>
      <c r="I442" s="1222"/>
      <c r="J442" s="1600"/>
      <c r="K442" s="1600"/>
      <c r="L442" s="1600"/>
      <c r="M442" s="1600"/>
      <c r="N442" s="1567"/>
    </row>
    <row r="443" spans="1:14">
      <c r="A443" s="4337"/>
      <c r="B443" s="119" t="s">
        <v>24</v>
      </c>
      <c r="C443" s="131" t="s">
        <v>1438</v>
      </c>
      <c r="D443" s="121"/>
      <c r="E443" s="121"/>
      <c r="F443" s="121"/>
      <c r="G443" s="121"/>
      <c r="H443" s="121"/>
      <c r="I443" s="121"/>
      <c r="J443" s="121"/>
      <c r="K443" s="121"/>
      <c r="L443" s="121"/>
      <c r="M443" s="121"/>
      <c r="N443" s="122"/>
    </row>
    <row r="444" spans="1:14">
      <c r="A444" s="4337"/>
      <c r="B444" s="1577" t="s">
        <v>27</v>
      </c>
      <c r="C444" s="1614" t="s">
        <v>1466</v>
      </c>
      <c r="D444" s="1362"/>
      <c r="E444" s="1362"/>
      <c r="F444" s="1362"/>
      <c r="G444" s="1362"/>
      <c r="H444" s="1362"/>
      <c r="I444" s="1362"/>
      <c r="J444" s="1362"/>
      <c r="K444" s="1362"/>
      <c r="L444" s="1362"/>
      <c r="M444" s="1222"/>
      <c r="N444" s="1363"/>
    </row>
    <row r="445" spans="1:14">
      <c r="A445" s="4337"/>
      <c r="B445" s="4306" t="s">
        <v>642</v>
      </c>
      <c r="C445" s="4307"/>
      <c r="D445" s="4307"/>
      <c r="E445" s="4307"/>
      <c r="F445" s="4307"/>
      <c r="G445" s="4307"/>
      <c r="H445" s="4307"/>
      <c r="I445" s="4307"/>
      <c r="J445" s="4307"/>
      <c r="K445" s="4307"/>
      <c r="L445" s="4307"/>
      <c r="M445" s="4307"/>
      <c r="N445" s="4308"/>
    </row>
    <row r="446" spans="1:14" ht="15.75" thickBot="1">
      <c r="A446" s="4337"/>
      <c r="B446" s="4309"/>
      <c r="C446" s="4310"/>
      <c r="D446" s="4310"/>
      <c r="E446" s="4310"/>
      <c r="F446" s="4310"/>
      <c r="G446" s="4310"/>
      <c r="H446" s="4310"/>
      <c r="I446" s="4310"/>
      <c r="J446" s="4310"/>
      <c r="K446" s="4310"/>
      <c r="L446" s="4310"/>
      <c r="M446" s="4310"/>
      <c r="N446" s="4311"/>
    </row>
    <row r="448" spans="1:14" ht="15.75" thickBot="1">
      <c r="A448" s="1237" t="s">
        <v>260</v>
      </c>
      <c r="B448" s="4312" t="str">
        <f>B449</f>
        <v>Pâte sablée (nature et amandes)</v>
      </c>
      <c r="C448" s="4312"/>
      <c r="D448" s="4312"/>
      <c r="E448" s="4312"/>
      <c r="F448" s="4312"/>
      <c r="G448" s="4312"/>
      <c r="H448" s="4312"/>
      <c r="I448" s="4312"/>
      <c r="J448" s="4312"/>
      <c r="K448" s="4312"/>
      <c r="L448" s="4312"/>
      <c r="M448" s="4312"/>
      <c r="N448" s="4312"/>
    </row>
    <row r="449" spans="1:14">
      <c r="A449" s="4313" t="str">
        <f>B449</f>
        <v>Pâte sablée (nature et amandes)</v>
      </c>
      <c r="B449" s="4314" t="s">
        <v>1468</v>
      </c>
      <c r="C449" s="4315"/>
      <c r="D449" s="4315"/>
      <c r="E449" s="4315"/>
      <c r="F449" s="4315"/>
      <c r="G449" s="4315"/>
      <c r="H449" s="4315"/>
      <c r="I449" s="4315"/>
      <c r="J449" s="4315"/>
      <c r="K449" s="4315"/>
      <c r="L449" s="4315"/>
      <c r="M449" s="4315"/>
      <c r="N449" s="4316"/>
    </row>
    <row r="450" spans="1:14">
      <c r="A450" s="4313"/>
      <c r="B450" s="4317"/>
      <c r="C450" s="4318"/>
      <c r="D450" s="4318"/>
      <c r="E450" s="4318"/>
      <c r="F450" s="4318"/>
      <c r="G450" s="4318"/>
      <c r="H450" s="4318"/>
      <c r="I450" s="4318"/>
      <c r="J450" s="4318"/>
      <c r="K450" s="4318"/>
      <c r="L450" s="4318"/>
      <c r="M450" s="4318"/>
      <c r="N450" s="4319"/>
    </row>
    <row r="451" spans="1:14">
      <c r="A451" s="4313"/>
      <c r="B451" s="4320" t="s">
        <v>1298</v>
      </c>
      <c r="C451" s="4251"/>
      <c r="D451" s="4251"/>
      <c r="E451" s="4251"/>
      <c r="F451" s="4251"/>
      <c r="G451" s="4251"/>
      <c r="H451" s="4251"/>
      <c r="I451" s="4251"/>
      <c r="J451" s="4251"/>
      <c r="K451" s="4251"/>
      <c r="L451" s="4251"/>
      <c r="M451" s="4251"/>
      <c r="N451" s="4321"/>
    </row>
    <row r="452" spans="1:14">
      <c r="A452" s="4313"/>
      <c r="B452" s="4322"/>
      <c r="C452" s="4252"/>
      <c r="D452" s="4252"/>
      <c r="E452" s="4252"/>
      <c r="F452" s="4252"/>
      <c r="G452" s="4252"/>
      <c r="H452" s="4252"/>
      <c r="I452" s="4252"/>
      <c r="J452" s="4252"/>
      <c r="K452" s="4252"/>
      <c r="L452" s="4252"/>
      <c r="M452" s="4252"/>
      <c r="N452" s="4323"/>
    </row>
    <row r="453" spans="1:14">
      <c r="A453" s="4313"/>
      <c r="B453" s="4324" t="s">
        <v>326</v>
      </c>
      <c r="C453" s="4325"/>
      <c r="D453" s="4325"/>
      <c r="E453" s="4325"/>
      <c r="F453" s="4325"/>
      <c r="G453" s="4325"/>
      <c r="H453" s="4325"/>
      <c r="I453" s="4325"/>
      <c r="J453" s="4325"/>
      <c r="K453" s="4328">
        <f ca="1">NOW()</f>
        <v>44545.406542013887</v>
      </c>
      <c r="L453" s="4328"/>
      <c r="M453" s="4328"/>
      <c r="N453" s="4329"/>
    </row>
    <row r="454" spans="1:14" ht="15.75" thickBot="1">
      <c r="A454" s="4313"/>
      <c r="B454" s="4326"/>
      <c r="C454" s="4327"/>
      <c r="D454" s="4327"/>
      <c r="E454" s="4327"/>
      <c r="F454" s="4327"/>
      <c r="G454" s="4327"/>
      <c r="H454" s="4327"/>
      <c r="I454" s="4327"/>
      <c r="J454" s="4327"/>
      <c r="K454" s="1637"/>
      <c r="L454" s="1637"/>
      <c r="M454" s="1637"/>
      <c r="N454" s="1638"/>
    </row>
    <row r="455" spans="1:14" ht="15.75">
      <c r="A455" s="4313"/>
      <c r="B455" s="1639"/>
      <c r="C455" s="1640"/>
      <c r="D455" s="1640"/>
      <c r="E455" s="1640"/>
      <c r="F455" s="1640"/>
      <c r="G455" s="1640"/>
      <c r="H455" s="1641"/>
      <c r="I455" s="4287" t="s">
        <v>48</v>
      </c>
      <c r="J455" s="4288"/>
      <c r="K455" s="4288"/>
      <c r="L455" s="4288"/>
      <c r="M455" s="4288"/>
      <c r="N455" s="4289"/>
    </row>
    <row r="456" spans="1:14" ht="15.75">
      <c r="A456" s="4313"/>
      <c r="B456" s="4131" t="s">
        <v>1469</v>
      </c>
      <c r="C456" s="4132"/>
      <c r="D456" s="4132"/>
      <c r="E456" s="4132"/>
      <c r="F456" s="4132"/>
      <c r="G456" s="4132"/>
      <c r="H456" s="4293"/>
      <c r="I456" s="4290"/>
      <c r="J456" s="4291"/>
      <c r="K456" s="4291"/>
      <c r="L456" s="4291"/>
      <c r="M456" s="4291"/>
      <c r="N456" s="4292"/>
    </row>
    <row r="457" spans="1:14" ht="15.75">
      <c r="A457" s="4313"/>
      <c r="B457" s="1642" t="s">
        <v>1470</v>
      </c>
      <c r="C457" s="1643"/>
      <c r="D457" s="1643"/>
      <c r="E457" s="1643"/>
      <c r="F457" s="1643"/>
      <c r="G457" s="1643"/>
      <c r="H457" s="1644"/>
      <c r="I457" s="4294">
        <v>0.74299999999999999</v>
      </c>
      <c r="J457" s="4295"/>
      <c r="K457" s="4296">
        <v>1.0745</v>
      </c>
      <c r="L457" s="4296"/>
      <c r="M457" s="4297">
        <v>10.185000000000002</v>
      </c>
      <c r="N457" s="4298"/>
    </row>
    <row r="458" spans="1:14" ht="15.75">
      <c r="A458" s="4313"/>
      <c r="B458" s="1642" t="s">
        <v>1471</v>
      </c>
      <c r="C458" s="1643"/>
      <c r="D458" s="1643"/>
      <c r="E458" s="1643"/>
      <c r="F458" s="1643"/>
      <c r="G458" s="1643"/>
      <c r="H458" s="1644"/>
      <c r="I458" s="4294"/>
      <c r="J458" s="4295"/>
      <c r="K458" s="4296"/>
      <c r="L458" s="4296"/>
      <c r="M458" s="4297"/>
      <c r="N458" s="4298"/>
    </row>
    <row r="459" spans="1:14" ht="15.75">
      <c r="A459" s="4313"/>
      <c r="B459" s="1642" t="s">
        <v>1472</v>
      </c>
      <c r="C459" s="1643"/>
      <c r="D459" s="1643"/>
      <c r="E459" s="1643"/>
      <c r="F459" s="1643"/>
      <c r="G459" s="1643"/>
      <c r="H459" s="1644"/>
      <c r="I459" s="4299" t="s">
        <v>529</v>
      </c>
      <c r="J459" s="4300"/>
      <c r="K459" s="4301" t="s">
        <v>530</v>
      </c>
      <c r="L459" s="4301"/>
      <c r="M459" s="4302" t="s">
        <v>531</v>
      </c>
      <c r="N459" s="4303"/>
    </row>
    <row r="460" spans="1:14" ht="15.75">
      <c r="A460" s="4313"/>
      <c r="B460" s="1642"/>
      <c r="C460" s="1643"/>
      <c r="D460" s="1643"/>
      <c r="E460" s="1643"/>
      <c r="F460" s="1643"/>
      <c r="G460" s="1643"/>
      <c r="H460" s="1644"/>
      <c r="I460" s="4299"/>
      <c r="J460" s="4300"/>
      <c r="K460" s="4301"/>
      <c r="L460" s="4301"/>
      <c r="M460" s="4302"/>
      <c r="N460" s="4303"/>
    </row>
    <row r="461" spans="1:14" ht="15.75">
      <c r="A461" s="4313"/>
      <c r="B461" s="1642"/>
      <c r="C461" s="1643"/>
      <c r="D461" s="1643"/>
      <c r="E461" s="1643"/>
      <c r="F461" s="1643"/>
      <c r="G461" s="1643"/>
      <c r="H461" s="1644"/>
      <c r="I461" s="4299"/>
      <c r="J461" s="4300"/>
      <c r="K461" s="4301"/>
      <c r="L461" s="4301"/>
      <c r="M461" s="4302"/>
      <c r="N461" s="4303"/>
    </row>
    <row r="462" spans="1:14" ht="15.75" thickBot="1">
      <c r="A462" s="4313"/>
      <c r="B462" s="4334" t="s">
        <v>1313</v>
      </c>
      <c r="C462" s="4335"/>
      <c r="D462" s="4335"/>
      <c r="E462" s="4335"/>
      <c r="F462" s="4335"/>
      <c r="G462" s="4335"/>
      <c r="H462" s="4335"/>
      <c r="I462" s="4335"/>
      <c r="J462" s="4335"/>
      <c r="K462" s="4335"/>
      <c r="L462" s="4335"/>
      <c r="M462" s="4335"/>
      <c r="N462" s="4336"/>
    </row>
    <row r="463" spans="1:14">
      <c r="A463" s="4313"/>
      <c r="B463" s="68"/>
      <c r="C463" s="69"/>
      <c r="D463" s="69"/>
      <c r="E463" s="69"/>
      <c r="F463" s="69"/>
      <c r="G463" s="69"/>
      <c r="H463" s="69"/>
      <c r="I463" s="69"/>
      <c r="J463" s="69"/>
      <c r="K463" s="69"/>
      <c r="L463" s="69"/>
      <c r="M463" s="69"/>
      <c r="N463" s="70"/>
    </row>
    <row r="464" spans="1:14" ht="18.75">
      <c r="A464" s="4313"/>
      <c r="B464" s="4279" t="s">
        <v>534</v>
      </c>
      <c r="C464" s="4280"/>
      <c r="D464" s="4280"/>
      <c r="E464" s="1070"/>
      <c r="F464" s="1070"/>
      <c r="G464" s="1072"/>
      <c r="H464" s="1645"/>
      <c r="I464" s="4281" t="s">
        <v>536</v>
      </c>
      <c r="J464" s="4281"/>
      <c r="K464" s="4281"/>
      <c r="L464" s="4281"/>
      <c r="M464" s="4281"/>
      <c r="N464" s="4282"/>
    </row>
    <row r="465" spans="1:14" ht="15.75">
      <c r="A465" s="4313"/>
      <c r="B465" s="1074" t="s">
        <v>316</v>
      </c>
      <c r="C465" s="1075" t="s">
        <v>316</v>
      </c>
      <c r="D465" s="1075" t="s">
        <v>316</v>
      </c>
      <c r="E465" s="1073"/>
      <c r="F465" s="1071"/>
      <c r="G465" s="1072" t="s">
        <v>535</v>
      </c>
      <c r="H465" s="1645"/>
      <c r="I465" s="4283" t="s">
        <v>24</v>
      </c>
      <c r="J465" s="4283"/>
      <c r="K465" s="4284" t="s">
        <v>27</v>
      </c>
      <c r="L465" s="4284"/>
      <c r="M465" s="4285" t="s">
        <v>264</v>
      </c>
      <c r="N465" s="4286"/>
    </row>
    <row r="466" spans="1:14" ht="15.75">
      <c r="A466" s="4313"/>
      <c r="B466" s="482" t="s">
        <v>24</v>
      </c>
      <c r="C466" s="1371" t="s">
        <v>27</v>
      </c>
      <c r="D466" s="1371" t="s">
        <v>264</v>
      </c>
      <c r="E466" s="1645"/>
      <c r="F466" s="1646"/>
      <c r="G466" s="1071" t="s">
        <v>316</v>
      </c>
      <c r="H466" s="1645"/>
      <c r="I466" s="4283"/>
      <c r="J466" s="4283"/>
      <c r="K466" s="4284"/>
      <c r="L466" s="4284"/>
      <c r="M466" s="4285"/>
      <c r="N466" s="4286"/>
    </row>
    <row r="467" spans="1:14">
      <c r="A467" s="4313"/>
      <c r="B467" s="1647"/>
      <c r="C467" s="1076"/>
      <c r="D467" s="1076"/>
      <c r="E467" s="1648"/>
      <c r="F467" s="1648"/>
      <c r="G467" s="1077" t="s">
        <v>538</v>
      </c>
      <c r="H467" s="1645"/>
      <c r="I467" s="1078" t="s">
        <v>539</v>
      </c>
      <c r="J467" s="1079" t="s">
        <v>540</v>
      </c>
      <c r="K467" s="1080" t="s">
        <v>539</v>
      </c>
      <c r="L467" s="1081" t="s">
        <v>540</v>
      </c>
      <c r="M467" s="1082" t="s">
        <v>539</v>
      </c>
      <c r="N467" s="152" t="s">
        <v>540</v>
      </c>
    </row>
    <row r="468" spans="1:14">
      <c r="A468" s="4313"/>
      <c r="B468" s="1649">
        <v>0.125</v>
      </c>
      <c r="C468" s="1087">
        <v>0.1</v>
      </c>
      <c r="D468" s="1087">
        <v>0.125</v>
      </c>
      <c r="E468" s="1645"/>
      <c r="F468" s="1279" t="s">
        <v>491</v>
      </c>
      <c r="G468" s="1077">
        <v>3.24</v>
      </c>
      <c r="H468" s="1645"/>
      <c r="I468" s="1083">
        <f>(B468/B486)*I457</f>
        <v>0.16674147217235186</v>
      </c>
      <c r="J468" s="1079">
        <f>G468*I468</f>
        <v>0.54024236983842</v>
      </c>
      <c r="K468" s="1650">
        <f>(C468/C486)*K457</f>
        <v>0.18074011774600504</v>
      </c>
      <c r="L468" s="1081">
        <f>G468*K468</f>
        <v>0.58559798149705633</v>
      </c>
      <c r="M468" s="1651">
        <f>(D468/D486)*M457</f>
        <v>2.2653469750889683</v>
      </c>
      <c r="N468" s="152">
        <f>G468*M468</f>
        <v>7.3397241992882583</v>
      </c>
    </row>
    <row r="469" spans="1:14">
      <c r="A469" s="4313"/>
      <c r="B469" s="1649"/>
      <c r="C469" s="1087">
        <v>2.5000000000000001E-2</v>
      </c>
      <c r="D469" s="1087"/>
      <c r="E469" s="1645"/>
      <c r="F469" s="1279" t="s">
        <v>1473</v>
      </c>
      <c r="G469" s="1077">
        <v>3.24</v>
      </c>
      <c r="H469" s="1645"/>
      <c r="I469" s="1083">
        <f>(B469/B486)*I457</f>
        <v>0</v>
      </c>
      <c r="J469" s="1079">
        <f t="shared" ref="J469:J478" si="4">G469*I469</f>
        <v>0</v>
      </c>
      <c r="K469" s="1650">
        <f>(C469/C486)*K457</f>
        <v>4.518502943650126E-2</v>
      </c>
      <c r="L469" s="1081">
        <f t="shared" ref="L469:L478" si="5">G469*K469</f>
        <v>0.14639949537426408</v>
      </c>
      <c r="M469" s="1651">
        <f>(D469/D486)*M457</f>
        <v>0</v>
      </c>
      <c r="N469" s="152">
        <f t="shared" ref="N469:N478" si="6">G469*M469</f>
        <v>0</v>
      </c>
    </row>
    <row r="470" spans="1:14">
      <c r="A470" s="4313"/>
      <c r="B470" s="1649"/>
      <c r="C470" s="1087"/>
      <c r="D470" s="1087">
        <v>0.04</v>
      </c>
      <c r="E470" s="1645"/>
      <c r="F470" s="1279" t="s">
        <v>1474</v>
      </c>
      <c r="G470" s="1077">
        <v>3.24</v>
      </c>
      <c r="H470" s="1645"/>
      <c r="I470" s="1083">
        <f>(B470/B486)*I457</f>
        <v>0</v>
      </c>
      <c r="J470" s="1079">
        <f t="shared" si="4"/>
        <v>0</v>
      </c>
      <c r="K470" s="1650">
        <f>(C470/C486)*K457</f>
        <v>0</v>
      </c>
      <c r="L470" s="1081">
        <f t="shared" si="5"/>
        <v>0</v>
      </c>
      <c r="M470" s="1651">
        <f>(D470/D486)*M457</f>
        <v>0.72491103202846985</v>
      </c>
      <c r="N470" s="152">
        <f t="shared" si="6"/>
        <v>2.3487117437722427</v>
      </c>
    </row>
    <row r="471" spans="1:14">
      <c r="A471" s="4313"/>
      <c r="B471" s="1649">
        <v>0.125</v>
      </c>
      <c r="C471" s="1087">
        <v>0.125</v>
      </c>
      <c r="D471" s="1087">
        <v>8.5000000000000006E-2</v>
      </c>
      <c r="E471" s="1645"/>
      <c r="F471" s="1279" t="s">
        <v>1451</v>
      </c>
      <c r="G471" s="1077">
        <v>3.24</v>
      </c>
      <c r="H471" s="1645"/>
      <c r="I471" s="1083">
        <f>(B471/B486)*I457</f>
        <v>0.16674147217235186</v>
      </c>
      <c r="J471" s="1079">
        <f t="shared" si="4"/>
        <v>0.54024236983842</v>
      </c>
      <c r="K471" s="1650">
        <f>(C471/C486)*K457</f>
        <v>0.22592514718250631</v>
      </c>
      <c r="L471" s="1081">
        <f t="shared" si="5"/>
        <v>0.73199747687132044</v>
      </c>
      <c r="M471" s="1651">
        <f>(D471/D486)*M457</f>
        <v>1.5404359430604984</v>
      </c>
      <c r="N471" s="152">
        <f t="shared" si="6"/>
        <v>4.9910124555160147</v>
      </c>
    </row>
    <row r="472" spans="1:14">
      <c r="A472" s="4313"/>
      <c r="B472" s="1649"/>
      <c r="C472" s="1087">
        <v>1.2500000000000001E-2</v>
      </c>
      <c r="D472" s="1087"/>
      <c r="E472" s="1645"/>
      <c r="F472" s="1279" t="s">
        <v>1475</v>
      </c>
      <c r="G472" s="1077">
        <v>3.24</v>
      </c>
      <c r="H472" s="1645"/>
      <c r="I472" s="1083">
        <f>(B472/B486)*I457</f>
        <v>0</v>
      </c>
      <c r="J472" s="1079">
        <f t="shared" si="4"/>
        <v>0</v>
      </c>
      <c r="K472" s="1650">
        <f>(C472/C486)*K457</f>
        <v>2.259251471825063E-2</v>
      </c>
      <c r="L472" s="1081">
        <f t="shared" si="5"/>
        <v>7.3199747687132041E-2</v>
      </c>
      <c r="M472" s="1651">
        <f>(D472/D486)*M457</f>
        <v>0</v>
      </c>
      <c r="N472" s="152">
        <f t="shared" si="6"/>
        <v>0</v>
      </c>
    </row>
    <row r="473" spans="1:14">
      <c r="A473" s="4313"/>
      <c r="B473" s="1649">
        <v>0.05</v>
      </c>
      <c r="C473" s="1087">
        <v>7.4999999999999997E-2</v>
      </c>
      <c r="D473" s="1087">
        <v>7.0000000000000007E-2</v>
      </c>
      <c r="E473" s="1645"/>
      <c r="F473" s="1279" t="s">
        <v>471</v>
      </c>
      <c r="G473" s="1077">
        <v>3.24</v>
      </c>
      <c r="H473" s="1645"/>
      <c r="I473" s="1083">
        <f>(B473/B486)*I457</f>
        <v>6.6696588868940754E-2</v>
      </c>
      <c r="J473" s="1079">
        <f t="shared" si="4"/>
        <v>0.21609694793536804</v>
      </c>
      <c r="K473" s="1650">
        <f>(C473/C486)*K457</f>
        <v>0.13555508830950377</v>
      </c>
      <c r="L473" s="1081">
        <f t="shared" si="5"/>
        <v>0.43919848612279228</v>
      </c>
      <c r="M473" s="1651">
        <f>(D473/D486)*M457</f>
        <v>1.2685943060498224</v>
      </c>
      <c r="N473" s="152">
        <f t="shared" si="6"/>
        <v>4.1102455516014249</v>
      </c>
    </row>
    <row r="474" spans="1:14">
      <c r="A474" s="4313"/>
      <c r="B474" s="1649">
        <v>2E-3</v>
      </c>
      <c r="C474" s="1087">
        <v>2E-3</v>
      </c>
      <c r="D474" s="1087">
        <v>2E-3</v>
      </c>
      <c r="E474" s="1645"/>
      <c r="F474" s="1279" t="s">
        <v>555</v>
      </c>
      <c r="G474" s="1077">
        <v>3.24</v>
      </c>
      <c r="H474" s="1645"/>
      <c r="I474" s="1083">
        <f>(B474/B486)*I457</f>
        <v>2.6678635547576299E-3</v>
      </c>
      <c r="J474" s="1079">
        <f t="shared" si="4"/>
        <v>8.6438779174147218E-3</v>
      </c>
      <c r="K474" s="1650">
        <f>(C474/C486)*K457</f>
        <v>3.614802354920101E-3</v>
      </c>
      <c r="L474" s="1081">
        <f t="shared" si="5"/>
        <v>1.1711959629941128E-2</v>
      </c>
      <c r="M474" s="1651">
        <f>(D474/D486)*M457</f>
        <v>3.6245551601423495E-2</v>
      </c>
      <c r="N474" s="152">
        <f t="shared" si="6"/>
        <v>0.11743558718861213</v>
      </c>
    </row>
    <row r="475" spans="1:14">
      <c r="A475" s="4313"/>
      <c r="B475" s="1649"/>
      <c r="C475" s="1087"/>
      <c r="D475" s="1087"/>
      <c r="E475" s="1645"/>
      <c r="F475" s="1279" t="s">
        <v>1476</v>
      </c>
      <c r="G475" s="1077">
        <v>3.24</v>
      </c>
      <c r="H475" s="1645"/>
      <c r="I475" s="1083">
        <f>(B475/B486)*I457</f>
        <v>0</v>
      </c>
      <c r="J475" s="1079">
        <f t="shared" si="4"/>
        <v>0</v>
      </c>
      <c r="K475" s="1650">
        <f>(C475/C486)*K457</f>
        <v>0</v>
      </c>
      <c r="L475" s="1081">
        <f t="shared" si="5"/>
        <v>0</v>
      </c>
      <c r="M475" s="1651">
        <f>(D475/D486)*M457</f>
        <v>0</v>
      </c>
      <c r="N475" s="152">
        <f t="shared" si="6"/>
        <v>0</v>
      </c>
    </row>
    <row r="476" spans="1:14">
      <c r="A476" s="4313"/>
      <c r="B476" s="1649">
        <v>0.25</v>
      </c>
      <c r="C476" s="1087">
        <v>0.25</v>
      </c>
      <c r="D476" s="1087">
        <v>0.2</v>
      </c>
      <c r="E476" s="1645"/>
      <c r="F476" s="1279" t="s">
        <v>631</v>
      </c>
      <c r="G476" s="1077">
        <v>3.24</v>
      </c>
      <c r="H476" s="1645"/>
      <c r="I476" s="1083">
        <f>(B476/B486)*I457</f>
        <v>0.33348294434470371</v>
      </c>
      <c r="J476" s="1079">
        <f t="shared" si="4"/>
        <v>1.08048473967684</v>
      </c>
      <c r="K476" s="1650">
        <f>(C476/C486)*K457</f>
        <v>0.45185029436501262</v>
      </c>
      <c r="L476" s="1081">
        <f t="shared" si="5"/>
        <v>1.4639949537426409</v>
      </c>
      <c r="M476" s="1651">
        <f>(D476/D486)*M457</f>
        <v>3.6245551601423491</v>
      </c>
      <c r="N476" s="152">
        <f t="shared" si="6"/>
        <v>11.743558718861212</v>
      </c>
    </row>
    <row r="477" spans="1:14">
      <c r="A477" s="4313"/>
      <c r="B477" s="1649"/>
      <c r="C477" s="1087"/>
      <c r="D477" s="1087">
        <v>0.04</v>
      </c>
      <c r="E477" s="1645"/>
      <c r="F477" s="1279" t="s">
        <v>1477</v>
      </c>
      <c r="G477" s="1077">
        <v>3.24</v>
      </c>
      <c r="H477" s="1645"/>
      <c r="I477" s="1083">
        <f>(B477/B486)*I457</f>
        <v>0</v>
      </c>
      <c r="J477" s="1079">
        <f t="shared" si="4"/>
        <v>0</v>
      </c>
      <c r="K477" s="1650">
        <f>(C477/C486)*K457</f>
        <v>0</v>
      </c>
      <c r="L477" s="1081">
        <f t="shared" si="5"/>
        <v>0</v>
      </c>
      <c r="M477" s="1651">
        <f>(D477/D486)*M457</f>
        <v>0.72491103202846985</v>
      </c>
      <c r="N477" s="152">
        <f t="shared" si="6"/>
        <v>2.3487117437722427</v>
      </c>
    </row>
    <row r="478" spans="1:14">
      <c r="A478" s="4313"/>
      <c r="B478" s="1649">
        <v>5.0000000000000001E-3</v>
      </c>
      <c r="C478" s="1087">
        <v>5.0000000000000001E-3</v>
      </c>
      <c r="D478" s="1087"/>
      <c r="E478" s="1645"/>
      <c r="F478" s="1279" t="s">
        <v>654</v>
      </c>
      <c r="G478" s="1077">
        <v>3.24</v>
      </c>
      <c r="H478" s="1645"/>
      <c r="I478" s="1083">
        <f>(B478/B486)*I457</f>
        <v>6.669658886894074E-3</v>
      </c>
      <c r="J478" s="1079">
        <f t="shared" si="4"/>
        <v>2.1609694793536801E-2</v>
      </c>
      <c r="K478" s="1650">
        <f>(C478/C486)*K457</f>
        <v>9.0370058873002531E-3</v>
      </c>
      <c r="L478" s="1081">
        <f t="shared" si="5"/>
        <v>2.9279899074852823E-2</v>
      </c>
      <c r="M478" s="1651">
        <f>(D478/D486)*M457</f>
        <v>0</v>
      </c>
      <c r="N478" s="152">
        <f t="shared" si="6"/>
        <v>0</v>
      </c>
    </row>
    <row r="479" spans="1:14">
      <c r="A479" s="4313"/>
      <c r="B479" s="1649"/>
      <c r="C479" s="1087"/>
      <c r="D479" s="1087"/>
      <c r="E479" s="1645"/>
      <c r="F479" s="1652"/>
      <c r="G479" s="1265"/>
      <c r="H479" s="1645"/>
      <c r="I479" s="1645"/>
      <c r="J479" s="1645"/>
      <c r="K479" s="1645"/>
      <c r="L479" s="1645"/>
      <c r="M479" s="1645"/>
      <c r="N479" s="1653"/>
    </row>
    <row r="480" spans="1:14">
      <c r="A480" s="4313"/>
      <c r="B480" s="1649"/>
      <c r="C480" s="1087"/>
      <c r="D480" s="1087"/>
      <c r="E480" s="1645"/>
      <c r="F480" s="1652"/>
      <c r="G480" s="1265"/>
      <c r="H480" s="1645"/>
      <c r="I480" s="1083">
        <f t="shared" ref="I480:N480" si="7">SUM(I468:I479)</f>
        <v>0.74299999999999988</v>
      </c>
      <c r="J480" s="1079">
        <f t="shared" si="7"/>
        <v>2.4073199999999995</v>
      </c>
      <c r="K480" s="1650">
        <f t="shared" si="7"/>
        <v>1.0744999999999998</v>
      </c>
      <c r="L480" s="1081">
        <f t="shared" si="7"/>
        <v>3.4813799999999997</v>
      </c>
      <c r="M480" s="1651">
        <f t="shared" si="7"/>
        <v>10.185</v>
      </c>
      <c r="N480" s="152">
        <f t="shared" si="7"/>
        <v>32.999400000000009</v>
      </c>
    </row>
    <row r="481" spans="1:14" ht="15.75" thickBot="1">
      <c r="A481" s="4313"/>
      <c r="B481" s="1654"/>
      <c r="C481" s="1655"/>
      <c r="D481" s="1655"/>
      <c r="E481" s="1265"/>
      <c r="F481" s="1656"/>
      <c r="G481" s="1657"/>
      <c r="H481" s="1645"/>
      <c r="I481" s="1658"/>
      <c r="J481" s="1659"/>
      <c r="K481" s="1658"/>
      <c r="L481" s="1659"/>
      <c r="M481" s="599"/>
      <c r="N481" s="1660"/>
    </row>
    <row r="482" spans="1:14" ht="15.75">
      <c r="A482" s="4313"/>
      <c r="B482" s="4260" t="s">
        <v>577</v>
      </c>
      <c r="C482" s="4261"/>
      <c r="D482" s="4261"/>
      <c r="E482" s="4261"/>
      <c r="F482" s="4261"/>
      <c r="G482" s="4261"/>
      <c r="H482" s="4261"/>
      <c r="I482" s="4261"/>
      <c r="J482" s="4261"/>
      <c r="K482" s="4261"/>
      <c r="L482" s="4261"/>
      <c r="M482" s="4261"/>
      <c r="N482" s="4262"/>
    </row>
    <row r="483" spans="1:14">
      <c r="A483" s="4313"/>
      <c r="B483" s="4263" t="s">
        <v>1478</v>
      </c>
      <c r="C483" s="4264" t="s">
        <v>1478</v>
      </c>
      <c r="D483" s="4265" t="s">
        <v>1478</v>
      </c>
      <c r="E483" s="4266"/>
      <c r="F483" s="4266"/>
      <c r="G483" s="4266"/>
      <c r="H483" s="4266"/>
      <c r="I483" s="4266"/>
      <c r="J483" s="4266"/>
      <c r="K483" s="4266"/>
      <c r="L483" s="4266"/>
      <c r="M483" s="4266"/>
      <c r="N483" s="4267"/>
    </row>
    <row r="484" spans="1:14">
      <c r="A484" s="4313"/>
      <c r="B484" s="4263"/>
      <c r="C484" s="4264"/>
      <c r="D484" s="4265"/>
      <c r="E484" s="4268" t="s">
        <v>1479</v>
      </c>
      <c r="F484" s="4269"/>
      <c r="G484" s="1663" t="s">
        <v>1480</v>
      </c>
      <c r="H484" s="1664"/>
      <c r="I484" s="1665">
        <v>1</v>
      </c>
      <c r="J484" s="1666" t="s">
        <v>1480</v>
      </c>
      <c r="K484" s="1665">
        <v>2</v>
      </c>
      <c r="L484" s="1666" t="s">
        <v>1480</v>
      </c>
      <c r="M484" s="1665">
        <v>3</v>
      </c>
      <c r="N484" s="1667" t="s">
        <v>1480</v>
      </c>
    </row>
    <row r="485" spans="1:14">
      <c r="A485" s="4313"/>
      <c r="B485" s="1668" t="s">
        <v>24</v>
      </c>
      <c r="C485" s="998" t="s">
        <v>27</v>
      </c>
      <c r="D485" s="999" t="s">
        <v>264</v>
      </c>
      <c r="E485" s="4270"/>
      <c r="F485" s="4271"/>
      <c r="G485" s="4248" t="s">
        <v>491</v>
      </c>
      <c r="H485" s="4249"/>
      <c r="I485" s="1669" t="s">
        <v>1481</v>
      </c>
      <c r="J485" s="1670" t="s">
        <v>1480</v>
      </c>
      <c r="K485" s="1669" t="s">
        <v>1482</v>
      </c>
      <c r="L485" s="1670" t="s">
        <v>1480</v>
      </c>
      <c r="M485" s="1669" t="s">
        <v>1481</v>
      </c>
      <c r="N485" s="1671" t="s">
        <v>1480</v>
      </c>
    </row>
    <row r="486" spans="1:14">
      <c r="A486" s="4313"/>
      <c r="B486" s="4274">
        <f>SUM(B468:B478)</f>
        <v>0.55700000000000005</v>
      </c>
      <c r="C486" s="4275">
        <f>SUM(C468:C478)</f>
        <v>0.59450000000000003</v>
      </c>
      <c r="D486" s="4276">
        <f>SUM(D468:D478)</f>
        <v>0.56200000000000006</v>
      </c>
      <c r="E486" s="4270"/>
      <c r="F486" s="4271"/>
      <c r="G486" s="4248" t="s">
        <v>1473</v>
      </c>
      <c r="H486" s="4249"/>
      <c r="I486" s="1670" t="s">
        <v>1480</v>
      </c>
      <c r="J486" s="1670" t="s">
        <v>1480</v>
      </c>
      <c r="K486" s="1669" t="s">
        <v>1483</v>
      </c>
      <c r="L486" s="1670" t="s">
        <v>1480</v>
      </c>
      <c r="M486" s="1670" t="s">
        <v>1480</v>
      </c>
      <c r="N486" s="1671" t="s">
        <v>1480</v>
      </c>
    </row>
    <row r="487" spans="1:14">
      <c r="A487" s="4313"/>
      <c r="B487" s="4274"/>
      <c r="C487" s="4275"/>
      <c r="D487" s="4276"/>
      <c r="E487" s="4270"/>
      <c r="F487" s="4271"/>
      <c r="G487" s="4248" t="s">
        <v>1474</v>
      </c>
      <c r="H487" s="4249"/>
      <c r="I487" s="1670" t="s">
        <v>1480</v>
      </c>
      <c r="J487" s="1670" t="s">
        <v>1480</v>
      </c>
      <c r="K487" s="1670" t="s">
        <v>1480</v>
      </c>
      <c r="L487" s="1670" t="s">
        <v>1480</v>
      </c>
      <c r="M487" s="1669" t="s">
        <v>1484</v>
      </c>
      <c r="N487" s="1671" t="s">
        <v>1480</v>
      </c>
    </row>
    <row r="488" spans="1:14">
      <c r="A488" s="4313"/>
      <c r="B488" s="4274"/>
      <c r="C488" s="4275"/>
      <c r="D488" s="4276"/>
      <c r="E488" s="4270"/>
      <c r="F488" s="4271"/>
      <c r="G488" s="4248" t="s">
        <v>1451</v>
      </c>
      <c r="H488" s="4249"/>
      <c r="I488" s="1669" t="s">
        <v>1481</v>
      </c>
      <c r="J488" s="1670" t="s">
        <v>1480</v>
      </c>
      <c r="K488" s="1669" t="s">
        <v>1481</v>
      </c>
      <c r="L488" s="1670" t="s">
        <v>1480</v>
      </c>
      <c r="M488" s="1669" t="s">
        <v>1485</v>
      </c>
      <c r="N488" s="1671" t="s">
        <v>1480</v>
      </c>
    </row>
    <row r="489" spans="1:14">
      <c r="A489" s="4313"/>
      <c r="B489" s="996"/>
      <c r="C489" s="996"/>
      <c r="D489" s="996"/>
      <c r="E489" s="4270"/>
      <c r="F489" s="4271"/>
      <c r="G489" s="4248" t="s">
        <v>1475</v>
      </c>
      <c r="H489" s="4249"/>
      <c r="I489" s="1670" t="s">
        <v>1480</v>
      </c>
      <c r="J489" s="1670" t="s">
        <v>1480</v>
      </c>
      <c r="K489" s="1669" t="s">
        <v>1486</v>
      </c>
      <c r="L489" s="1670" t="s">
        <v>1480</v>
      </c>
      <c r="M489" s="1670" t="s">
        <v>1480</v>
      </c>
      <c r="N489" s="1671" t="s">
        <v>1480</v>
      </c>
    </row>
    <row r="490" spans="1:14">
      <c r="A490" s="4313"/>
      <c r="B490" s="996"/>
      <c r="C490" s="996"/>
      <c r="D490" s="996"/>
      <c r="E490" s="4270"/>
      <c r="F490" s="4271"/>
      <c r="G490" s="4248" t="s">
        <v>471</v>
      </c>
      <c r="H490" s="4249"/>
      <c r="I490" s="1669" t="s">
        <v>1487</v>
      </c>
      <c r="J490" s="1670" t="s">
        <v>1480</v>
      </c>
      <c r="K490" s="1669" t="s">
        <v>1488</v>
      </c>
      <c r="L490" s="1670" t="s">
        <v>1480</v>
      </c>
      <c r="M490" s="1669" t="s">
        <v>1489</v>
      </c>
      <c r="N490" s="1671" t="s">
        <v>1480</v>
      </c>
    </row>
    <row r="491" spans="1:14">
      <c r="A491" s="4313"/>
      <c r="B491" s="1672"/>
      <c r="C491" s="1672"/>
      <c r="D491" s="1672"/>
      <c r="E491" s="4270"/>
      <c r="F491" s="4271"/>
      <c r="G491" s="4248" t="s">
        <v>555</v>
      </c>
      <c r="H491" s="4249"/>
      <c r="I491" s="1669" t="s">
        <v>1490</v>
      </c>
      <c r="J491" s="1669" t="s">
        <v>1491</v>
      </c>
      <c r="K491" s="1669" t="s">
        <v>1490</v>
      </c>
      <c r="L491" s="1669" t="s">
        <v>1491</v>
      </c>
      <c r="M491" s="1669" t="s">
        <v>1490</v>
      </c>
      <c r="N491" s="1673" t="s">
        <v>1491</v>
      </c>
    </row>
    <row r="492" spans="1:14">
      <c r="A492" s="4313"/>
      <c r="B492" s="1672"/>
      <c r="C492" s="1672"/>
      <c r="D492" s="1672"/>
      <c r="E492" s="4270"/>
      <c r="F492" s="4271"/>
      <c r="G492" s="4248" t="s">
        <v>1476</v>
      </c>
      <c r="H492" s="4249"/>
      <c r="I492" s="1669" t="s">
        <v>1492</v>
      </c>
      <c r="J492" s="1670" t="s">
        <v>1480</v>
      </c>
      <c r="K492" s="1669" t="s">
        <v>1492</v>
      </c>
      <c r="L492" s="1670" t="s">
        <v>1480</v>
      </c>
      <c r="M492" s="1669" t="s">
        <v>1492</v>
      </c>
      <c r="N492" s="1671" t="s">
        <v>1480</v>
      </c>
    </row>
    <row r="493" spans="1:14">
      <c r="A493" s="4313"/>
      <c r="B493" s="1672"/>
      <c r="C493" s="1672"/>
      <c r="D493" s="1672"/>
      <c r="E493" s="4270"/>
      <c r="F493" s="4271"/>
      <c r="G493" s="4248" t="s">
        <v>631</v>
      </c>
      <c r="H493" s="4249"/>
      <c r="I493" s="1669" t="s">
        <v>1493</v>
      </c>
      <c r="J493" s="1670" t="s">
        <v>1480</v>
      </c>
      <c r="K493" s="1669" t="s">
        <v>1493</v>
      </c>
      <c r="L493" s="1670" t="s">
        <v>1480</v>
      </c>
      <c r="M493" s="1669" t="s">
        <v>1494</v>
      </c>
      <c r="N493" s="1671" t="s">
        <v>1480</v>
      </c>
    </row>
    <row r="494" spans="1:14">
      <c r="A494" s="4313"/>
      <c r="B494" s="1672"/>
      <c r="C494" s="1672"/>
      <c r="D494" s="1672"/>
      <c r="E494" s="4270"/>
      <c r="F494" s="4271"/>
      <c r="G494" s="4248" t="s">
        <v>1477</v>
      </c>
      <c r="H494" s="4249"/>
      <c r="I494" s="1670" t="s">
        <v>1480</v>
      </c>
      <c r="J494" s="1670" t="s">
        <v>1480</v>
      </c>
      <c r="K494" s="1670" t="s">
        <v>1480</v>
      </c>
      <c r="L494" s="1670" t="s">
        <v>1480</v>
      </c>
      <c r="M494" s="1669" t="s">
        <v>1484</v>
      </c>
      <c r="N494" s="1671" t="s">
        <v>1480</v>
      </c>
    </row>
    <row r="495" spans="1:14">
      <c r="A495" s="4313"/>
      <c r="B495" s="1672"/>
      <c r="C495" s="1672"/>
      <c r="D495" s="1672"/>
      <c r="E495" s="4270"/>
      <c r="F495" s="4271"/>
      <c r="G495" s="4248" t="s">
        <v>654</v>
      </c>
      <c r="H495" s="4249"/>
      <c r="I495" s="1669" t="s">
        <v>1495</v>
      </c>
      <c r="J495" s="1670" t="s">
        <v>1480</v>
      </c>
      <c r="K495" s="1669" t="s">
        <v>1496</v>
      </c>
      <c r="L495" s="1670" t="s">
        <v>1480</v>
      </c>
      <c r="M495" s="1670" t="s">
        <v>1480</v>
      </c>
      <c r="N495" s="1671" t="s">
        <v>1480</v>
      </c>
    </row>
    <row r="496" spans="1:14">
      <c r="A496" s="4313"/>
      <c r="B496" s="1672"/>
      <c r="C496" s="1672"/>
      <c r="D496" s="1672"/>
      <c r="E496" s="4272"/>
      <c r="F496" s="4273"/>
      <c r="G496" s="4277" t="s">
        <v>1393</v>
      </c>
      <c r="H496" s="4278"/>
      <c r="I496" s="1674" t="s">
        <v>1497</v>
      </c>
      <c r="J496" s="1675" t="s">
        <v>1480</v>
      </c>
      <c r="K496" s="1674" t="s">
        <v>1498</v>
      </c>
      <c r="L496" s="1675" t="s">
        <v>1480</v>
      </c>
      <c r="M496" s="1674" t="s">
        <v>1499</v>
      </c>
      <c r="N496" s="1676" t="s">
        <v>1480</v>
      </c>
    </row>
    <row r="497" spans="1:14">
      <c r="A497" s="4313"/>
      <c r="B497" s="1672"/>
      <c r="C497" s="1672"/>
      <c r="D497" s="1672"/>
      <c r="E497" s="1672"/>
      <c r="F497" s="1672"/>
      <c r="G497" s="1672"/>
      <c r="H497" s="1672"/>
      <c r="I497" s="1672"/>
      <c r="J497" s="1672"/>
      <c r="K497" s="1672"/>
      <c r="L497" s="1672"/>
      <c r="M497" s="1672"/>
      <c r="N497" s="1677"/>
    </row>
    <row r="498" spans="1:14">
      <c r="A498" s="4313"/>
      <c r="B498" s="1672"/>
      <c r="C498" s="1678" t="s">
        <v>1500</v>
      </c>
      <c r="D498" s="1645"/>
      <c r="E498" s="1672"/>
      <c r="F498" s="1679"/>
      <c r="G498" s="1679"/>
      <c r="H498" s="1000"/>
      <c r="I498" s="1000"/>
      <c r="J498" s="1000"/>
      <c r="K498" s="1000"/>
      <c r="L498" s="1000"/>
      <c r="M498" s="1000"/>
      <c r="N498" s="1677"/>
    </row>
    <row r="499" spans="1:14">
      <c r="A499" s="4313"/>
      <c r="B499" s="1672"/>
      <c r="C499" s="1678" t="s">
        <v>1501</v>
      </c>
      <c r="D499" s="1645"/>
      <c r="E499" s="1672"/>
      <c r="F499" s="1679"/>
      <c r="G499" s="1679"/>
      <c r="H499" s="1000"/>
      <c r="I499" s="1000"/>
      <c r="J499" s="1000"/>
      <c r="K499" s="1000"/>
      <c r="L499" s="1000"/>
      <c r="M499" s="1000"/>
      <c r="N499" s="1677"/>
    </row>
    <row r="500" spans="1:14" ht="18.75">
      <c r="A500" s="4313"/>
      <c r="B500" s="1672"/>
      <c r="C500" s="1680" t="s">
        <v>1502</v>
      </c>
      <c r="D500" s="1645"/>
      <c r="E500" s="1672"/>
      <c r="F500" s="1679"/>
      <c r="G500" s="1679"/>
      <c r="H500" s="1000"/>
      <c r="I500" s="1000"/>
      <c r="J500" s="1000"/>
      <c r="K500" s="1000"/>
      <c r="L500" s="1000"/>
      <c r="M500" s="1000"/>
      <c r="N500" s="1677"/>
    </row>
    <row r="501" spans="1:14">
      <c r="A501" s="4313"/>
      <c r="B501" s="1672"/>
      <c r="C501" s="1678" t="s">
        <v>1503</v>
      </c>
      <c r="D501" s="1645"/>
      <c r="E501" s="1672"/>
      <c r="F501" s="1679"/>
      <c r="G501" s="1679"/>
      <c r="H501" s="1000"/>
      <c r="I501" s="1000"/>
      <c r="J501" s="1000"/>
      <c r="K501" s="1000"/>
      <c r="L501" s="1000"/>
      <c r="M501" s="1000"/>
      <c r="N501" s="1677"/>
    </row>
    <row r="502" spans="1:14">
      <c r="A502" s="4313"/>
      <c r="B502" s="1672"/>
      <c r="C502" s="1678" t="s">
        <v>1504</v>
      </c>
      <c r="D502" s="1645"/>
      <c r="E502" s="1672"/>
      <c r="F502" s="1679"/>
      <c r="G502" s="1679"/>
      <c r="H502" s="1000"/>
      <c r="I502" s="1000"/>
      <c r="J502" s="1000"/>
      <c r="K502" s="1000"/>
      <c r="L502" s="1000"/>
      <c r="M502" s="1000"/>
      <c r="N502" s="1677"/>
    </row>
    <row r="503" spans="1:14">
      <c r="A503" s="4313"/>
      <c r="B503" s="1672"/>
      <c r="C503" s="1678" t="s">
        <v>1505</v>
      </c>
      <c r="D503" s="1645"/>
      <c r="E503" s="1672"/>
      <c r="F503" s="1679"/>
      <c r="G503" s="1679"/>
      <c r="H503" s="1000"/>
      <c r="I503" s="1000"/>
      <c r="J503" s="1000"/>
      <c r="K503" s="1000"/>
      <c r="L503" s="1000"/>
      <c r="M503" s="1000"/>
      <c r="N503" s="1677"/>
    </row>
    <row r="504" spans="1:14">
      <c r="A504" s="4313"/>
      <c r="B504" s="1672"/>
      <c r="C504" s="1678" t="s">
        <v>1506</v>
      </c>
      <c r="D504" s="1645"/>
      <c r="E504" s="1672"/>
      <c r="F504" s="1679"/>
      <c r="G504" s="1679"/>
      <c r="H504" s="1000"/>
      <c r="I504" s="1000"/>
      <c r="J504" s="1000"/>
      <c r="K504" s="1000"/>
      <c r="L504" s="1000"/>
      <c r="M504" s="1000"/>
      <c r="N504" s="1677"/>
    </row>
    <row r="505" spans="1:14">
      <c r="A505" s="4313"/>
      <c r="B505" s="1672"/>
      <c r="C505" s="1681" t="s">
        <v>1507</v>
      </c>
      <c r="D505" s="1645"/>
      <c r="E505" s="1672"/>
      <c r="F505" s="1679"/>
      <c r="G505" s="1679"/>
      <c r="H505" s="1000"/>
      <c r="I505" s="1000"/>
      <c r="J505" s="1000"/>
      <c r="K505" s="1000"/>
      <c r="L505" s="1000"/>
      <c r="M505" s="1000"/>
      <c r="N505" s="1677"/>
    </row>
    <row r="506" spans="1:14">
      <c r="A506" s="4313"/>
      <c r="B506" s="1672"/>
      <c r="C506" s="1645"/>
      <c r="D506" s="1645"/>
      <c r="E506" s="1672"/>
      <c r="F506" s="1679"/>
      <c r="G506" s="1679"/>
      <c r="H506" s="1000"/>
      <c r="I506" s="1000"/>
      <c r="J506" s="1000"/>
      <c r="K506" s="1000"/>
      <c r="L506" s="1000"/>
      <c r="M506" s="1000"/>
      <c r="N506" s="1677"/>
    </row>
    <row r="507" spans="1:14" ht="15.75" thickBot="1">
      <c r="A507" s="4313"/>
      <c r="B507" s="1682"/>
      <c r="C507" s="1645"/>
      <c r="D507" s="1645"/>
      <c r="E507" s="1645"/>
      <c r="F507" s="1645"/>
      <c r="G507" s="1683"/>
      <c r="H507" s="1683"/>
      <c r="I507" s="1683"/>
      <c r="J507" s="1683"/>
      <c r="K507" s="1683"/>
      <c r="L507" s="1683"/>
      <c r="M507" s="1683"/>
      <c r="N507" s="1684"/>
    </row>
    <row r="508" spans="1:14">
      <c r="A508" s="4313"/>
      <c r="B508" s="4242" t="s">
        <v>271</v>
      </c>
      <c r="C508" s="4243"/>
      <c r="D508" s="4243"/>
      <c r="E508" s="4243"/>
      <c r="F508" s="4243"/>
      <c r="G508" s="4243"/>
      <c r="H508" s="4243"/>
      <c r="I508" s="4243"/>
      <c r="J508" s="4243"/>
      <c r="K508" s="4243"/>
      <c r="L508" s="4243"/>
      <c r="M508" s="4243"/>
      <c r="N508" s="4244"/>
    </row>
    <row r="509" spans="1:14" ht="15.75" thickBot="1">
      <c r="A509" s="4313"/>
      <c r="B509" s="4245"/>
      <c r="C509" s="4246"/>
      <c r="D509" s="4246"/>
      <c r="E509" s="4246"/>
      <c r="F509" s="4246"/>
      <c r="G509" s="4246"/>
      <c r="H509" s="4246"/>
      <c r="I509" s="4246"/>
      <c r="J509" s="4246"/>
      <c r="K509" s="4246"/>
      <c r="L509" s="4246"/>
      <c r="M509" s="4246"/>
      <c r="N509" s="4247"/>
    </row>
    <row r="511" spans="1:14" ht="15.75" thickBot="1">
      <c r="A511" s="1237" t="s">
        <v>260</v>
      </c>
      <c r="B511" s="4354" t="str">
        <f>B512</f>
        <v>La crème au beurre spéciale N°2</v>
      </c>
      <c r="C511" s="4354"/>
      <c r="D511" s="4354"/>
      <c r="E511" s="4354"/>
      <c r="F511" s="4354"/>
      <c r="G511" s="4354"/>
      <c r="H511" s="4354"/>
      <c r="I511" s="4354"/>
      <c r="J511" s="4354"/>
      <c r="K511" s="4354"/>
      <c r="L511" s="4354"/>
      <c r="M511" s="4354"/>
      <c r="N511" s="4354"/>
    </row>
    <row r="512" spans="1:14">
      <c r="A512" s="4337" t="str">
        <f>B512</f>
        <v>La crème au beurre spéciale N°2</v>
      </c>
      <c r="B512" s="4338" t="s">
        <v>1508</v>
      </c>
      <c r="C512" s="4339"/>
      <c r="D512" s="4339"/>
      <c r="E512" s="4339"/>
      <c r="F512" s="4339"/>
      <c r="G512" s="4339"/>
      <c r="H512" s="4339"/>
      <c r="I512" s="4339"/>
      <c r="J512" s="4339"/>
      <c r="K512" s="4339"/>
      <c r="L512" s="4339"/>
      <c r="M512" s="4339"/>
      <c r="N512" s="4340"/>
    </row>
    <row r="513" spans="1:14">
      <c r="A513" s="4337"/>
      <c r="B513" s="4341"/>
      <c r="C513" s="4342"/>
      <c r="D513" s="4342"/>
      <c r="E513" s="4342"/>
      <c r="F513" s="4342"/>
      <c r="G513" s="4342"/>
      <c r="H513" s="4342"/>
      <c r="I513" s="4342"/>
      <c r="J513" s="4342"/>
      <c r="K513" s="4342"/>
      <c r="L513" s="4342"/>
      <c r="M513" s="4342"/>
      <c r="N513" s="4343"/>
    </row>
    <row r="514" spans="1:14">
      <c r="A514" s="4337"/>
      <c r="B514" s="4320" t="s">
        <v>514</v>
      </c>
      <c r="C514" s="4251"/>
      <c r="D514" s="4251"/>
      <c r="E514" s="4251"/>
      <c r="F514" s="4251"/>
      <c r="G514" s="4251"/>
      <c r="H514" s="4251"/>
      <c r="I514" s="4251"/>
      <c r="J514" s="4251"/>
      <c r="K514" s="4251"/>
      <c r="L514" s="4251"/>
      <c r="M514" s="4251"/>
      <c r="N514" s="4321"/>
    </row>
    <row r="515" spans="1:14">
      <c r="A515" s="4337"/>
      <c r="B515" s="4344"/>
      <c r="C515" s="4345"/>
      <c r="D515" s="4345"/>
      <c r="E515" s="4345"/>
      <c r="F515" s="4345"/>
      <c r="G515" s="4345"/>
      <c r="H515" s="4345"/>
      <c r="I515" s="4345"/>
      <c r="J515" s="4345"/>
      <c r="K515" s="4345"/>
      <c r="L515" s="4345"/>
      <c r="M515" s="4345"/>
      <c r="N515" s="4346"/>
    </row>
    <row r="516" spans="1:14">
      <c r="A516" s="4337"/>
      <c r="B516" s="1602"/>
      <c r="C516" s="1603"/>
      <c r="D516" s="1603"/>
      <c r="E516" s="1603"/>
      <c r="F516" s="1685"/>
      <c r="G516" s="1685"/>
      <c r="H516" s="1685"/>
      <c r="I516" s="1685"/>
      <c r="J516" s="1685"/>
      <c r="K516" s="1685"/>
      <c r="L516" s="1603"/>
      <c r="M516" s="1603"/>
      <c r="N516" s="1686"/>
    </row>
    <row r="517" spans="1:14">
      <c r="A517" s="4337"/>
      <c r="B517" s="1555"/>
      <c r="C517" s="1222"/>
      <c r="D517" s="1222"/>
      <c r="E517" s="1222"/>
      <c r="F517" s="1687"/>
      <c r="G517" s="4347" t="s">
        <v>27</v>
      </c>
      <c r="H517" s="4347"/>
      <c r="I517" s="4347" t="s">
        <v>27</v>
      </c>
      <c r="J517" s="4347"/>
      <c r="K517" s="4347" t="s">
        <v>27</v>
      </c>
      <c r="L517" s="4347"/>
      <c r="M517" s="1222"/>
      <c r="N517" s="1554"/>
    </row>
    <row r="518" spans="1:14" ht="18.75">
      <c r="A518" s="4337"/>
      <c r="B518" s="1555"/>
      <c r="C518" s="1222"/>
      <c r="D518" s="1222"/>
      <c r="E518" s="1628" t="s">
        <v>1450</v>
      </c>
      <c r="F518" s="1556" t="s">
        <v>626</v>
      </c>
      <c r="G518" s="4348">
        <v>1</v>
      </c>
      <c r="H518" s="4348"/>
      <c r="I518" s="4348">
        <v>1</v>
      </c>
      <c r="J518" s="4348"/>
      <c r="K518" s="4348">
        <v>1</v>
      </c>
      <c r="L518" s="4348"/>
      <c r="M518" s="4349" t="s">
        <v>263</v>
      </c>
      <c r="N518" s="4350"/>
    </row>
    <row r="519" spans="1:14">
      <c r="A519" s="4337"/>
      <c r="B519" s="1688" t="s">
        <v>385</v>
      </c>
      <c r="C519" s="1689" t="s">
        <v>386</v>
      </c>
      <c r="D519" s="1689" t="s">
        <v>1509</v>
      </c>
      <c r="E519" s="1222"/>
      <c r="F519" s="1222"/>
      <c r="G519" s="4355" t="s">
        <v>385</v>
      </c>
      <c r="H519" s="4355"/>
      <c r="I519" s="4355" t="s">
        <v>386</v>
      </c>
      <c r="J519" s="4355"/>
      <c r="K519" s="4355" t="s">
        <v>1509</v>
      </c>
      <c r="L519" s="4355"/>
      <c r="M519" s="4349"/>
      <c r="N519" s="4350"/>
    </row>
    <row r="520" spans="1:14">
      <c r="A520" s="4337"/>
      <c r="B520" s="1360" t="s">
        <v>24</v>
      </c>
      <c r="C520" s="1561" t="s">
        <v>24</v>
      </c>
      <c r="D520" s="1561" t="s">
        <v>24</v>
      </c>
      <c r="E520" s="1562" t="s">
        <v>628</v>
      </c>
      <c r="F520" s="1222"/>
      <c r="G520" s="1222"/>
      <c r="H520" s="1222"/>
      <c r="I520" s="1222"/>
      <c r="J520" s="1222"/>
      <c r="K520" s="1222"/>
      <c r="L520" s="1222"/>
      <c r="M520" s="1222"/>
      <c r="N520" s="1554"/>
    </row>
    <row r="521" spans="1:14" ht="15.75">
      <c r="A521" s="4337"/>
      <c r="B521" s="1690">
        <v>1</v>
      </c>
      <c r="C521" s="1083">
        <v>1</v>
      </c>
      <c r="D521" s="1083">
        <v>1</v>
      </c>
      <c r="E521" s="1065" t="s">
        <v>494</v>
      </c>
      <c r="F521" s="1065"/>
      <c r="G521" s="4332">
        <f>IF(ISTEXT(B521),0,(B521/B530)*G518)</f>
        <v>0.32786885245901642</v>
      </c>
      <c r="H521" s="4332"/>
      <c r="I521" s="4332">
        <f>IF(ISTEXT(C521),0,(C521/C530)*I518)</f>
        <v>0.32154340836012862</v>
      </c>
      <c r="J521" s="4332"/>
      <c r="K521" s="4332">
        <f>IF(ISTEXT(D521),0,(D521/D530)*K518)</f>
        <v>0.31746031746031744</v>
      </c>
      <c r="L521" s="4332"/>
      <c r="M521" s="4330" t="s">
        <v>1510</v>
      </c>
      <c r="N521" s="4331"/>
    </row>
    <row r="522" spans="1:14" ht="15.75">
      <c r="A522" s="4337"/>
      <c r="B522" s="1690">
        <v>0.3</v>
      </c>
      <c r="C522" s="1083">
        <v>0.3</v>
      </c>
      <c r="D522" s="1083">
        <v>0.3</v>
      </c>
      <c r="E522" s="1065" t="s">
        <v>1511</v>
      </c>
      <c r="F522" s="1065"/>
      <c r="G522" s="4332">
        <f>IF(ISTEXT(B522),0,(B522/B530)*G518)</f>
        <v>9.8360655737704916E-2</v>
      </c>
      <c r="H522" s="4332"/>
      <c r="I522" s="4332">
        <f>IF(ISTEXT(C522),0,(C522/C530)*I518)</f>
        <v>9.6463022508038579E-2</v>
      </c>
      <c r="J522" s="4332"/>
      <c r="K522" s="4332">
        <f>IF(ISTEXT(D522),0,(D522/D530)*K518)</f>
        <v>9.5238095238095219E-2</v>
      </c>
      <c r="L522" s="4332"/>
      <c r="M522" s="4330"/>
      <c r="N522" s="4331"/>
    </row>
    <row r="523" spans="1:14" ht="15.75">
      <c r="A523" s="4337"/>
      <c r="B523" s="1691" t="s">
        <v>1512</v>
      </c>
      <c r="C523" s="1636" t="s">
        <v>1513</v>
      </c>
      <c r="D523" s="1636" t="s">
        <v>1514</v>
      </c>
      <c r="E523" s="1065" t="s">
        <v>1515</v>
      </c>
      <c r="F523" s="1066"/>
      <c r="G523" s="4333" t="str">
        <f>B523</f>
        <v>110°C</v>
      </c>
      <c r="H523" s="4333"/>
      <c r="I523" s="4333" t="str">
        <f>C523</f>
        <v>114°C</v>
      </c>
      <c r="J523" s="4333"/>
      <c r="K523" s="4333" t="str">
        <f>D523</f>
        <v>118°C</v>
      </c>
      <c r="L523" s="4333"/>
      <c r="M523" s="4330"/>
      <c r="N523" s="4331"/>
    </row>
    <row r="524" spans="1:14">
      <c r="A524" s="4337"/>
      <c r="B524" s="1692">
        <v>0.3</v>
      </c>
      <c r="C524" s="1693">
        <v>0.16</v>
      </c>
      <c r="D524" s="1693"/>
      <c r="E524" s="4351" t="s">
        <v>1516</v>
      </c>
      <c r="F524" s="4351"/>
      <c r="G524" s="4353">
        <f>IF(ISTEXT(B524),0,(B524/B530)*G518)</f>
        <v>9.8360655737704916E-2</v>
      </c>
      <c r="H524" s="4353"/>
      <c r="I524" s="4353">
        <f>IF(ISTEXT(C524),0,(C524/C530)*I518)</f>
        <v>5.1446945337620585E-2</v>
      </c>
      <c r="J524" s="4353"/>
      <c r="K524" s="4353">
        <f>IF(ISTEXT(D524),0,(D524/D530)*K518)</f>
        <v>0</v>
      </c>
      <c r="L524" s="4353"/>
      <c r="M524" s="4330"/>
      <c r="N524" s="4331"/>
    </row>
    <row r="525" spans="1:14">
      <c r="A525" s="4337"/>
      <c r="B525" s="1694">
        <v>15</v>
      </c>
      <c r="C525" s="1695">
        <v>8</v>
      </c>
      <c r="D525" s="1695"/>
      <c r="E525" s="4352"/>
      <c r="F525" s="4352"/>
      <c r="G525" s="4304">
        <f>IF(ISTEXT(B525),0,(B525/B530)*G518)</f>
        <v>4.918032786885246</v>
      </c>
      <c r="H525" s="4304"/>
      <c r="I525" s="4304">
        <f>IF(ISTEXT(C525),0,(C525/C530)*I518)</f>
        <v>2.572347266881029</v>
      </c>
      <c r="J525" s="4304"/>
      <c r="K525" s="4304">
        <f>IF(ISTEXT(D525),0,(D525/D530)*K518)</f>
        <v>0</v>
      </c>
      <c r="L525" s="4304"/>
      <c r="M525" s="4330"/>
      <c r="N525" s="4331"/>
    </row>
    <row r="526" spans="1:14">
      <c r="A526" s="4337"/>
      <c r="B526" s="1692" t="s">
        <v>1480</v>
      </c>
      <c r="C526" s="1693">
        <v>0.2</v>
      </c>
      <c r="D526" s="1083">
        <v>0.4</v>
      </c>
      <c r="E526" s="4351" t="s">
        <v>1517</v>
      </c>
      <c r="F526" s="4351"/>
      <c r="G526" s="4353">
        <f>IF(ISTEXT(B526),0,(B526/B530)*G518)</f>
        <v>0</v>
      </c>
      <c r="H526" s="4353"/>
      <c r="I526" s="4353">
        <f>IF(ISTEXT(C526),0,(C526/C530)*I518)</f>
        <v>6.4308681672025733E-2</v>
      </c>
      <c r="J526" s="4353"/>
      <c r="K526" s="4353">
        <f>IF(ISTEXT(D526),0,(D526/D530)*K518)</f>
        <v>0.12698412698412698</v>
      </c>
      <c r="L526" s="4353"/>
      <c r="M526" s="4330"/>
      <c r="N526" s="4331"/>
    </row>
    <row r="527" spans="1:14">
      <c r="A527" s="4337"/>
      <c r="B527" s="1696"/>
      <c r="C527" s="1695">
        <v>4</v>
      </c>
      <c r="D527" s="1695">
        <v>8</v>
      </c>
      <c r="E527" s="4352"/>
      <c r="F527" s="4352"/>
      <c r="G527" s="4304">
        <f>IF(ISTEXT(B527),0,(B527/B530)*G518)</f>
        <v>0</v>
      </c>
      <c r="H527" s="4304"/>
      <c r="I527" s="4304">
        <f>IF(ISTEXT(C527),0,(C527/C530)*I518)</f>
        <v>1.2861736334405145</v>
      </c>
      <c r="J527" s="4304"/>
      <c r="K527" s="4304">
        <f>IF(ISTEXT(D527),0,(D527/D530)*K518)</f>
        <v>2.5396825396825395</v>
      </c>
      <c r="L527" s="4304"/>
      <c r="M527" s="4330"/>
      <c r="N527" s="4331"/>
    </row>
    <row r="528" spans="1:14" ht="15.75">
      <c r="A528" s="4337"/>
      <c r="B528" s="1690">
        <v>1.45</v>
      </c>
      <c r="C528" s="1083">
        <v>1.45</v>
      </c>
      <c r="D528" s="1083">
        <v>1.45</v>
      </c>
      <c r="E528" s="1065" t="s">
        <v>491</v>
      </c>
      <c r="F528" s="1066"/>
      <c r="G528" s="4332">
        <f>IF(ISTEXT(B528),0,(B528/B530)*G518)</f>
        <v>0.4754098360655738</v>
      </c>
      <c r="H528" s="4332"/>
      <c r="I528" s="4332">
        <f>IF(ISTEXT(C528),0,(C528/C530)*I518)</f>
        <v>0.4662379421221865</v>
      </c>
      <c r="J528" s="4332"/>
      <c r="K528" s="4332">
        <f>IF(ISTEXT(D528),0,(D528/D530)*K518)</f>
        <v>0.46031746031746024</v>
      </c>
      <c r="L528" s="4332"/>
      <c r="M528" s="4330"/>
      <c r="N528" s="4331"/>
    </row>
    <row r="529" spans="1:14">
      <c r="A529" s="4337"/>
      <c r="B529" s="1555"/>
      <c r="C529" s="1222"/>
      <c r="D529" s="1222"/>
      <c r="E529" s="1222"/>
      <c r="F529" s="1222"/>
      <c r="G529" s="1344"/>
      <c r="H529" s="6"/>
      <c r="I529" s="1344"/>
      <c r="J529" s="6"/>
      <c r="K529" s="1344"/>
      <c r="L529" s="6"/>
      <c r="M529" s="4330"/>
      <c r="N529" s="4331"/>
    </row>
    <row r="530" spans="1:14" ht="15.75">
      <c r="A530" s="4337"/>
      <c r="B530" s="1108">
        <f>SUM(B521:B522,B524,B528)</f>
        <v>3.05</v>
      </c>
      <c r="C530" s="1346">
        <f>SUM(C521:C522,C524,C526,C528)</f>
        <v>3.11</v>
      </c>
      <c r="D530" s="1346">
        <f>SUM(D521:D522,D524,D526,D528)</f>
        <v>3.1500000000000004</v>
      </c>
      <c r="E530" s="1347"/>
      <c r="F530" s="1568" t="s">
        <v>313</v>
      </c>
      <c r="G530" s="4305">
        <f>SUM(G521:G522,G524,G528)</f>
        <v>1</v>
      </c>
      <c r="H530" s="4305"/>
      <c r="I530" s="4305">
        <f>SUM(I521:I522,I524,I526,I528)</f>
        <v>1</v>
      </c>
      <c r="J530" s="4305"/>
      <c r="K530" s="4305">
        <f>SUM(K521:K522,K524,K526,K528)</f>
        <v>0.99999999999999989</v>
      </c>
      <c r="L530" s="4305"/>
      <c r="M530" s="4330"/>
      <c r="N530" s="4331"/>
    </row>
    <row r="531" spans="1:14" ht="16.5" thickBot="1">
      <c r="A531" s="4337"/>
      <c r="B531" s="1199"/>
      <c r="C531" s="1201"/>
      <c r="D531" s="1201"/>
      <c r="E531" s="1201"/>
      <c r="F531" s="1201"/>
      <c r="G531" s="1352"/>
      <c r="H531" s="6"/>
      <c r="I531" s="1065"/>
      <c r="J531" s="1222"/>
      <c r="K531" s="1065"/>
      <c r="L531" s="1222"/>
      <c r="M531" s="6"/>
      <c r="N531" s="1338"/>
    </row>
    <row r="532" spans="1:14">
      <c r="A532" s="4337"/>
      <c r="B532" s="119" t="s">
        <v>24</v>
      </c>
      <c r="C532" s="120" t="s">
        <v>1438</v>
      </c>
      <c r="D532" s="121"/>
      <c r="E532" s="121"/>
      <c r="F532" s="121"/>
      <c r="G532" s="121"/>
      <c r="H532" s="121"/>
      <c r="I532" s="121"/>
      <c r="J532" s="121"/>
      <c r="K532" s="121"/>
      <c r="L532" s="121"/>
      <c r="M532" s="121"/>
      <c r="N532" s="122"/>
    </row>
    <row r="533" spans="1:14">
      <c r="A533" s="4337"/>
      <c r="B533" s="1577" t="s">
        <v>27</v>
      </c>
      <c r="C533" s="1578" t="s">
        <v>1448</v>
      </c>
      <c r="D533" s="1362"/>
      <c r="E533" s="1362"/>
      <c r="F533" s="1362"/>
      <c r="G533" s="1362"/>
      <c r="H533" s="1362"/>
      <c r="I533" s="1362"/>
      <c r="J533" s="1362"/>
      <c r="K533" s="1362"/>
      <c r="L533" s="1362"/>
      <c r="M533" s="1222"/>
      <c r="N533" s="1363"/>
    </row>
    <row r="534" spans="1:14">
      <c r="A534" s="4337"/>
      <c r="B534" s="4306" t="s">
        <v>271</v>
      </c>
      <c r="C534" s="4307"/>
      <c r="D534" s="4307"/>
      <c r="E534" s="4307"/>
      <c r="F534" s="4307"/>
      <c r="G534" s="4307"/>
      <c r="H534" s="4307"/>
      <c r="I534" s="4307"/>
      <c r="J534" s="4307"/>
      <c r="K534" s="4307"/>
      <c r="L534" s="4307"/>
      <c r="M534" s="4307"/>
      <c r="N534" s="4308"/>
    </row>
    <row r="535" spans="1:14" ht="15.75" thickBot="1">
      <c r="A535" s="4337"/>
      <c r="B535" s="4309"/>
      <c r="C535" s="4310"/>
      <c r="D535" s="4310"/>
      <c r="E535" s="4310"/>
      <c r="F535" s="4310"/>
      <c r="G535" s="4310"/>
      <c r="H535" s="4310"/>
      <c r="I535" s="4310"/>
      <c r="J535" s="4310"/>
      <c r="K535" s="4310"/>
      <c r="L535" s="4310"/>
      <c r="M535" s="4310"/>
      <c r="N535" s="4311"/>
    </row>
    <row r="537" spans="1:14" ht="15.75" thickBot="1">
      <c r="A537" s="1237" t="s">
        <v>260</v>
      </c>
      <c r="B537" s="4312" t="str">
        <f>B538</f>
        <v>Pâte sablée (nature et amandes)</v>
      </c>
      <c r="C537" s="4312"/>
      <c r="D537" s="4312"/>
      <c r="E537" s="4312"/>
      <c r="F537" s="4312"/>
      <c r="G537" s="4312"/>
      <c r="H537" s="4312"/>
      <c r="I537" s="4312"/>
      <c r="J537" s="4312"/>
      <c r="K537" s="4312"/>
      <c r="L537" s="4312"/>
      <c r="M537" s="4312"/>
      <c r="N537" s="4312"/>
    </row>
    <row r="538" spans="1:14">
      <c r="A538" s="4313" t="str">
        <f>B538</f>
        <v>Pâte sablée (nature et amandes)</v>
      </c>
      <c r="B538" s="4314" t="s">
        <v>1468</v>
      </c>
      <c r="C538" s="4315"/>
      <c r="D538" s="4315"/>
      <c r="E538" s="4315"/>
      <c r="F538" s="4315"/>
      <c r="G538" s="4315"/>
      <c r="H538" s="4315"/>
      <c r="I538" s="4315"/>
      <c r="J538" s="4315"/>
      <c r="K538" s="4315"/>
      <c r="L538" s="4315"/>
      <c r="M538" s="4315"/>
      <c r="N538" s="4316"/>
    </row>
    <row r="539" spans="1:14">
      <c r="A539" s="4313"/>
      <c r="B539" s="4317"/>
      <c r="C539" s="4318"/>
      <c r="D539" s="4318"/>
      <c r="E539" s="4318"/>
      <c r="F539" s="4318"/>
      <c r="G539" s="4318"/>
      <c r="H539" s="4318"/>
      <c r="I539" s="4318"/>
      <c r="J539" s="4318"/>
      <c r="K539" s="4318"/>
      <c r="L539" s="4318"/>
      <c r="M539" s="4318"/>
      <c r="N539" s="4319"/>
    </row>
    <row r="540" spans="1:14">
      <c r="A540" s="4313"/>
      <c r="B540" s="4320" t="s">
        <v>1298</v>
      </c>
      <c r="C540" s="4251"/>
      <c r="D540" s="4251"/>
      <c r="E540" s="4251"/>
      <c r="F540" s="4251"/>
      <c r="G540" s="4251"/>
      <c r="H540" s="4251"/>
      <c r="I540" s="4251"/>
      <c r="J540" s="4251"/>
      <c r="K540" s="4251"/>
      <c r="L540" s="4251"/>
      <c r="M540" s="4251"/>
      <c r="N540" s="4321"/>
    </row>
    <row r="541" spans="1:14">
      <c r="A541" s="4313"/>
      <c r="B541" s="4322"/>
      <c r="C541" s="4252"/>
      <c r="D541" s="4252"/>
      <c r="E541" s="4252"/>
      <c r="F541" s="4252"/>
      <c r="G541" s="4252"/>
      <c r="H541" s="4252"/>
      <c r="I541" s="4252"/>
      <c r="J541" s="4252"/>
      <c r="K541" s="4252"/>
      <c r="L541" s="4252"/>
      <c r="M541" s="4252"/>
      <c r="N541" s="4323"/>
    </row>
    <row r="542" spans="1:14">
      <c r="A542" s="4313"/>
      <c r="B542" s="4324" t="s">
        <v>326</v>
      </c>
      <c r="C542" s="4325"/>
      <c r="D542" s="4325"/>
      <c r="E542" s="4325"/>
      <c r="F542" s="4325"/>
      <c r="G542" s="4325"/>
      <c r="H542" s="4325"/>
      <c r="I542" s="4325"/>
      <c r="J542" s="4325"/>
      <c r="K542" s="4328">
        <f ca="1">NOW()</f>
        <v>44545.406542013887</v>
      </c>
      <c r="L542" s="4328"/>
      <c r="M542" s="4328"/>
      <c r="N542" s="4329"/>
    </row>
    <row r="543" spans="1:14" ht="15.75" thickBot="1">
      <c r="A543" s="4313"/>
      <c r="B543" s="4326"/>
      <c r="C543" s="4327"/>
      <c r="D543" s="4327"/>
      <c r="E543" s="4327"/>
      <c r="F543" s="4327"/>
      <c r="G543" s="4327"/>
      <c r="H543" s="4327"/>
      <c r="I543" s="4327"/>
      <c r="J543" s="4327"/>
      <c r="K543" s="1637"/>
      <c r="L543" s="1637"/>
      <c r="M543" s="1637"/>
      <c r="N543" s="1638"/>
    </row>
    <row r="544" spans="1:14" ht="15.75">
      <c r="A544" s="4313"/>
      <c r="B544" s="1639"/>
      <c r="C544" s="1640"/>
      <c r="D544" s="1640"/>
      <c r="E544" s="1640"/>
      <c r="F544" s="1640"/>
      <c r="G544" s="1640"/>
      <c r="H544" s="1641"/>
      <c r="I544" s="4287" t="s">
        <v>48</v>
      </c>
      <c r="J544" s="4288"/>
      <c r="K544" s="4288"/>
      <c r="L544" s="4288"/>
      <c r="M544" s="4288"/>
      <c r="N544" s="4289"/>
    </row>
    <row r="545" spans="1:14" ht="15.75">
      <c r="A545" s="4313"/>
      <c r="B545" s="4131" t="s">
        <v>1469</v>
      </c>
      <c r="C545" s="4132"/>
      <c r="D545" s="4132"/>
      <c r="E545" s="4132"/>
      <c r="F545" s="4132"/>
      <c r="G545" s="4132"/>
      <c r="H545" s="4293"/>
      <c r="I545" s="4290"/>
      <c r="J545" s="4291"/>
      <c r="K545" s="4291"/>
      <c r="L545" s="4291"/>
      <c r="M545" s="4291"/>
      <c r="N545" s="4292"/>
    </row>
    <row r="546" spans="1:14" ht="15.75">
      <c r="A546" s="4313"/>
      <c r="B546" s="1642" t="s">
        <v>1470</v>
      </c>
      <c r="C546" s="1643"/>
      <c r="D546" s="1643"/>
      <c r="E546" s="1643"/>
      <c r="F546" s="1643"/>
      <c r="G546" s="1643"/>
      <c r="H546" s="1644"/>
      <c r="I546" s="4294">
        <v>0.74299999999999999</v>
      </c>
      <c r="J546" s="4295"/>
      <c r="K546" s="4296">
        <v>1.0745</v>
      </c>
      <c r="L546" s="4296"/>
      <c r="M546" s="4297">
        <v>10.185000000000002</v>
      </c>
      <c r="N546" s="4298"/>
    </row>
    <row r="547" spans="1:14" ht="15.75">
      <c r="A547" s="4313"/>
      <c r="B547" s="1642" t="s">
        <v>1471</v>
      </c>
      <c r="C547" s="1643"/>
      <c r="D547" s="1643"/>
      <c r="E547" s="1643"/>
      <c r="F547" s="1643"/>
      <c r="G547" s="1643"/>
      <c r="H547" s="1644"/>
      <c r="I547" s="4294"/>
      <c r="J547" s="4295"/>
      <c r="K547" s="4296"/>
      <c r="L547" s="4296"/>
      <c r="M547" s="4297"/>
      <c r="N547" s="4298"/>
    </row>
    <row r="548" spans="1:14" ht="15.75">
      <c r="A548" s="4313"/>
      <c r="B548" s="1642" t="s">
        <v>1472</v>
      </c>
      <c r="C548" s="1643"/>
      <c r="D548" s="1643"/>
      <c r="E548" s="1643"/>
      <c r="F548" s="1643"/>
      <c r="G548" s="1643"/>
      <c r="H548" s="1644"/>
      <c r="I548" s="4299" t="s">
        <v>529</v>
      </c>
      <c r="J548" s="4300"/>
      <c r="K548" s="4301" t="s">
        <v>530</v>
      </c>
      <c r="L548" s="4301"/>
      <c r="M548" s="4302" t="s">
        <v>531</v>
      </c>
      <c r="N548" s="4303"/>
    </row>
    <row r="549" spans="1:14" ht="15.75">
      <c r="A549" s="4313"/>
      <c r="B549" s="1642"/>
      <c r="C549" s="1643"/>
      <c r="D549" s="1643"/>
      <c r="E549" s="1643"/>
      <c r="F549" s="1643"/>
      <c r="G549" s="1643"/>
      <c r="H549" s="1644"/>
      <c r="I549" s="4299"/>
      <c r="J549" s="4300"/>
      <c r="K549" s="4301"/>
      <c r="L549" s="4301"/>
      <c r="M549" s="4302"/>
      <c r="N549" s="4303"/>
    </row>
    <row r="550" spans="1:14" ht="15.75">
      <c r="A550" s="4313"/>
      <c r="B550" s="1642"/>
      <c r="C550" s="1643"/>
      <c r="D550" s="1643"/>
      <c r="E550" s="1643"/>
      <c r="F550" s="1643"/>
      <c r="G550" s="1643"/>
      <c r="H550" s="1644"/>
      <c r="I550" s="4299"/>
      <c r="J550" s="4300"/>
      <c r="K550" s="4301"/>
      <c r="L550" s="4301"/>
      <c r="M550" s="4302"/>
      <c r="N550" s="4303"/>
    </row>
    <row r="551" spans="1:14" ht="15.75" thickBot="1">
      <c r="A551" s="4313"/>
      <c r="B551" s="4334" t="s">
        <v>1313</v>
      </c>
      <c r="C551" s="4335"/>
      <c r="D551" s="4335"/>
      <c r="E551" s="4335"/>
      <c r="F551" s="4335"/>
      <c r="G551" s="4335"/>
      <c r="H551" s="4335"/>
      <c r="I551" s="4335"/>
      <c r="J551" s="4335"/>
      <c r="K551" s="4335"/>
      <c r="L551" s="4335"/>
      <c r="M551" s="4335"/>
      <c r="N551" s="4336"/>
    </row>
    <row r="552" spans="1:14">
      <c r="A552" s="4313"/>
      <c r="B552" s="68"/>
      <c r="C552" s="69"/>
      <c r="D552" s="69"/>
      <c r="E552" s="69"/>
      <c r="F552" s="69"/>
      <c r="G552" s="69"/>
      <c r="H552" s="69"/>
      <c r="I552" s="69"/>
      <c r="J552" s="69"/>
      <c r="K552" s="69"/>
      <c r="L552" s="69"/>
      <c r="M552" s="69"/>
      <c r="N552" s="70"/>
    </row>
    <row r="553" spans="1:14" ht="18.75">
      <c r="A553" s="4313"/>
      <c r="B553" s="4279" t="s">
        <v>534</v>
      </c>
      <c r="C553" s="4280"/>
      <c r="D553" s="4280"/>
      <c r="E553" s="1070"/>
      <c r="F553" s="1070"/>
      <c r="G553" s="1072"/>
      <c r="H553" s="1645"/>
      <c r="I553" s="4281" t="s">
        <v>536</v>
      </c>
      <c r="J553" s="4281"/>
      <c r="K553" s="4281"/>
      <c r="L553" s="4281"/>
      <c r="M553" s="4281"/>
      <c r="N553" s="4282"/>
    </row>
    <row r="554" spans="1:14" ht="15.75">
      <c r="A554" s="4313"/>
      <c r="B554" s="1074" t="s">
        <v>316</v>
      </c>
      <c r="C554" s="1075" t="s">
        <v>316</v>
      </c>
      <c r="D554" s="1075" t="s">
        <v>316</v>
      </c>
      <c r="E554" s="1073"/>
      <c r="F554" s="1071"/>
      <c r="G554" s="1072" t="s">
        <v>535</v>
      </c>
      <c r="H554" s="1645"/>
      <c r="I554" s="4283" t="s">
        <v>24</v>
      </c>
      <c r="J554" s="4283"/>
      <c r="K554" s="4284" t="s">
        <v>27</v>
      </c>
      <c r="L554" s="4284"/>
      <c r="M554" s="4285" t="s">
        <v>264</v>
      </c>
      <c r="N554" s="4286"/>
    </row>
    <row r="555" spans="1:14" ht="15.75">
      <c r="A555" s="4313"/>
      <c r="B555" s="482" t="s">
        <v>24</v>
      </c>
      <c r="C555" s="1371" t="s">
        <v>27</v>
      </c>
      <c r="D555" s="1371" t="s">
        <v>264</v>
      </c>
      <c r="E555" s="1645"/>
      <c r="F555" s="1646"/>
      <c r="G555" s="1071" t="s">
        <v>316</v>
      </c>
      <c r="H555" s="1645"/>
      <c r="I555" s="4283"/>
      <c r="J555" s="4283"/>
      <c r="K555" s="4284"/>
      <c r="L555" s="4284"/>
      <c r="M555" s="4285"/>
      <c r="N555" s="4286"/>
    </row>
    <row r="556" spans="1:14">
      <c r="A556" s="4313"/>
      <c r="B556" s="1647"/>
      <c r="C556" s="1076"/>
      <c r="D556" s="1076"/>
      <c r="E556" s="1648"/>
      <c r="F556" s="1648"/>
      <c r="G556" s="1077" t="s">
        <v>538</v>
      </c>
      <c r="H556" s="1645"/>
      <c r="I556" s="1078" t="s">
        <v>539</v>
      </c>
      <c r="J556" s="1079" t="s">
        <v>540</v>
      </c>
      <c r="K556" s="1080" t="s">
        <v>539</v>
      </c>
      <c r="L556" s="1081" t="s">
        <v>540</v>
      </c>
      <c r="M556" s="1082" t="s">
        <v>539</v>
      </c>
      <c r="N556" s="152" t="s">
        <v>540</v>
      </c>
    </row>
    <row r="557" spans="1:14">
      <c r="A557" s="4313"/>
      <c r="B557" s="1649">
        <v>0.125</v>
      </c>
      <c r="C557" s="1087">
        <v>0.1</v>
      </c>
      <c r="D557" s="1087">
        <v>0.125</v>
      </c>
      <c r="E557" s="1645"/>
      <c r="F557" s="1279" t="s">
        <v>491</v>
      </c>
      <c r="G557" s="1077">
        <v>3.24</v>
      </c>
      <c r="H557" s="1645"/>
      <c r="I557" s="1083">
        <f>(B557/B575)*I546</f>
        <v>0.16674147217235186</v>
      </c>
      <c r="J557" s="1079">
        <f>G557*I557</f>
        <v>0.54024236983842</v>
      </c>
      <c r="K557" s="1650">
        <f>(C557/C575)*K546</f>
        <v>0.18074011774600504</v>
      </c>
      <c r="L557" s="1081">
        <f>G557*K557</f>
        <v>0.58559798149705633</v>
      </c>
      <c r="M557" s="1651">
        <f>(D557/D575)*M546</f>
        <v>2.2653469750889683</v>
      </c>
      <c r="N557" s="152">
        <f>G557*M557</f>
        <v>7.3397241992882583</v>
      </c>
    </row>
    <row r="558" spans="1:14">
      <c r="A558" s="4313"/>
      <c r="B558" s="1649"/>
      <c r="C558" s="1087">
        <v>2.5000000000000001E-2</v>
      </c>
      <c r="D558" s="1087"/>
      <c r="E558" s="1645"/>
      <c r="F558" s="1279" t="s">
        <v>1473</v>
      </c>
      <c r="G558" s="1077">
        <v>3.24</v>
      </c>
      <c r="H558" s="1645"/>
      <c r="I558" s="1083">
        <f>(B558/B575)*I546</f>
        <v>0</v>
      </c>
      <c r="J558" s="1079">
        <f t="shared" ref="J558:J567" si="8">G558*I558</f>
        <v>0</v>
      </c>
      <c r="K558" s="1650">
        <f>(C558/C575)*K546</f>
        <v>4.518502943650126E-2</v>
      </c>
      <c r="L558" s="1081">
        <f t="shared" ref="L558:L567" si="9">G558*K558</f>
        <v>0.14639949537426408</v>
      </c>
      <c r="M558" s="1651">
        <f>(D558/D575)*M546</f>
        <v>0</v>
      </c>
      <c r="N558" s="152">
        <f t="shared" ref="N558:N567" si="10">G558*M558</f>
        <v>0</v>
      </c>
    </row>
    <row r="559" spans="1:14">
      <c r="A559" s="4313"/>
      <c r="B559" s="1649"/>
      <c r="C559" s="1087"/>
      <c r="D559" s="1087">
        <v>0.04</v>
      </c>
      <c r="E559" s="1645"/>
      <c r="F559" s="1279" t="s">
        <v>1474</v>
      </c>
      <c r="G559" s="1077">
        <v>3.24</v>
      </c>
      <c r="H559" s="1645"/>
      <c r="I559" s="1083">
        <f>(B559/B575)*I546</f>
        <v>0</v>
      </c>
      <c r="J559" s="1079">
        <f t="shared" si="8"/>
        <v>0</v>
      </c>
      <c r="K559" s="1650">
        <f>(C559/C575)*K546</f>
        <v>0</v>
      </c>
      <c r="L559" s="1081">
        <f t="shared" si="9"/>
        <v>0</v>
      </c>
      <c r="M559" s="1651">
        <f>(D559/D575)*M546</f>
        <v>0.72491103202846985</v>
      </c>
      <c r="N559" s="152">
        <f t="shared" si="10"/>
        <v>2.3487117437722427</v>
      </c>
    </row>
    <row r="560" spans="1:14">
      <c r="A560" s="4313"/>
      <c r="B560" s="1649">
        <v>0.125</v>
      </c>
      <c r="C560" s="1087">
        <v>0.125</v>
      </c>
      <c r="D560" s="1087">
        <v>8.5000000000000006E-2</v>
      </c>
      <c r="E560" s="1645"/>
      <c r="F560" s="1279" t="s">
        <v>1451</v>
      </c>
      <c r="G560" s="1077">
        <v>3.24</v>
      </c>
      <c r="H560" s="1645"/>
      <c r="I560" s="1083">
        <f>(B560/B575)*I546</f>
        <v>0.16674147217235186</v>
      </c>
      <c r="J560" s="1079">
        <f t="shared" si="8"/>
        <v>0.54024236983842</v>
      </c>
      <c r="K560" s="1650">
        <f>(C560/C575)*K546</f>
        <v>0.22592514718250631</v>
      </c>
      <c r="L560" s="1081">
        <f t="shared" si="9"/>
        <v>0.73199747687132044</v>
      </c>
      <c r="M560" s="1651">
        <f>(D560/D575)*M546</f>
        <v>1.5404359430604984</v>
      </c>
      <c r="N560" s="152">
        <f t="shared" si="10"/>
        <v>4.9910124555160147</v>
      </c>
    </row>
    <row r="561" spans="1:14">
      <c r="A561" s="4313"/>
      <c r="B561" s="1649"/>
      <c r="C561" s="1087">
        <v>1.2500000000000001E-2</v>
      </c>
      <c r="D561" s="1087"/>
      <c r="E561" s="1645"/>
      <c r="F561" s="1279" t="s">
        <v>1475</v>
      </c>
      <c r="G561" s="1077">
        <v>3.24</v>
      </c>
      <c r="H561" s="1645"/>
      <c r="I561" s="1083">
        <f>(B561/B575)*I546</f>
        <v>0</v>
      </c>
      <c r="J561" s="1079">
        <f t="shared" si="8"/>
        <v>0</v>
      </c>
      <c r="K561" s="1650">
        <f>(C561/C575)*K546</f>
        <v>2.259251471825063E-2</v>
      </c>
      <c r="L561" s="1081">
        <f t="shared" si="9"/>
        <v>7.3199747687132041E-2</v>
      </c>
      <c r="M561" s="1651">
        <f>(D561/D575)*M546</f>
        <v>0</v>
      </c>
      <c r="N561" s="152">
        <f t="shared" si="10"/>
        <v>0</v>
      </c>
    </row>
    <row r="562" spans="1:14">
      <c r="A562" s="4313"/>
      <c r="B562" s="1649">
        <v>0.05</v>
      </c>
      <c r="C562" s="1087">
        <v>7.4999999999999997E-2</v>
      </c>
      <c r="D562" s="1087">
        <v>7.0000000000000007E-2</v>
      </c>
      <c r="E562" s="1645"/>
      <c r="F562" s="1279" t="s">
        <v>471</v>
      </c>
      <c r="G562" s="1077">
        <v>3.24</v>
      </c>
      <c r="H562" s="1645"/>
      <c r="I562" s="1083">
        <f>(B562/B575)*I546</f>
        <v>6.6696588868940754E-2</v>
      </c>
      <c r="J562" s="1079">
        <f t="shared" si="8"/>
        <v>0.21609694793536804</v>
      </c>
      <c r="K562" s="1650">
        <f>(C562/C575)*K546</f>
        <v>0.13555508830950377</v>
      </c>
      <c r="L562" s="1081">
        <f t="shared" si="9"/>
        <v>0.43919848612279228</v>
      </c>
      <c r="M562" s="1651">
        <f>(D562/D575)*M546</f>
        <v>1.2685943060498224</v>
      </c>
      <c r="N562" s="152">
        <f t="shared" si="10"/>
        <v>4.1102455516014249</v>
      </c>
    </row>
    <row r="563" spans="1:14">
      <c r="A563" s="4313"/>
      <c r="B563" s="1649">
        <v>2E-3</v>
      </c>
      <c r="C563" s="1087">
        <v>2E-3</v>
      </c>
      <c r="D563" s="1087">
        <v>2E-3</v>
      </c>
      <c r="E563" s="1645"/>
      <c r="F563" s="1279" t="s">
        <v>555</v>
      </c>
      <c r="G563" s="1077">
        <v>3.24</v>
      </c>
      <c r="H563" s="1645"/>
      <c r="I563" s="1083">
        <f>(B563/B575)*I546</f>
        <v>2.6678635547576299E-3</v>
      </c>
      <c r="J563" s="1079">
        <f t="shared" si="8"/>
        <v>8.6438779174147218E-3</v>
      </c>
      <c r="K563" s="1650">
        <f>(C563/C575)*K546</f>
        <v>3.614802354920101E-3</v>
      </c>
      <c r="L563" s="1081">
        <f t="shared" si="9"/>
        <v>1.1711959629941128E-2</v>
      </c>
      <c r="M563" s="1651">
        <f>(D563/D575)*M546</f>
        <v>3.6245551601423495E-2</v>
      </c>
      <c r="N563" s="152">
        <f t="shared" si="10"/>
        <v>0.11743558718861213</v>
      </c>
    </row>
    <row r="564" spans="1:14">
      <c r="A564" s="4313"/>
      <c r="B564" s="1649"/>
      <c r="C564" s="1087"/>
      <c r="D564" s="1087"/>
      <c r="E564" s="1645"/>
      <c r="F564" s="1279" t="s">
        <v>1476</v>
      </c>
      <c r="G564" s="1077">
        <v>3.24</v>
      </c>
      <c r="H564" s="1645"/>
      <c r="I564" s="1083">
        <f>(B564/B575)*I546</f>
        <v>0</v>
      </c>
      <c r="J564" s="1079">
        <f t="shared" si="8"/>
        <v>0</v>
      </c>
      <c r="K564" s="1650">
        <f>(C564/C575)*K546</f>
        <v>0</v>
      </c>
      <c r="L564" s="1081">
        <f t="shared" si="9"/>
        <v>0</v>
      </c>
      <c r="M564" s="1651">
        <f>(D564/D575)*M546</f>
        <v>0</v>
      </c>
      <c r="N564" s="152">
        <f t="shared" si="10"/>
        <v>0</v>
      </c>
    </row>
    <row r="565" spans="1:14">
      <c r="A565" s="4313"/>
      <c r="B565" s="1649">
        <v>0.25</v>
      </c>
      <c r="C565" s="1087">
        <v>0.25</v>
      </c>
      <c r="D565" s="1087">
        <v>0.2</v>
      </c>
      <c r="E565" s="1645"/>
      <c r="F565" s="1279" t="s">
        <v>631</v>
      </c>
      <c r="G565" s="1077">
        <v>3.24</v>
      </c>
      <c r="H565" s="1645"/>
      <c r="I565" s="1083">
        <f>(B565/B575)*I546</f>
        <v>0.33348294434470371</v>
      </c>
      <c r="J565" s="1079">
        <f t="shared" si="8"/>
        <v>1.08048473967684</v>
      </c>
      <c r="K565" s="1650">
        <f>(C565/C575)*K546</f>
        <v>0.45185029436501262</v>
      </c>
      <c r="L565" s="1081">
        <f t="shared" si="9"/>
        <v>1.4639949537426409</v>
      </c>
      <c r="M565" s="1651">
        <f>(D565/D575)*M546</f>
        <v>3.6245551601423491</v>
      </c>
      <c r="N565" s="152">
        <f t="shared" si="10"/>
        <v>11.743558718861212</v>
      </c>
    </row>
    <row r="566" spans="1:14">
      <c r="A566" s="4313"/>
      <c r="B566" s="1649"/>
      <c r="C566" s="1087"/>
      <c r="D566" s="1087">
        <v>0.04</v>
      </c>
      <c r="E566" s="1645"/>
      <c r="F566" s="1279" t="s">
        <v>1477</v>
      </c>
      <c r="G566" s="1077">
        <v>3.24</v>
      </c>
      <c r="H566" s="1645"/>
      <c r="I566" s="1083">
        <f>(B566/B575)*I546</f>
        <v>0</v>
      </c>
      <c r="J566" s="1079">
        <f t="shared" si="8"/>
        <v>0</v>
      </c>
      <c r="K566" s="1650">
        <f>(C566/C575)*K546</f>
        <v>0</v>
      </c>
      <c r="L566" s="1081">
        <f t="shared" si="9"/>
        <v>0</v>
      </c>
      <c r="M566" s="1651">
        <f>(D566/D575)*M546</f>
        <v>0.72491103202846985</v>
      </c>
      <c r="N566" s="152">
        <f t="shared" si="10"/>
        <v>2.3487117437722427</v>
      </c>
    </row>
    <row r="567" spans="1:14">
      <c r="A567" s="4313"/>
      <c r="B567" s="1649">
        <v>5.0000000000000001E-3</v>
      </c>
      <c r="C567" s="1087">
        <v>5.0000000000000001E-3</v>
      </c>
      <c r="D567" s="1087"/>
      <c r="E567" s="1645"/>
      <c r="F567" s="1279" t="s">
        <v>654</v>
      </c>
      <c r="G567" s="1077">
        <v>3.24</v>
      </c>
      <c r="H567" s="1645"/>
      <c r="I567" s="1083">
        <f>(B567/B575)*I546</f>
        <v>6.669658886894074E-3</v>
      </c>
      <c r="J567" s="1079">
        <f t="shared" si="8"/>
        <v>2.1609694793536801E-2</v>
      </c>
      <c r="K567" s="1650">
        <f>(C567/C575)*K546</f>
        <v>9.0370058873002531E-3</v>
      </c>
      <c r="L567" s="1081">
        <f t="shared" si="9"/>
        <v>2.9279899074852823E-2</v>
      </c>
      <c r="M567" s="1651">
        <f>(D567/D575)*M546</f>
        <v>0</v>
      </c>
      <c r="N567" s="152">
        <f t="shared" si="10"/>
        <v>0</v>
      </c>
    </row>
    <row r="568" spans="1:14">
      <c r="A568" s="4313"/>
      <c r="B568" s="1649"/>
      <c r="C568" s="1087"/>
      <c r="D568" s="1087"/>
      <c r="E568" s="1645"/>
      <c r="F568" s="1652"/>
      <c r="G568" s="1265"/>
      <c r="H568" s="1645"/>
      <c r="I568" s="1645"/>
      <c r="J568" s="1645"/>
      <c r="K568" s="1645"/>
      <c r="L568" s="1645"/>
      <c r="M568" s="1645"/>
      <c r="N568" s="1653"/>
    </row>
    <row r="569" spans="1:14">
      <c r="A569" s="4313"/>
      <c r="B569" s="1649"/>
      <c r="C569" s="1087"/>
      <c r="D569" s="1087"/>
      <c r="E569" s="1645"/>
      <c r="F569" s="1652"/>
      <c r="G569" s="1265"/>
      <c r="H569" s="1645"/>
      <c r="I569" s="1083">
        <f t="shared" ref="I569:N569" si="11">SUM(I557:I568)</f>
        <v>0.74299999999999988</v>
      </c>
      <c r="J569" s="1079">
        <f t="shared" si="11"/>
        <v>2.4073199999999995</v>
      </c>
      <c r="K569" s="1650">
        <f t="shared" si="11"/>
        <v>1.0744999999999998</v>
      </c>
      <c r="L569" s="1081">
        <f t="shared" si="11"/>
        <v>3.4813799999999997</v>
      </c>
      <c r="M569" s="1651">
        <f t="shared" si="11"/>
        <v>10.185</v>
      </c>
      <c r="N569" s="152">
        <f t="shared" si="11"/>
        <v>32.999400000000009</v>
      </c>
    </row>
    <row r="570" spans="1:14" ht="15.75" thickBot="1">
      <c r="A570" s="4313"/>
      <c r="B570" s="1654"/>
      <c r="C570" s="1655"/>
      <c r="D570" s="1655"/>
      <c r="E570" s="1265"/>
      <c r="F570" s="1656"/>
      <c r="G570" s="1657"/>
      <c r="H570" s="1645"/>
      <c r="I570" s="1658"/>
      <c r="J570" s="1659"/>
      <c r="K570" s="1658"/>
      <c r="L570" s="1659"/>
      <c r="M570" s="599"/>
      <c r="N570" s="1660"/>
    </row>
    <row r="571" spans="1:14" ht="15.75">
      <c r="A571" s="4313"/>
      <c r="B571" s="4260" t="s">
        <v>577</v>
      </c>
      <c r="C571" s="4261"/>
      <c r="D571" s="4261"/>
      <c r="E571" s="4261"/>
      <c r="F571" s="4261"/>
      <c r="G571" s="4261"/>
      <c r="H571" s="4261"/>
      <c r="I571" s="4261"/>
      <c r="J571" s="4261"/>
      <c r="K571" s="4261"/>
      <c r="L571" s="4261"/>
      <c r="M571" s="4261"/>
      <c r="N571" s="4262"/>
    </row>
    <row r="572" spans="1:14">
      <c r="A572" s="4313"/>
      <c r="B572" s="4263" t="s">
        <v>1478</v>
      </c>
      <c r="C572" s="4264" t="s">
        <v>1478</v>
      </c>
      <c r="D572" s="4265" t="s">
        <v>1478</v>
      </c>
      <c r="E572" s="4266"/>
      <c r="F572" s="4266"/>
      <c r="G572" s="4266"/>
      <c r="H572" s="4266"/>
      <c r="I572" s="4266"/>
      <c r="J572" s="4266"/>
      <c r="K572" s="4266"/>
      <c r="L572" s="4266"/>
      <c r="M572" s="4266"/>
      <c r="N572" s="4267"/>
    </row>
    <row r="573" spans="1:14">
      <c r="A573" s="4313"/>
      <c r="B573" s="4263"/>
      <c r="C573" s="4264"/>
      <c r="D573" s="4265"/>
      <c r="E573" s="4268" t="s">
        <v>1479</v>
      </c>
      <c r="F573" s="4269"/>
      <c r="G573" s="1663" t="s">
        <v>1480</v>
      </c>
      <c r="H573" s="1664"/>
      <c r="I573" s="1665">
        <v>1</v>
      </c>
      <c r="J573" s="1666" t="s">
        <v>1480</v>
      </c>
      <c r="K573" s="1665">
        <v>2</v>
      </c>
      <c r="L573" s="1666" t="s">
        <v>1480</v>
      </c>
      <c r="M573" s="1665">
        <v>3</v>
      </c>
      <c r="N573" s="1667" t="s">
        <v>1480</v>
      </c>
    </row>
    <row r="574" spans="1:14">
      <c r="A574" s="4313"/>
      <c r="B574" s="1668" t="s">
        <v>24</v>
      </c>
      <c r="C574" s="998" t="s">
        <v>27</v>
      </c>
      <c r="D574" s="999" t="s">
        <v>264</v>
      </c>
      <c r="E574" s="4270"/>
      <c r="F574" s="4271"/>
      <c r="G574" s="4248" t="s">
        <v>491</v>
      </c>
      <c r="H574" s="4249"/>
      <c r="I574" s="1669" t="s">
        <v>1481</v>
      </c>
      <c r="J574" s="1670" t="s">
        <v>1480</v>
      </c>
      <c r="K574" s="1669" t="s">
        <v>1482</v>
      </c>
      <c r="L574" s="1670" t="s">
        <v>1480</v>
      </c>
      <c r="M574" s="1669" t="s">
        <v>1481</v>
      </c>
      <c r="N574" s="1671" t="s">
        <v>1480</v>
      </c>
    </row>
    <row r="575" spans="1:14">
      <c r="A575" s="4313"/>
      <c r="B575" s="4274">
        <f>SUM(B557:B567)</f>
        <v>0.55700000000000005</v>
      </c>
      <c r="C575" s="4275">
        <f>SUM(C557:C567)</f>
        <v>0.59450000000000003</v>
      </c>
      <c r="D575" s="4276">
        <f>SUM(D557:D567)</f>
        <v>0.56200000000000006</v>
      </c>
      <c r="E575" s="4270"/>
      <c r="F575" s="4271"/>
      <c r="G575" s="4248" t="s">
        <v>1473</v>
      </c>
      <c r="H575" s="4249"/>
      <c r="I575" s="1670" t="s">
        <v>1480</v>
      </c>
      <c r="J575" s="1670" t="s">
        <v>1480</v>
      </c>
      <c r="K575" s="1669" t="s">
        <v>1483</v>
      </c>
      <c r="L575" s="1670" t="s">
        <v>1480</v>
      </c>
      <c r="M575" s="1670" t="s">
        <v>1480</v>
      </c>
      <c r="N575" s="1671" t="s">
        <v>1480</v>
      </c>
    </row>
    <row r="576" spans="1:14">
      <c r="A576" s="4313"/>
      <c r="B576" s="4274"/>
      <c r="C576" s="4275"/>
      <c r="D576" s="4276"/>
      <c r="E576" s="4270"/>
      <c r="F576" s="4271"/>
      <c r="G576" s="4248" t="s">
        <v>1474</v>
      </c>
      <c r="H576" s="4249"/>
      <c r="I576" s="1670" t="s">
        <v>1480</v>
      </c>
      <c r="J576" s="1670" t="s">
        <v>1480</v>
      </c>
      <c r="K576" s="1670" t="s">
        <v>1480</v>
      </c>
      <c r="L576" s="1670" t="s">
        <v>1480</v>
      </c>
      <c r="M576" s="1669" t="s">
        <v>1484</v>
      </c>
      <c r="N576" s="1671" t="s">
        <v>1480</v>
      </c>
    </row>
    <row r="577" spans="1:14">
      <c r="A577" s="4313"/>
      <c r="B577" s="4274"/>
      <c r="C577" s="4275"/>
      <c r="D577" s="4276"/>
      <c r="E577" s="4270"/>
      <c r="F577" s="4271"/>
      <c r="G577" s="4248" t="s">
        <v>1451</v>
      </c>
      <c r="H577" s="4249"/>
      <c r="I577" s="1669" t="s">
        <v>1481</v>
      </c>
      <c r="J577" s="1670" t="s">
        <v>1480</v>
      </c>
      <c r="K577" s="1669" t="s">
        <v>1481</v>
      </c>
      <c r="L577" s="1670" t="s">
        <v>1480</v>
      </c>
      <c r="M577" s="1669" t="s">
        <v>1485</v>
      </c>
      <c r="N577" s="1671" t="s">
        <v>1480</v>
      </c>
    </row>
    <row r="578" spans="1:14">
      <c r="A578" s="4313"/>
      <c r="B578" s="996"/>
      <c r="C578" s="996"/>
      <c r="D578" s="996"/>
      <c r="E578" s="4270"/>
      <c r="F578" s="4271"/>
      <c r="G578" s="4248" t="s">
        <v>1475</v>
      </c>
      <c r="H578" s="4249"/>
      <c r="I578" s="1670" t="s">
        <v>1480</v>
      </c>
      <c r="J578" s="1670" t="s">
        <v>1480</v>
      </c>
      <c r="K578" s="1669" t="s">
        <v>1486</v>
      </c>
      <c r="L578" s="1670" t="s">
        <v>1480</v>
      </c>
      <c r="M578" s="1670" t="s">
        <v>1480</v>
      </c>
      <c r="N578" s="1671" t="s">
        <v>1480</v>
      </c>
    </row>
    <row r="579" spans="1:14">
      <c r="A579" s="4313"/>
      <c r="B579" s="996"/>
      <c r="C579" s="996"/>
      <c r="D579" s="996"/>
      <c r="E579" s="4270"/>
      <c r="F579" s="4271"/>
      <c r="G579" s="4248" t="s">
        <v>471</v>
      </c>
      <c r="H579" s="4249"/>
      <c r="I579" s="1669" t="s">
        <v>1487</v>
      </c>
      <c r="J579" s="1670" t="s">
        <v>1480</v>
      </c>
      <c r="K579" s="1669" t="s">
        <v>1488</v>
      </c>
      <c r="L579" s="1670" t="s">
        <v>1480</v>
      </c>
      <c r="M579" s="1669" t="s">
        <v>1489</v>
      </c>
      <c r="N579" s="1671" t="s">
        <v>1480</v>
      </c>
    </row>
    <row r="580" spans="1:14">
      <c r="A580" s="4313"/>
      <c r="B580" s="1672"/>
      <c r="C580" s="1672"/>
      <c r="D580" s="1672"/>
      <c r="E580" s="4270"/>
      <c r="F580" s="4271"/>
      <c r="G580" s="4248" t="s">
        <v>555</v>
      </c>
      <c r="H580" s="4249"/>
      <c r="I580" s="1669" t="s">
        <v>1490</v>
      </c>
      <c r="J580" s="1669" t="s">
        <v>1491</v>
      </c>
      <c r="K580" s="1669" t="s">
        <v>1490</v>
      </c>
      <c r="L580" s="1669" t="s">
        <v>1491</v>
      </c>
      <c r="M580" s="1669" t="s">
        <v>1490</v>
      </c>
      <c r="N580" s="1673" t="s">
        <v>1491</v>
      </c>
    </row>
    <row r="581" spans="1:14">
      <c r="A581" s="4313"/>
      <c r="B581" s="1672"/>
      <c r="C581" s="1672"/>
      <c r="D581" s="1672"/>
      <c r="E581" s="4270"/>
      <c r="F581" s="4271"/>
      <c r="G581" s="4248" t="s">
        <v>1476</v>
      </c>
      <c r="H581" s="4249"/>
      <c r="I581" s="1669" t="s">
        <v>1492</v>
      </c>
      <c r="J581" s="1670" t="s">
        <v>1480</v>
      </c>
      <c r="K581" s="1669" t="s">
        <v>1492</v>
      </c>
      <c r="L581" s="1670" t="s">
        <v>1480</v>
      </c>
      <c r="M581" s="1669" t="s">
        <v>1492</v>
      </c>
      <c r="N581" s="1671" t="s">
        <v>1480</v>
      </c>
    </row>
    <row r="582" spans="1:14">
      <c r="A582" s="4313"/>
      <c r="B582" s="1672"/>
      <c r="C582" s="1672"/>
      <c r="D582" s="1672"/>
      <c r="E582" s="4270"/>
      <c r="F582" s="4271"/>
      <c r="G582" s="4248" t="s">
        <v>631</v>
      </c>
      <c r="H582" s="4249"/>
      <c r="I582" s="1669" t="s">
        <v>1493</v>
      </c>
      <c r="J582" s="1670" t="s">
        <v>1480</v>
      </c>
      <c r="K582" s="1669" t="s">
        <v>1493</v>
      </c>
      <c r="L582" s="1670" t="s">
        <v>1480</v>
      </c>
      <c r="M582" s="1669" t="s">
        <v>1494</v>
      </c>
      <c r="N582" s="1671" t="s">
        <v>1480</v>
      </c>
    </row>
    <row r="583" spans="1:14">
      <c r="A583" s="4313"/>
      <c r="B583" s="1672"/>
      <c r="C583" s="1672"/>
      <c r="D583" s="1672"/>
      <c r="E583" s="4270"/>
      <c r="F583" s="4271"/>
      <c r="G583" s="4248" t="s">
        <v>1477</v>
      </c>
      <c r="H583" s="4249"/>
      <c r="I583" s="1670" t="s">
        <v>1480</v>
      </c>
      <c r="J583" s="1670" t="s">
        <v>1480</v>
      </c>
      <c r="K583" s="1670" t="s">
        <v>1480</v>
      </c>
      <c r="L583" s="1670" t="s">
        <v>1480</v>
      </c>
      <c r="M583" s="1669" t="s">
        <v>1484</v>
      </c>
      <c r="N583" s="1671" t="s">
        <v>1480</v>
      </c>
    </row>
    <row r="584" spans="1:14">
      <c r="A584" s="4313"/>
      <c r="B584" s="1672"/>
      <c r="C584" s="1672"/>
      <c r="D584" s="1672"/>
      <c r="E584" s="4270"/>
      <c r="F584" s="4271"/>
      <c r="G584" s="4248" t="s">
        <v>654</v>
      </c>
      <c r="H584" s="4249"/>
      <c r="I584" s="1669" t="s">
        <v>1495</v>
      </c>
      <c r="J584" s="1670" t="s">
        <v>1480</v>
      </c>
      <c r="K584" s="1669" t="s">
        <v>1496</v>
      </c>
      <c r="L584" s="1670" t="s">
        <v>1480</v>
      </c>
      <c r="M584" s="1670" t="s">
        <v>1480</v>
      </c>
      <c r="N584" s="1671" t="s">
        <v>1480</v>
      </c>
    </row>
    <row r="585" spans="1:14">
      <c r="A585" s="4313"/>
      <c r="B585" s="1672"/>
      <c r="C585" s="1672"/>
      <c r="D585" s="1672"/>
      <c r="E585" s="4272"/>
      <c r="F585" s="4273"/>
      <c r="G585" s="4277" t="s">
        <v>1393</v>
      </c>
      <c r="H585" s="4278"/>
      <c r="I585" s="1674" t="s">
        <v>1497</v>
      </c>
      <c r="J585" s="1675" t="s">
        <v>1480</v>
      </c>
      <c r="K585" s="1674" t="s">
        <v>1498</v>
      </c>
      <c r="L585" s="1675" t="s">
        <v>1480</v>
      </c>
      <c r="M585" s="1674" t="s">
        <v>1499</v>
      </c>
      <c r="N585" s="1676" t="s">
        <v>1480</v>
      </c>
    </row>
    <row r="586" spans="1:14">
      <c r="A586" s="4313"/>
      <c r="B586" s="1672"/>
      <c r="C586" s="1672"/>
      <c r="D586" s="1672"/>
      <c r="E586" s="1672"/>
      <c r="F586" s="1672"/>
      <c r="G586" s="1672"/>
      <c r="H586" s="1672"/>
      <c r="I586" s="1672"/>
      <c r="J586" s="1672"/>
      <c r="K586" s="1672"/>
      <c r="L586" s="1672"/>
      <c r="M586" s="1672"/>
      <c r="N586" s="1677"/>
    </row>
    <row r="587" spans="1:14">
      <c r="A587" s="4313"/>
      <c r="B587" s="1672"/>
      <c r="C587" s="1678" t="s">
        <v>1500</v>
      </c>
      <c r="D587" s="1645"/>
      <c r="E587" s="1672"/>
      <c r="F587" s="1679"/>
      <c r="G587" s="1679"/>
      <c r="H587" s="1000"/>
      <c r="I587" s="1000"/>
      <c r="J587" s="1000"/>
      <c r="K587" s="1000"/>
      <c r="L587" s="1000"/>
      <c r="M587" s="1000"/>
      <c r="N587" s="1677"/>
    </row>
    <row r="588" spans="1:14">
      <c r="A588" s="4313"/>
      <c r="B588" s="1672"/>
      <c r="C588" s="1678" t="s">
        <v>1501</v>
      </c>
      <c r="D588" s="1645"/>
      <c r="E588" s="1672"/>
      <c r="F588" s="1679"/>
      <c r="G588" s="1679"/>
      <c r="H588" s="1000"/>
      <c r="I588" s="1000"/>
      <c r="J588" s="1000"/>
      <c r="K588" s="1000"/>
      <c r="L588" s="1000"/>
      <c r="M588" s="1000"/>
      <c r="N588" s="1677"/>
    </row>
    <row r="589" spans="1:14" ht="18.75">
      <c r="A589" s="4313"/>
      <c r="B589" s="1672"/>
      <c r="C589" s="1680" t="s">
        <v>1502</v>
      </c>
      <c r="D589" s="1645"/>
      <c r="E589" s="1672"/>
      <c r="F589" s="1679"/>
      <c r="G589" s="1679"/>
      <c r="H589" s="1000"/>
      <c r="I589" s="1000"/>
      <c r="J589" s="1000"/>
      <c r="K589" s="1000"/>
      <c r="L589" s="1000"/>
      <c r="M589" s="1000"/>
      <c r="N589" s="1677"/>
    </row>
    <row r="590" spans="1:14">
      <c r="A590" s="4313"/>
      <c r="B590" s="1672"/>
      <c r="C590" s="1678" t="s">
        <v>1503</v>
      </c>
      <c r="D590" s="1645"/>
      <c r="E590" s="1672"/>
      <c r="F590" s="1679"/>
      <c r="G590" s="1679"/>
      <c r="H590" s="1000"/>
      <c r="I590" s="1000"/>
      <c r="J590" s="1000"/>
      <c r="K590" s="1000"/>
      <c r="L590" s="1000"/>
      <c r="M590" s="1000"/>
      <c r="N590" s="1677"/>
    </row>
    <row r="591" spans="1:14">
      <c r="A591" s="4313"/>
      <c r="B591" s="1672"/>
      <c r="C591" s="1678" t="s">
        <v>1504</v>
      </c>
      <c r="D591" s="1645"/>
      <c r="E591" s="1672"/>
      <c r="F591" s="1679"/>
      <c r="G591" s="1679"/>
      <c r="H591" s="1000"/>
      <c r="I591" s="1000"/>
      <c r="J591" s="1000"/>
      <c r="K591" s="1000"/>
      <c r="L591" s="1000"/>
      <c r="M591" s="1000"/>
      <c r="N591" s="1677"/>
    </row>
    <row r="592" spans="1:14">
      <c r="A592" s="4313"/>
      <c r="B592" s="1672"/>
      <c r="C592" s="1678" t="s">
        <v>1505</v>
      </c>
      <c r="D592" s="1645"/>
      <c r="E592" s="1672"/>
      <c r="F592" s="1679"/>
      <c r="G592" s="1679"/>
      <c r="H592" s="1000"/>
      <c r="I592" s="1000"/>
      <c r="J592" s="1000"/>
      <c r="K592" s="1000"/>
      <c r="L592" s="1000"/>
      <c r="M592" s="1000"/>
      <c r="N592" s="1677"/>
    </row>
    <row r="593" spans="1:14">
      <c r="A593" s="4313"/>
      <c r="B593" s="1672"/>
      <c r="C593" s="1678" t="s">
        <v>1506</v>
      </c>
      <c r="D593" s="1645"/>
      <c r="E593" s="1672"/>
      <c r="F593" s="1679"/>
      <c r="G593" s="1679"/>
      <c r="H593" s="1000"/>
      <c r="I593" s="1000"/>
      <c r="J593" s="1000"/>
      <c r="K593" s="1000"/>
      <c r="L593" s="1000"/>
      <c r="M593" s="1000"/>
      <c r="N593" s="1677"/>
    </row>
    <row r="594" spans="1:14">
      <c r="A594" s="4313"/>
      <c r="B594" s="1672"/>
      <c r="C594" s="1681" t="s">
        <v>1507</v>
      </c>
      <c r="D594" s="1645"/>
      <c r="E594" s="1672"/>
      <c r="F594" s="1679"/>
      <c r="G594" s="1679"/>
      <c r="H594" s="1000"/>
      <c r="I594" s="1000"/>
      <c r="J594" s="1000"/>
      <c r="K594" s="1000"/>
      <c r="L594" s="1000"/>
      <c r="M594" s="1000"/>
      <c r="N594" s="1677"/>
    </row>
    <row r="595" spans="1:14">
      <c r="A595" s="4313"/>
      <c r="B595" s="1672"/>
      <c r="C595" s="1645"/>
      <c r="D595" s="1645"/>
      <c r="E595" s="1672"/>
      <c r="F595" s="1679"/>
      <c r="G595" s="1679"/>
      <c r="H595" s="1000"/>
      <c r="I595" s="1000"/>
      <c r="J595" s="1000"/>
      <c r="K595" s="1000"/>
      <c r="L595" s="1000"/>
      <c r="M595" s="1000"/>
      <c r="N595" s="1677"/>
    </row>
    <row r="596" spans="1:14" ht="15.75" thickBot="1">
      <c r="A596" s="4313"/>
      <c r="B596" s="1682"/>
      <c r="C596" s="1645"/>
      <c r="D596" s="1645"/>
      <c r="E596" s="1645"/>
      <c r="F596" s="1645"/>
      <c r="G596" s="1683"/>
      <c r="H596" s="1683"/>
      <c r="I596" s="1683"/>
      <c r="J596" s="1683"/>
      <c r="K596" s="1683"/>
      <c r="L596" s="1683"/>
      <c r="M596" s="1683"/>
      <c r="N596" s="1684"/>
    </row>
    <row r="597" spans="1:14">
      <c r="A597" s="4313"/>
      <c r="B597" s="4242" t="s">
        <v>271</v>
      </c>
      <c r="C597" s="4243"/>
      <c r="D597" s="4243"/>
      <c r="E597" s="4243"/>
      <c r="F597" s="4243"/>
      <c r="G597" s="4243"/>
      <c r="H597" s="4243"/>
      <c r="I597" s="4243"/>
      <c r="J597" s="4243"/>
      <c r="K597" s="4243"/>
      <c r="L597" s="4243"/>
      <c r="M597" s="4243"/>
      <c r="N597" s="4244"/>
    </row>
    <row r="598" spans="1:14" ht="15.75" thickBot="1">
      <c r="A598" s="4313"/>
      <c r="B598" s="4245"/>
      <c r="C598" s="4246"/>
      <c r="D598" s="4246"/>
      <c r="E598" s="4246"/>
      <c r="F598" s="4246"/>
      <c r="G598" s="4246"/>
      <c r="H598" s="4246"/>
      <c r="I598" s="4246"/>
      <c r="J598" s="4246"/>
      <c r="K598" s="4246"/>
      <c r="L598" s="4246"/>
      <c r="M598" s="4246"/>
      <c r="N598" s="4247"/>
    </row>
    <row r="600" spans="1:14" ht="18.75">
      <c r="A600" s="1697" t="s">
        <v>260</v>
      </c>
      <c r="B600" s="4142" t="str">
        <f>B603</f>
        <v>La pâte sucrée</v>
      </c>
      <c r="C600" s="4142"/>
      <c r="D600" s="4142"/>
      <c r="E600" s="4142"/>
      <c r="F600" s="4142"/>
      <c r="G600" s="4142"/>
      <c r="H600" s="4142"/>
      <c r="I600" s="4142"/>
      <c r="J600" s="4142"/>
      <c r="K600" s="4142"/>
      <c r="L600" s="4142"/>
      <c r="M600" s="4142"/>
      <c r="N600" s="4142"/>
    </row>
    <row r="601" spans="1:14">
      <c r="A601" s="4250" t="str">
        <f>B600</f>
        <v>La pâte sucrée</v>
      </c>
      <c r="B601" s="4251" t="s">
        <v>1298</v>
      </c>
      <c r="C601" s="4251"/>
      <c r="D601" s="4251"/>
      <c r="E601" s="4251"/>
      <c r="F601" s="4251"/>
      <c r="G601" s="4251"/>
      <c r="H601" s="4251"/>
      <c r="I601" s="4251"/>
      <c r="J601" s="4251"/>
      <c r="K601" s="4251"/>
      <c r="L601" s="4251"/>
      <c r="M601" s="4251"/>
      <c r="N601" s="4251"/>
    </row>
    <row r="602" spans="1:14">
      <c r="A602" s="4250"/>
      <c r="B602" s="4252"/>
      <c r="C602" s="4252"/>
      <c r="D602" s="4252"/>
      <c r="E602" s="4252"/>
      <c r="F602" s="4252"/>
      <c r="G602" s="4252"/>
      <c r="H602" s="4252"/>
      <c r="I602" s="4252"/>
      <c r="J602" s="4252"/>
      <c r="K602" s="4252"/>
      <c r="L602" s="4252"/>
      <c r="M602" s="4252"/>
      <c r="N602" s="4252"/>
    </row>
    <row r="603" spans="1:14" ht="17.25">
      <c r="A603" s="4250"/>
      <c r="B603" s="4253" t="s">
        <v>1518</v>
      </c>
      <c r="C603" s="4253"/>
      <c r="D603" s="4253"/>
      <c r="E603" s="4253"/>
      <c r="F603" s="4253"/>
      <c r="G603" s="4253"/>
      <c r="H603" s="4253"/>
      <c r="I603" s="4253"/>
      <c r="J603" s="4253"/>
      <c r="K603" s="4255" t="s">
        <v>48</v>
      </c>
      <c r="L603" s="4255"/>
      <c r="M603" s="4255"/>
      <c r="N603" s="4255"/>
    </row>
    <row r="604" spans="1:14" ht="15.75">
      <c r="A604" s="4250"/>
      <c r="B604" s="4253"/>
      <c r="C604" s="4253"/>
      <c r="D604" s="4253"/>
      <c r="E604" s="4253"/>
      <c r="F604" s="4253"/>
      <c r="G604" s="4253"/>
      <c r="H604" s="4253"/>
      <c r="I604" s="4253"/>
      <c r="J604" s="4253"/>
      <c r="K604" s="4256">
        <v>2</v>
      </c>
      <c r="L604" s="4256"/>
      <c r="M604" s="4256">
        <v>0.5</v>
      </c>
      <c r="N604" s="4256"/>
    </row>
    <row r="605" spans="1:14" ht="15.75">
      <c r="A605" s="4250"/>
      <c r="B605" s="4254"/>
      <c r="C605" s="4254"/>
      <c r="D605" s="4254"/>
      <c r="E605" s="4254"/>
      <c r="F605" s="4254"/>
      <c r="G605" s="4254"/>
      <c r="H605" s="4254"/>
      <c r="I605" s="4254"/>
      <c r="J605" s="4254"/>
      <c r="K605" s="4257" t="s">
        <v>627</v>
      </c>
      <c r="L605" s="4257"/>
      <c r="M605" s="4258" t="s">
        <v>530</v>
      </c>
      <c r="N605" s="4258"/>
    </row>
    <row r="606" spans="1:14" ht="15.75">
      <c r="A606" s="4250"/>
      <c r="B606" s="1698" t="s">
        <v>534</v>
      </c>
      <c r="C606" s="1699"/>
      <c r="D606" s="1700"/>
      <c r="E606" s="1700"/>
      <c r="F606" s="4236" t="s">
        <v>535</v>
      </c>
      <c r="G606" s="4259"/>
      <c r="H606" s="4236" t="s">
        <v>536</v>
      </c>
      <c r="I606" s="4236"/>
      <c r="J606" s="4236"/>
      <c r="K606" s="4236"/>
      <c r="L606" s="1701"/>
      <c r="M606" s="1701"/>
      <c r="N606" s="599"/>
    </row>
    <row r="607" spans="1:14" ht="15.75">
      <c r="A607" s="4250"/>
      <c r="B607" s="1371" t="s">
        <v>24</v>
      </c>
      <c r="C607" s="1371" t="s">
        <v>27</v>
      </c>
      <c r="D607" s="1702"/>
      <c r="E607" s="1702"/>
      <c r="F607" s="4259"/>
      <c r="G607" s="4259"/>
      <c r="H607" s="4237" t="s">
        <v>627</v>
      </c>
      <c r="I607" s="4237"/>
      <c r="J607" s="4238" t="s">
        <v>530</v>
      </c>
      <c r="K607" s="4238"/>
      <c r="L607" s="4239" t="s">
        <v>1519</v>
      </c>
      <c r="M607" s="4239"/>
      <c r="N607" s="4239"/>
    </row>
    <row r="608" spans="1:14" ht="15.75">
      <c r="A608" s="4250"/>
      <c r="B608" s="1703">
        <v>1</v>
      </c>
      <c r="C608" s="1703">
        <v>0.25</v>
      </c>
      <c r="D608" s="4235" t="s">
        <v>631</v>
      </c>
      <c r="E608" s="4235"/>
      <c r="F608" s="4235"/>
      <c r="G608" s="1077">
        <v>1</v>
      </c>
      <c r="H608" s="1459">
        <f>(B608/B621)*K604</f>
        <v>0.97323600973236024</v>
      </c>
      <c r="I608" s="1704">
        <f>H608*G608</f>
        <v>0.97323600973236024</v>
      </c>
      <c r="J608" s="1650">
        <f>(C608/C621)*M604</f>
        <v>0.244140625</v>
      </c>
      <c r="K608" s="1081">
        <f>J608*G608</f>
        <v>0.244140625</v>
      </c>
      <c r="L608" s="4240" t="s">
        <v>1520</v>
      </c>
      <c r="M608" s="4240"/>
      <c r="N608" s="4240"/>
    </row>
    <row r="609" spans="1:15" ht="15.75">
      <c r="A609" s="4250"/>
      <c r="B609" s="1703">
        <v>0.4</v>
      </c>
      <c r="C609" s="1703">
        <v>0.1</v>
      </c>
      <c r="D609" s="4235" t="s">
        <v>1451</v>
      </c>
      <c r="E609" s="4235"/>
      <c r="F609" s="4235"/>
      <c r="G609" s="1077">
        <v>1</v>
      </c>
      <c r="H609" s="1459">
        <f>(B609/B621)*K604</f>
        <v>0.38929440389294412</v>
      </c>
      <c r="I609" s="1704">
        <f>H609*G609</f>
        <v>0.38929440389294412</v>
      </c>
      <c r="J609" s="1650">
        <f>(C609/C621)*M604</f>
        <v>9.765625E-2</v>
      </c>
      <c r="K609" s="1081">
        <f>J609*G609</f>
        <v>9.765625E-2</v>
      </c>
      <c r="L609" s="4240"/>
      <c r="M609" s="4240"/>
      <c r="N609" s="4240"/>
    </row>
    <row r="610" spans="1:15" ht="15.75">
      <c r="A610" s="4250"/>
      <c r="B610" s="1703">
        <v>5.0000000000000001E-3</v>
      </c>
      <c r="C610" s="1703">
        <v>2E-3</v>
      </c>
      <c r="D610" s="4235" t="s">
        <v>555</v>
      </c>
      <c r="E610" s="4235"/>
      <c r="F610" s="4235"/>
      <c r="G610" s="1077">
        <v>1</v>
      </c>
      <c r="H610" s="1459">
        <f>(B610/B621)*K604</f>
        <v>4.8661800486618015E-3</v>
      </c>
      <c r="I610" s="1704">
        <f>H610*G610</f>
        <v>4.8661800486618015E-3</v>
      </c>
      <c r="J610" s="1650">
        <f>(C610/C621)*M604</f>
        <v>1.953125E-3</v>
      </c>
      <c r="K610" s="1081">
        <f>J610*G610</f>
        <v>1.953125E-3</v>
      </c>
      <c r="L610" s="4240"/>
      <c r="M610" s="4240"/>
      <c r="N610" s="4240"/>
    </row>
    <row r="611" spans="1:15" ht="15.75">
      <c r="A611" s="4250"/>
      <c r="B611" s="1703">
        <v>0.4</v>
      </c>
      <c r="C611" s="1703">
        <v>0.1</v>
      </c>
      <c r="D611" s="4235" t="s">
        <v>491</v>
      </c>
      <c r="E611" s="4235"/>
      <c r="F611" s="4235"/>
      <c r="G611" s="1077">
        <v>1</v>
      </c>
      <c r="H611" s="1459">
        <f>(B611/B621)*K604</f>
        <v>0.38929440389294412</v>
      </c>
      <c r="I611" s="1704">
        <f>H611*G611</f>
        <v>0.38929440389294412</v>
      </c>
      <c r="J611" s="1650">
        <f>(C611/C621)*M604</f>
        <v>9.765625E-2</v>
      </c>
      <c r="K611" s="1081">
        <f>J611*G611</f>
        <v>9.765625E-2</v>
      </c>
      <c r="L611" s="4240"/>
      <c r="M611" s="4240"/>
      <c r="N611" s="4240"/>
    </row>
    <row r="612" spans="1:15" ht="15.75">
      <c r="A612" s="4250"/>
      <c r="B612" s="1705">
        <f>B613+B614</f>
        <v>0.25</v>
      </c>
      <c r="C612" s="1705">
        <f>C613+C614</f>
        <v>0.06</v>
      </c>
      <c r="D612" s="4241" t="s">
        <v>1521</v>
      </c>
      <c r="E612" s="4241"/>
      <c r="F612" s="4241"/>
      <c r="G612" s="1706"/>
      <c r="H612" s="4233">
        <f>(B612/B621)*K604</f>
        <v>0.24330900243309006</v>
      </c>
      <c r="I612" s="4233"/>
      <c r="J612" s="4234">
        <f>(C612/C621)*M604</f>
        <v>5.859375E-2</v>
      </c>
      <c r="K612" s="4234"/>
      <c r="L612" s="4240"/>
      <c r="M612" s="4240"/>
      <c r="N612" s="4240"/>
    </row>
    <row r="613" spans="1:15" ht="15.75">
      <c r="A613" s="4250"/>
      <c r="B613" s="1703">
        <v>0.1</v>
      </c>
      <c r="C613" s="1703">
        <v>0.02</v>
      </c>
      <c r="D613" s="4235" t="s">
        <v>1467</v>
      </c>
      <c r="E613" s="4235"/>
      <c r="F613" s="4235"/>
      <c r="G613" s="1077">
        <v>1</v>
      </c>
      <c r="H613" s="1459">
        <f>(B613/B621)*K604</f>
        <v>9.732360097323603E-2</v>
      </c>
      <c r="I613" s="1704">
        <f>H613*G613</f>
        <v>9.732360097323603E-2</v>
      </c>
      <c r="J613" s="1650">
        <f>(C613/C621)*M604</f>
        <v>1.953125E-2</v>
      </c>
      <c r="K613" s="1081">
        <f>J613*G613</f>
        <v>1.953125E-2</v>
      </c>
      <c r="L613" s="4240"/>
      <c r="M613" s="4240"/>
      <c r="N613" s="4240"/>
    </row>
    <row r="614" spans="1:15" ht="15.75">
      <c r="A614" s="4250"/>
      <c r="B614" s="1703">
        <v>0.15</v>
      </c>
      <c r="C614" s="1703">
        <v>0.04</v>
      </c>
      <c r="D614" s="4235" t="s">
        <v>274</v>
      </c>
      <c r="E614" s="4235"/>
      <c r="F614" s="4235"/>
      <c r="G614" s="1077">
        <v>1</v>
      </c>
      <c r="H614" s="1459">
        <f>(B614/B621)*K604</f>
        <v>0.14598540145985403</v>
      </c>
      <c r="I614" s="1704">
        <f>H614*G614</f>
        <v>0.14598540145985403</v>
      </c>
      <c r="J614" s="1650">
        <f>(C614/C621)*M604</f>
        <v>3.90625E-2</v>
      </c>
      <c r="K614" s="1081">
        <f>J614*G614</f>
        <v>3.90625E-2</v>
      </c>
      <c r="L614" s="4240"/>
      <c r="M614" s="4240"/>
      <c r="N614" s="4240"/>
    </row>
    <row r="615" spans="1:15" ht="15.75">
      <c r="A615" s="4250"/>
      <c r="B615" s="1703"/>
      <c r="C615" s="1703"/>
      <c r="D615" s="4235" t="s">
        <v>498</v>
      </c>
      <c r="E615" s="4235"/>
      <c r="F615" s="4235"/>
      <c r="G615" s="1077">
        <v>1</v>
      </c>
      <c r="H615" s="1459">
        <f>(B615/B621)*K604</f>
        <v>0</v>
      </c>
      <c r="I615" s="1704">
        <f>H615*G615</f>
        <v>0</v>
      </c>
      <c r="J615" s="1650">
        <f>(C615/C621)*M604</f>
        <v>0</v>
      </c>
      <c r="K615" s="1081">
        <f>J615*G615</f>
        <v>0</v>
      </c>
      <c r="L615" s="4240"/>
      <c r="M615" s="4240"/>
      <c r="N615" s="4240"/>
    </row>
    <row r="616" spans="1:15">
      <c r="A616" s="4250"/>
      <c r="B616" s="1672"/>
      <c r="C616" s="1672"/>
      <c r="D616" s="1672"/>
      <c r="E616" s="1672"/>
      <c r="F616" s="1672"/>
      <c r="G616" s="1672"/>
      <c r="H616" s="1672"/>
      <c r="I616" s="1672"/>
      <c r="J616" s="1672"/>
      <c r="K616" s="1672"/>
      <c r="L616" s="1672"/>
      <c r="M616" s="1672"/>
      <c r="N616" s="1672"/>
    </row>
    <row r="617" spans="1:15" ht="18.75">
      <c r="A617" s="4250"/>
      <c r="B617" s="1707" t="s">
        <v>569</v>
      </c>
      <c r="C617" s="1708"/>
      <c r="D617" s="1709" t="s">
        <v>1470</v>
      </c>
      <c r="E617" s="1708"/>
      <c r="F617" s="1708"/>
      <c r="G617" s="1708"/>
      <c r="H617" s="1708"/>
      <c r="I617" s="1708"/>
      <c r="J617" s="1708"/>
      <c r="K617" s="1708"/>
      <c r="L617" s="1708"/>
      <c r="M617" s="1708"/>
      <c r="N617" s="1708"/>
    </row>
    <row r="618" spans="1:15" ht="18.75">
      <c r="A618" s="4250"/>
      <c r="B618" s="1710"/>
      <c r="C618" s="1711"/>
      <c r="D618" s="1712" t="s">
        <v>1471</v>
      </c>
      <c r="E618" s="1711"/>
      <c r="F618" s="1711"/>
      <c r="G618" s="1711"/>
      <c r="H618" s="1711"/>
      <c r="I618" s="1711"/>
      <c r="J618" s="1645" t="s">
        <v>1522</v>
      </c>
      <c r="K618" s="1711"/>
      <c r="L618" s="1711"/>
      <c r="M618" s="1711"/>
      <c r="N618" s="1711"/>
    </row>
    <row r="619" spans="1:15" ht="18.75">
      <c r="A619" s="4250"/>
      <c r="B619" s="1713"/>
      <c r="C619" s="1711"/>
      <c r="D619" s="1712" t="s">
        <v>1523</v>
      </c>
      <c r="E619" s="1711"/>
      <c r="F619" s="1711"/>
      <c r="G619" s="1711"/>
      <c r="H619" s="1711"/>
      <c r="I619" s="1711"/>
      <c r="J619" s="1645" t="s">
        <v>1524</v>
      </c>
      <c r="K619" s="1711"/>
      <c r="L619" s="1711"/>
      <c r="M619" s="1711"/>
      <c r="N619" s="1711"/>
    </row>
    <row r="620" spans="1:15" ht="15.75" thickBot="1">
      <c r="A620" s="4250"/>
      <c r="B620" s="1073"/>
      <c r="C620" s="1073"/>
      <c r="D620" s="1645"/>
      <c r="E620" s="1645"/>
      <c r="F620" s="1645"/>
      <c r="G620" s="1645"/>
      <c r="H620" s="1645"/>
      <c r="I620" s="1645"/>
      <c r="J620" s="1645"/>
      <c r="K620" s="1645"/>
      <c r="L620" s="1645"/>
      <c r="M620" s="1645"/>
      <c r="N620" s="1645"/>
    </row>
    <row r="621" spans="1:15" ht="15.75" thickBot="1">
      <c r="A621" s="4250"/>
      <c r="B621" s="1714">
        <f>SUM(B608:B611,B613:B615)</f>
        <v>2.0549999999999997</v>
      </c>
      <c r="C621" s="1714">
        <f>SUM(C608:C611,C613:C615)</f>
        <v>0.51200000000000001</v>
      </c>
      <c r="D621" s="1714"/>
      <c r="E621" s="1715" t="s">
        <v>1478</v>
      </c>
      <c r="F621" s="1716"/>
      <c r="G621" s="1716"/>
      <c r="H621" s="1717" t="s">
        <v>1525</v>
      </c>
      <c r="I621" s="1718">
        <f>SUM(I608:I611,I613:I615)</f>
        <v>2.0000000000000004</v>
      </c>
      <c r="J621" s="1716"/>
      <c r="K621" s="1718">
        <f>SUM(K608:K611,K613:K615)</f>
        <v>0.5</v>
      </c>
      <c r="L621" s="1716"/>
      <c r="M621" s="1716"/>
      <c r="N621" s="1716"/>
    </row>
    <row r="623" spans="1:15" ht="15.75" thickBot="1">
      <c r="A623" s="993">
        <v>3</v>
      </c>
      <c r="B623" s="993">
        <v>11</v>
      </c>
      <c r="C623" s="993">
        <v>11</v>
      </c>
      <c r="D623" s="993">
        <v>11</v>
      </c>
      <c r="E623" s="993">
        <v>11</v>
      </c>
      <c r="F623" s="993">
        <v>11</v>
      </c>
      <c r="G623" s="993">
        <v>11</v>
      </c>
      <c r="H623" s="993">
        <v>11</v>
      </c>
      <c r="I623" s="993">
        <v>11</v>
      </c>
      <c r="J623" s="993">
        <v>11</v>
      </c>
      <c r="K623" s="993">
        <v>11</v>
      </c>
      <c r="L623" s="993">
        <v>11</v>
      </c>
      <c r="M623" s="993">
        <v>11</v>
      </c>
      <c r="N623" s="993">
        <v>11</v>
      </c>
      <c r="O623" s="17" t="s">
        <v>0</v>
      </c>
    </row>
    <row r="624" spans="1:15">
      <c r="A624" s="4225" t="s">
        <v>260</v>
      </c>
      <c r="B624" s="4227" t="s">
        <v>1526</v>
      </c>
      <c r="C624" s="4228"/>
      <c r="D624" s="4228"/>
      <c r="E624" s="4228"/>
      <c r="F624" s="4228"/>
      <c r="G624" s="4228"/>
      <c r="H624" s="4228"/>
      <c r="I624" s="4228"/>
      <c r="J624" s="4228"/>
      <c r="K624" s="4228"/>
      <c r="L624" s="4228"/>
      <c r="M624" s="4228"/>
      <c r="N624" s="4231">
        <v>12</v>
      </c>
    </row>
    <row r="625" spans="1:14">
      <c r="A625" s="4226"/>
      <c r="B625" s="4229"/>
      <c r="C625" s="4230"/>
      <c r="D625" s="4230"/>
      <c r="E625" s="4230"/>
      <c r="F625" s="4230"/>
      <c r="G625" s="4230"/>
      <c r="H625" s="4230"/>
      <c r="I625" s="4230"/>
      <c r="J625" s="4230"/>
      <c r="K625" s="4230"/>
      <c r="L625" s="4230"/>
      <c r="M625" s="4230"/>
      <c r="N625" s="4232"/>
    </row>
    <row r="626" spans="1:14">
      <c r="A626" s="4226"/>
      <c r="B626" s="4229"/>
      <c r="C626" s="4230"/>
      <c r="D626" s="4230"/>
      <c r="E626" s="4230"/>
      <c r="F626" s="4230"/>
      <c r="G626" s="4230"/>
      <c r="H626" s="4230"/>
      <c r="I626" s="4230"/>
      <c r="J626" s="4230"/>
      <c r="K626" s="4230"/>
      <c r="L626" s="4230"/>
      <c r="M626" s="4230"/>
      <c r="N626" s="4232"/>
    </row>
    <row r="627" spans="1:14">
      <c r="A627" s="4205" t="s">
        <v>482</v>
      </c>
      <c r="B627" s="4206" t="s">
        <v>1287</v>
      </c>
      <c r="C627" s="4207"/>
      <c r="D627" s="4207"/>
      <c r="E627" s="4207"/>
      <c r="F627" s="4207"/>
      <c r="G627" s="4207"/>
      <c r="H627" s="4207"/>
      <c r="I627" s="4207"/>
      <c r="J627" s="4207"/>
      <c r="K627" s="4207"/>
      <c r="L627" s="4207"/>
      <c r="M627" s="4207"/>
      <c r="N627" s="4208"/>
    </row>
    <row r="628" spans="1:14">
      <c r="A628" s="4205"/>
      <c r="B628" s="4206"/>
      <c r="C628" s="4207"/>
      <c r="D628" s="4207"/>
      <c r="E628" s="4207"/>
      <c r="F628" s="4207"/>
      <c r="G628" s="4207"/>
      <c r="H628" s="4207"/>
      <c r="I628" s="4207"/>
      <c r="J628" s="4207"/>
      <c r="K628" s="4207"/>
      <c r="L628" s="4207"/>
      <c r="M628" s="4207"/>
      <c r="N628" s="4208"/>
    </row>
    <row r="629" spans="1:14">
      <c r="A629" s="4205"/>
      <c r="B629" s="4209" t="s">
        <v>1527</v>
      </c>
      <c r="C629" s="4210"/>
      <c r="D629" s="4210"/>
      <c r="E629" s="4210"/>
      <c r="F629" s="4210"/>
      <c r="G629" s="4210"/>
      <c r="H629" s="4210"/>
      <c r="I629" s="4210"/>
      <c r="J629" s="1157" t="s">
        <v>27</v>
      </c>
      <c r="K629" s="1157" t="s">
        <v>27</v>
      </c>
      <c r="L629" s="1157" t="s">
        <v>27</v>
      </c>
      <c r="M629" s="1157" t="s">
        <v>27</v>
      </c>
      <c r="N629" s="1158" t="s">
        <v>27</v>
      </c>
    </row>
    <row r="630" spans="1:14">
      <c r="A630" s="4205"/>
      <c r="B630" s="4209"/>
      <c r="C630" s="4210"/>
      <c r="D630" s="4210"/>
      <c r="E630" s="4210"/>
      <c r="F630" s="4210"/>
      <c r="G630" s="4210"/>
      <c r="H630" s="4210"/>
      <c r="I630" s="4210"/>
      <c r="J630" s="4211">
        <v>1</v>
      </c>
      <c r="K630" s="4211">
        <v>1</v>
      </c>
      <c r="L630" s="4211">
        <v>2</v>
      </c>
      <c r="M630" s="4211">
        <v>2</v>
      </c>
      <c r="N630" s="4212">
        <v>2</v>
      </c>
    </row>
    <row r="631" spans="1:14">
      <c r="A631" s="4205"/>
      <c r="B631" s="4209"/>
      <c r="C631" s="4210"/>
      <c r="D631" s="4210"/>
      <c r="E631" s="4210"/>
      <c r="F631" s="4210"/>
      <c r="G631" s="4210"/>
      <c r="H631" s="4210"/>
      <c r="I631" s="4210"/>
      <c r="J631" s="4211"/>
      <c r="K631" s="4211"/>
      <c r="L631" s="4211"/>
      <c r="M631" s="4211"/>
      <c r="N631" s="4212"/>
    </row>
    <row r="632" spans="1:14" ht="15.75">
      <c r="A632" s="4205"/>
      <c r="B632" s="4209"/>
      <c r="C632" s="4210"/>
      <c r="D632" s="4210"/>
      <c r="E632" s="4210"/>
      <c r="F632" s="4210"/>
      <c r="G632" s="4210"/>
      <c r="H632" s="4210"/>
      <c r="I632" s="4210"/>
      <c r="J632" s="1159">
        <f>B678</f>
        <v>5.870000000000001</v>
      </c>
      <c r="K632" s="1159">
        <f>C678</f>
        <v>0.125</v>
      </c>
      <c r="L632" s="1159">
        <f>D678</f>
        <v>2.62</v>
      </c>
      <c r="M632" s="1159">
        <f>E678</f>
        <v>0.57000000000000006</v>
      </c>
      <c r="N632" s="1160">
        <f>F678</f>
        <v>0.14000000000000001</v>
      </c>
    </row>
    <row r="633" spans="1:14">
      <c r="A633" s="4205"/>
      <c r="B633" s="4209"/>
      <c r="C633" s="4210"/>
      <c r="D633" s="4210"/>
      <c r="E633" s="4210"/>
      <c r="F633" s="4210"/>
      <c r="G633" s="4210"/>
      <c r="H633" s="4210"/>
      <c r="I633" s="4210"/>
      <c r="J633" s="4213" t="s">
        <v>382</v>
      </c>
      <c r="K633" s="4213"/>
      <c r="L633" s="4213"/>
      <c r="M633" s="4213"/>
      <c r="N633" s="4214"/>
    </row>
    <row r="634" spans="1:14">
      <c r="A634" s="4205"/>
      <c r="B634" s="4209"/>
      <c r="C634" s="4210"/>
      <c r="D634" s="4210"/>
      <c r="E634" s="4210"/>
      <c r="F634" s="4210"/>
      <c r="G634" s="4210"/>
      <c r="H634" s="4210"/>
      <c r="I634" s="4210"/>
      <c r="J634" s="1157" t="s">
        <v>27</v>
      </c>
      <c r="K634" s="1161" t="s">
        <v>23</v>
      </c>
      <c r="L634" s="3"/>
      <c r="M634" s="3"/>
      <c r="N634" s="141"/>
    </row>
    <row r="635" spans="1:14">
      <c r="A635" s="4205"/>
      <c r="B635" s="4215" t="s">
        <v>586</v>
      </c>
      <c r="C635" s="4224" t="s">
        <v>587</v>
      </c>
      <c r="D635" s="4224" t="s">
        <v>588</v>
      </c>
      <c r="E635" s="4224" t="s">
        <v>589</v>
      </c>
      <c r="F635" s="4224" t="s">
        <v>590</v>
      </c>
      <c r="G635" s="1162"/>
      <c r="H635" s="1162"/>
      <c r="I635" s="4221" t="str">
        <f>B635</f>
        <v>suprême  de volaille</v>
      </c>
      <c r="J635" s="4221" t="str">
        <f>C635</f>
        <v>sauce ivoire</v>
      </c>
      <c r="K635" s="4221" t="str">
        <f>D635</f>
        <v>cylindre de pomme</v>
      </c>
      <c r="L635" s="4221" t="str">
        <f>E635</f>
        <v>navets glacés</v>
      </c>
      <c r="M635" s="4221" t="str">
        <f>F635</f>
        <v>finition</v>
      </c>
      <c r="N635" s="4222" t="s">
        <v>453</v>
      </c>
    </row>
    <row r="636" spans="1:14">
      <c r="A636" s="4205"/>
      <c r="B636" s="4215"/>
      <c r="C636" s="4224"/>
      <c r="D636" s="4224"/>
      <c r="E636" s="4224"/>
      <c r="F636" s="4224"/>
      <c r="G636" s="1162"/>
      <c r="H636" s="1162"/>
      <c r="I636" s="4221"/>
      <c r="J636" s="4221"/>
      <c r="K636" s="4221"/>
      <c r="L636" s="4221"/>
      <c r="M636" s="4221"/>
      <c r="N636" s="4222"/>
    </row>
    <row r="637" spans="1:14">
      <c r="A637" s="4205"/>
      <c r="B637" s="1163" t="s">
        <v>591</v>
      </c>
      <c r="C637" s="1164"/>
      <c r="D637" s="1164"/>
      <c r="E637" s="1164"/>
      <c r="F637" s="1164"/>
      <c r="G637" s="1164"/>
      <c r="H637" s="1164"/>
      <c r="I637" s="1164"/>
      <c r="J637" s="1164"/>
      <c r="K637" s="1164"/>
      <c r="L637" s="1164"/>
      <c r="M637" s="1164"/>
      <c r="N637" s="1165"/>
    </row>
    <row r="638" spans="1:14" ht="18.75">
      <c r="A638" s="4205"/>
      <c r="B638" s="1719"/>
      <c r="C638" s="1720"/>
      <c r="D638" s="1720"/>
      <c r="E638" s="1720"/>
      <c r="F638" s="1721"/>
      <c r="G638" s="4223"/>
      <c r="H638" s="4223"/>
      <c r="I638" s="108">
        <f>IF(ISTEXT(B638),B638,IF(ISBLANK(B638),0,(B638/B678)*J630))</f>
        <v>0</v>
      </c>
      <c r="J638" s="108">
        <f>IF(ISTEXT(C638),C638,IF(ISBLANK(C638),0,(C638/C678)*K630))</f>
        <v>0</v>
      </c>
      <c r="K638" s="108">
        <f>IF(ISTEXT(D638),D638,IF(ISBLANK(D638),0,(D638/D678)*L630))</f>
        <v>0</v>
      </c>
      <c r="L638" s="108">
        <f>IF(ISTEXT(E638),E638,IF(ISBLANK(E638),0,(E638/E678)*M630))</f>
        <v>0</v>
      </c>
      <c r="M638" s="108">
        <f>IF(ISTEXT(F638),F638,IF(ISBLANK(F638),0,(F638/F678)*N630))</f>
        <v>0</v>
      </c>
      <c r="N638" s="153">
        <f>SUM(I638:M638)</f>
        <v>0</v>
      </c>
    </row>
    <row r="639" spans="1:14" ht="18.75">
      <c r="A639" s="4205"/>
      <c r="B639" s="1089"/>
      <c r="C639" s="1090"/>
      <c r="D639" s="1090"/>
      <c r="E639" s="1090"/>
      <c r="F639" s="1091"/>
      <c r="G639" s="4220" t="s">
        <v>1528</v>
      </c>
      <c r="H639" s="4220"/>
      <c r="I639" s="108">
        <f>IF(ISTEXT(B639),B639,IF(ISBLANK(B639),0,(B639/B678)*J630))</f>
        <v>0</v>
      </c>
      <c r="J639" s="108">
        <f>IF(ISTEXT(C639),C639,IF(ISBLANK(C639),0,(C639/C678)*K630))</f>
        <v>0</v>
      </c>
      <c r="K639" s="108">
        <f>IF(ISTEXT(D639),D639,IF(ISBLANK(D639),0,(D639/D678)*L630))</f>
        <v>0</v>
      </c>
      <c r="L639" s="108">
        <f>IF(ISTEXT(E639),E639,IF(ISBLANK(E639),0,(E639/E678)*M630))</f>
        <v>0</v>
      </c>
      <c r="M639" s="108">
        <f>IF(ISTEXT(F639),F639,IF(ISBLANK(F639),0,(F639/F678)*N630))</f>
        <v>0</v>
      </c>
      <c r="N639" s="153">
        <f>SUM(I639:M639)</f>
        <v>0</v>
      </c>
    </row>
    <row r="640" spans="1:14" ht="18.75">
      <c r="A640" s="4205"/>
      <c r="B640" s="1089">
        <v>2.5</v>
      </c>
      <c r="C640" s="1090"/>
      <c r="D640" s="1090"/>
      <c r="E640" s="1090"/>
      <c r="F640" s="1091"/>
      <c r="G640" s="4216" t="s">
        <v>1529</v>
      </c>
      <c r="H640" s="4216"/>
      <c r="I640" s="108">
        <f>IF(ISTEXT(B640),B640,IF(ISBLANK(B640),0,(B640/B678)*J630))</f>
        <v>0.42589437819420778</v>
      </c>
      <c r="J640" s="108">
        <f>IF(ISTEXT(C640),C640,IF(ISBLANK(C640),0,(C640/C678)*K630))</f>
        <v>0</v>
      </c>
      <c r="K640" s="108">
        <f>IF(ISTEXT(D640),D640,IF(ISBLANK(D640),0,(D640/D678)*L630))</f>
        <v>0</v>
      </c>
      <c r="L640" s="108">
        <f>IF(ISTEXT(E640),E640,IF(ISBLANK(E640),0,(E640/E678)*M630))</f>
        <v>0</v>
      </c>
      <c r="M640" s="108">
        <f>IF(ISTEXT(F640),F640,IF(ISBLANK(F640),0,(F640/F678)*N630))</f>
        <v>0</v>
      </c>
      <c r="N640" s="153">
        <f>SUM(I640:M640)</f>
        <v>0.42589437819420778</v>
      </c>
    </row>
    <row r="641" spans="1:14" ht="18.75">
      <c r="A641" s="4205"/>
      <c r="B641" s="1089"/>
      <c r="C641" s="1090"/>
      <c r="D641" s="1090"/>
      <c r="E641" s="1090"/>
      <c r="F641" s="1091"/>
      <c r="G641" s="4216"/>
      <c r="H641" s="4216"/>
      <c r="I641" s="108">
        <f>IF(ISTEXT(B641),B641,IF(ISBLANK(B641),0,(B641/B678)*J630))</f>
        <v>0</v>
      </c>
      <c r="J641" s="108">
        <f>IF(ISTEXT(C641),C641,IF(ISBLANK(C641),0,(C641/C678)*K630))</f>
        <v>0</v>
      </c>
      <c r="K641" s="108">
        <f>IF(ISTEXT(D641),D641,IF(ISBLANK(D641),0,(D641/D678)*L630))</f>
        <v>0</v>
      </c>
      <c r="L641" s="108">
        <f>IF(ISTEXT(E641),E641,IF(ISBLANK(E641),0,(E641/E678)*M630))</f>
        <v>0</v>
      </c>
      <c r="M641" s="108">
        <f>IF(ISTEXT(F641),F641,IF(ISBLANK(F641),0,(F641/F678)*N630))</f>
        <v>0</v>
      </c>
      <c r="N641" s="153">
        <f t="shared" ref="N641:N676" si="12">SUM(I641:M641)</f>
        <v>0</v>
      </c>
    </row>
    <row r="642" spans="1:14" ht="18.75">
      <c r="A642" s="4205"/>
      <c r="B642" s="1089"/>
      <c r="C642" s="1090"/>
      <c r="D642" s="1090"/>
      <c r="E642" s="1090"/>
      <c r="F642" s="1091"/>
      <c r="G642" s="4220" t="s">
        <v>592</v>
      </c>
      <c r="H642" s="4220"/>
      <c r="I642" s="108">
        <f>IF(ISTEXT(B642),B642,IF(ISBLANK(B642),0,(B642/B678)*J630))</f>
        <v>0</v>
      </c>
      <c r="J642" s="108">
        <f>IF(ISTEXT(C642),C642,IF(ISBLANK(C642),0,(C642/C678)*K630))</f>
        <v>0</v>
      </c>
      <c r="K642" s="108">
        <f>IF(ISTEXT(D642),D642,IF(ISBLANK(D642),0,(D642/D678)*L630))</f>
        <v>0</v>
      </c>
      <c r="L642" s="108">
        <f>IF(ISTEXT(E642),E642,IF(ISBLANK(E642),0,(E642/E678)*M630))</f>
        <v>0</v>
      </c>
      <c r="M642" s="108">
        <f>IF(ISTEXT(F642),F642,IF(ISBLANK(F642),0,(F642/F678)*N630))</f>
        <v>0</v>
      </c>
      <c r="N642" s="153">
        <f t="shared" si="12"/>
        <v>0</v>
      </c>
    </row>
    <row r="643" spans="1:14" ht="18.75">
      <c r="A643" s="4205"/>
      <c r="B643" s="1089">
        <v>0.2</v>
      </c>
      <c r="C643" s="1090"/>
      <c r="D643" s="1090"/>
      <c r="E643" s="1090"/>
      <c r="F643" s="1091"/>
      <c r="G643" s="4216" t="s">
        <v>593</v>
      </c>
      <c r="H643" s="4216"/>
      <c r="I643" s="108">
        <f>IF(ISTEXT(B643),B643,IF(ISBLANK(B643),0,(B643/B678)*J630))</f>
        <v>3.4071550255536626E-2</v>
      </c>
      <c r="J643" s="108">
        <f>IF(ISTEXT(C643),C643,IF(ISBLANK(C643),0,(C643/C678)*K630))</f>
        <v>0</v>
      </c>
      <c r="K643" s="108">
        <f>IF(ISTEXT(D643),D643,IF(ISBLANK(D643),0,(D643/D678)*L630))</f>
        <v>0</v>
      </c>
      <c r="L643" s="108">
        <f>IF(ISTEXT(E643),E643,IF(ISBLANK(E643),0,(E643/E678)*M630))</f>
        <v>0</v>
      </c>
      <c r="M643" s="108">
        <f>IF(ISTEXT(F643),F643,IF(ISBLANK(F643),0,(F643/F678)*N630))</f>
        <v>0</v>
      </c>
      <c r="N643" s="153">
        <f t="shared" si="12"/>
        <v>3.4071550255536626E-2</v>
      </c>
    </row>
    <row r="644" spans="1:14" ht="18.75">
      <c r="A644" s="4205"/>
      <c r="B644" s="1089">
        <v>0.1</v>
      </c>
      <c r="C644" s="1090"/>
      <c r="D644" s="1090"/>
      <c r="E644" s="1090"/>
      <c r="F644" s="1091"/>
      <c r="G644" s="4216" t="s">
        <v>594</v>
      </c>
      <c r="H644" s="4216"/>
      <c r="I644" s="108">
        <f>IF(ISTEXT(B644),B644,IF(ISBLANK(B644),0,(B644/B678)*J630))</f>
        <v>1.7035775127768313E-2</v>
      </c>
      <c r="J644" s="108">
        <f>IF(ISTEXT(C644),C644,IF(ISBLANK(C644),0,(C644/C678)*K630))</f>
        <v>0</v>
      </c>
      <c r="K644" s="108">
        <f>IF(ISTEXT(D644),D644,IF(ISBLANK(D644),0,(D644/D678)*L630))</f>
        <v>0</v>
      </c>
      <c r="L644" s="108">
        <f>IF(ISTEXT(E644),E644,IF(ISBLANK(E644),0,(E644/E678)*M630))</f>
        <v>0</v>
      </c>
      <c r="M644" s="108">
        <f>IF(ISTEXT(F644),F644,IF(ISBLANK(F644),0,(F644/F678)*N630))</f>
        <v>0</v>
      </c>
      <c r="N644" s="153">
        <f t="shared" si="12"/>
        <v>1.7035775127768313E-2</v>
      </c>
    </row>
    <row r="645" spans="1:14" ht="18.75">
      <c r="A645" s="4205"/>
      <c r="B645" s="1089">
        <v>0.1</v>
      </c>
      <c r="C645" s="1090"/>
      <c r="D645" s="1090"/>
      <c r="E645" s="1090"/>
      <c r="F645" s="1091"/>
      <c r="G645" s="4216" t="s">
        <v>595</v>
      </c>
      <c r="H645" s="4216"/>
      <c r="I645" s="108">
        <f>IF(ISTEXT(B645),B645,IF(ISBLANK(B645),0,(B645/B678)*J630))</f>
        <v>1.7035775127768313E-2</v>
      </c>
      <c r="J645" s="108">
        <f>IF(ISTEXT(C645),C645,IF(ISBLANK(C645),0,(C645/C678)*K630))</f>
        <v>0</v>
      </c>
      <c r="K645" s="108">
        <f>IF(ISTEXT(D645),D645,IF(ISBLANK(D645),0,(D645/D678)*L630))</f>
        <v>0</v>
      </c>
      <c r="L645" s="108">
        <f>IF(ISTEXT(E645),E645,IF(ISBLANK(E645),0,(E645/E678)*M630))</f>
        <v>0</v>
      </c>
      <c r="M645" s="108">
        <f>IF(ISTEXT(F645),F645,IF(ISBLANK(F645),0,(F645/F678)*N630))</f>
        <v>0</v>
      </c>
      <c r="N645" s="153">
        <f t="shared" si="12"/>
        <v>1.7035775127768313E-2</v>
      </c>
    </row>
    <row r="646" spans="1:14" ht="18.75">
      <c r="A646" s="4205"/>
      <c r="B646" s="1089">
        <v>0.1</v>
      </c>
      <c r="C646" s="1090"/>
      <c r="D646" s="1090"/>
      <c r="E646" s="1090"/>
      <c r="F646" s="1091"/>
      <c r="G646" s="4216" t="s">
        <v>597</v>
      </c>
      <c r="H646" s="4216"/>
      <c r="I646" s="108">
        <f>IF(ISTEXT(B646),B646,IF(ISBLANK(B646),0,(B646/B678)*J630))</f>
        <v>1.7035775127768313E-2</v>
      </c>
      <c r="J646" s="108">
        <f>IF(ISTEXT(C646),C646,IF(ISBLANK(C646),0,(C646/C678)*K630))</f>
        <v>0</v>
      </c>
      <c r="K646" s="108">
        <f>IF(ISTEXT(D646),D646,IF(ISBLANK(D646),0,(D646/D678)*L630))</f>
        <v>0</v>
      </c>
      <c r="L646" s="108">
        <f>IF(ISTEXT(E646),E646,IF(ISBLANK(E646),0,(E646/E678)*M630))</f>
        <v>0</v>
      </c>
      <c r="M646" s="108">
        <f>IF(ISTEXT(F646),F646,IF(ISBLANK(F646),0,(F646/F678)*N630))</f>
        <v>0</v>
      </c>
      <c r="N646" s="153">
        <f t="shared" si="12"/>
        <v>1.7035775127768313E-2</v>
      </c>
    </row>
    <row r="647" spans="1:14" ht="18.75">
      <c r="A647" s="4205"/>
      <c r="B647" s="1089"/>
      <c r="C647" s="1090"/>
      <c r="D647" s="1090"/>
      <c r="E647" s="1090">
        <v>0.5</v>
      </c>
      <c r="F647" s="1091"/>
      <c r="G647" s="4216" t="s">
        <v>598</v>
      </c>
      <c r="H647" s="4216"/>
      <c r="I647" s="108">
        <f>IF(ISTEXT(B647),B647,IF(ISBLANK(B647),0,(B647/B678)*J630))</f>
        <v>0</v>
      </c>
      <c r="J647" s="108">
        <f>IF(ISTEXT(C647),C647,IF(ISBLANK(C647),0,(C647/C678)*K630))</f>
        <v>0</v>
      </c>
      <c r="K647" s="108">
        <f>IF(ISTEXT(D647),D647,IF(ISBLANK(D647),0,(D647/D678)*L630))</f>
        <v>0</v>
      </c>
      <c r="L647" s="108">
        <f>IF(ISTEXT(E647),E647,IF(ISBLANK(E647),0,(E647/E678)*M630))</f>
        <v>1.7543859649122806</v>
      </c>
      <c r="M647" s="108">
        <f>IF(ISTEXT(F647),F647,IF(ISBLANK(F647),0,(F647/F678)*N630))</f>
        <v>0</v>
      </c>
      <c r="N647" s="153">
        <f t="shared" si="12"/>
        <v>1.7543859649122806</v>
      </c>
    </row>
    <row r="648" spans="1:14" ht="18.75">
      <c r="A648" s="4205"/>
      <c r="B648" s="1089"/>
      <c r="C648" s="1090"/>
      <c r="D648" s="1090">
        <v>2</v>
      </c>
      <c r="E648" s="1090"/>
      <c r="F648" s="1091"/>
      <c r="G648" s="4216" t="s">
        <v>1530</v>
      </c>
      <c r="H648" s="4216"/>
      <c r="I648" s="108">
        <f>IF(ISTEXT(B648),B648,IF(ISBLANK(B648),0,(B648/B678)*J630))</f>
        <v>0</v>
      </c>
      <c r="J648" s="108">
        <f>IF(ISTEXT(C648),C648,IF(ISBLANK(C648),0,(C648/C678)*K630))</f>
        <v>0</v>
      </c>
      <c r="K648" s="108">
        <f>IF(ISTEXT(D648),D648,IF(ISBLANK(D648),0,(D648/D678)*L630))</f>
        <v>1.5267175572519083</v>
      </c>
      <c r="L648" s="108">
        <f>IF(ISTEXT(E648),E648,IF(ISBLANK(E648),0,(E648/E678)*M630))</f>
        <v>0</v>
      </c>
      <c r="M648" s="108">
        <f>IF(ISTEXT(F648),F648,IF(ISBLANK(F648),0,(F648/F678)*N630))</f>
        <v>0</v>
      </c>
      <c r="N648" s="153">
        <f t="shared" si="12"/>
        <v>1.5267175572519083</v>
      </c>
    </row>
    <row r="649" spans="1:14" ht="18.75">
      <c r="A649" s="4205"/>
      <c r="B649" s="1089"/>
      <c r="C649" s="1090"/>
      <c r="D649" s="1090">
        <v>0.02</v>
      </c>
      <c r="E649" s="1090"/>
      <c r="F649" s="1091">
        <v>0.04</v>
      </c>
      <c r="G649" s="4216" t="s">
        <v>1531</v>
      </c>
      <c r="H649" s="4216"/>
      <c r="I649" s="108">
        <f>IF(ISTEXT(B649),B649,IF(ISBLANK(B649),0,(B649/B678)*J630))</f>
        <v>0</v>
      </c>
      <c r="J649" s="108">
        <f>IF(ISTEXT(C649),C649,IF(ISBLANK(C649),0,(C649/C678)*K630))</f>
        <v>0</v>
      </c>
      <c r="K649" s="108">
        <f>IF(ISTEXT(D649),D649,IF(ISBLANK(D649),0,(D649/D678)*L630))</f>
        <v>1.5267175572519083E-2</v>
      </c>
      <c r="L649" s="108">
        <f>IF(ISTEXT(E649),E649,IF(ISBLANK(E649),0,(E649/E678)*M630))</f>
        <v>0</v>
      </c>
      <c r="M649" s="108">
        <f>IF(ISTEXT(F649),F649,IF(ISBLANK(F649),0,(F649/F678)*N630))</f>
        <v>0.5714285714285714</v>
      </c>
      <c r="N649" s="153">
        <f t="shared" si="12"/>
        <v>0.58669574700109051</v>
      </c>
    </row>
    <row r="650" spans="1:14" ht="18.75">
      <c r="A650" s="4205"/>
      <c r="B650" s="1089"/>
      <c r="C650" s="1090"/>
      <c r="D650" s="1090"/>
      <c r="E650" s="1090"/>
      <c r="F650" s="1722">
        <v>0.1</v>
      </c>
      <c r="G650" s="4216" t="s">
        <v>1532</v>
      </c>
      <c r="H650" s="4216"/>
      <c r="I650" s="108">
        <f>IF(ISTEXT(B650),B650,IF(ISBLANK(B650),0,(B650/B678)*J630))</f>
        <v>0</v>
      </c>
      <c r="J650" s="108">
        <f>IF(ISTEXT(C650),C650,IF(ISBLANK(C650),0,(C650/C678)*K630))</f>
        <v>0</v>
      </c>
      <c r="K650" s="108">
        <f>IF(ISTEXT(D650),D650,IF(ISBLANK(D650),0,(D650/D678)*L630))</f>
        <v>0</v>
      </c>
      <c r="L650" s="108">
        <f>IF(ISTEXT(E650),E650,IF(ISBLANK(E650),0,(E650/E678)*M630))</f>
        <v>0</v>
      </c>
      <c r="M650" s="108">
        <f>IF(ISTEXT(F650),F650,IF(ISBLANK(F650),0,(F650/F678)*N630))</f>
        <v>1.4285714285714286</v>
      </c>
      <c r="N650" s="1154">
        <f t="shared" si="12"/>
        <v>1.4285714285714286</v>
      </c>
    </row>
    <row r="651" spans="1:14" ht="18.75">
      <c r="A651" s="4205"/>
      <c r="B651" s="1089"/>
      <c r="C651" s="1090"/>
      <c r="D651" s="1090"/>
      <c r="E651" s="1090"/>
      <c r="F651" s="1091"/>
      <c r="G651" s="4216"/>
      <c r="H651" s="4216"/>
      <c r="I651" s="108">
        <f>IF(ISTEXT(B651),B651,IF(ISBLANK(B651),0,(B651/B678)*J630))</f>
        <v>0</v>
      </c>
      <c r="J651" s="108">
        <f>IF(ISTEXT(C651),C651,IF(ISBLANK(C651),0,(C651/C678)*K630))</f>
        <v>0</v>
      </c>
      <c r="K651" s="108">
        <f>IF(ISTEXT(D651),D651,IF(ISBLANK(D651),0,(D651/D678)*L630))</f>
        <v>0</v>
      </c>
      <c r="L651" s="108">
        <f>IF(ISTEXT(E651),E651,IF(ISBLANK(E651),0,(E651/E678)*M630))</f>
        <v>0</v>
      </c>
      <c r="M651" s="108">
        <f>IF(ISTEXT(F651),F651,IF(ISBLANK(F651),0,(F651/F678)*N630))</f>
        <v>0</v>
      </c>
      <c r="N651" s="153">
        <f t="shared" si="12"/>
        <v>0</v>
      </c>
    </row>
    <row r="652" spans="1:14" ht="18.75">
      <c r="A652" s="4205"/>
      <c r="B652" s="1089"/>
      <c r="C652" s="1090"/>
      <c r="D652" s="1090"/>
      <c r="E652" s="1090"/>
      <c r="F652" s="1091"/>
      <c r="G652" s="4220" t="s">
        <v>1533</v>
      </c>
      <c r="H652" s="4220"/>
      <c r="I652" s="108">
        <f>IF(ISTEXT(B652),B652,IF(ISBLANK(B652),0,(B652/B678)*J630))</f>
        <v>0</v>
      </c>
      <c r="J652" s="108">
        <f>IF(ISTEXT(C652),C652,IF(ISBLANK(C652),0,(C652/C678)*K630))</f>
        <v>0</v>
      </c>
      <c r="K652" s="108">
        <f>IF(ISTEXT(D652),D652,IF(ISBLANK(D652),0,(D652/D678)*L630))</f>
        <v>0</v>
      </c>
      <c r="L652" s="108">
        <f>IF(ISTEXT(E652),E652,IF(ISBLANK(E652),0,(E652/E678)*M630))</f>
        <v>0</v>
      </c>
      <c r="M652" s="108">
        <f>IF(ISTEXT(F652),F652,IF(ISBLANK(F652),0,(F652/F678)*N630))</f>
        <v>0</v>
      </c>
      <c r="N652" s="153">
        <f t="shared" si="12"/>
        <v>0</v>
      </c>
    </row>
    <row r="653" spans="1:14" ht="18.75">
      <c r="A653" s="4205"/>
      <c r="B653" s="1089">
        <v>0.12</v>
      </c>
      <c r="C653" s="1090">
        <v>7.4999999999999997E-2</v>
      </c>
      <c r="D653" s="1090">
        <v>0.1</v>
      </c>
      <c r="E653" s="1090">
        <v>0.05</v>
      </c>
      <c r="F653" s="1091"/>
      <c r="G653" s="4216" t="s">
        <v>1052</v>
      </c>
      <c r="H653" s="4216"/>
      <c r="I653" s="108">
        <f>IF(ISTEXT(B653),B653,IF(ISBLANK(B653),0,(B653/B678)*J630))</f>
        <v>2.0442930153321971E-2</v>
      </c>
      <c r="J653" s="108">
        <f>IF(ISTEXT(C653),C653,IF(ISBLANK(C653),0,(C653/C678)*K630))</f>
        <v>0.6</v>
      </c>
      <c r="K653" s="108">
        <f>IF(ISTEXT(D653),D653,IF(ISBLANK(D653),0,(D653/D678)*L630))</f>
        <v>7.6335877862595422E-2</v>
      </c>
      <c r="L653" s="108">
        <f>IF(ISTEXT(E653),E653,IF(ISBLANK(E653),0,(E653/E678)*M630))</f>
        <v>0.17543859649122806</v>
      </c>
      <c r="M653" s="108">
        <f>IF(ISTEXT(F653),F653,IF(ISBLANK(F653),0,(F653/F678)*N630))</f>
        <v>0</v>
      </c>
      <c r="N653" s="153">
        <f t="shared" si="12"/>
        <v>0.87221740450714547</v>
      </c>
    </row>
    <row r="654" spans="1:14" ht="18.75">
      <c r="A654" s="4205"/>
      <c r="B654" s="1089"/>
      <c r="C654" s="1095">
        <v>0.05</v>
      </c>
      <c r="D654" s="1090"/>
      <c r="E654" s="1090"/>
      <c r="F654" s="1091"/>
      <c r="G654" s="4216" t="s">
        <v>1534</v>
      </c>
      <c r="H654" s="4216"/>
      <c r="I654" s="108">
        <f>IF(ISTEXT(B654),B654,IF(ISBLANK(B654),0,(B654/B678)*J630))</f>
        <v>0</v>
      </c>
      <c r="J654" s="108">
        <f>IF(ISTEXT(C654),C654,IF(ISBLANK(C654),0,(C654/C678)*K630))</f>
        <v>0.4</v>
      </c>
      <c r="K654" s="108">
        <f>IF(ISTEXT(D654),D654,IF(ISBLANK(D654),0,(D654/D678)*L630))</f>
        <v>0</v>
      </c>
      <c r="L654" s="108">
        <f>IF(ISTEXT(E654),E654,IF(ISBLANK(E654),0,(E654/E678)*M630))</f>
        <v>0</v>
      </c>
      <c r="M654" s="108">
        <f>IF(ISTEXT(F654),F654,IF(ISBLANK(F654),0,(F654/F678)*N630))</f>
        <v>0</v>
      </c>
      <c r="N654" s="153">
        <f t="shared" si="12"/>
        <v>0.4</v>
      </c>
    </row>
    <row r="655" spans="1:14" ht="18.75">
      <c r="A655" s="4205"/>
      <c r="B655" s="1089"/>
      <c r="C655" s="1090"/>
      <c r="D655" s="1090"/>
      <c r="E655" s="1090"/>
      <c r="F655" s="1091"/>
      <c r="G655" s="4216"/>
      <c r="H655" s="4216"/>
      <c r="I655" s="108">
        <f>IF(ISTEXT(B655),B655,IF(ISBLANK(B655),0,(B655/B678)*J630))</f>
        <v>0</v>
      </c>
      <c r="J655" s="108">
        <f>IF(ISTEXT(C655),C655,IF(ISBLANK(C655),0,(C655/C678)*K630))</f>
        <v>0</v>
      </c>
      <c r="K655" s="108">
        <f>IF(ISTEXT(D655),D655,IF(ISBLANK(D655),0,(D655/D678)*L630))</f>
        <v>0</v>
      </c>
      <c r="L655" s="108">
        <f>IF(ISTEXT(E655),E655,IF(ISBLANK(E655),0,(E655/E678)*M630))</f>
        <v>0</v>
      </c>
      <c r="M655" s="108">
        <f>IF(ISTEXT(F655),F655,IF(ISBLANK(F655),0,(F655/F678)*N630))</f>
        <v>0</v>
      </c>
      <c r="N655" s="153">
        <f t="shared" si="12"/>
        <v>0</v>
      </c>
    </row>
    <row r="656" spans="1:14" ht="18.75">
      <c r="A656" s="4205"/>
      <c r="B656" s="1089"/>
      <c r="C656" s="1090"/>
      <c r="D656" s="1090"/>
      <c r="E656" s="1090"/>
      <c r="F656" s="1091"/>
      <c r="G656" s="4220" t="s">
        <v>1535</v>
      </c>
      <c r="H656" s="4220"/>
      <c r="I656" s="108">
        <f>IF(ISTEXT(B656),B656,IF(ISBLANK(B656),0,(B656/B678)*J630))</f>
        <v>0</v>
      </c>
      <c r="J656" s="108">
        <f>IF(ISTEXT(C656),C656,IF(ISBLANK(C656),0,(C656/C678)*K630))</f>
        <v>0</v>
      </c>
      <c r="K656" s="108">
        <f>IF(ISTEXT(D656),D656,IF(ISBLANK(D656),0,(D656/D678)*L630))</f>
        <v>0</v>
      </c>
      <c r="L656" s="108">
        <f>IF(ISTEXT(E656),E656,IF(ISBLANK(E656),0,(E656/E678)*M630))</f>
        <v>0</v>
      </c>
      <c r="M656" s="108">
        <f>IF(ISTEXT(F656),F656,IF(ISBLANK(F656),0,(F656/F678)*N630))</f>
        <v>0</v>
      </c>
      <c r="N656" s="153">
        <f t="shared" si="12"/>
        <v>0</v>
      </c>
    </row>
    <row r="657" spans="1:14" ht="18.75">
      <c r="A657" s="4205"/>
      <c r="B657" s="1723">
        <v>2</v>
      </c>
      <c r="C657" s="1090"/>
      <c r="D657" s="1090"/>
      <c r="E657" s="1090"/>
      <c r="F657" s="1091"/>
      <c r="G657" s="4216" t="s">
        <v>1536</v>
      </c>
      <c r="H657" s="4216"/>
      <c r="I657" s="108">
        <f>IF(ISTEXT(B657),B657,IF(ISBLANK(B657),0,(B657/B678)*J630))</f>
        <v>0.3407155025553662</v>
      </c>
      <c r="J657" s="108">
        <f>IF(ISTEXT(C657),C657,IF(ISBLANK(C657),0,(C657/C678)*K630))</f>
        <v>0</v>
      </c>
      <c r="K657" s="108">
        <f>IF(ISTEXT(D657),D657,IF(ISBLANK(D657),0,(D657/D678)*L630))</f>
        <v>0</v>
      </c>
      <c r="L657" s="108">
        <f>IF(ISTEXT(E657),E657,IF(ISBLANK(E657),0,(E657/E678)*M630))</f>
        <v>0</v>
      </c>
      <c r="M657" s="108">
        <f>IF(ISTEXT(F657),F657,IF(ISBLANK(F657),0,(F657/F678)*N630))</f>
        <v>0</v>
      </c>
      <c r="N657" s="1156">
        <f t="shared" si="12"/>
        <v>0.3407155025553662</v>
      </c>
    </row>
    <row r="658" spans="1:14" ht="18.75">
      <c r="A658" s="4205"/>
      <c r="B658" s="1724">
        <v>0.75</v>
      </c>
      <c r="C658" s="1090"/>
      <c r="D658" s="1095">
        <v>0.5</v>
      </c>
      <c r="E658" s="1095"/>
      <c r="F658" s="1091"/>
      <c r="G658" s="4216" t="s">
        <v>1537</v>
      </c>
      <c r="H658" s="4216"/>
      <c r="I658" s="108">
        <f>IF(ISTEXT(B658),B658,IF(ISBLANK(B658),0,(B658/B678)*J630))</f>
        <v>0.12776831345826234</v>
      </c>
      <c r="J658" s="108">
        <f>IF(ISTEXT(C658),C658,IF(ISBLANK(C658),0,(C658/C678)*K630))</f>
        <v>0</v>
      </c>
      <c r="K658" s="108">
        <f>IF(ISTEXT(D658),D658,IF(ISBLANK(D658),0,(D658/D678)*L630))</f>
        <v>0.38167938931297707</v>
      </c>
      <c r="L658" s="108">
        <f>IF(ISTEXT(E658),E658,IF(ISBLANK(E658),0,(E658/E678)*M630))</f>
        <v>0</v>
      </c>
      <c r="M658" s="108">
        <f>IF(ISTEXT(F658),F658,IF(ISBLANK(F658),0,(F658/F678)*N630))</f>
        <v>0</v>
      </c>
      <c r="N658" s="1156">
        <f t="shared" si="12"/>
        <v>0.50944770277123941</v>
      </c>
    </row>
    <row r="659" spans="1:14" ht="18.75">
      <c r="A659" s="4205"/>
      <c r="B659" s="1089"/>
      <c r="C659" s="1090"/>
      <c r="D659" s="1090"/>
      <c r="E659" s="1090">
        <v>0.02</v>
      </c>
      <c r="F659" s="1091"/>
      <c r="G659" s="4216" t="s">
        <v>447</v>
      </c>
      <c r="H659" s="4216"/>
      <c r="I659" s="108">
        <f>IF(ISTEXT(B659),B659,IF(ISBLANK(B659),0,(B659/B678)*J630))</f>
        <v>0</v>
      </c>
      <c r="J659" s="108">
        <f>IF(ISTEXT(C659),C659,IF(ISBLANK(C659),0,(C659/C678)*K630))</f>
        <v>0</v>
      </c>
      <c r="K659" s="108">
        <f>IF(ISTEXT(D659),D659,IF(ISBLANK(D659),0,(D659/D678)*L630))</f>
        <v>0</v>
      </c>
      <c r="L659" s="108">
        <f>IF(ISTEXT(E659),E659,IF(ISBLANK(E659),0,(E659/E678)*M630))</f>
        <v>7.0175438596491224E-2</v>
      </c>
      <c r="M659" s="108">
        <f>IF(ISTEXT(F659),F659,IF(ISBLANK(F659),0,(F659/F678)*N630))</f>
        <v>0</v>
      </c>
      <c r="N659" s="153">
        <f t="shared" si="12"/>
        <v>7.0175438596491224E-2</v>
      </c>
    </row>
    <row r="660" spans="1:14" ht="18.75">
      <c r="A660" s="4205"/>
      <c r="B660" s="1089"/>
      <c r="C660" s="1090"/>
      <c r="D660" s="1090"/>
      <c r="E660" s="1090"/>
      <c r="F660" s="1091"/>
      <c r="G660" s="4216" t="s">
        <v>1087</v>
      </c>
      <c r="H660" s="4216"/>
      <c r="I660" s="108">
        <f>IF(ISTEXT(B660),B660,IF(ISBLANK(B660),0,(B660/B678)*J630))</f>
        <v>0</v>
      </c>
      <c r="J660" s="108">
        <f>IF(ISTEXT(C660),C660,IF(ISBLANK(C660),0,(C660/C678)*K630))</f>
        <v>0</v>
      </c>
      <c r="K660" s="108">
        <f>IF(ISTEXT(D660),D660,IF(ISBLANK(D660),0,(D660/D678)*L630))</f>
        <v>0</v>
      </c>
      <c r="L660" s="108">
        <f>IF(ISTEXT(E660),E660,IF(ISBLANK(E660),0,(E660/E678)*M630))</f>
        <v>0</v>
      </c>
      <c r="M660" s="108">
        <f>IF(ISTEXT(F660),F660,IF(ISBLANK(F660),0,(F660/F678)*N630))</f>
        <v>0</v>
      </c>
      <c r="N660" s="153">
        <f t="shared" si="12"/>
        <v>0</v>
      </c>
    </row>
    <row r="661" spans="1:14" ht="18.75">
      <c r="A661" s="4205"/>
      <c r="B661" s="1089"/>
      <c r="C661" s="1090"/>
      <c r="D661" s="1090"/>
      <c r="E661" s="1090"/>
      <c r="F661" s="1091"/>
      <c r="G661" s="4216" t="s">
        <v>1538</v>
      </c>
      <c r="H661" s="4216"/>
      <c r="I661" s="108">
        <f>IF(ISTEXT(B661),B661,IF(ISBLANK(B661),0,(B661/B678)*J630))</f>
        <v>0</v>
      </c>
      <c r="J661" s="108">
        <f>IF(ISTEXT(C661),C661,IF(ISBLANK(C661),0,(C661/C678)*K630))</f>
        <v>0</v>
      </c>
      <c r="K661" s="108">
        <f>IF(ISTEXT(D661),D661,IF(ISBLANK(D661),0,(D661/D678)*L630))</f>
        <v>0</v>
      </c>
      <c r="L661" s="108">
        <f>IF(ISTEXT(E661),E661,IF(ISBLANK(E661),0,(E661/E678)*M630))</f>
        <v>0</v>
      </c>
      <c r="M661" s="108">
        <f>IF(ISTEXT(F661),F661,IF(ISBLANK(F661),0,(F661/F678)*N630))</f>
        <v>0</v>
      </c>
      <c r="N661" s="153">
        <f t="shared" si="12"/>
        <v>0</v>
      </c>
    </row>
    <row r="662" spans="1:14" ht="18.75">
      <c r="A662" s="4205"/>
      <c r="B662" s="1089"/>
      <c r="C662" s="1090"/>
      <c r="D662" s="1090"/>
      <c r="E662" s="1090"/>
      <c r="F662" s="1091"/>
      <c r="G662" s="4216"/>
      <c r="H662" s="4216"/>
      <c r="I662" s="108">
        <f>IF(ISTEXT(B662),B662,IF(ISBLANK(B662),0,(B662/B678)*J630))</f>
        <v>0</v>
      </c>
      <c r="J662" s="108">
        <f>IF(ISTEXT(C662),C662,IF(ISBLANK(C662),0,(C662/C678)*K630))</f>
        <v>0</v>
      </c>
      <c r="K662" s="108">
        <f>IF(ISTEXT(D662),D662,IF(ISBLANK(D662),0,(D662/D678)*L630))</f>
        <v>0</v>
      </c>
      <c r="L662" s="108">
        <f>IF(ISTEXT(E662),E662,IF(ISBLANK(E662),0,(E662/E678)*M630))</f>
        <v>0</v>
      </c>
      <c r="M662" s="108">
        <f>IF(ISTEXT(F662),F662,IF(ISBLANK(F662),0,(F662/F678)*N630))</f>
        <v>0</v>
      </c>
      <c r="N662" s="153">
        <f t="shared" si="12"/>
        <v>0</v>
      </c>
    </row>
    <row r="663" spans="1:14" ht="18.75">
      <c r="A663" s="4205"/>
      <c r="B663" s="1089" t="s">
        <v>596</v>
      </c>
      <c r="C663" s="1090" t="s">
        <v>596</v>
      </c>
      <c r="D663" s="1090" t="s">
        <v>596</v>
      </c>
      <c r="E663" s="1090" t="s">
        <v>596</v>
      </c>
      <c r="F663" s="1091" t="s">
        <v>596</v>
      </c>
      <c r="G663" s="4216" t="s">
        <v>1539</v>
      </c>
      <c r="H663" s="4216"/>
      <c r="I663" s="108" t="str">
        <f>IF(ISTEXT(B663),B663,IF(ISBLANK(B663),0,(B663/B678)*J630))</f>
        <v>pm</v>
      </c>
      <c r="J663" s="108" t="str">
        <f>IF(ISTEXT(C663),C663,IF(ISBLANK(C663),0,(C663/C678)*K630))</f>
        <v>pm</v>
      </c>
      <c r="K663" s="108" t="str">
        <f>IF(ISTEXT(D663),D663,IF(ISBLANK(D663),0,(D663/D678)*L630))</f>
        <v>pm</v>
      </c>
      <c r="L663" s="108" t="str">
        <f>IF(ISTEXT(E663),E663,IF(ISBLANK(E663),0,(E663/E678)*M630))</f>
        <v>pm</v>
      </c>
      <c r="M663" s="108" t="str">
        <f>IF(ISTEXT(F663),F663,IF(ISBLANK(F663),0,(F663/F678)*N630))</f>
        <v>pm</v>
      </c>
      <c r="N663" s="153">
        <f t="shared" si="12"/>
        <v>0</v>
      </c>
    </row>
    <row r="664" spans="1:14" ht="18.75">
      <c r="A664" s="4205"/>
      <c r="B664" s="1089"/>
      <c r="C664" s="1090"/>
      <c r="D664" s="1090"/>
      <c r="E664" s="1090"/>
      <c r="F664" s="1091"/>
      <c r="G664" s="4216"/>
      <c r="H664" s="4216"/>
      <c r="I664" s="108">
        <f>IF(ISTEXT(B664),B664,IF(ISBLANK(B664),0,(B664/B678)*J630))</f>
        <v>0</v>
      </c>
      <c r="J664" s="108">
        <f>IF(ISTEXT(C664),C664,IF(ISBLANK(C664),0,(C664/C678)*K630))</f>
        <v>0</v>
      </c>
      <c r="K664" s="108">
        <f>IF(ISTEXT(D664),D664,IF(ISBLANK(D664),0,(D664/D678)*L630))</f>
        <v>0</v>
      </c>
      <c r="L664" s="108">
        <f>IF(ISTEXT(E664),E664,IF(ISBLANK(E664),0,(E664/E678)*M630))</f>
        <v>0</v>
      </c>
      <c r="M664" s="108">
        <f>IF(ISTEXT(F664),F664,IF(ISBLANK(F664),0,(F664/F678)*N630))</f>
        <v>0</v>
      </c>
      <c r="N664" s="153">
        <f t="shared" si="12"/>
        <v>0</v>
      </c>
    </row>
    <row r="665" spans="1:14" ht="18.75">
      <c r="A665" s="4205"/>
      <c r="B665" s="1089"/>
      <c r="C665" s="1090"/>
      <c r="D665" s="1090"/>
      <c r="E665" s="1090"/>
      <c r="F665" s="1091"/>
      <c r="G665" s="1220"/>
      <c r="H665" s="1220"/>
      <c r="I665" s="108">
        <f>IF(ISTEXT(B665),B665,IF(ISBLANK(B665),0,(B665/B678)*J630))</f>
        <v>0</v>
      </c>
      <c r="J665" s="108">
        <f>IF(ISTEXT(C665),C665,IF(ISBLANK(C665),0,(C665/C678)*K630))</f>
        <v>0</v>
      </c>
      <c r="K665" s="108">
        <f>IF(ISTEXT(D665),D665,IF(ISBLANK(D665),0,(D665/D678)*L630))</f>
        <v>0</v>
      </c>
      <c r="L665" s="108">
        <f>IF(ISTEXT(E665),E665,IF(ISBLANK(E665),0,(E665/E678)*M630))</f>
        <v>0</v>
      </c>
      <c r="M665" s="108">
        <f>IF(ISTEXT(F665),F665,IF(ISBLANK(F665),0,(F665/F678)*N630))</f>
        <v>0</v>
      </c>
      <c r="N665" s="153">
        <f t="shared" si="12"/>
        <v>0</v>
      </c>
    </row>
    <row r="666" spans="1:14" ht="18.75">
      <c r="A666" s="4205"/>
      <c r="B666" s="1089"/>
      <c r="C666" s="1090"/>
      <c r="D666" s="1090"/>
      <c r="E666" s="1090"/>
      <c r="F666" s="1091"/>
      <c r="G666" s="1220"/>
      <c r="H666" s="1220"/>
      <c r="I666" s="108">
        <f>IF(ISTEXT(B666),B666,IF(ISBLANK(B666),0,(B666/B678)*J630))</f>
        <v>0</v>
      </c>
      <c r="J666" s="108">
        <f>IF(ISTEXT(C666),C666,IF(ISBLANK(C666),0,(C666/C678)*K630))</f>
        <v>0</v>
      </c>
      <c r="K666" s="108">
        <f>IF(ISTEXT(D666),D666,IF(ISBLANK(D666),0,(D666/D678)*L630))</f>
        <v>0</v>
      </c>
      <c r="L666" s="108">
        <f>IF(ISTEXT(E666),E666,IF(ISBLANK(E666),0,(E666/E678)*M630))</f>
        <v>0</v>
      </c>
      <c r="M666" s="108">
        <f>IF(ISTEXT(F666),F666,IF(ISBLANK(F666),0,(F666/F678)*N630))</f>
        <v>0</v>
      </c>
      <c r="N666" s="153">
        <f t="shared" si="12"/>
        <v>0</v>
      </c>
    </row>
    <row r="667" spans="1:14" ht="18.75">
      <c r="A667" s="4205"/>
      <c r="B667" s="1089"/>
      <c r="C667" s="1090"/>
      <c r="D667" s="1090"/>
      <c r="E667" s="1090"/>
      <c r="F667" s="1091"/>
      <c r="G667" s="1220"/>
      <c r="H667" s="1220"/>
      <c r="I667" s="108">
        <f>IF(ISTEXT(B667),B667,IF(ISBLANK(B667),0,(B667/B678)*J630))</f>
        <v>0</v>
      </c>
      <c r="J667" s="108">
        <f>IF(ISTEXT(C667),C667,IF(ISBLANK(C667),0,(C667/C678)*K630))</f>
        <v>0</v>
      </c>
      <c r="K667" s="108">
        <f>IF(ISTEXT(D667),D667,IF(ISBLANK(D667),0,(D667/D678)*L630))</f>
        <v>0</v>
      </c>
      <c r="L667" s="108">
        <f>IF(ISTEXT(E667),E667,IF(ISBLANK(E667),0,(E667/E678)*M630))</f>
        <v>0</v>
      </c>
      <c r="M667" s="108">
        <f>IF(ISTEXT(F667),F667,IF(ISBLANK(F667),0,(F667/F678)*N630))</f>
        <v>0</v>
      </c>
      <c r="N667" s="153">
        <f t="shared" si="12"/>
        <v>0</v>
      </c>
    </row>
    <row r="668" spans="1:14" ht="18.75">
      <c r="A668" s="4205"/>
      <c r="B668" s="1089"/>
      <c r="C668" s="1090"/>
      <c r="D668" s="1090"/>
      <c r="E668" s="1090"/>
      <c r="F668" s="1091"/>
      <c r="G668" s="1220"/>
      <c r="H668" s="1220"/>
      <c r="I668" s="108">
        <f>IF(ISTEXT(B668),B668,IF(ISBLANK(B668),0,(B668/B678)*J630))</f>
        <v>0</v>
      </c>
      <c r="J668" s="108">
        <f>IF(ISTEXT(C668),C668,IF(ISBLANK(C668),0,(C668/C678)*K630))</f>
        <v>0</v>
      </c>
      <c r="K668" s="108">
        <f>IF(ISTEXT(D668),D668,IF(ISBLANK(D668),0,(D668/D678)*L630))</f>
        <v>0</v>
      </c>
      <c r="L668" s="108">
        <f>IF(ISTEXT(E668),E668,IF(ISBLANK(E668),0,(E668/E678)*M630))</f>
        <v>0</v>
      </c>
      <c r="M668" s="108">
        <f>IF(ISTEXT(F668),F668,IF(ISBLANK(F668),0,(F668/F678)*N630))</f>
        <v>0</v>
      </c>
      <c r="N668" s="153">
        <f t="shared" si="12"/>
        <v>0</v>
      </c>
    </row>
    <row r="669" spans="1:14" ht="18.75">
      <c r="A669" s="4205"/>
      <c r="B669" s="1089"/>
      <c r="C669" s="1090"/>
      <c r="D669" s="1090"/>
      <c r="E669" s="1090"/>
      <c r="F669" s="1091"/>
      <c r="G669" s="1220"/>
      <c r="H669" s="1220"/>
      <c r="I669" s="108">
        <f>IF(ISTEXT(B669),B669,IF(ISBLANK(B669),0,(B669/B678)*J630))</f>
        <v>0</v>
      </c>
      <c r="J669" s="108">
        <f>IF(ISTEXT(C669),C669,IF(ISBLANK(C669),0,(C669/C678)*K630))</f>
        <v>0</v>
      </c>
      <c r="K669" s="108">
        <f>IF(ISTEXT(D669),D669,IF(ISBLANK(D669),0,(D669/D678)*L630))</f>
        <v>0</v>
      </c>
      <c r="L669" s="108">
        <f>IF(ISTEXT(E669),E669,IF(ISBLANK(E669),0,(E669/E678)*M630))</f>
        <v>0</v>
      </c>
      <c r="M669" s="108">
        <f>IF(ISTEXT(F669),F669,IF(ISBLANK(F669),0,(F669/F678)*N630))</f>
        <v>0</v>
      </c>
      <c r="N669" s="153">
        <f t="shared" si="12"/>
        <v>0</v>
      </c>
    </row>
    <row r="670" spans="1:14" ht="18.75">
      <c r="A670" s="4205"/>
      <c r="B670" s="1089"/>
      <c r="C670" s="1090"/>
      <c r="D670" s="1090"/>
      <c r="E670" s="1090"/>
      <c r="F670" s="1091"/>
      <c r="G670" s="1220"/>
      <c r="H670" s="1220"/>
      <c r="I670" s="108">
        <f>IF(ISTEXT(B670),B670,IF(ISBLANK(B670),0,(B670/B678)*J630))</f>
        <v>0</v>
      </c>
      <c r="J670" s="108">
        <f>IF(ISTEXT(C670),C670,IF(ISBLANK(C670),0,(C670/C678)*K630))</f>
        <v>0</v>
      </c>
      <c r="K670" s="108">
        <f>IF(ISTEXT(D670),D670,IF(ISBLANK(D670),0,(D670/D678)*L630))</f>
        <v>0</v>
      </c>
      <c r="L670" s="108">
        <f>IF(ISTEXT(E670),E670,IF(ISBLANK(E670),0,(E670/E678)*M630))</f>
        <v>0</v>
      </c>
      <c r="M670" s="108">
        <f>IF(ISTEXT(F670),F670,IF(ISBLANK(F670),0,(F670/F678)*N630))</f>
        <v>0</v>
      </c>
      <c r="N670" s="153">
        <f t="shared" si="12"/>
        <v>0</v>
      </c>
    </row>
    <row r="671" spans="1:14" ht="18.75">
      <c r="A671" s="4205"/>
      <c r="B671" s="1089"/>
      <c r="C671" s="1090"/>
      <c r="D671" s="1090"/>
      <c r="E671" s="1090"/>
      <c r="F671" s="1091"/>
      <c r="G671" s="1220"/>
      <c r="H671" s="1220"/>
      <c r="I671" s="108">
        <f>IF(ISTEXT(B671),B671,IF(ISBLANK(B671),0,(B671/B678)*J630))</f>
        <v>0</v>
      </c>
      <c r="J671" s="108">
        <f>IF(ISTEXT(C671),C671,IF(ISBLANK(C671),0,(C671/C678)*K630))</f>
        <v>0</v>
      </c>
      <c r="K671" s="108">
        <f>IF(ISTEXT(D671),D671,IF(ISBLANK(D671),0,(D671/D678)*L630))</f>
        <v>0</v>
      </c>
      <c r="L671" s="108">
        <f>IF(ISTEXT(E671),E671,IF(ISBLANK(E671),0,(E671/E678)*M630))</f>
        <v>0</v>
      </c>
      <c r="M671" s="108">
        <f>IF(ISTEXT(F671),F671,IF(ISBLANK(F671),0,(F671/F678)*N630))</f>
        <v>0</v>
      </c>
      <c r="N671" s="153">
        <f t="shared" si="12"/>
        <v>0</v>
      </c>
    </row>
    <row r="672" spans="1:14" ht="18.75">
      <c r="A672" s="4205"/>
      <c r="B672" s="1089"/>
      <c r="C672" s="1090"/>
      <c r="D672" s="1090"/>
      <c r="E672" s="1090"/>
      <c r="F672" s="1091"/>
      <c r="G672" s="1220"/>
      <c r="H672" s="1220"/>
      <c r="I672" s="108">
        <f>IF(ISTEXT(B672),B672,IF(ISBLANK(B672),0,(B672/B678)*J630))</f>
        <v>0</v>
      </c>
      <c r="J672" s="108">
        <f>IF(ISTEXT(C672),C672,IF(ISBLANK(C672),0,(C672/C678)*K630))</f>
        <v>0</v>
      </c>
      <c r="K672" s="108">
        <f>IF(ISTEXT(D672),D672,IF(ISBLANK(D672),0,(D672/D678)*L630))</f>
        <v>0</v>
      </c>
      <c r="L672" s="108">
        <f>IF(ISTEXT(E672),E672,IF(ISBLANK(E672),0,(E672/E678)*M630))</f>
        <v>0</v>
      </c>
      <c r="M672" s="108">
        <f>IF(ISTEXT(F672),F672,IF(ISBLANK(F672),0,(F672/F678)*N630))</f>
        <v>0</v>
      </c>
      <c r="N672" s="153">
        <f t="shared" si="12"/>
        <v>0</v>
      </c>
    </row>
    <row r="673" spans="1:14" ht="18.75">
      <c r="A673" s="4205"/>
      <c r="B673" s="1089"/>
      <c r="C673" s="1090"/>
      <c r="D673" s="1090"/>
      <c r="E673" s="1090"/>
      <c r="F673" s="1091"/>
      <c r="G673" s="1220"/>
      <c r="H673" s="1220"/>
      <c r="I673" s="108">
        <f>IF(ISTEXT(B673),B673,IF(ISBLANK(B673),0,(B673/B678)*J630))</f>
        <v>0</v>
      </c>
      <c r="J673" s="108">
        <f>IF(ISTEXT(C673),C673,IF(ISBLANK(C673),0,(C673/C678)*K630))</f>
        <v>0</v>
      </c>
      <c r="K673" s="108">
        <f>IF(ISTEXT(D673),D673,IF(ISBLANK(D673),0,(D673/D678)*L630))</f>
        <v>0</v>
      </c>
      <c r="L673" s="108">
        <f>IF(ISTEXT(E673),E673,IF(ISBLANK(E673),0,(E673/E678)*M630))</f>
        <v>0</v>
      </c>
      <c r="M673" s="108">
        <f>IF(ISTEXT(F673),F673,IF(ISBLANK(F673),0,(F673/F678)*N630))</f>
        <v>0</v>
      </c>
      <c r="N673" s="153">
        <f t="shared" si="12"/>
        <v>0</v>
      </c>
    </row>
    <row r="674" spans="1:14" ht="18.75">
      <c r="A674" s="4205"/>
      <c r="B674" s="1089"/>
      <c r="C674" s="1090"/>
      <c r="D674" s="1090"/>
      <c r="E674" s="1090"/>
      <c r="F674" s="1091"/>
      <c r="G674" s="1220"/>
      <c r="H674" s="1220"/>
      <c r="I674" s="108">
        <f>IF(ISTEXT(B674),B674,IF(ISBLANK(B674),0,(B674/B678)*J630))</f>
        <v>0</v>
      </c>
      <c r="J674" s="108">
        <f>IF(ISTEXT(C674),C674,IF(ISBLANK(C674),0,(C674/C678)*K630))</f>
        <v>0</v>
      </c>
      <c r="K674" s="108">
        <f>IF(ISTEXT(D674),D674,IF(ISBLANK(D674),0,(D674/D678)*L630))</f>
        <v>0</v>
      </c>
      <c r="L674" s="108">
        <f>IF(ISTEXT(E674),E674,IF(ISBLANK(E674),0,(E674/E678)*M630))</f>
        <v>0</v>
      </c>
      <c r="M674" s="108">
        <f>IF(ISTEXT(F674),F674,IF(ISBLANK(F674),0,(F674/F678)*N630))</f>
        <v>0</v>
      </c>
      <c r="N674" s="153">
        <f t="shared" si="12"/>
        <v>0</v>
      </c>
    </row>
    <row r="675" spans="1:14" ht="18.75">
      <c r="A675" s="4205"/>
      <c r="B675" s="1089"/>
      <c r="C675" s="1090"/>
      <c r="D675" s="1090"/>
      <c r="E675" s="1090"/>
      <c r="F675" s="1091"/>
      <c r="G675" s="1725"/>
      <c r="H675" s="1725"/>
      <c r="I675" s="108">
        <f>IF(ISTEXT(B675),B675,IF(ISBLANK(B675),0,(B675/B678)*J630))</f>
        <v>0</v>
      </c>
      <c r="J675" s="108">
        <f>IF(ISTEXT(C675),C675,IF(ISBLANK(C675),0,(C675/C678)*K630))</f>
        <v>0</v>
      </c>
      <c r="K675" s="108">
        <f>IF(ISTEXT(D675),D675,IF(ISBLANK(D675),0,(D675/D678)*L630))</f>
        <v>0</v>
      </c>
      <c r="L675" s="108">
        <f>IF(ISTEXT(E675),E675,IF(ISBLANK(E675),0,(E675/E678)*M630))</f>
        <v>0</v>
      </c>
      <c r="M675" s="108">
        <f>IF(ISTEXT(F675),F675,IF(ISBLANK(F675),0,(F675/F678)*N630))</f>
        <v>0</v>
      </c>
      <c r="N675" s="153">
        <f t="shared" si="12"/>
        <v>0</v>
      </c>
    </row>
    <row r="676" spans="1:14" ht="18.75">
      <c r="A676" s="4205"/>
      <c r="B676" s="1092"/>
      <c r="C676" s="1093"/>
      <c r="D676" s="1093"/>
      <c r="E676" s="1093"/>
      <c r="F676" s="1094"/>
      <c r="G676" s="1725"/>
      <c r="H676" s="1725"/>
      <c r="I676" s="108">
        <f>IF(ISTEXT(B676),B676,IF(ISBLANK(B676),0,(B676/B678)*J630))</f>
        <v>0</v>
      </c>
      <c r="J676" s="108">
        <f>IF(ISTEXT(C676),C676,IF(ISBLANK(C676),0,(C676/C678)*K630))</f>
        <v>0</v>
      </c>
      <c r="K676" s="108">
        <f>IF(ISTEXT(D676),D676,IF(ISBLANK(D676),0,(D676/D678)*L630))</f>
        <v>0</v>
      </c>
      <c r="L676" s="108">
        <f>IF(ISTEXT(E676),E676,IF(ISBLANK(E676),0,(E676/E678)*M630))</f>
        <v>0</v>
      </c>
      <c r="M676" s="108">
        <f>IF(ISTEXT(F676),F676,IF(ISBLANK(F676),0,(F676/F678)*N630))</f>
        <v>0</v>
      </c>
      <c r="N676" s="153">
        <f t="shared" si="12"/>
        <v>0</v>
      </c>
    </row>
    <row r="677" spans="1:14" ht="15.75">
      <c r="A677" s="4205"/>
      <c r="B677" s="1139"/>
      <c r="C677" s="1140"/>
      <c r="D677" s="1140"/>
      <c r="E677" s="1140"/>
      <c r="F677" s="1140"/>
      <c r="G677" s="1140"/>
      <c r="H677" s="1140"/>
      <c r="I677" s="1140"/>
      <c r="J677" s="1140"/>
      <c r="K677" s="1140"/>
      <c r="L677" s="1140"/>
      <c r="M677" s="1140"/>
      <c r="N677" s="1141"/>
    </row>
    <row r="678" spans="1:14" ht="15.75">
      <c r="A678" s="4205"/>
      <c r="B678" s="1166">
        <f>SUM(B637:B677)</f>
        <v>5.870000000000001</v>
      </c>
      <c r="C678" s="1167">
        <f>SUM(C637:C677)</f>
        <v>0.125</v>
      </c>
      <c r="D678" s="1167">
        <f>SUM(D637:D677)</f>
        <v>2.62</v>
      </c>
      <c r="E678" s="1167">
        <f>SUM(E637:E677)</f>
        <v>0.57000000000000006</v>
      </c>
      <c r="F678" s="1167">
        <f>SUM(F637:F677)</f>
        <v>0.14000000000000001</v>
      </c>
      <c r="G678" s="1142" t="s">
        <v>313</v>
      </c>
      <c r="H678" s="1142"/>
      <c r="I678" s="1168">
        <f>SUM(I637:I677)</f>
        <v>0.99999999999999989</v>
      </c>
      <c r="J678" s="1168">
        <f>SUM(J637:J677)</f>
        <v>1</v>
      </c>
      <c r="K678" s="1168">
        <f>SUM(K637:K677)</f>
        <v>1.9999999999999998</v>
      </c>
      <c r="L678" s="1168">
        <f>SUM(L637:L677)</f>
        <v>1.9999999999999998</v>
      </c>
      <c r="M678" s="1168">
        <f>SUM(M637:M677)</f>
        <v>2</v>
      </c>
      <c r="N678" s="1143"/>
    </row>
    <row r="679" spans="1:14" ht="15.75">
      <c r="A679" s="4205"/>
      <c r="B679" s="4217" t="s">
        <v>373</v>
      </c>
      <c r="C679" s="4218"/>
      <c r="D679" s="4218"/>
      <c r="E679" s="4218"/>
      <c r="F679" s="4218"/>
      <c r="G679" s="4218"/>
      <c r="H679" s="4218"/>
      <c r="I679" s="4218"/>
      <c r="J679" s="4218"/>
      <c r="K679" s="4218"/>
      <c r="L679" s="4218"/>
      <c r="M679" s="4218"/>
      <c r="N679" s="4219"/>
    </row>
    <row r="680" spans="1:14" ht="18.75">
      <c r="A680" s="4205"/>
      <c r="B680" s="1144"/>
      <c r="C680" s="1145"/>
      <c r="D680" s="1006"/>
      <c r="E680" s="1007"/>
      <c r="F680" s="3"/>
      <c r="G680" s="3"/>
      <c r="H680" s="3"/>
      <c r="I680" s="3"/>
      <c r="J680" s="3"/>
      <c r="K680" s="1010"/>
      <c r="L680" s="1010"/>
      <c r="M680" s="1010"/>
      <c r="N680" s="141"/>
    </row>
    <row r="681" spans="1:14" ht="18">
      <c r="A681" s="4205"/>
      <c r="B681" s="1146" t="s">
        <v>263</v>
      </c>
      <c r="C681" s="1147"/>
      <c r="D681" s="1010"/>
      <c r="E681" s="1010"/>
      <c r="F681" s="1010"/>
      <c r="G681" s="1010"/>
      <c r="H681" s="1010"/>
      <c r="I681" s="1148"/>
      <c r="J681" s="1149"/>
      <c r="K681" s="1150"/>
      <c r="L681" s="1150"/>
      <c r="M681" s="1150"/>
      <c r="N681" s="1151"/>
    </row>
    <row r="682" spans="1:14" ht="18">
      <c r="A682" s="4205"/>
      <c r="B682" s="1001"/>
      <c r="C682" s="4200"/>
      <c r="D682" s="4200"/>
      <c r="E682" s="4200"/>
      <c r="F682" s="4200"/>
      <c r="G682" s="4200"/>
      <c r="H682" s="4200"/>
      <c r="I682" s="4200"/>
      <c r="J682" s="4200"/>
      <c r="K682" s="4200"/>
      <c r="L682" s="4200"/>
      <c r="M682" s="4200"/>
      <c r="N682" s="4201"/>
    </row>
    <row r="683" spans="1:14" ht="18">
      <c r="A683" s="4205"/>
      <c r="B683" s="1001"/>
      <c r="C683" s="4200" t="s">
        <v>347</v>
      </c>
      <c r="D683" s="4200"/>
      <c r="E683" s="4200"/>
      <c r="F683" s="4200"/>
      <c r="G683" s="4200"/>
      <c r="H683" s="4200"/>
      <c r="I683" s="4200"/>
      <c r="J683" s="4200"/>
      <c r="K683" s="4200"/>
      <c r="L683" s="4200"/>
      <c r="M683" s="4200"/>
      <c r="N683" s="4201"/>
    </row>
    <row r="684" spans="1:14" ht="18">
      <c r="A684" s="4205"/>
      <c r="B684" s="1001"/>
      <c r="C684" s="4200" t="s">
        <v>1540</v>
      </c>
      <c r="D684" s="4200"/>
      <c r="E684" s="4200"/>
      <c r="F684" s="4200"/>
      <c r="G684" s="4200"/>
      <c r="H684" s="4200"/>
      <c r="I684" s="4200"/>
      <c r="J684" s="4200"/>
      <c r="K684" s="4200"/>
      <c r="L684" s="4200"/>
      <c r="M684" s="4200"/>
      <c r="N684" s="4201"/>
    </row>
    <row r="685" spans="1:14" ht="18">
      <c r="A685" s="4205"/>
      <c r="B685" s="1001"/>
      <c r="C685" s="4200" t="s">
        <v>1541</v>
      </c>
      <c r="D685" s="4200"/>
      <c r="E685" s="4200"/>
      <c r="F685" s="4200"/>
      <c r="G685" s="4200"/>
      <c r="H685" s="4200"/>
      <c r="I685" s="4200"/>
      <c r="J685" s="4200"/>
      <c r="K685" s="4200"/>
      <c r="L685" s="4200"/>
      <c r="M685" s="4200"/>
      <c r="N685" s="4201"/>
    </row>
    <row r="686" spans="1:14" ht="18">
      <c r="A686" s="4205"/>
      <c r="B686" s="1001"/>
      <c r="C686" s="4200" t="s">
        <v>1542</v>
      </c>
      <c r="D686" s="4200"/>
      <c r="E686" s="4200"/>
      <c r="F686" s="4200"/>
      <c r="G686" s="4200"/>
      <c r="H686" s="4200"/>
      <c r="I686" s="4200"/>
      <c r="J686" s="4200"/>
      <c r="K686" s="4200"/>
      <c r="L686" s="4200"/>
      <c r="M686" s="4200"/>
      <c r="N686" s="4201"/>
    </row>
    <row r="687" spans="1:14" ht="18">
      <c r="A687" s="4205"/>
      <c r="B687" s="1001"/>
      <c r="C687" s="4200" t="s">
        <v>1543</v>
      </c>
      <c r="D687" s="4200"/>
      <c r="E687" s="4200"/>
      <c r="F687" s="4200"/>
      <c r="G687" s="4200"/>
      <c r="H687" s="4200"/>
      <c r="I687" s="4200"/>
      <c r="J687" s="4200"/>
      <c r="K687" s="4200"/>
      <c r="L687" s="4200"/>
      <c r="M687" s="4200"/>
      <c r="N687" s="4201"/>
    </row>
    <row r="688" spans="1:14" ht="18">
      <c r="A688" s="4205"/>
      <c r="B688" s="1001"/>
      <c r="C688" s="4200"/>
      <c r="D688" s="4200"/>
      <c r="E688" s="4200"/>
      <c r="F688" s="4200"/>
      <c r="G688" s="4200"/>
      <c r="H688" s="4200"/>
      <c r="I688" s="4200"/>
      <c r="J688" s="4200"/>
      <c r="K688" s="4200"/>
      <c r="L688" s="4200"/>
      <c r="M688" s="4200"/>
      <c r="N688" s="4201"/>
    </row>
    <row r="689" spans="1:14" ht="18">
      <c r="A689" s="4205"/>
      <c r="B689" s="1001" t="s">
        <v>24</v>
      </c>
      <c r="C689" s="4200" t="s">
        <v>1544</v>
      </c>
      <c r="D689" s="4200"/>
      <c r="E689" s="4200"/>
      <c r="F689" s="4200"/>
      <c r="G689" s="4200"/>
      <c r="H689" s="4200"/>
      <c r="I689" s="4200"/>
      <c r="J689" s="4200"/>
      <c r="K689" s="4200"/>
      <c r="L689" s="4200"/>
      <c r="M689" s="4200"/>
      <c r="N689" s="4201"/>
    </row>
    <row r="690" spans="1:14" ht="18">
      <c r="A690" s="4205"/>
      <c r="B690" s="1001"/>
      <c r="C690" s="4200" t="s">
        <v>1545</v>
      </c>
      <c r="D690" s="4200"/>
      <c r="E690" s="4200"/>
      <c r="F690" s="4200"/>
      <c r="G690" s="4200"/>
      <c r="H690" s="4200"/>
      <c r="I690" s="4200"/>
      <c r="J690" s="4200"/>
      <c r="K690" s="4200"/>
      <c r="L690" s="4200"/>
      <c r="M690" s="4200"/>
      <c r="N690" s="4201"/>
    </row>
    <row r="691" spans="1:14" ht="18">
      <c r="A691" s="4205"/>
      <c r="B691" s="1001"/>
      <c r="C691" s="4200"/>
      <c r="D691" s="4200"/>
      <c r="E691" s="4200"/>
      <c r="F691" s="4200"/>
      <c r="G691" s="4200"/>
      <c r="H691" s="4200"/>
      <c r="I691" s="4200"/>
      <c r="J691" s="4200"/>
      <c r="K691" s="4200"/>
      <c r="L691" s="4200"/>
      <c r="M691" s="4200"/>
      <c r="N691" s="4201"/>
    </row>
    <row r="692" spans="1:14" ht="18">
      <c r="A692" s="4205"/>
      <c r="B692" s="1001" t="s">
        <v>27</v>
      </c>
      <c r="C692" s="4200" t="s">
        <v>1546</v>
      </c>
      <c r="D692" s="4200"/>
      <c r="E692" s="4200"/>
      <c r="F692" s="4200"/>
      <c r="G692" s="4200"/>
      <c r="H692" s="4200"/>
      <c r="I692" s="4200"/>
      <c r="J692" s="4200"/>
      <c r="K692" s="4200"/>
      <c r="L692" s="4200"/>
      <c r="M692" s="4200"/>
      <c r="N692" s="4201"/>
    </row>
    <row r="693" spans="1:14" ht="18">
      <c r="A693" s="4205"/>
      <c r="B693" s="1001"/>
      <c r="C693" s="4200" t="s">
        <v>1547</v>
      </c>
      <c r="D693" s="4200"/>
      <c r="E693" s="4200"/>
      <c r="F693" s="4200"/>
      <c r="G693" s="4200"/>
      <c r="H693" s="4200"/>
      <c r="I693" s="4200"/>
      <c r="J693" s="4200"/>
      <c r="K693" s="4200"/>
      <c r="L693" s="4200"/>
      <c r="M693" s="4200"/>
      <c r="N693" s="4201"/>
    </row>
    <row r="694" spans="1:14" ht="18">
      <c r="A694" s="4205"/>
      <c r="B694" s="1001"/>
      <c r="C694" s="4200"/>
      <c r="D694" s="4200"/>
      <c r="E694" s="4200"/>
      <c r="F694" s="4200"/>
      <c r="G694" s="4200"/>
      <c r="H694" s="4200"/>
      <c r="I694" s="4200"/>
      <c r="J694" s="4200"/>
      <c r="K694" s="4200"/>
      <c r="L694" s="4200"/>
      <c r="M694" s="4200"/>
      <c r="N694" s="4201"/>
    </row>
    <row r="695" spans="1:14" ht="18">
      <c r="A695" s="4205"/>
      <c r="B695" s="1001" t="s">
        <v>264</v>
      </c>
      <c r="C695" s="4200" t="s">
        <v>1548</v>
      </c>
      <c r="D695" s="4200"/>
      <c r="E695" s="4200"/>
      <c r="F695" s="4200"/>
      <c r="G695" s="4200"/>
      <c r="H695" s="4200"/>
      <c r="I695" s="4200"/>
      <c r="J695" s="4200"/>
      <c r="K695" s="4200"/>
      <c r="L695" s="4200"/>
      <c r="M695" s="4200"/>
      <c r="N695" s="4201"/>
    </row>
    <row r="696" spans="1:14" ht="18">
      <c r="A696" s="4205"/>
      <c r="B696" s="1001"/>
      <c r="C696" s="4200" t="s">
        <v>1549</v>
      </c>
      <c r="D696" s="4200"/>
      <c r="E696" s="4200"/>
      <c r="F696" s="4200"/>
      <c r="G696" s="4200"/>
      <c r="H696" s="4200"/>
      <c r="I696" s="4200"/>
      <c r="J696" s="4200"/>
      <c r="K696" s="4200"/>
      <c r="L696" s="4200"/>
      <c r="M696" s="4200"/>
      <c r="N696" s="4201"/>
    </row>
    <row r="697" spans="1:14" ht="18">
      <c r="A697" s="4205"/>
      <c r="B697" s="1001"/>
      <c r="C697" s="4200" t="s">
        <v>1550</v>
      </c>
      <c r="D697" s="4200"/>
      <c r="E697" s="4200"/>
      <c r="F697" s="4200"/>
      <c r="G697" s="4200"/>
      <c r="H697" s="4200"/>
      <c r="I697" s="4200"/>
      <c r="J697" s="4200"/>
      <c r="K697" s="4200"/>
      <c r="L697" s="4200"/>
      <c r="M697" s="4200"/>
      <c r="N697" s="4201"/>
    </row>
    <row r="698" spans="1:14" ht="18">
      <c r="A698" s="4205"/>
      <c r="B698" s="1001"/>
      <c r="C698" s="4200"/>
      <c r="D698" s="4200"/>
      <c r="E698" s="4200"/>
      <c r="F698" s="4200"/>
      <c r="G698" s="4200"/>
      <c r="H698" s="4200"/>
      <c r="I698" s="4200"/>
      <c r="J698" s="4200"/>
      <c r="K698" s="4200"/>
      <c r="L698" s="4200"/>
      <c r="M698" s="4200"/>
      <c r="N698" s="4201"/>
    </row>
    <row r="699" spans="1:14" ht="18">
      <c r="A699" s="4205"/>
      <c r="B699" s="1001" t="s">
        <v>12</v>
      </c>
      <c r="C699" s="4200" t="s">
        <v>1551</v>
      </c>
      <c r="D699" s="4200"/>
      <c r="E699" s="4200"/>
      <c r="F699" s="4200"/>
      <c r="G699" s="4200"/>
      <c r="H699" s="4200"/>
      <c r="I699" s="4200"/>
      <c r="J699" s="4200"/>
      <c r="K699" s="4200"/>
      <c r="L699" s="4200"/>
      <c r="M699" s="4200"/>
      <c r="N699" s="4201"/>
    </row>
    <row r="700" spans="1:14" ht="18">
      <c r="A700" s="4205"/>
      <c r="B700" s="1001"/>
      <c r="C700" s="4200" t="s">
        <v>1552</v>
      </c>
      <c r="D700" s="4200"/>
      <c r="E700" s="4200"/>
      <c r="F700" s="4200"/>
      <c r="G700" s="4200"/>
      <c r="H700" s="4200"/>
      <c r="I700" s="4200"/>
      <c r="J700" s="4200"/>
      <c r="K700" s="4200"/>
      <c r="L700" s="4200"/>
      <c r="M700" s="4200"/>
      <c r="N700" s="4201"/>
    </row>
    <row r="701" spans="1:14" ht="18">
      <c r="A701" s="4205"/>
      <c r="B701" s="1001"/>
      <c r="C701" s="4200" t="s">
        <v>1553</v>
      </c>
      <c r="D701" s="4200"/>
      <c r="E701" s="4200"/>
      <c r="F701" s="4200"/>
      <c r="G701" s="4200"/>
      <c r="H701" s="4200"/>
      <c r="I701" s="4200"/>
      <c r="J701" s="4200"/>
      <c r="K701" s="4200"/>
      <c r="L701" s="4200"/>
      <c r="M701" s="4200"/>
      <c r="N701" s="4201"/>
    </row>
    <row r="702" spans="1:14" ht="18">
      <c r="A702" s="4205"/>
      <c r="B702" s="1001"/>
      <c r="C702" s="1002" t="s">
        <v>1554</v>
      </c>
      <c r="D702" s="1002"/>
      <c r="E702" s="1002"/>
      <c r="F702" s="1002"/>
      <c r="G702" s="1002"/>
      <c r="H702" s="1002"/>
      <c r="I702" s="1002"/>
      <c r="J702" s="1002"/>
      <c r="K702" s="1002"/>
      <c r="L702" s="1002"/>
      <c r="M702" s="1002"/>
      <c r="N702" s="1003"/>
    </row>
    <row r="703" spans="1:14" ht="18">
      <c r="A703" s="4205"/>
      <c r="B703" s="1001"/>
      <c r="C703" s="1002"/>
      <c r="D703" s="1002"/>
      <c r="E703" s="1002"/>
      <c r="F703" s="1002"/>
      <c r="G703" s="1002"/>
      <c r="H703" s="1002"/>
      <c r="I703" s="1002"/>
      <c r="J703" s="1002"/>
      <c r="K703" s="1002"/>
      <c r="L703" s="1002"/>
      <c r="M703" s="1002"/>
      <c r="N703" s="1003"/>
    </row>
    <row r="704" spans="1:14" ht="18">
      <c r="A704" s="4205"/>
      <c r="B704" s="1001" t="s">
        <v>14</v>
      </c>
      <c r="C704" s="1002" t="s">
        <v>1555</v>
      </c>
      <c r="D704" s="1002"/>
      <c r="E704" s="1002"/>
      <c r="F704" s="1002"/>
      <c r="G704" s="1002"/>
      <c r="H704" s="1002"/>
      <c r="I704" s="1002"/>
      <c r="J704" s="1002"/>
      <c r="K704" s="1002"/>
      <c r="L704" s="1002"/>
      <c r="M704" s="1002"/>
      <c r="N704" s="1003"/>
    </row>
    <row r="705" spans="1:14" ht="18">
      <c r="A705" s="4205"/>
      <c r="B705" s="1001"/>
      <c r="C705" s="1002" t="s">
        <v>1556</v>
      </c>
      <c r="D705" s="1002"/>
      <c r="E705" s="1002"/>
      <c r="F705" s="1002"/>
      <c r="G705" s="1002"/>
      <c r="H705" s="1002"/>
      <c r="I705" s="1002"/>
      <c r="J705" s="1002"/>
      <c r="K705" s="1002"/>
      <c r="L705" s="1002"/>
      <c r="M705" s="1002"/>
      <c r="N705" s="1003"/>
    </row>
    <row r="706" spans="1:14" ht="18">
      <c r="A706" s="4205"/>
      <c r="B706" s="1001"/>
      <c r="C706" s="1002" t="s">
        <v>1557</v>
      </c>
      <c r="D706" s="1002"/>
      <c r="E706" s="1002"/>
      <c r="F706" s="1002"/>
      <c r="G706" s="1002"/>
      <c r="H706" s="1002"/>
      <c r="I706" s="1002"/>
      <c r="J706" s="1002"/>
      <c r="K706" s="1002"/>
      <c r="L706" s="1002"/>
      <c r="M706" s="1002"/>
      <c r="N706" s="1003"/>
    </row>
    <row r="707" spans="1:14" ht="18">
      <c r="A707" s="4205"/>
      <c r="B707" s="1001"/>
      <c r="C707" s="1002"/>
      <c r="D707" s="1002"/>
      <c r="E707" s="1002"/>
      <c r="F707" s="1002"/>
      <c r="G707" s="1002"/>
      <c r="H707" s="1002"/>
      <c r="I707" s="1002"/>
      <c r="J707" s="1002"/>
      <c r="K707" s="1002"/>
      <c r="L707" s="1002"/>
      <c r="M707" s="1002"/>
      <c r="N707" s="1003"/>
    </row>
    <row r="708" spans="1:14">
      <c r="A708" s="4205"/>
      <c r="B708" s="4196"/>
      <c r="C708" s="4197"/>
      <c r="D708" s="4197"/>
      <c r="E708" s="4197"/>
      <c r="F708" s="4197"/>
      <c r="G708" s="4197"/>
      <c r="H708" s="4197"/>
      <c r="I708" s="4197"/>
      <c r="J708" s="4197"/>
      <c r="K708" s="4197"/>
      <c r="L708" s="4197"/>
      <c r="M708" s="4197"/>
      <c r="N708" s="4198"/>
    </row>
    <row r="709" spans="1:14" ht="18.75">
      <c r="A709" s="4205"/>
      <c r="B709" s="4202" t="s">
        <v>1273</v>
      </c>
      <c r="C709" s="4203"/>
      <c r="D709" s="4203"/>
      <c r="E709" s="4203"/>
      <c r="F709" s="4203"/>
      <c r="G709" s="4203"/>
      <c r="H709" s="4203"/>
      <c r="I709" s="4203"/>
      <c r="J709" s="4203"/>
      <c r="K709" s="4203"/>
      <c r="L709" s="4203"/>
      <c r="M709" s="4203"/>
      <c r="N709" s="4204"/>
    </row>
    <row r="710" spans="1:14" ht="18.75">
      <c r="A710" s="4205"/>
      <c r="B710" s="485"/>
      <c r="C710" s="1086"/>
      <c r="D710" s="1086"/>
      <c r="E710" s="1086"/>
      <c r="F710" s="1086"/>
      <c r="G710" s="1086"/>
      <c r="H710" s="1086"/>
      <c r="I710" s="1086"/>
      <c r="J710" s="1086"/>
      <c r="K710" s="1086"/>
      <c r="L710" s="1086"/>
      <c r="M710" s="1086"/>
      <c r="N710" s="486"/>
    </row>
    <row r="711" spans="1:14" ht="18.75">
      <c r="A711" s="4205"/>
      <c r="B711" s="1017" t="s">
        <v>28</v>
      </c>
      <c r="C711" s="1090">
        <v>7.4999999999999997E-2</v>
      </c>
      <c r="D711" s="108">
        <v>7.4999999999999997E-2</v>
      </c>
      <c r="E711" s="153">
        <v>7.4999999999999997E-2</v>
      </c>
      <c r="F711" s="1019" t="s">
        <v>327</v>
      </c>
      <c r="G711" s="1152">
        <v>2</v>
      </c>
      <c r="H711" s="1153">
        <v>1.4285714285714286</v>
      </c>
      <c r="I711" s="1154">
        <v>1.4285714285714286</v>
      </c>
      <c r="J711" s="1019" t="s">
        <v>328</v>
      </c>
      <c r="K711" s="1095">
        <v>0.5</v>
      </c>
      <c r="L711" s="1155">
        <v>0.5</v>
      </c>
      <c r="M711" s="1156">
        <v>0.5</v>
      </c>
      <c r="N711" s="1003"/>
    </row>
    <row r="712" spans="1:14" ht="18">
      <c r="A712" s="4205"/>
      <c r="B712" s="1017"/>
      <c r="C712" s="1019"/>
      <c r="D712" s="1019"/>
      <c r="E712" s="1019"/>
      <c r="F712" s="1019"/>
      <c r="G712" s="1019"/>
      <c r="H712" s="1019"/>
      <c r="I712" s="1019"/>
      <c r="J712" s="1019"/>
      <c r="K712" s="1019"/>
      <c r="L712" s="1019"/>
      <c r="M712" s="1019"/>
      <c r="N712" s="1726"/>
    </row>
    <row r="713" spans="1:14">
      <c r="A713" s="4205"/>
      <c r="B713" s="4196"/>
      <c r="C713" s="4197"/>
      <c r="D713" s="4197"/>
      <c r="E713" s="4197"/>
      <c r="F713" s="4197"/>
      <c r="G713" s="4197"/>
      <c r="H713" s="4197"/>
      <c r="I713" s="4197"/>
      <c r="J713" s="4197"/>
      <c r="K713" s="4197"/>
      <c r="L713" s="4197"/>
      <c r="M713" s="4197"/>
      <c r="N713" s="4198"/>
    </row>
    <row r="714" spans="1:14">
      <c r="A714" s="4205"/>
      <c r="B714" s="4199" t="str">
        <f ca="1">CELL("nomfichier")</f>
        <v>E:\0-UPRT\1-UPRT.FR-SITE-WEB\ff-fiches-fabrications\ff-fiches-fabrication-maj-08-2020\[ff-14.A-restauration-13.postits-au-poids.xlsx]Epurer un texte (2)</v>
      </c>
      <c r="C714" s="4123"/>
      <c r="D714" s="4123"/>
      <c r="E714" s="4123"/>
      <c r="F714" s="4123"/>
      <c r="G714" s="4123"/>
      <c r="H714" s="4123"/>
      <c r="I714" s="4123"/>
      <c r="J714" s="4123"/>
      <c r="K714" s="4123"/>
      <c r="L714" s="4123"/>
      <c r="M714" s="4123"/>
      <c r="N714" s="4124"/>
    </row>
    <row r="715" spans="1:14">
      <c r="A715" s="4205"/>
      <c r="B715" s="4199" t="s">
        <v>1288</v>
      </c>
      <c r="C715" s="4123"/>
      <c r="D715" s="4123"/>
      <c r="E715" s="4123"/>
      <c r="F715" s="4123"/>
      <c r="G715" s="4123"/>
      <c r="H715" s="4123"/>
      <c r="I715" s="4123"/>
      <c r="J715" s="4123"/>
      <c r="K715" s="4123"/>
      <c r="L715" s="4123"/>
      <c r="M715" s="4123"/>
      <c r="N715" s="4124"/>
    </row>
    <row r="716" spans="1:14" ht="15.75" thickBot="1">
      <c r="A716" s="4205"/>
      <c r="B716" s="4112" t="s">
        <v>271</v>
      </c>
      <c r="C716" s="4113"/>
      <c r="D716" s="4113"/>
      <c r="E716" s="4113"/>
      <c r="F716" s="4113"/>
      <c r="G716" s="4113"/>
      <c r="H716" s="4113"/>
      <c r="I716" s="4113"/>
      <c r="J716" s="4113"/>
      <c r="K716" s="4113"/>
      <c r="L716" s="4113"/>
      <c r="M716" s="4113"/>
      <c r="N716" s="4114"/>
    </row>
    <row r="717" spans="1:14" ht="15.75" thickBot="1"/>
    <row r="718" spans="1:14">
      <c r="A718" s="4188" t="s">
        <v>260</v>
      </c>
      <c r="B718" s="4190" t="s">
        <v>411</v>
      </c>
      <c r="C718" s="4191"/>
      <c r="D718" s="4191"/>
      <c r="E718" s="4191"/>
      <c r="F718" s="4191"/>
      <c r="G718" s="4191"/>
      <c r="H718" s="4191"/>
      <c r="I718" s="4191"/>
      <c r="J718" s="4191"/>
      <c r="K718" s="4191"/>
      <c r="L718" s="4191"/>
      <c r="M718" s="4191"/>
      <c r="N718" s="4194">
        <v>13</v>
      </c>
    </row>
    <row r="719" spans="1:14">
      <c r="A719" s="4189"/>
      <c r="B719" s="4192"/>
      <c r="C719" s="4193"/>
      <c r="D719" s="4193"/>
      <c r="E719" s="4193"/>
      <c r="F719" s="4193"/>
      <c r="G719" s="4193"/>
      <c r="H719" s="4193"/>
      <c r="I719" s="4193"/>
      <c r="J719" s="4193"/>
      <c r="K719" s="4193"/>
      <c r="L719" s="4193"/>
      <c r="M719" s="4193"/>
      <c r="N719" s="4195"/>
    </row>
    <row r="720" spans="1:14">
      <c r="A720" s="4189"/>
      <c r="B720" s="4192"/>
      <c r="C720" s="4193"/>
      <c r="D720" s="4193"/>
      <c r="E720" s="4193"/>
      <c r="F720" s="4193"/>
      <c r="G720" s="4193"/>
      <c r="H720" s="4193"/>
      <c r="I720" s="4193"/>
      <c r="J720" s="4193"/>
      <c r="K720" s="4193"/>
      <c r="L720" s="4193"/>
      <c r="M720" s="4193"/>
      <c r="N720" s="4195"/>
    </row>
    <row r="721" spans="1:14" ht="20.25">
      <c r="A721" s="1096"/>
      <c r="B721" s="4166" t="s">
        <v>412</v>
      </c>
      <c r="C721" s="4167"/>
      <c r="D721" s="4167"/>
      <c r="E721" s="4167"/>
      <c r="F721" s="4167"/>
      <c r="G721" s="4167"/>
      <c r="H721" s="4167"/>
      <c r="I721" s="4167"/>
      <c r="J721" s="4167"/>
      <c r="K721" s="4167"/>
      <c r="L721" s="4167"/>
      <c r="M721" s="4167"/>
      <c r="N721" s="4168"/>
    </row>
    <row r="722" spans="1:14">
      <c r="A722" s="4169"/>
      <c r="B722" s="1169" t="s">
        <v>14</v>
      </c>
      <c r="C722" s="4170" t="s">
        <v>16</v>
      </c>
      <c r="D722" s="4170"/>
      <c r="E722" s="4171" t="s">
        <v>413</v>
      </c>
      <c r="F722" s="4171"/>
      <c r="G722" s="4171"/>
      <c r="H722" s="4171"/>
      <c r="I722" s="4171"/>
      <c r="J722" s="4171"/>
      <c r="K722" s="4171"/>
      <c r="L722" s="1727" t="s">
        <v>14</v>
      </c>
      <c r="M722" s="4170" t="s">
        <v>16</v>
      </c>
      <c r="N722" s="4172"/>
    </row>
    <row r="723" spans="1:14" ht="15.75">
      <c r="A723" s="4169"/>
      <c r="B723" s="1170" t="s">
        <v>383</v>
      </c>
      <c r="C723" s="4173" t="s">
        <v>385</v>
      </c>
      <c r="D723" s="4173"/>
      <c r="E723" s="4171"/>
      <c r="F723" s="4171"/>
      <c r="G723" s="4171"/>
      <c r="H723" s="4171"/>
      <c r="I723" s="4171"/>
      <c r="J723" s="4171"/>
      <c r="K723" s="4171"/>
      <c r="L723" s="1098" t="s">
        <v>384</v>
      </c>
      <c r="M723" s="4173" t="s">
        <v>386</v>
      </c>
      <c r="N723" s="4174"/>
    </row>
    <row r="724" spans="1:14">
      <c r="A724" s="4169"/>
      <c r="B724" s="4175">
        <v>1</v>
      </c>
      <c r="C724" s="4176">
        <v>1</v>
      </c>
      <c r="D724" s="4176"/>
      <c r="E724" s="4171"/>
      <c r="F724" s="4171"/>
      <c r="G724" s="4171"/>
      <c r="H724" s="4171"/>
      <c r="I724" s="4171"/>
      <c r="J724" s="4171"/>
      <c r="K724" s="4171"/>
      <c r="L724" s="4177">
        <v>1</v>
      </c>
      <c r="M724" s="4176">
        <v>1</v>
      </c>
      <c r="N724" s="4178"/>
    </row>
    <row r="725" spans="1:14">
      <c r="A725" s="4169"/>
      <c r="B725" s="4175"/>
      <c r="C725" s="4176"/>
      <c r="D725" s="4176"/>
      <c r="E725" s="4171" t="s">
        <v>414</v>
      </c>
      <c r="F725" s="4171"/>
      <c r="G725" s="4171"/>
      <c r="H725" s="4171"/>
      <c r="I725" s="4171"/>
      <c r="J725" s="4171"/>
      <c r="K725" s="4171"/>
      <c r="L725" s="4177"/>
      <c r="M725" s="4176"/>
      <c r="N725" s="4178"/>
    </row>
    <row r="726" spans="1:14">
      <c r="A726" s="4169"/>
      <c r="B726" s="4179" t="s">
        <v>416</v>
      </c>
      <c r="C726" s="4180"/>
      <c r="D726" s="4180"/>
      <c r="E726" s="4171"/>
      <c r="F726" s="4171"/>
      <c r="G726" s="4171"/>
      <c r="H726" s="4171"/>
      <c r="I726" s="4171"/>
      <c r="J726" s="4171"/>
      <c r="K726" s="4171"/>
      <c r="L726" s="4180" t="s">
        <v>416</v>
      </c>
      <c r="M726" s="4180"/>
      <c r="N726" s="4181"/>
    </row>
    <row r="727" spans="1:14" ht="15.75">
      <c r="A727" s="4169"/>
      <c r="B727" s="1171" t="s">
        <v>295</v>
      </c>
      <c r="C727" s="1098"/>
      <c r="D727" s="1098"/>
      <c r="E727" s="4171"/>
      <c r="F727" s="4171"/>
      <c r="G727" s="4171"/>
      <c r="H727" s="4171"/>
      <c r="I727" s="4171"/>
      <c r="J727" s="4171"/>
      <c r="K727" s="4171"/>
      <c r="L727" s="1728" t="s">
        <v>295</v>
      </c>
      <c r="M727" s="1098"/>
      <c r="N727" s="1099"/>
    </row>
    <row r="728" spans="1:14" ht="15.75">
      <c r="A728" s="4169"/>
      <c r="B728" s="1172">
        <f>C762</f>
        <v>2.1399999999999997</v>
      </c>
      <c r="C728" s="1098"/>
      <c r="D728" s="1098"/>
      <c r="E728" s="1173"/>
      <c r="F728" s="1174" t="s">
        <v>16</v>
      </c>
      <c r="G728" s="1173" t="s">
        <v>407</v>
      </c>
      <c r="H728" s="1098"/>
      <c r="I728" s="1098"/>
      <c r="J728" s="1175"/>
      <c r="K728" s="1175"/>
      <c r="L728" s="1729">
        <f>M762</f>
        <v>1.83</v>
      </c>
      <c r="M728" s="1098"/>
      <c r="N728" s="1099"/>
    </row>
    <row r="729" spans="1:14">
      <c r="A729" s="4169"/>
      <c r="B729" s="4163"/>
      <c r="C729" s="4164"/>
      <c r="D729" s="4164"/>
      <c r="E729" s="4164"/>
      <c r="F729" s="4164"/>
      <c r="G729" s="1176"/>
      <c r="H729" s="1176"/>
      <c r="I729" s="1176"/>
      <c r="J729" s="1177"/>
      <c r="K729" s="1177"/>
      <c r="L729" s="1177"/>
      <c r="M729" s="1177"/>
      <c r="N729" s="147"/>
    </row>
    <row r="730" spans="1:14">
      <c r="A730" s="4169"/>
      <c r="B730" s="1178" t="s">
        <v>27</v>
      </c>
      <c r="C730" s="1048" t="s">
        <v>264</v>
      </c>
      <c r="D730" s="1100" t="s">
        <v>12</v>
      </c>
      <c r="E730" s="1100"/>
      <c r="F730" s="1100"/>
      <c r="G730" s="1050" t="s">
        <v>24</v>
      </c>
      <c r="H730" s="1100"/>
      <c r="I730" s="1100"/>
      <c r="J730" s="1100"/>
      <c r="K730" s="1100"/>
      <c r="L730" s="1048" t="s">
        <v>27</v>
      </c>
      <c r="M730" s="1048" t="s">
        <v>264</v>
      </c>
      <c r="N730" s="1179" t="s">
        <v>12</v>
      </c>
    </row>
    <row r="731" spans="1:14">
      <c r="A731" s="4169"/>
      <c r="B731" s="4182" t="s">
        <v>409</v>
      </c>
      <c r="C731" s="4183" t="s">
        <v>410</v>
      </c>
      <c r="D731" s="4184" t="s">
        <v>331</v>
      </c>
      <c r="E731" s="1100"/>
      <c r="F731" s="1100"/>
      <c r="G731" s="4185" t="s">
        <v>1289</v>
      </c>
      <c r="H731" s="4185"/>
      <c r="I731" s="4185"/>
      <c r="J731" s="4185"/>
      <c r="K731" s="4185"/>
      <c r="L731" s="4186" t="s">
        <v>409</v>
      </c>
      <c r="M731" s="4186" t="s">
        <v>28</v>
      </c>
      <c r="N731" s="4187" t="s">
        <v>331</v>
      </c>
    </row>
    <row r="732" spans="1:14">
      <c r="A732" s="4169"/>
      <c r="B732" s="4182"/>
      <c r="C732" s="4183"/>
      <c r="D732" s="4184"/>
      <c r="E732" s="1100"/>
      <c r="F732" s="1100"/>
      <c r="G732" s="4185"/>
      <c r="H732" s="4185"/>
      <c r="I732" s="4185"/>
      <c r="J732" s="4185"/>
      <c r="K732" s="4185"/>
      <c r="L732" s="4186"/>
      <c r="M732" s="4186"/>
      <c r="N732" s="4187"/>
    </row>
    <row r="733" spans="1:14" ht="15.75">
      <c r="A733" s="4169"/>
      <c r="B733" s="4182"/>
      <c r="C733" s="4183"/>
      <c r="D733" s="4184"/>
      <c r="E733" s="1100"/>
      <c r="F733" s="1100"/>
      <c r="G733" s="1051" t="s">
        <v>285</v>
      </c>
      <c r="H733" s="1180"/>
      <c r="I733" s="1180"/>
      <c r="J733" s="1049"/>
      <c r="K733" s="1049"/>
      <c r="L733" s="4186"/>
      <c r="M733" s="4186"/>
      <c r="N733" s="4187"/>
    </row>
    <row r="734" spans="1:14">
      <c r="A734" s="4169"/>
      <c r="B734" s="4160" t="s">
        <v>417</v>
      </c>
      <c r="C734" s="4161"/>
      <c r="D734" s="4161"/>
      <c r="E734" s="4161"/>
      <c r="F734" s="4161"/>
      <c r="G734" s="4161"/>
      <c r="H734" s="4161"/>
      <c r="I734" s="4161"/>
      <c r="J734" s="4161"/>
      <c r="K734" s="4161"/>
      <c r="L734" s="4161"/>
      <c r="M734" s="4161"/>
      <c r="N734" s="4162"/>
    </row>
    <row r="735" spans="1:14">
      <c r="A735" s="4169"/>
      <c r="B735" s="4160"/>
      <c r="C735" s="4161"/>
      <c r="D735" s="4161"/>
      <c r="E735" s="4161"/>
      <c r="F735" s="4161"/>
      <c r="G735" s="4161"/>
      <c r="H735" s="4161"/>
      <c r="I735" s="4161"/>
      <c r="J735" s="4161"/>
      <c r="K735" s="4161"/>
      <c r="L735" s="4161"/>
      <c r="M735" s="4161"/>
      <c r="N735" s="4162"/>
    </row>
    <row r="736" spans="1:14">
      <c r="A736" s="4169"/>
      <c r="B736" s="4156" t="s">
        <v>385</v>
      </c>
      <c r="C736" s="4157"/>
      <c r="D736" s="4157">
        <f>C724</f>
        <v>1</v>
      </c>
      <c r="E736" s="4158" t="str">
        <f>B726</f>
        <v>Kg de farine</v>
      </c>
      <c r="F736" s="4158"/>
      <c r="G736" s="1181"/>
      <c r="H736" s="1181"/>
      <c r="I736" s="1181"/>
      <c r="J736" s="4157" t="s">
        <v>386</v>
      </c>
      <c r="K736" s="4157"/>
      <c r="L736" s="4157">
        <f>M724</f>
        <v>1</v>
      </c>
      <c r="M736" s="4158" t="str">
        <f>L726</f>
        <v>Kg de farine</v>
      </c>
      <c r="N736" s="4159"/>
    </row>
    <row r="737" spans="1:14">
      <c r="A737" s="4169"/>
      <c r="B737" s="4156"/>
      <c r="C737" s="4157"/>
      <c r="D737" s="4157"/>
      <c r="E737" s="4158"/>
      <c r="F737" s="4158"/>
      <c r="G737" s="1181"/>
      <c r="H737" s="1181"/>
      <c r="I737" s="1181"/>
      <c r="J737" s="4157"/>
      <c r="K737" s="4157"/>
      <c r="L737" s="4157"/>
      <c r="M737" s="4158"/>
      <c r="N737" s="4159"/>
    </row>
    <row r="738" spans="1:14">
      <c r="A738" s="4169"/>
      <c r="B738" s="4163"/>
      <c r="C738" s="4164"/>
      <c r="D738" s="4164"/>
      <c r="E738" s="4164"/>
      <c r="F738" s="4164"/>
      <c r="G738" s="4164"/>
      <c r="H738" s="4164"/>
      <c r="I738" s="4164"/>
      <c r="J738" s="4164"/>
      <c r="K738" s="4164"/>
      <c r="L738" s="4164"/>
      <c r="M738" s="4164"/>
      <c r="N738" s="4165"/>
    </row>
    <row r="739" spans="1:14" ht="18.75">
      <c r="A739" s="4169"/>
      <c r="B739" s="37"/>
      <c r="C739" s="1182"/>
      <c r="D739" s="38"/>
      <c r="E739" s="1183">
        <f>IF(ISBLANK(C739),(B739/B724)*C724,(C739/B724)*C724)</f>
        <v>0</v>
      </c>
      <c r="F739" s="1184">
        <f t="shared" ref="F739:F757" si="13">D739</f>
        <v>0</v>
      </c>
      <c r="G739" s="1064" t="s">
        <v>316</v>
      </c>
      <c r="H739"/>
      <c r="I739"/>
      <c r="J739" s="1183">
        <f>IF(ISBLANK(M739),(L739/L724)*M724,(M739/L724)*M724)</f>
        <v>0</v>
      </c>
      <c r="K739" s="1184">
        <f t="shared" ref="K739:K757" si="14">N739</f>
        <v>0</v>
      </c>
      <c r="L739" s="39"/>
      <c r="M739" s="1185"/>
      <c r="N739" s="40"/>
    </row>
    <row r="740" spans="1:14" ht="18.75">
      <c r="A740" s="4169"/>
      <c r="B740" s="41"/>
      <c r="C740" s="1182"/>
      <c r="D740" s="42"/>
      <c r="E740" s="1183">
        <f>IF(ISBLANK(C740),(B740/B724)*C724,(C740/B724)*C724)</f>
        <v>0</v>
      </c>
      <c r="F740" s="1184">
        <f t="shared" si="13"/>
        <v>0</v>
      </c>
      <c r="G740" s="1730" t="s">
        <v>418</v>
      </c>
      <c r="H740"/>
      <c r="I740"/>
      <c r="J740" s="1183">
        <f>IF(ISBLANK(M740),(L740/L724)*M724,(M740/L724)*M724)</f>
        <v>0</v>
      </c>
      <c r="K740" s="1184">
        <f t="shared" si="14"/>
        <v>0</v>
      </c>
      <c r="L740" s="43"/>
      <c r="M740" s="1185"/>
      <c r="N740" s="44"/>
    </row>
    <row r="741" spans="1:14" ht="18.75">
      <c r="A741" s="4169"/>
      <c r="B741" s="41"/>
      <c r="C741" s="1182">
        <v>1</v>
      </c>
      <c r="D741" s="42" t="s">
        <v>17</v>
      </c>
      <c r="E741" s="1183">
        <f>IF(ISBLANK(C741),(B741/B724)*C724,(C741/B724)*C724)</f>
        <v>1</v>
      </c>
      <c r="F741" s="1184" t="str">
        <f t="shared" si="13"/>
        <v>Kg</v>
      </c>
      <c r="G741" s="1731" t="s">
        <v>419</v>
      </c>
      <c r="H741"/>
      <c r="I741"/>
      <c r="J741" s="1183">
        <f>IF(ISBLANK(M741),(L741/L724)*M724,(M741/L724)*M724)</f>
        <v>0</v>
      </c>
      <c r="K741" s="1184">
        <f t="shared" si="14"/>
        <v>0</v>
      </c>
      <c r="L741" s="43"/>
      <c r="M741" s="1185"/>
      <c r="N741" s="44"/>
    </row>
    <row r="742" spans="1:14" ht="18.75">
      <c r="A742" s="4169"/>
      <c r="B742" s="41"/>
      <c r="C742" s="1182">
        <v>0.18</v>
      </c>
      <c r="D742" s="42" t="s">
        <v>17</v>
      </c>
      <c r="E742" s="1183">
        <f>IF(ISBLANK(C742),(B742/B724)*C724,(C742/B724)*C724)</f>
        <v>0.18</v>
      </c>
      <c r="F742" s="1184" t="str">
        <f t="shared" si="13"/>
        <v>Kg</v>
      </c>
      <c r="G742" s="1731" t="s">
        <v>420</v>
      </c>
      <c r="H742"/>
      <c r="I742"/>
      <c r="J742" s="1183">
        <f>IF(ISBLANK(M742),(L742/L724)*M724,(M742/L724)*M724)</f>
        <v>0</v>
      </c>
      <c r="K742" s="1184">
        <f t="shared" si="14"/>
        <v>0</v>
      </c>
      <c r="L742" s="43"/>
      <c r="M742" s="1185"/>
      <c r="N742" s="44"/>
    </row>
    <row r="743" spans="1:14" ht="18.75">
      <c r="A743" s="4169"/>
      <c r="B743" s="41"/>
      <c r="C743" s="1182">
        <v>0.48</v>
      </c>
      <c r="D743" s="42" t="s">
        <v>17</v>
      </c>
      <c r="E743" s="1183">
        <f>IF(ISBLANK(C743),(B743/B724)*C724,(C743/B724)*C724)</f>
        <v>0.48</v>
      </c>
      <c r="F743" s="1184" t="str">
        <f t="shared" si="13"/>
        <v>Kg</v>
      </c>
      <c r="G743" s="1731" t="s">
        <v>421</v>
      </c>
      <c r="H743"/>
      <c r="I743"/>
      <c r="J743" s="1183">
        <f>IF(ISBLANK(M743),(L743/L724)*M724,(M743/L724)*M724)</f>
        <v>0</v>
      </c>
      <c r="K743" s="1184">
        <f t="shared" si="14"/>
        <v>0</v>
      </c>
      <c r="L743" s="43"/>
      <c r="M743" s="1185"/>
      <c r="N743" s="44"/>
    </row>
    <row r="744" spans="1:14" ht="18.75">
      <c r="A744" s="4169"/>
      <c r="B744" s="41">
        <v>4</v>
      </c>
      <c r="C744" s="1182"/>
      <c r="D744" s="42" t="s">
        <v>371</v>
      </c>
      <c r="E744" s="1183">
        <f>IF(ISBLANK(C744),(B744/B724)*C724,(C744/B724)*C724)</f>
        <v>4</v>
      </c>
      <c r="F744" s="1184" t="str">
        <f t="shared" si="13"/>
        <v>œufs</v>
      </c>
      <c r="G744" s="1731" t="s">
        <v>422</v>
      </c>
      <c r="H744"/>
      <c r="I744"/>
      <c r="J744" s="1183">
        <f>IF(ISBLANK(M744),(L744/L724)*M724,(M744/L724)*M724)</f>
        <v>0</v>
      </c>
      <c r="K744" s="1184">
        <f t="shared" si="14"/>
        <v>0</v>
      </c>
      <c r="L744" s="43"/>
      <c r="M744" s="1185"/>
      <c r="N744" s="44"/>
    </row>
    <row r="745" spans="1:14" ht="18.75">
      <c r="A745" s="4169"/>
      <c r="B745" s="41"/>
      <c r="C745" s="1182">
        <v>0.48</v>
      </c>
      <c r="D745" s="42" t="s">
        <v>17</v>
      </c>
      <c r="E745" s="1183">
        <f>IF(ISBLANK(C745),(B745/B724)*C724,(C745/B724)*C724)</f>
        <v>0.48</v>
      </c>
      <c r="F745" s="1184" t="str">
        <f t="shared" si="13"/>
        <v>Kg</v>
      </c>
      <c r="G745" s="1731" t="s">
        <v>423</v>
      </c>
      <c r="H745"/>
      <c r="I745"/>
      <c r="J745" s="1183">
        <f>IF(ISBLANK(M745),(L745/L724)*M724,(M745/L724)*M724)</f>
        <v>0</v>
      </c>
      <c r="K745" s="1184">
        <f t="shared" si="14"/>
        <v>0</v>
      </c>
      <c r="L745" s="43"/>
      <c r="M745" s="1185"/>
      <c r="N745" s="44"/>
    </row>
    <row r="746" spans="1:14" ht="18.75">
      <c r="A746" s="4169"/>
      <c r="B746" s="41">
        <v>1</v>
      </c>
      <c r="C746" s="1182"/>
      <c r="D746" s="42" t="s">
        <v>424</v>
      </c>
      <c r="E746" s="1183">
        <f>IF(ISBLANK(C746),(B746/B724)*C724,(C746/B724)*C724)</f>
        <v>1</v>
      </c>
      <c r="F746" s="1184" t="str">
        <f t="shared" si="13"/>
        <v>litre</v>
      </c>
      <c r="G746" s="1731" t="s">
        <v>425</v>
      </c>
      <c r="H746"/>
      <c r="I746"/>
      <c r="J746" s="1183">
        <f>IF(ISBLANK(M746),(L746/L724)*M724,(M746/L724)*M724)</f>
        <v>0</v>
      </c>
      <c r="K746" s="1184">
        <f t="shared" si="14"/>
        <v>0</v>
      </c>
      <c r="L746" s="43"/>
      <c r="M746" s="1185"/>
      <c r="N746" s="44"/>
    </row>
    <row r="747" spans="1:14" ht="18.75">
      <c r="A747" s="4169"/>
      <c r="B747" s="41">
        <v>1</v>
      </c>
      <c r="C747" s="1182"/>
      <c r="D747" s="42" t="s">
        <v>424</v>
      </c>
      <c r="E747" s="1183">
        <f>IF(ISBLANK(C747),(B747/B724)*C724,(C747/B724)*C724)</f>
        <v>1</v>
      </c>
      <c r="F747" s="1184" t="str">
        <f t="shared" si="13"/>
        <v>litre</v>
      </c>
      <c r="G747" s="1731" t="s">
        <v>426</v>
      </c>
      <c r="H747"/>
      <c r="I747"/>
      <c r="J747" s="1183">
        <f>IF(ISBLANK(M747),(L747/L724)*M724,(M747/L724)*M724)</f>
        <v>0</v>
      </c>
      <c r="K747" s="1184">
        <f t="shared" si="14"/>
        <v>0</v>
      </c>
      <c r="L747" s="43"/>
      <c r="M747" s="1185"/>
      <c r="N747" s="44"/>
    </row>
    <row r="748" spans="1:14" ht="18.75">
      <c r="A748" s="4169"/>
      <c r="B748" s="41"/>
      <c r="C748" s="1182"/>
      <c r="D748" s="42"/>
      <c r="E748" s="1187">
        <f>IF(ISBLANK(C748),(B748/B724)*C724,(C748/B724)*C724)</f>
        <v>0</v>
      </c>
      <c r="F748" s="1184">
        <f t="shared" si="13"/>
        <v>0</v>
      </c>
      <c r="G748" s="1186"/>
      <c r="H748"/>
      <c r="I748"/>
      <c r="J748" s="1187">
        <f>IF(ISBLANK(M748),(L748/L724)*M724,(M748/L724)*M724)</f>
        <v>0</v>
      </c>
      <c r="K748" s="1184">
        <f t="shared" si="14"/>
        <v>0</v>
      </c>
      <c r="L748" s="43"/>
      <c r="M748" s="1185"/>
      <c r="N748" s="44"/>
    </row>
    <row r="749" spans="1:14" ht="18.75">
      <c r="A749" s="4169"/>
      <c r="B749" s="41"/>
      <c r="C749" s="1182"/>
      <c r="D749" s="42"/>
      <c r="E749" s="1187">
        <f>IF(ISBLANK(C749),(B749/B724)*C724,(C749/B724)*C724)</f>
        <v>0</v>
      </c>
      <c r="F749" s="1184">
        <f t="shared" si="13"/>
        <v>0</v>
      </c>
      <c r="G749" s="1732" t="s">
        <v>427</v>
      </c>
      <c r="H749"/>
      <c r="I749"/>
      <c r="J749" s="1187">
        <f>IF(ISBLANK(M749),(L749/L724)*M724,(M749/L724)*M724)</f>
        <v>0</v>
      </c>
      <c r="K749" s="1184">
        <f t="shared" si="14"/>
        <v>0</v>
      </c>
      <c r="L749" s="43"/>
      <c r="M749" s="1185"/>
      <c r="N749" s="44"/>
    </row>
    <row r="750" spans="1:14" ht="18.75">
      <c r="A750" s="4169"/>
      <c r="B750" s="41"/>
      <c r="C750" s="1182"/>
      <c r="D750" s="42"/>
      <c r="E750" s="1183">
        <f>IF(ISBLANK(C750),(B750/B724)*C724,(C750/B724)*C724)</f>
        <v>0</v>
      </c>
      <c r="F750" s="1184">
        <f t="shared" si="13"/>
        <v>0</v>
      </c>
      <c r="G750" s="1186" t="s">
        <v>419</v>
      </c>
      <c r="H750"/>
      <c r="I750"/>
      <c r="J750" s="1183">
        <f>IF(ISBLANK(M750),(L750/L724)*M724,(M750/L724)*M724)</f>
        <v>1</v>
      </c>
      <c r="K750" s="1184" t="str">
        <f t="shared" si="14"/>
        <v>kg</v>
      </c>
      <c r="L750" s="43"/>
      <c r="M750" s="1185">
        <v>1</v>
      </c>
      <c r="N750" s="44" t="s">
        <v>273</v>
      </c>
    </row>
    <row r="751" spans="1:14" ht="18.75">
      <c r="A751" s="4169"/>
      <c r="B751" s="41"/>
      <c r="C751" s="1182"/>
      <c r="D751" s="42"/>
      <c r="E751" s="1183">
        <f>IF(ISBLANK(C751),(B751/B724)*C724,(C751/B724)*C724)</f>
        <v>0</v>
      </c>
      <c r="F751" s="1184">
        <f t="shared" si="13"/>
        <v>0</v>
      </c>
      <c r="G751" s="1186" t="s">
        <v>428</v>
      </c>
      <c r="H751"/>
      <c r="I751"/>
      <c r="J751" s="1183">
        <f>IF(ISBLANK(M751),(L751/L724)*M724,(M751/L724)*M724)</f>
        <v>0.5</v>
      </c>
      <c r="K751" s="1184" t="str">
        <f t="shared" si="14"/>
        <v>kg</v>
      </c>
      <c r="L751" s="43"/>
      <c r="M751" s="1185">
        <v>0.5</v>
      </c>
      <c r="N751" s="44" t="s">
        <v>273</v>
      </c>
    </row>
    <row r="752" spans="1:14" ht="18.75">
      <c r="A752" s="4169"/>
      <c r="B752" s="41"/>
      <c r="C752" s="1182"/>
      <c r="D752" s="42"/>
      <c r="E752" s="1183">
        <f>IF(ISBLANK(C752),(B752/B724)*C724,(C752/B724)*C724)</f>
        <v>0</v>
      </c>
      <c r="F752" s="1184">
        <f t="shared" si="13"/>
        <v>0</v>
      </c>
      <c r="G752" s="1186" t="s">
        <v>429</v>
      </c>
      <c r="H752"/>
      <c r="I752"/>
      <c r="J752" s="1183">
        <f>IF(ISBLANK(M752),(L752/L724)*M724,(M752/L724)*M724)</f>
        <v>0.03</v>
      </c>
      <c r="K752" s="1184" t="str">
        <f t="shared" si="14"/>
        <v>kg</v>
      </c>
      <c r="L752" s="43"/>
      <c r="M752" s="1185">
        <v>0.03</v>
      </c>
      <c r="N752" s="44" t="s">
        <v>273</v>
      </c>
    </row>
    <row r="753" spans="1:14" ht="18.75">
      <c r="A753" s="4169"/>
      <c r="B753" s="41"/>
      <c r="C753" s="1182"/>
      <c r="D753" s="42"/>
      <c r="E753" s="1183">
        <f>IF(ISBLANK(C753),(B753/B724)*C724,(C753/B724)*C724)</f>
        <v>0</v>
      </c>
      <c r="F753" s="1184">
        <f t="shared" si="13"/>
        <v>0</v>
      </c>
      <c r="G753" s="1186" t="s">
        <v>430</v>
      </c>
      <c r="H753"/>
      <c r="I753"/>
      <c r="J753" s="1187">
        <f>IF(ISBLANK(M753),(L753/L724)*M724,(M753/L724)*M724)</f>
        <v>2</v>
      </c>
      <c r="K753" s="1184" t="str">
        <f t="shared" si="14"/>
        <v>œufs</v>
      </c>
      <c r="L753" s="43">
        <v>2</v>
      </c>
      <c r="M753" s="1185"/>
      <c r="N753" s="44" t="s">
        <v>371</v>
      </c>
    </row>
    <row r="754" spans="1:14" ht="18.75">
      <c r="A754" s="4169"/>
      <c r="B754" s="41"/>
      <c r="C754" s="1182"/>
      <c r="D754" s="42"/>
      <c r="E754" s="1183">
        <f>IF(ISBLANK(C754),(B754/B724)*C724,(C754/B724)*C724)</f>
        <v>0</v>
      </c>
      <c r="F754" s="1184">
        <f t="shared" si="13"/>
        <v>0</v>
      </c>
      <c r="G754" s="1186" t="s">
        <v>431</v>
      </c>
      <c r="H754"/>
      <c r="I754"/>
      <c r="J754" s="1187">
        <f>IF(ISBLANK(M754),(L754/L724)*M724,(M754/L724)*M724)</f>
        <v>10</v>
      </c>
      <c r="K754" s="1184" t="str">
        <f t="shared" si="14"/>
        <v>jaunes</v>
      </c>
      <c r="L754" s="43">
        <v>10</v>
      </c>
      <c r="M754" s="1185"/>
      <c r="N754" s="44" t="s">
        <v>415</v>
      </c>
    </row>
    <row r="755" spans="1:14" ht="18.75">
      <c r="A755" s="4169"/>
      <c r="B755" s="41"/>
      <c r="C755" s="1182"/>
      <c r="D755" s="42"/>
      <c r="E755" s="1183">
        <f>IF(ISBLANK(C755),(B755/B724)*C724,(C755/B724)*C724)</f>
        <v>0</v>
      </c>
      <c r="F755" s="1184">
        <f t="shared" si="13"/>
        <v>0</v>
      </c>
      <c r="G755" s="1186" t="s">
        <v>432</v>
      </c>
      <c r="H755"/>
      <c r="I755"/>
      <c r="J755" s="1733">
        <f>IF(ISBLANK(M755),(L755/L724)*M724,(M755/L724)*M724)</f>
        <v>1.5</v>
      </c>
      <c r="K755" s="1184" t="str">
        <f t="shared" si="14"/>
        <v>litres</v>
      </c>
      <c r="L755" s="43">
        <v>1.5</v>
      </c>
      <c r="M755" s="1185"/>
      <c r="N755" s="44" t="s">
        <v>433</v>
      </c>
    </row>
    <row r="756" spans="1:14" ht="18.75">
      <c r="A756" s="4169"/>
      <c r="B756" s="41"/>
      <c r="C756" s="1182"/>
      <c r="D756" s="42"/>
      <c r="E756" s="1183">
        <f>IF(ISBLANK(C756),(B756/B724)*C724,(C756/B724)*C724)</f>
        <v>0</v>
      </c>
      <c r="F756" s="1184">
        <f t="shared" si="13"/>
        <v>0</v>
      </c>
      <c r="G756" s="1186" t="s">
        <v>434</v>
      </c>
      <c r="H756"/>
      <c r="I756"/>
      <c r="J756" s="1733">
        <f>IF(ISBLANK(M756),(L756/L724)*M724,(M756/L724)*M724)</f>
        <v>0.3</v>
      </c>
      <c r="K756" s="1184" t="str">
        <f t="shared" si="14"/>
        <v>litres</v>
      </c>
      <c r="L756" s="43"/>
      <c r="M756" s="1185">
        <v>0.3</v>
      </c>
      <c r="N756" s="44" t="s">
        <v>433</v>
      </c>
    </row>
    <row r="757" spans="1:14" ht="18.75">
      <c r="A757" s="4169"/>
      <c r="B757" s="41"/>
      <c r="C757" s="1182"/>
      <c r="D757" s="42"/>
      <c r="E757" s="1183">
        <f>IF(ISBLANK(C757),(B757/B724)*C724,(C757/B724)*C724)</f>
        <v>0</v>
      </c>
      <c r="F757" s="1184">
        <f t="shared" si="13"/>
        <v>0</v>
      </c>
      <c r="G757" s="1186" t="s">
        <v>435</v>
      </c>
      <c r="H757"/>
      <c r="I757"/>
      <c r="J757" s="1183">
        <f>IF(ISBLANK(M757),(L757/L724)*M724,(M757/L724)*M724)</f>
        <v>0</v>
      </c>
      <c r="K757" s="1184">
        <f t="shared" si="14"/>
        <v>0</v>
      </c>
      <c r="L757" s="43"/>
      <c r="M757" s="1185"/>
      <c r="N757" s="44"/>
    </row>
    <row r="758" spans="1:14" ht="18.75">
      <c r="A758" s="4169"/>
      <c r="B758" s="41"/>
      <c r="C758" s="1182"/>
      <c r="D758" s="42"/>
      <c r="E758" s="4152" t="s">
        <v>436</v>
      </c>
      <c r="F758" s="4152"/>
      <c r="G758" s="1186" t="s">
        <v>437</v>
      </c>
      <c r="H758"/>
      <c r="I758"/>
      <c r="J758" s="4152" t="s">
        <v>436</v>
      </c>
      <c r="K758" s="4152"/>
      <c r="L758" s="43"/>
      <c r="M758" s="1185"/>
      <c r="N758" s="44"/>
    </row>
    <row r="759" spans="1:14" ht="18.75">
      <c r="A759" s="4169"/>
      <c r="B759" s="41"/>
      <c r="C759" s="1182"/>
      <c r="D759" s="42"/>
      <c r="E759" s="4152"/>
      <c r="F759" s="4152"/>
      <c r="G759" s="1186"/>
      <c r="H759"/>
      <c r="I759"/>
      <c r="J759" s="4152"/>
      <c r="K759" s="4152"/>
      <c r="L759" s="43"/>
      <c r="M759" s="1185"/>
      <c r="N759" s="44"/>
    </row>
    <row r="760" spans="1:14" ht="18.75">
      <c r="A760" s="4169"/>
      <c r="B760" s="41"/>
      <c r="C760" s="1182"/>
      <c r="D760" s="42" t="s">
        <v>17</v>
      </c>
      <c r="E760" s="1183">
        <f>SUM(E741:E743,E745:E747)</f>
        <v>4.1399999999999997</v>
      </c>
      <c r="F760" s="1184" t="str">
        <f>D760</f>
        <v>Kg</v>
      </c>
      <c r="G760" s="1186"/>
      <c r="H760"/>
      <c r="I760"/>
      <c r="J760" s="1183">
        <f>SUM(J750:J752,J755:J756)</f>
        <v>3.33</v>
      </c>
      <c r="K760" s="1184" t="str">
        <f>N760</f>
        <v>kg</v>
      </c>
      <c r="L760" s="43"/>
      <c r="M760" s="1185"/>
      <c r="N760" s="44" t="s">
        <v>273</v>
      </c>
    </row>
    <row r="761" spans="1:14">
      <c r="A761" s="4169"/>
      <c r="B761" s="4163"/>
      <c r="C761" s="4164"/>
      <c r="D761" s="4164"/>
      <c r="E761" s="4164"/>
      <c r="F761" s="4164"/>
      <c r="G761" s="4164"/>
      <c r="H761" s="4164"/>
      <c r="I761" s="4164"/>
      <c r="J761" s="4164"/>
      <c r="K761" s="4164"/>
      <c r="L761" s="4164"/>
      <c r="M761" s="4164"/>
      <c r="N761" s="4165"/>
    </row>
    <row r="762" spans="1:14" ht="15.75">
      <c r="A762" s="4169"/>
      <c r="B762" s="1191"/>
      <c r="C762" s="1136">
        <f>SUM(C738:C761)</f>
        <v>2.1399999999999997</v>
      </c>
      <c r="D762" s="1192"/>
      <c r="E762" s="1193"/>
      <c r="F762" s="1137"/>
      <c r="G762" s="1137"/>
      <c r="H762" s="1137"/>
      <c r="I762" s="1137"/>
      <c r="J762" s="1193"/>
      <c r="K762" s="1137"/>
      <c r="L762" s="1192"/>
      <c r="M762" s="1136">
        <f>SUM(M738:M761)</f>
        <v>1.83</v>
      </c>
      <c r="N762" s="1194"/>
    </row>
    <row r="763" spans="1:14">
      <c r="A763" s="4169"/>
      <c r="B763" s="4160" t="s">
        <v>441</v>
      </c>
      <c r="C763" s="4161"/>
      <c r="D763" s="4161"/>
      <c r="E763" s="4161"/>
      <c r="F763" s="4161"/>
      <c r="G763" s="4161"/>
      <c r="H763" s="4161"/>
      <c r="I763" s="4161"/>
      <c r="J763" s="4161"/>
      <c r="K763" s="4161"/>
      <c r="L763" s="4161"/>
      <c r="M763" s="4161"/>
      <c r="N763" s="4162"/>
    </row>
    <row r="764" spans="1:14">
      <c r="A764" s="4169"/>
      <c r="B764" s="4160"/>
      <c r="C764" s="4161"/>
      <c r="D764" s="4161"/>
      <c r="E764" s="4161"/>
      <c r="F764" s="4161"/>
      <c r="G764" s="4161"/>
      <c r="H764" s="4161"/>
      <c r="I764" s="4161"/>
      <c r="J764" s="4161"/>
      <c r="K764" s="4161"/>
      <c r="L764" s="4161"/>
      <c r="M764" s="4161"/>
      <c r="N764" s="4162"/>
    </row>
    <row r="765" spans="1:14">
      <c r="A765" s="4169"/>
      <c r="B765" s="4156" t="s">
        <v>385</v>
      </c>
      <c r="C765" s="4157"/>
      <c r="D765" s="4157">
        <f>C724</f>
        <v>1</v>
      </c>
      <c r="E765" s="4158" t="str">
        <f>B726</f>
        <v>Kg de farine</v>
      </c>
      <c r="F765" s="4158"/>
      <c r="G765" s="1181"/>
      <c r="H765" s="1181"/>
      <c r="I765" s="1181"/>
      <c r="J765" s="4157" t="s">
        <v>386</v>
      </c>
      <c r="K765" s="4157"/>
      <c r="L765" s="4157">
        <f>M724</f>
        <v>1</v>
      </c>
      <c r="M765" s="4158" t="str">
        <f>L726</f>
        <v>Kg de farine</v>
      </c>
      <c r="N765" s="4159"/>
    </row>
    <row r="766" spans="1:14">
      <c r="A766" s="4169"/>
      <c r="B766" s="4156"/>
      <c r="C766" s="4157"/>
      <c r="D766" s="4157"/>
      <c r="E766" s="4158"/>
      <c r="F766" s="4158"/>
      <c r="G766" s="1181"/>
      <c r="H766" s="1181"/>
      <c r="I766" s="1181"/>
      <c r="J766" s="4157"/>
      <c r="K766" s="4157"/>
      <c r="L766" s="4157"/>
      <c r="M766" s="4158"/>
      <c r="N766" s="4159"/>
    </row>
    <row r="767" spans="1:14" ht="18.75">
      <c r="A767" s="4169"/>
      <c r="B767" s="41"/>
      <c r="C767" s="1182"/>
      <c r="D767" s="42"/>
      <c r="E767" s="1183">
        <f>IF(ISBLANK(C767),(B767/B724)*C724,(C767/B724)*C724)</f>
        <v>0</v>
      </c>
      <c r="F767" s="1184">
        <f t="shared" ref="F767:F781" si="15">D767</f>
        <v>0</v>
      </c>
      <c r="G767" s="1734" t="s">
        <v>443</v>
      </c>
      <c r="H767"/>
      <c r="I767"/>
      <c r="J767" s="1183">
        <f>IF(ISBLANK(M767),(L767/L724)*M724,(M767/L724)*M724)</f>
        <v>0</v>
      </c>
      <c r="K767" s="1184">
        <f t="shared" ref="K767:K828" si="16">N767</f>
        <v>0</v>
      </c>
      <c r="L767" s="43"/>
      <c r="M767" s="1185"/>
      <c r="N767" s="44"/>
    </row>
    <row r="768" spans="1:14" ht="18.75">
      <c r="A768" s="4169"/>
      <c r="B768" s="41"/>
      <c r="C768" s="1182"/>
      <c r="D768" s="42"/>
      <c r="E768" s="1183">
        <f>IF(ISBLANK(C768),(B768/B724)*C724,(C768/B724)*C724)</f>
        <v>0</v>
      </c>
      <c r="F768" s="1184">
        <f t="shared" si="15"/>
        <v>0</v>
      </c>
      <c r="G768" s="1734" t="s">
        <v>444</v>
      </c>
      <c r="H768"/>
      <c r="I768"/>
      <c r="J768" s="1183">
        <f>IF(ISBLANK(M768),(L768/L724)*M724,(M768/L724)*M724)</f>
        <v>0</v>
      </c>
      <c r="K768" s="1184">
        <f t="shared" si="16"/>
        <v>0</v>
      </c>
      <c r="L768" s="43"/>
      <c r="M768" s="1185"/>
      <c r="N768" s="44"/>
    </row>
    <row r="769" spans="1:14" ht="18.75">
      <c r="A769" s="4169"/>
      <c r="B769" s="41"/>
      <c r="C769" s="1182"/>
      <c r="D769" s="42"/>
      <c r="E769" s="1183">
        <f>IF(ISBLANK(C769),(B769/B724)*C724,(C769/B724)*C724)</f>
        <v>0</v>
      </c>
      <c r="F769" s="1184">
        <f t="shared" si="15"/>
        <v>0</v>
      </c>
      <c r="G769" s="1186"/>
      <c r="H769"/>
      <c r="I769"/>
      <c r="J769" s="1183">
        <f>IF(ISBLANK(M769),(L769/L724)*M724,(M769/L724)*M724)</f>
        <v>0</v>
      </c>
      <c r="K769" s="1184">
        <f t="shared" si="16"/>
        <v>0</v>
      </c>
      <c r="L769" s="43"/>
      <c r="M769" s="1185"/>
      <c r="N769" s="44"/>
    </row>
    <row r="770" spans="1:14" ht="18.75">
      <c r="A770" s="4169"/>
      <c r="B770" s="41"/>
      <c r="C770" s="1182">
        <v>1</v>
      </c>
      <c r="D770" s="42" t="s">
        <v>17</v>
      </c>
      <c r="E770" s="1183">
        <f>IF(ISBLANK(C770),(B770/B724)*C724,(C770/B724)*C724)</f>
        <v>1</v>
      </c>
      <c r="F770" s="1184" t="str">
        <f t="shared" si="15"/>
        <v>Kg</v>
      </c>
      <c r="G770" s="1735" t="s">
        <v>445</v>
      </c>
      <c r="H770"/>
      <c r="I770"/>
      <c r="J770" s="1183">
        <f>IF(ISBLANK(M770),(L770/L724)*M724,(M770/L724)*M724)</f>
        <v>1</v>
      </c>
      <c r="K770" s="1184" t="str">
        <f t="shared" si="16"/>
        <v>kg</v>
      </c>
      <c r="L770" s="43"/>
      <c r="M770" s="1185">
        <v>1</v>
      </c>
      <c r="N770" s="44" t="s">
        <v>273</v>
      </c>
    </row>
    <row r="771" spans="1:14" ht="18.75">
      <c r="A771" s="4169"/>
      <c r="B771" s="41"/>
      <c r="C771" s="1182">
        <v>0.18</v>
      </c>
      <c r="D771" s="42" t="s">
        <v>17</v>
      </c>
      <c r="E771" s="1183">
        <f>IF(ISBLANK(C771),(B771/B724)*C724,(C771/B724)*C724)</f>
        <v>0.18</v>
      </c>
      <c r="F771" s="1184" t="str">
        <f t="shared" si="15"/>
        <v>Kg</v>
      </c>
      <c r="G771" s="1735" t="s">
        <v>446</v>
      </c>
      <c r="H771"/>
      <c r="I771"/>
      <c r="J771" s="1183">
        <f>IF(ISBLANK(M771),(L771/L724)*M724,(M771/L724)*M724)</f>
        <v>0</v>
      </c>
      <c r="K771" s="1184">
        <f t="shared" si="16"/>
        <v>0</v>
      </c>
      <c r="L771" s="43"/>
      <c r="M771" s="1185"/>
      <c r="N771" s="44"/>
    </row>
    <row r="772" spans="1:14" ht="18.75">
      <c r="A772" s="4169"/>
      <c r="B772" s="41"/>
      <c r="C772" s="1182">
        <v>0.48</v>
      </c>
      <c r="D772" s="42" t="s">
        <v>17</v>
      </c>
      <c r="E772" s="1183">
        <f>IF(ISBLANK(C772),(B772/B724)*C724,(C772/B724)*C724)</f>
        <v>0.48</v>
      </c>
      <c r="F772" s="1184" t="str">
        <f t="shared" si="15"/>
        <v>Kg</v>
      </c>
      <c r="G772" s="1735" t="s">
        <v>447</v>
      </c>
      <c r="H772"/>
      <c r="I772"/>
      <c r="J772" s="1183">
        <f>IF(ISBLANK(M772),(L772/L724)*M724,(M772/L724)*M724)</f>
        <v>0.5</v>
      </c>
      <c r="K772" s="1184" t="str">
        <f t="shared" si="16"/>
        <v>kg</v>
      </c>
      <c r="L772" s="43"/>
      <c r="M772" s="1185">
        <v>0.5</v>
      </c>
      <c r="N772" s="44" t="s">
        <v>273</v>
      </c>
    </row>
    <row r="773" spans="1:14" ht="18.75">
      <c r="A773" s="4169"/>
      <c r="B773" s="41"/>
      <c r="C773" s="1182"/>
      <c r="D773" s="42"/>
      <c r="E773" s="1183">
        <f>IF(ISBLANK(C773),(B773/B724)*C724,(C773/B724)*C724)</f>
        <v>0</v>
      </c>
      <c r="F773" s="1184">
        <f t="shared" si="15"/>
        <v>0</v>
      </c>
      <c r="G773" s="1735" t="s">
        <v>448</v>
      </c>
      <c r="H773"/>
      <c r="I773"/>
      <c r="J773" s="1183">
        <f>IF(ISBLANK(M773),(L773/L724)*M724,(M773/L724)*M724)</f>
        <v>0.03</v>
      </c>
      <c r="K773" s="1184" t="str">
        <f t="shared" si="16"/>
        <v>kg</v>
      </c>
      <c r="L773" s="43"/>
      <c r="M773" s="1185">
        <v>0.03</v>
      </c>
      <c r="N773" s="44" t="s">
        <v>273</v>
      </c>
    </row>
    <row r="774" spans="1:14" ht="18.75">
      <c r="A774" s="4169"/>
      <c r="B774" s="41">
        <v>4</v>
      </c>
      <c r="C774" s="1182"/>
      <c r="D774" s="42" t="s">
        <v>371</v>
      </c>
      <c r="E774" s="1187">
        <f>IF(ISBLANK(C774),(B774/B724)*C724,(C774/B724)*C724)</f>
        <v>4</v>
      </c>
      <c r="F774" s="1184" t="str">
        <f t="shared" si="15"/>
        <v>œufs</v>
      </c>
      <c r="G774" s="1735" t="s">
        <v>371</v>
      </c>
      <c r="H774"/>
      <c r="I774"/>
      <c r="J774" s="1187">
        <f>IF(ISBLANK(M774),(L774/L724)*M724,(M774/L724)*M724)</f>
        <v>2</v>
      </c>
      <c r="K774" s="1184" t="str">
        <f t="shared" si="16"/>
        <v>œufs</v>
      </c>
      <c r="L774" s="43">
        <v>2</v>
      </c>
      <c r="M774" s="1185"/>
      <c r="N774" s="44" t="s">
        <v>371</v>
      </c>
    </row>
    <row r="775" spans="1:14" ht="18.75">
      <c r="A775" s="4169"/>
      <c r="B775" s="41"/>
      <c r="C775" s="1182"/>
      <c r="D775" s="42"/>
      <c r="E775" s="1183">
        <f>IF(ISBLANK(C775),(B775/B724)*C724,(C775/B724)*C724)</f>
        <v>0</v>
      </c>
      <c r="F775" s="1184">
        <f t="shared" si="15"/>
        <v>0</v>
      </c>
      <c r="G775" s="1735" t="s">
        <v>415</v>
      </c>
      <c r="H775"/>
      <c r="I775"/>
      <c r="J775" s="1187">
        <f>IF(ISBLANK(M775),(L775/L724)*M724,(M775/L724)*M724)</f>
        <v>10</v>
      </c>
      <c r="K775" s="1184" t="str">
        <f t="shared" si="16"/>
        <v>jaunes</v>
      </c>
      <c r="L775" s="43">
        <v>10</v>
      </c>
      <c r="M775" s="1185"/>
      <c r="N775" s="44" t="s">
        <v>415</v>
      </c>
    </row>
    <row r="776" spans="1:14" ht="18.75">
      <c r="A776" s="4169"/>
      <c r="B776" s="41"/>
      <c r="C776" s="1182">
        <v>0.48</v>
      </c>
      <c r="D776" s="42" t="s">
        <v>17</v>
      </c>
      <c r="E776" s="1183">
        <f>IF(ISBLANK(C776),(B776/B724)*C724,(C776/B724)*C724)</f>
        <v>0.48</v>
      </c>
      <c r="F776" s="1184" t="str">
        <f t="shared" si="15"/>
        <v>Kg</v>
      </c>
      <c r="G776" s="1735" t="s">
        <v>449</v>
      </c>
      <c r="H776"/>
      <c r="I776"/>
      <c r="J776" s="1183">
        <f>IF(ISBLANK(M776),(L776/L724)*M724,(M776/L724)*M724)</f>
        <v>0</v>
      </c>
      <c r="K776" s="1184">
        <f t="shared" si="16"/>
        <v>0</v>
      </c>
      <c r="L776" s="43"/>
      <c r="M776" s="1185"/>
      <c r="N776" s="44"/>
    </row>
    <row r="777" spans="1:14" ht="18.75">
      <c r="A777" s="4169"/>
      <c r="B777" s="41">
        <v>1</v>
      </c>
      <c r="C777" s="1182"/>
      <c r="D777" s="42" t="s">
        <v>424</v>
      </c>
      <c r="E777" s="1183">
        <f>IF(ISBLANK(C777),(B777/B724)*C724,(C777/B724)*C724)</f>
        <v>1</v>
      </c>
      <c r="F777" s="1184" t="str">
        <f t="shared" si="15"/>
        <v>litre</v>
      </c>
      <c r="G777" s="1735" t="s">
        <v>450</v>
      </c>
      <c r="H777"/>
      <c r="I777"/>
      <c r="J777" s="1183">
        <f>IF(ISBLANK(M777),(L777/L724)*M724,(M777/L724)*M724)</f>
        <v>1.5</v>
      </c>
      <c r="K777" s="1184" t="str">
        <f t="shared" si="16"/>
        <v>litres</v>
      </c>
      <c r="L777" s="43">
        <v>1.5</v>
      </c>
      <c r="M777" s="1185"/>
      <c r="N777" s="44" t="s">
        <v>433</v>
      </c>
    </row>
    <row r="778" spans="1:14" ht="18.75">
      <c r="A778" s="4169"/>
      <c r="B778" s="41">
        <v>1</v>
      </c>
      <c r="C778" s="1182"/>
      <c r="D778" s="42" t="s">
        <v>424</v>
      </c>
      <c r="E778" s="1183">
        <f>IF(ISBLANK(C778),(B778/B724)*C724,(C778/B724)*C724)</f>
        <v>1</v>
      </c>
      <c r="F778" s="1184" t="str">
        <f t="shared" si="15"/>
        <v>litre</v>
      </c>
      <c r="G778" s="1735" t="s">
        <v>451</v>
      </c>
      <c r="H778"/>
      <c r="I778"/>
      <c r="J778" s="1183">
        <f>IF(ISBLANK(M778),(L778/L724)*M724,(M778/L724)*M724)</f>
        <v>0.3</v>
      </c>
      <c r="K778" s="1184" t="str">
        <f t="shared" si="16"/>
        <v>litres</v>
      </c>
      <c r="L778" s="43"/>
      <c r="M778" s="1185">
        <v>0.3</v>
      </c>
      <c r="N778" s="44" t="s">
        <v>433</v>
      </c>
    </row>
    <row r="779" spans="1:14" ht="18.75">
      <c r="A779" s="4169"/>
      <c r="B779" s="41"/>
      <c r="C779" s="1182"/>
      <c r="D779" s="42"/>
      <c r="E779" s="1183">
        <f>IF(ISBLANK(C779),(B779/B724)*C724,(C779/B724)*C724)</f>
        <v>0</v>
      </c>
      <c r="F779" s="1184">
        <f t="shared" si="15"/>
        <v>0</v>
      </c>
      <c r="G779" s="1735" t="s">
        <v>452</v>
      </c>
      <c r="H779"/>
      <c r="I779"/>
      <c r="J779" s="1183">
        <f>IF(ISBLANK(M779),(L779/L724)*M724,(M779/L724)*M724)</f>
        <v>0</v>
      </c>
      <c r="K779" s="1184">
        <f t="shared" si="16"/>
        <v>0</v>
      </c>
      <c r="L779" s="43"/>
      <c r="M779" s="1185"/>
      <c r="N779" s="44"/>
    </row>
    <row r="780" spans="1:14" ht="18.75">
      <c r="A780" s="4169"/>
      <c r="B780" s="41"/>
      <c r="C780" s="1182"/>
      <c r="D780" s="42"/>
      <c r="E780" s="1183" t="s">
        <v>453</v>
      </c>
      <c r="F780" s="1184">
        <f t="shared" si="15"/>
        <v>0</v>
      </c>
      <c r="G780" s="1735" t="s">
        <v>454</v>
      </c>
      <c r="H780"/>
      <c r="I780"/>
      <c r="J780" s="1183" t="s">
        <v>453</v>
      </c>
      <c r="K780" s="1184">
        <f t="shared" si="16"/>
        <v>0</v>
      </c>
      <c r="L780" s="43"/>
      <c r="M780" s="1185"/>
      <c r="N780" s="44"/>
    </row>
    <row r="781" spans="1:14" ht="18.75">
      <c r="A781" s="4169"/>
      <c r="B781" s="41"/>
      <c r="C781" s="1182"/>
      <c r="D781" s="42" t="s">
        <v>17</v>
      </c>
      <c r="E781" s="1183">
        <f>SUM(E770:E772,E776:E778)</f>
        <v>4.1399999999999997</v>
      </c>
      <c r="F781" s="1184" t="str">
        <f t="shared" si="15"/>
        <v>Kg</v>
      </c>
      <c r="G781" s="1186"/>
      <c r="H781"/>
      <c r="I781"/>
      <c r="J781" s="1183">
        <f>SUM(J770:J773,J777:J778)</f>
        <v>3.33</v>
      </c>
      <c r="K781" s="1184" t="str">
        <f t="shared" si="16"/>
        <v>kg</v>
      </c>
      <c r="L781" s="43"/>
      <c r="M781" s="1185"/>
      <c r="N781" s="44" t="s">
        <v>273</v>
      </c>
    </row>
    <row r="782" spans="1:14">
      <c r="A782" s="4169"/>
      <c r="B782" s="4163"/>
      <c r="C782" s="4164"/>
      <c r="D782" s="4164"/>
      <c r="E782" s="4164"/>
      <c r="F782" s="4164"/>
      <c r="G782" s="4164"/>
      <c r="H782" s="4164"/>
      <c r="I782" s="4164"/>
      <c r="J782" s="4164"/>
      <c r="K782" s="4164"/>
      <c r="L782" s="4164"/>
      <c r="M782" s="4164"/>
      <c r="N782" s="4165"/>
    </row>
    <row r="783" spans="1:14">
      <c r="A783" s="4169"/>
      <c r="B783" s="4160" t="s">
        <v>455</v>
      </c>
      <c r="C783" s="4161"/>
      <c r="D783" s="4161"/>
      <c r="E783" s="4161"/>
      <c r="F783" s="4161"/>
      <c r="G783" s="4161"/>
      <c r="H783" s="4161"/>
      <c r="I783" s="4161"/>
      <c r="J783" s="4161"/>
      <c r="K783" s="4161"/>
      <c r="L783" s="4161"/>
      <c r="M783" s="4161"/>
      <c r="N783" s="4162"/>
    </row>
    <row r="784" spans="1:14">
      <c r="A784" s="4169"/>
      <c r="B784" s="4160"/>
      <c r="C784" s="4161"/>
      <c r="D784" s="4161"/>
      <c r="E784" s="4161"/>
      <c r="F784" s="4161"/>
      <c r="G784" s="4161"/>
      <c r="H784" s="4161"/>
      <c r="I784" s="4161"/>
      <c r="J784" s="4161"/>
      <c r="K784" s="4161"/>
      <c r="L784" s="4161"/>
      <c r="M784" s="4161"/>
      <c r="N784" s="4162"/>
    </row>
    <row r="785" spans="1:14">
      <c r="A785" s="4169"/>
      <c r="B785" s="4156" t="s">
        <v>385</v>
      </c>
      <c r="C785" s="4157"/>
      <c r="D785" s="4157">
        <f>C724</f>
        <v>1</v>
      </c>
      <c r="E785" s="4158" t="str">
        <f>B726</f>
        <v>Kg de farine</v>
      </c>
      <c r="F785" s="4158"/>
      <c r="G785" s="1181"/>
      <c r="H785" s="1181"/>
      <c r="I785" s="1181"/>
      <c r="J785" s="4157" t="s">
        <v>386</v>
      </c>
      <c r="K785" s="4157"/>
      <c r="L785" s="4157">
        <f>M724</f>
        <v>1</v>
      </c>
      <c r="M785" s="4158" t="str">
        <f>L726</f>
        <v>Kg de farine</v>
      </c>
      <c r="N785" s="4159"/>
    </row>
    <row r="786" spans="1:14">
      <c r="A786" s="4169"/>
      <c r="B786" s="4156"/>
      <c r="C786" s="4157"/>
      <c r="D786" s="4157"/>
      <c r="E786" s="4158"/>
      <c r="F786" s="4158"/>
      <c r="G786" s="1181"/>
      <c r="H786" s="1181"/>
      <c r="I786" s="1181"/>
      <c r="J786" s="4157"/>
      <c r="K786" s="4157"/>
      <c r="L786" s="4157"/>
      <c r="M786" s="4158"/>
      <c r="N786" s="4159"/>
    </row>
    <row r="787" spans="1:14" ht="18.75">
      <c r="A787" s="4169"/>
      <c r="B787" s="41"/>
      <c r="C787" s="1182"/>
      <c r="D787" s="42"/>
      <c r="E787" s="1183">
        <f>IF(ISBLANK(C787),(B787/B724)*C724,(C787/B724)*C724)</f>
        <v>0</v>
      </c>
      <c r="F787" s="1184">
        <f t="shared" ref="F787:F813" si="17">D787</f>
        <v>0</v>
      </c>
      <c r="G787" s="4153" t="s">
        <v>456</v>
      </c>
      <c r="H787" s="4153"/>
      <c r="I787" s="4153"/>
      <c r="J787" s="1183">
        <f>IF(ISBLANK(M787),(L787/L724)*M724,(M787/L724)*M724)</f>
        <v>0</v>
      </c>
      <c r="K787" s="1184">
        <f t="shared" si="16"/>
        <v>0</v>
      </c>
      <c r="L787" s="43"/>
      <c r="M787" s="1185"/>
      <c r="N787" s="44"/>
    </row>
    <row r="788" spans="1:14" ht="18.75">
      <c r="A788" s="4169"/>
      <c r="B788" s="41"/>
      <c r="C788" s="1182"/>
      <c r="D788" s="42"/>
      <c r="E788" s="1183">
        <f>IF(ISBLANK(C788),(B788/B724)*C724,(C788/B724)*C724)</f>
        <v>0</v>
      </c>
      <c r="F788" s="1184">
        <f t="shared" si="17"/>
        <v>0</v>
      </c>
      <c r="G788" s="4153" t="s">
        <v>457</v>
      </c>
      <c r="H788" s="4153"/>
      <c r="I788" s="4153"/>
      <c r="J788" s="1183">
        <f>IF(ISBLANK(M788),(L788/L724)*M724,(M788/L724)*M724)</f>
        <v>0</v>
      </c>
      <c r="K788" s="1184">
        <f t="shared" si="16"/>
        <v>0</v>
      </c>
      <c r="L788" s="43"/>
      <c r="M788" s="1185"/>
      <c r="N788" s="44"/>
    </row>
    <row r="789" spans="1:14" ht="18.75">
      <c r="A789" s="4169"/>
      <c r="B789" s="41"/>
      <c r="C789" s="1182"/>
      <c r="D789" s="42"/>
      <c r="E789" s="1183">
        <f>IF(ISBLANK(C789),(B789/B724)*C724,(C789/B724)*C724)</f>
        <v>0</v>
      </c>
      <c r="F789" s="1184">
        <f t="shared" si="17"/>
        <v>0</v>
      </c>
      <c r="G789" s="4153" t="s">
        <v>458</v>
      </c>
      <c r="H789" s="4153"/>
      <c r="I789" s="4153"/>
      <c r="J789" s="1183">
        <f>IF(ISBLANK(M789),(L789/L724)*M724,(M789/L724)*M724)</f>
        <v>0</v>
      </c>
      <c r="K789" s="1184">
        <f t="shared" si="16"/>
        <v>0</v>
      </c>
      <c r="L789" s="43"/>
      <c r="M789" s="1185"/>
      <c r="N789" s="44"/>
    </row>
    <row r="790" spans="1:14" ht="18.75">
      <c r="A790" s="4169"/>
      <c r="B790" s="41"/>
      <c r="C790" s="1182"/>
      <c r="D790" s="42"/>
      <c r="E790" s="1183">
        <f>IF(ISBLANK(C790),(B790/B724)*C724,(C790/B724)*C724)</f>
        <v>0</v>
      </c>
      <c r="F790" s="1184">
        <f t="shared" si="17"/>
        <v>0</v>
      </c>
      <c r="G790" s="4153" t="s">
        <v>459</v>
      </c>
      <c r="H790" s="4153"/>
      <c r="I790" s="4153"/>
      <c r="J790" s="1183">
        <f>IF(ISBLANK(M790),(L790/L724)*M724,(M790/L724)*M724)</f>
        <v>0</v>
      </c>
      <c r="K790" s="1184">
        <f t="shared" si="16"/>
        <v>0</v>
      </c>
      <c r="L790" s="43"/>
      <c r="M790" s="1185"/>
      <c r="N790" s="44"/>
    </row>
    <row r="791" spans="1:14" ht="18.75">
      <c r="A791" s="4169"/>
      <c r="B791" s="41"/>
      <c r="C791" s="1182"/>
      <c r="D791" s="42"/>
      <c r="E791" s="1183">
        <f>IF(ISBLANK(C791),(B791/B724)*C724,(C791/B724)*C724)</f>
        <v>0</v>
      </c>
      <c r="F791" s="1184">
        <f t="shared" si="17"/>
        <v>0</v>
      </c>
      <c r="G791" s="1734"/>
      <c r="H791"/>
      <c r="I791"/>
      <c r="J791" s="1183">
        <f>IF(ISBLANK(M791),(L791/L724)*M724,(M791/L724)*M724)</f>
        <v>0</v>
      </c>
      <c r="K791" s="1184">
        <f t="shared" si="16"/>
        <v>0</v>
      </c>
      <c r="L791" s="43"/>
      <c r="M791" s="1185"/>
      <c r="N791" s="44"/>
    </row>
    <row r="792" spans="1:14" ht="18.75">
      <c r="A792" s="4169"/>
      <c r="B792" s="41"/>
      <c r="C792" s="1182"/>
      <c r="D792" s="42"/>
      <c r="E792" s="1183">
        <f>IF(ISBLANK(C792),(B792/B724)*C724,(C792/B724)*C724)</f>
        <v>0</v>
      </c>
      <c r="F792" s="1184">
        <f t="shared" si="17"/>
        <v>0</v>
      </c>
      <c r="G792" s="4154" t="s">
        <v>460</v>
      </c>
      <c r="H792" s="4154"/>
      <c r="I792" s="4154"/>
      <c r="J792" s="1183">
        <f>IF(ISBLANK(M792),(L792/L724)*M724,(M792/L724)*M724)</f>
        <v>0</v>
      </c>
      <c r="K792" s="1184">
        <f t="shared" si="16"/>
        <v>0</v>
      </c>
      <c r="L792" s="43"/>
      <c r="M792" s="1185"/>
      <c r="N792" s="44"/>
    </row>
    <row r="793" spans="1:14" ht="18.75">
      <c r="A793" s="4169"/>
      <c r="B793" s="41"/>
      <c r="C793" s="1182"/>
      <c r="D793" s="42"/>
      <c r="E793" s="1183">
        <f>IF(ISBLANK(C793),(B793/B724)*C724,(C793/B724)*C724)</f>
        <v>0</v>
      </c>
      <c r="F793" s="1184">
        <f t="shared" si="17"/>
        <v>0</v>
      </c>
      <c r="G793" s="4155" t="s">
        <v>461</v>
      </c>
      <c r="H793" s="4155"/>
      <c r="I793" s="4155"/>
      <c r="J793" s="1183">
        <f>IF(ISBLANK(M793),(L793/L724)*M724,(M793/L724)*M724)</f>
        <v>0</v>
      </c>
      <c r="K793" s="1184">
        <f t="shared" si="16"/>
        <v>0</v>
      </c>
      <c r="L793" s="43"/>
      <c r="M793" s="1185"/>
      <c r="N793" s="44"/>
    </row>
    <row r="794" spans="1:14" ht="18.75">
      <c r="A794" s="4169"/>
      <c r="B794" s="41"/>
      <c r="C794" s="1182">
        <v>1</v>
      </c>
      <c r="D794" s="42" t="s">
        <v>273</v>
      </c>
      <c r="E794" s="1183">
        <f>IF(ISBLANK(C794),(B794/B724)*C724,(C794/B724)*C724)</f>
        <v>1</v>
      </c>
      <c r="F794" s="1184" t="str">
        <f t="shared" si="17"/>
        <v>kg</v>
      </c>
      <c r="G794" s="4150" t="s">
        <v>419</v>
      </c>
      <c r="H794" s="4150"/>
      <c r="I794" s="4150"/>
      <c r="J794" s="1183">
        <f>IF(ISBLANK(M794),(L794/L724)*M724,(M794/L724)*M724)</f>
        <v>0</v>
      </c>
      <c r="K794" s="1184">
        <f t="shared" si="16"/>
        <v>0</v>
      </c>
      <c r="L794" s="43"/>
      <c r="M794" s="1185"/>
      <c r="N794" s="44"/>
    </row>
    <row r="795" spans="1:14" ht="18.75">
      <c r="A795" s="4169"/>
      <c r="B795" s="41"/>
      <c r="C795" s="1182"/>
      <c r="D795" s="42"/>
      <c r="E795" s="1183">
        <f>IF(ISBLANK(C795),(B795/B724)*C724,(C795/B724)*C724)</f>
        <v>0</v>
      </c>
      <c r="F795" s="1184">
        <f t="shared" si="17"/>
        <v>0</v>
      </c>
      <c r="G795" s="4151" t="s">
        <v>419</v>
      </c>
      <c r="H795" s="4151"/>
      <c r="I795" s="4151"/>
      <c r="J795" s="1183">
        <f>IF(ISBLANK(M795),(L795/L724)*M724,(M795/L724)*M724)</f>
        <v>1</v>
      </c>
      <c r="K795" s="1184" t="str">
        <f t="shared" si="16"/>
        <v>kg</v>
      </c>
      <c r="L795" s="43"/>
      <c r="M795" s="1185">
        <v>1</v>
      </c>
      <c r="N795" s="44" t="s">
        <v>273</v>
      </c>
    </row>
    <row r="796" spans="1:14" ht="18.75">
      <c r="A796" s="4169"/>
      <c r="B796" s="41"/>
      <c r="C796" s="1182">
        <v>0.18</v>
      </c>
      <c r="D796" s="42" t="s">
        <v>273</v>
      </c>
      <c r="E796" s="1183">
        <f>IF(ISBLANK(C796),(B796/B724)*C724,(C796/B724)*C724)</f>
        <v>0.18</v>
      </c>
      <c r="F796" s="1184" t="str">
        <f t="shared" si="17"/>
        <v>kg</v>
      </c>
      <c r="G796" s="4150" t="s">
        <v>420</v>
      </c>
      <c r="H796" s="4150"/>
      <c r="I796" s="4150"/>
      <c r="J796" s="1183">
        <f>IF(ISBLANK(M796),(L796/L724)*M724,(M796/L724)*M724)</f>
        <v>0</v>
      </c>
      <c r="K796" s="1184">
        <f t="shared" si="16"/>
        <v>0</v>
      </c>
      <c r="L796" s="43"/>
      <c r="M796" s="1185"/>
      <c r="N796" s="44"/>
    </row>
    <row r="797" spans="1:14" ht="18.75">
      <c r="A797" s="4169"/>
      <c r="B797" s="41"/>
      <c r="C797" s="1182">
        <v>0.48</v>
      </c>
      <c r="D797" s="42" t="s">
        <v>273</v>
      </c>
      <c r="E797" s="1183">
        <f>IF(ISBLANK(C797),(B797/B724)*C724,(C797/B724)*C724)</f>
        <v>0.48</v>
      </c>
      <c r="F797" s="1184" t="str">
        <f t="shared" si="17"/>
        <v>kg</v>
      </c>
      <c r="G797" s="4150" t="s">
        <v>421</v>
      </c>
      <c r="H797" s="4150"/>
      <c r="I797" s="4150"/>
      <c r="J797" s="1183">
        <f>IF(ISBLANK(M797),(L797/L724)*M724,(M797/L724)*M724)</f>
        <v>0</v>
      </c>
      <c r="K797" s="1184">
        <f t="shared" si="16"/>
        <v>0</v>
      </c>
      <c r="L797" s="43"/>
      <c r="M797" s="1185"/>
      <c r="N797" s="44"/>
    </row>
    <row r="798" spans="1:14" ht="18.75">
      <c r="A798" s="4169"/>
      <c r="B798" s="41"/>
      <c r="C798" s="1182"/>
      <c r="D798" s="42"/>
      <c r="E798" s="1183">
        <f>IF(ISBLANK(C798),(B798/B724)*C724,(C798/B724)*C724)</f>
        <v>0</v>
      </c>
      <c r="F798" s="1184">
        <f t="shared" si="17"/>
        <v>0</v>
      </c>
      <c r="G798" s="4151" t="s">
        <v>428</v>
      </c>
      <c r="H798" s="4151"/>
      <c r="I798" s="4151"/>
      <c r="J798" s="1183">
        <f>IF(ISBLANK(M798),(L798/L724)*M724,(M798/L724)*M724)</f>
        <v>0.5</v>
      </c>
      <c r="K798" s="1184" t="str">
        <f t="shared" si="16"/>
        <v>kg</v>
      </c>
      <c r="L798" s="43"/>
      <c r="M798" s="1185">
        <v>0.5</v>
      </c>
      <c r="N798" s="44" t="s">
        <v>273</v>
      </c>
    </row>
    <row r="799" spans="1:14" ht="18.75">
      <c r="A799" s="4169"/>
      <c r="B799" s="41"/>
      <c r="C799" s="1182"/>
      <c r="D799" s="42"/>
      <c r="E799" s="1183">
        <f>IF(ISBLANK(C799),(B799/B724)*C724,(C799/B724)*C724)</f>
        <v>0</v>
      </c>
      <c r="F799" s="1184">
        <f t="shared" si="17"/>
        <v>0</v>
      </c>
      <c r="G799" s="4151" t="s">
        <v>429</v>
      </c>
      <c r="H799" s="4151"/>
      <c r="I799" s="4151"/>
      <c r="J799" s="1183">
        <f>IF(ISBLANK(M799),(L799/L724)*M724,(M799/L724)*M724)</f>
        <v>0.03</v>
      </c>
      <c r="K799" s="1184" t="str">
        <f t="shared" si="16"/>
        <v>kg</v>
      </c>
      <c r="L799" s="43"/>
      <c r="M799" s="1185">
        <v>0.03</v>
      </c>
      <c r="N799" s="44" t="s">
        <v>273</v>
      </c>
    </row>
    <row r="800" spans="1:14" ht="18.75">
      <c r="A800" s="4169"/>
      <c r="B800" s="41">
        <v>4</v>
      </c>
      <c r="C800" s="1182"/>
      <c r="D800" s="42" t="s">
        <v>371</v>
      </c>
      <c r="E800" s="1187">
        <f>IF(ISBLANK(C800),(B800/B724)*C724,(C800/B724)*C724)</f>
        <v>4</v>
      </c>
      <c r="F800" s="1184" t="str">
        <f t="shared" si="17"/>
        <v>œufs</v>
      </c>
      <c r="G800" s="4150" t="s">
        <v>422</v>
      </c>
      <c r="H800" s="4150"/>
      <c r="I800" s="4150"/>
      <c r="J800" s="1183">
        <f>IF(ISBLANK(M800),(L800/L724)*M724,(M800/L724)*M724)</f>
        <v>0</v>
      </c>
      <c r="K800" s="1184">
        <f t="shared" si="16"/>
        <v>0</v>
      </c>
      <c r="L800" s="43"/>
      <c r="M800" s="1185"/>
      <c r="N800" s="44"/>
    </row>
    <row r="801" spans="1:14" ht="18.75">
      <c r="A801" s="4169"/>
      <c r="B801" s="41"/>
      <c r="C801" s="1182"/>
      <c r="D801" s="42"/>
      <c r="E801" s="1183">
        <f>IF(ISBLANK(C801),(B801/B724)*C724,(C801/B724)*C724)</f>
        <v>0</v>
      </c>
      <c r="F801" s="1184">
        <f t="shared" si="17"/>
        <v>0</v>
      </c>
      <c r="G801" s="4151" t="s">
        <v>430</v>
      </c>
      <c r="H801" s="4151"/>
      <c r="I801" s="4151"/>
      <c r="J801" s="1187">
        <f>IF(ISBLANK(M801),(L801/L724)*M724,(M801/L724)*M724)</f>
        <v>2</v>
      </c>
      <c r="K801" s="1184" t="str">
        <f t="shared" si="16"/>
        <v>œufs</v>
      </c>
      <c r="L801" s="43">
        <v>2</v>
      </c>
      <c r="M801" s="1185"/>
      <c r="N801" s="44" t="s">
        <v>371</v>
      </c>
    </row>
    <row r="802" spans="1:14" ht="18.75">
      <c r="A802" s="4169"/>
      <c r="B802" s="41"/>
      <c r="C802" s="1182"/>
      <c r="D802" s="42"/>
      <c r="E802" s="1183">
        <f>IF(ISBLANK(C802),(B802/B724)*C724,(C802/B724)*C724)</f>
        <v>0</v>
      </c>
      <c r="F802" s="1184">
        <f t="shared" si="17"/>
        <v>0</v>
      </c>
      <c r="G802" s="4151" t="s">
        <v>431</v>
      </c>
      <c r="H802" s="4151"/>
      <c r="I802" s="4151"/>
      <c r="J802" s="1187">
        <f>IF(ISBLANK(M802),(L802/L724)*M724,(M802/L724)*M724)</f>
        <v>10</v>
      </c>
      <c r="K802" s="1184" t="str">
        <f t="shared" si="16"/>
        <v>jaunes</v>
      </c>
      <c r="L802" s="43">
        <v>10</v>
      </c>
      <c r="M802" s="1185"/>
      <c r="N802" s="44" t="s">
        <v>415</v>
      </c>
    </row>
    <row r="803" spans="1:14" ht="18.75">
      <c r="A803" s="4169"/>
      <c r="B803" s="41"/>
      <c r="C803" s="1182">
        <v>0.48</v>
      </c>
      <c r="D803" s="42" t="s">
        <v>273</v>
      </c>
      <c r="E803" s="1183">
        <f>IF(ISBLANK(C803),(B803/B724)*C724,(C803/B724)*C724)</f>
        <v>0.48</v>
      </c>
      <c r="F803" s="1184" t="str">
        <f t="shared" si="17"/>
        <v>kg</v>
      </c>
      <c r="G803" s="4150" t="s">
        <v>423</v>
      </c>
      <c r="H803" s="4150"/>
      <c r="I803" s="4150"/>
      <c r="J803" s="1183">
        <f>IF(ISBLANK(M803),(L803/L724)*M724,(M803/L724)*M724)</f>
        <v>0</v>
      </c>
      <c r="K803" s="1184">
        <f t="shared" si="16"/>
        <v>0</v>
      </c>
      <c r="L803" s="43"/>
      <c r="M803" s="1185"/>
      <c r="N803" s="44"/>
    </row>
    <row r="804" spans="1:14" ht="18.75">
      <c r="A804" s="4169"/>
      <c r="B804" s="41"/>
      <c r="C804" s="1182">
        <v>1</v>
      </c>
      <c r="D804" s="42" t="s">
        <v>424</v>
      </c>
      <c r="E804" s="1183">
        <f>IF(ISBLANK(C804),(B804/B724)*C724,(C804/B724)*C724)</f>
        <v>1</v>
      </c>
      <c r="F804" s="1184" t="str">
        <f t="shared" si="17"/>
        <v>litre</v>
      </c>
      <c r="G804" s="4150" t="s">
        <v>425</v>
      </c>
      <c r="H804" s="4150"/>
      <c r="I804" s="4150"/>
      <c r="J804" s="1183">
        <f>IF(ISBLANK(M804),(L804/L724)*M724,(M804/L724)*M724)</f>
        <v>0</v>
      </c>
      <c r="K804" s="1184">
        <f t="shared" si="16"/>
        <v>0</v>
      </c>
      <c r="L804" s="43"/>
      <c r="M804" s="1185"/>
      <c r="N804" s="44"/>
    </row>
    <row r="805" spans="1:14" ht="18.75">
      <c r="A805" s="4169"/>
      <c r="B805" s="41"/>
      <c r="C805" s="1182"/>
      <c r="D805" s="42"/>
      <c r="E805" s="1183">
        <f>IF(ISBLANK(C805),(B805/B724)*C724,(C805/B724)*C724)</f>
        <v>0</v>
      </c>
      <c r="F805" s="1184">
        <f t="shared" si="17"/>
        <v>0</v>
      </c>
      <c r="G805" s="4151" t="s">
        <v>432</v>
      </c>
      <c r="H805" s="4151"/>
      <c r="I805" s="4151"/>
      <c r="J805" s="1183">
        <f>IF(ISBLANK(M805),(L805/L724)*M724,(M805/L724)*M724)</f>
        <v>1.5</v>
      </c>
      <c r="K805" s="1184" t="str">
        <f t="shared" si="16"/>
        <v>Litre</v>
      </c>
      <c r="L805" s="43"/>
      <c r="M805" s="1185">
        <v>1.5</v>
      </c>
      <c r="N805" s="44" t="s">
        <v>462</v>
      </c>
    </row>
    <row r="806" spans="1:14" ht="18.75">
      <c r="A806" s="4169"/>
      <c r="B806" s="41"/>
      <c r="C806" s="1182">
        <v>1</v>
      </c>
      <c r="D806" s="42" t="s">
        <v>424</v>
      </c>
      <c r="E806" s="1183">
        <f>IF(ISBLANK(C806),(B806/B724)*C724,(C806/B724)*C724)</f>
        <v>1</v>
      </c>
      <c r="F806" s="1184" t="str">
        <f t="shared" si="17"/>
        <v>litre</v>
      </c>
      <c r="G806" s="4150" t="s">
        <v>426</v>
      </c>
      <c r="H806" s="4150"/>
      <c r="I806" s="4150"/>
      <c r="J806" s="1183">
        <f>IF(ISBLANK(M806),(L806/L724)*M724,(M806/L724)*M724)</f>
        <v>0</v>
      </c>
      <c r="K806" s="1184">
        <f t="shared" si="16"/>
        <v>0</v>
      </c>
      <c r="L806" s="43"/>
      <c r="M806" s="1185"/>
      <c r="N806" s="44"/>
    </row>
    <row r="807" spans="1:14" ht="18.75">
      <c r="A807" s="4169"/>
      <c r="B807" s="41"/>
      <c r="C807" s="1182"/>
      <c r="D807" s="42"/>
      <c r="E807" s="1183">
        <f>IF(ISBLANK(C807),(B807/B724)*C724,(C807/B724)*C724)</f>
        <v>0</v>
      </c>
      <c r="F807" s="1184">
        <f t="shared" si="17"/>
        <v>0</v>
      </c>
      <c r="G807" s="4151" t="s">
        <v>434</v>
      </c>
      <c r="H807" s="4151"/>
      <c r="I807" s="4151"/>
      <c r="J807" s="1183">
        <f>IF(ISBLANK(M807),(L807/L724)*M724,(M807/L724)*M724)</f>
        <v>0.3</v>
      </c>
      <c r="K807" s="1184" t="str">
        <f t="shared" si="16"/>
        <v>Litre</v>
      </c>
      <c r="L807" s="43"/>
      <c r="M807" s="1185">
        <v>0.3</v>
      </c>
      <c r="N807" s="44" t="s">
        <v>462</v>
      </c>
    </row>
    <row r="808" spans="1:14" ht="18.75">
      <c r="A808" s="4169"/>
      <c r="B808" s="41"/>
      <c r="C808" s="1182"/>
      <c r="D808" s="42"/>
      <c r="E808" s="1183"/>
      <c r="F808" s="1184"/>
      <c r="G808" s="4151" t="s">
        <v>435</v>
      </c>
      <c r="H808" s="4151"/>
      <c r="I808" s="4151"/>
      <c r="J808" s="1183"/>
      <c r="K808" s="1184"/>
      <c r="L808" s="43"/>
      <c r="M808" s="1185"/>
      <c r="N808" s="44"/>
    </row>
    <row r="809" spans="1:14" ht="18.75">
      <c r="A809" s="4169"/>
      <c r="B809" s="1736"/>
      <c r="C809" s="1182"/>
      <c r="D809" s="1737"/>
      <c r="E809" s="1183"/>
      <c r="F809" s="1184"/>
      <c r="G809" s="4151" t="s">
        <v>437</v>
      </c>
      <c r="H809" s="4151"/>
      <c r="I809" s="4151"/>
      <c r="J809" s="1183"/>
      <c r="K809" s="1184"/>
      <c r="L809" s="1738"/>
      <c r="M809" s="1185"/>
      <c r="N809" s="1739"/>
    </row>
    <row r="810" spans="1:14">
      <c r="A810" s="4169"/>
      <c r="B810" s="4139"/>
      <c r="C810" s="4140"/>
      <c r="D810" s="4140"/>
      <c r="E810" s="4140"/>
      <c r="F810" s="4140"/>
      <c r="G810" s="4140"/>
      <c r="H810" s="4140"/>
      <c r="I810" s="4140"/>
      <c r="J810" s="4140"/>
      <c r="K810" s="4140"/>
      <c r="L810" s="4140"/>
      <c r="M810" s="4140"/>
      <c r="N810" s="4141"/>
    </row>
    <row r="811" spans="1:14" ht="18.75">
      <c r="A811" s="4169"/>
      <c r="B811" s="41"/>
      <c r="C811" s="1182"/>
      <c r="D811" s="42"/>
      <c r="E811" s="4152" t="s">
        <v>436</v>
      </c>
      <c r="F811" s="4152"/>
      <c r="G811" s="1186"/>
      <c r="H811"/>
      <c r="I811"/>
      <c r="J811" s="4152" t="s">
        <v>436</v>
      </c>
      <c r="K811" s="4152"/>
      <c r="L811" s="43"/>
      <c r="M811" s="1185"/>
      <c r="N811" s="44"/>
    </row>
    <row r="812" spans="1:14" ht="18.75">
      <c r="A812" s="4169"/>
      <c r="B812" s="41"/>
      <c r="C812" s="1182"/>
      <c r="D812" s="42"/>
      <c r="E812" s="4152"/>
      <c r="F812" s="4152"/>
      <c r="G812" s="1186"/>
      <c r="H812"/>
      <c r="I812"/>
      <c r="J812" s="4152"/>
      <c r="K812" s="4152"/>
      <c r="L812" s="43"/>
      <c r="M812" s="1185"/>
      <c r="N812" s="44"/>
    </row>
    <row r="813" spans="1:14" ht="18.75">
      <c r="A813" s="4169"/>
      <c r="B813" s="41"/>
      <c r="C813" s="1182"/>
      <c r="D813" s="42" t="s">
        <v>273</v>
      </c>
      <c r="E813" s="4147">
        <f>SUM(C794:C813)</f>
        <v>4.1399999999999997</v>
      </c>
      <c r="F813" s="4148" t="str">
        <f t="shared" si="17"/>
        <v>kg</v>
      </c>
      <c r="G813" s="1186"/>
      <c r="H813"/>
      <c r="I813"/>
      <c r="J813" s="4147">
        <f>SUM(M794:M813)</f>
        <v>3.33</v>
      </c>
      <c r="K813" s="4148" t="str">
        <f t="shared" si="16"/>
        <v>kg</v>
      </c>
      <c r="L813" s="43"/>
      <c r="M813" s="1185"/>
      <c r="N813" s="44" t="s">
        <v>273</v>
      </c>
    </row>
    <row r="814" spans="1:14" ht="18.75">
      <c r="A814" s="4169"/>
      <c r="B814" s="1736"/>
      <c r="C814" s="1182"/>
      <c r="D814" s="1737"/>
      <c r="E814" s="4147"/>
      <c r="F814" s="4148"/>
      <c r="G814" s="1186"/>
      <c r="H814"/>
      <c r="I814"/>
      <c r="J814" s="4147"/>
      <c r="K814" s="4148"/>
      <c r="L814" s="1738"/>
      <c r="M814" s="1185"/>
      <c r="N814" s="1739"/>
    </row>
    <row r="815" spans="1:14" ht="18.75">
      <c r="A815" s="4169"/>
      <c r="B815" s="483"/>
      <c r="C815" s="1740"/>
      <c r="D815" s="1740"/>
      <c r="E815" s="1741"/>
      <c r="F815" s="1741"/>
      <c r="G815" s="1181"/>
      <c r="H815" s="1181"/>
      <c r="I815" s="1181"/>
      <c r="J815" s="1740"/>
      <c r="K815" s="1740"/>
      <c r="L815" s="1740"/>
      <c r="M815" s="1741"/>
      <c r="N815" s="1742"/>
    </row>
    <row r="816" spans="1:14" ht="18.75">
      <c r="A816" s="4169"/>
      <c r="B816" s="41"/>
      <c r="C816" s="1182"/>
      <c r="D816" s="42"/>
      <c r="E816" s="1183"/>
      <c r="F816" s="1184"/>
      <c r="G816" s="1186"/>
      <c r="H816"/>
      <c r="I816"/>
      <c r="J816" s="1183"/>
      <c r="K816" s="1184"/>
      <c r="L816" s="43"/>
      <c r="M816" s="1185"/>
      <c r="N816" s="44"/>
    </row>
    <row r="817" spans="1:14" ht="18.75">
      <c r="A817" s="4169"/>
      <c r="B817" s="47">
        <v>4</v>
      </c>
      <c r="C817" s="1743"/>
      <c r="D817" s="48" t="s">
        <v>371</v>
      </c>
      <c r="E817" s="1744">
        <f>IF(ISBLANK(C817),(B817/B724)*C724,(C817/B724)*C724)</f>
        <v>4</v>
      </c>
      <c r="F817" s="1184" t="str">
        <f>D817</f>
        <v>œufs</v>
      </c>
      <c r="G817" s="4149" t="s">
        <v>371</v>
      </c>
      <c r="H817" s="4149"/>
      <c r="I817" s="4149"/>
      <c r="J817" s="1744">
        <f>IF(ISBLANK(M817),(L817/L724)*M724,(M817/L724)*M724)</f>
        <v>2</v>
      </c>
      <c r="K817" s="1184" t="str">
        <f>N817</f>
        <v>œufs</v>
      </c>
      <c r="L817" s="49">
        <v>2</v>
      </c>
      <c r="M817" s="1745"/>
      <c r="N817" s="50" t="s">
        <v>371</v>
      </c>
    </row>
    <row r="818" spans="1:14" ht="18.75">
      <c r="A818" s="4169"/>
      <c r="B818" s="41"/>
      <c r="C818" s="1182"/>
      <c r="D818" s="42"/>
      <c r="E818" s="1183"/>
      <c r="F818" s="1184"/>
      <c r="G818" s="1186"/>
      <c r="H818"/>
      <c r="I818"/>
      <c r="J818" s="1183">
        <f>M818*L817</f>
        <v>0.1</v>
      </c>
      <c r="K818" s="1184" t="str">
        <f t="shared" si="16"/>
        <v>kg</v>
      </c>
      <c r="L818" s="49" t="s">
        <v>464</v>
      </c>
      <c r="M818" s="1745">
        <v>0.05</v>
      </c>
      <c r="N818" s="50" t="s">
        <v>273</v>
      </c>
    </row>
    <row r="819" spans="1:14" ht="18.75">
      <c r="A819" s="4169"/>
      <c r="B819" s="41"/>
      <c r="C819" s="1182"/>
      <c r="D819" s="42"/>
      <c r="E819" s="1183"/>
      <c r="F819" s="1184"/>
      <c r="G819" s="1186"/>
      <c r="H819"/>
      <c r="I819"/>
      <c r="J819" s="1746" t="s">
        <v>465</v>
      </c>
      <c r="K819" s="1184"/>
      <c r="L819" s="43"/>
      <c r="M819" s="1185"/>
      <c r="N819" s="44"/>
    </row>
    <row r="820" spans="1:14" ht="18.75">
      <c r="A820" s="4169"/>
      <c r="B820" s="41"/>
      <c r="C820" s="1182"/>
      <c r="D820" s="42"/>
      <c r="E820" s="1183"/>
      <c r="F820" s="1184"/>
      <c r="G820" s="4149" t="s">
        <v>415</v>
      </c>
      <c r="H820" s="4149"/>
      <c r="I820" s="4149"/>
      <c r="J820" s="1187">
        <f>IF(ISBLANK(M820),(L820/L724)*M724,(M820/L724)*M724)</f>
        <v>10</v>
      </c>
      <c r="K820" s="1184" t="str">
        <f>N820</f>
        <v>jaunes</v>
      </c>
      <c r="L820" s="49">
        <v>10</v>
      </c>
      <c r="M820" s="1745"/>
      <c r="N820" s="50" t="s">
        <v>415</v>
      </c>
    </row>
    <row r="821" spans="1:14" ht="18.75">
      <c r="A821" s="4169"/>
      <c r="B821" s="41"/>
      <c r="C821" s="1182"/>
      <c r="D821" s="42"/>
      <c r="E821" s="1183"/>
      <c r="F821" s="1184"/>
      <c r="G821" s="1186"/>
      <c r="H821"/>
      <c r="I821"/>
      <c r="J821" s="1183">
        <f>M821*L820</f>
        <v>0.2</v>
      </c>
      <c r="K821" s="1184" t="str">
        <f>N821</f>
        <v>kg</v>
      </c>
      <c r="L821" s="49" t="s">
        <v>464</v>
      </c>
      <c r="M821" s="1745">
        <v>0.02</v>
      </c>
      <c r="N821" s="50" t="s">
        <v>273</v>
      </c>
    </row>
    <row r="822" spans="1:14" ht="18.75">
      <c r="A822" s="4169"/>
      <c r="B822" s="41"/>
      <c r="C822" s="1182"/>
      <c r="D822" s="42"/>
      <c r="E822" s="4137" t="s">
        <v>466</v>
      </c>
      <c r="F822" s="4137"/>
      <c r="G822" s="1186"/>
      <c r="H822"/>
      <c r="I822"/>
      <c r="J822" s="4138" t="s">
        <v>466</v>
      </c>
      <c r="K822" s="4138"/>
      <c r="L822" s="49"/>
      <c r="M822" s="1745"/>
      <c r="N822" s="50"/>
    </row>
    <row r="823" spans="1:14" ht="18.75">
      <c r="A823" s="4169"/>
      <c r="B823" s="47" t="s">
        <v>464</v>
      </c>
      <c r="C823" s="1743">
        <v>0.05</v>
      </c>
      <c r="D823" s="48" t="s">
        <v>273</v>
      </c>
      <c r="E823" s="1183">
        <f>B817*C823</f>
        <v>0.2</v>
      </c>
      <c r="F823" s="1184" t="str">
        <f>D823</f>
        <v>kg</v>
      </c>
      <c r="G823" s="1186"/>
      <c r="H823"/>
      <c r="I823"/>
      <c r="J823" s="1183">
        <f>J818+J821</f>
        <v>0.30000000000000004</v>
      </c>
      <c r="K823" s="1184" t="str">
        <f>N823</f>
        <v>kg</v>
      </c>
      <c r="L823" s="43"/>
      <c r="M823" s="1185"/>
      <c r="N823" s="50" t="s">
        <v>273</v>
      </c>
    </row>
    <row r="824" spans="1:14">
      <c r="A824" s="4169"/>
      <c r="B824" s="4139"/>
      <c r="C824" s="4140"/>
      <c r="D824" s="4140"/>
      <c r="E824" s="4140"/>
      <c r="F824" s="4140"/>
      <c r="G824" s="4140"/>
      <c r="H824" s="4140"/>
      <c r="I824" s="4140"/>
      <c r="J824" s="4140"/>
      <c r="K824" s="4140"/>
      <c r="L824" s="4140"/>
      <c r="M824" s="4140"/>
      <c r="N824" s="4141"/>
    </row>
    <row r="825" spans="1:14" ht="18.75">
      <c r="A825" s="4169"/>
      <c r="B825" s="41"/>
      <c r="C825" s="1182"/>
      <c r="D825" s="42"/>
      <c r="E825" s="1183"/>
      <c r="F825" s="1184"/>
      <c r="G825" s="1186"/>
      <c r="H825"/>
      <c r="I825"/>
      <c r="J825" s="1183"/>
      <c r="K825" s="1184"/>
      <c r="L825" s="43"/>
      <c r="M825" s="1185"/>
      <c r="N825" s="44"/>
    </row>
    <row r="826" spans="1:14" ht="18.75">
      <c r="A826" s="4169"/>
      <c r="B826" s="41"/>
      <c r="C826" s="1182"/>
      <c r="D826" s="42"/>
      <c r="E826" s="1747" t="s">
        <v>467</v>
      </c>
      <c r="F826" s="1184"/>
      <c r="G826" s="1186"/>
      <c r="H826"/>
      <c r="I826"/>
      <c r="J826" s="1747" t="s">
        <v>467</v>
      </c>
      <c r="K826" s="1184"/>
      <c r="L826" s="43"/>
      <c r="M826" s="1185"/>
      <c r="N826" s="50"/>
    </row>
    <row r="827" spans="1:14" ht="18.75">
      <c r="A827" s="4169"/>
      <c r="B827" s="41"/>
      <c r="C827" s="1182"/>
      <c r="D827" s="42" t="s">
        <v>273</v>
      </c>
      <c r="E827" s="1183">
        <f>E813+E823</f>
        <v>4.34</v>
      </c>
      <c r="F827" s="1184" t="str">
        <f>D827</f>
        <v>kg</v>
      </c>
      <c r="G827" s="1186"/>
      <c r="H827"/>
      <c r="I827"/>
      <c r="J827" s="1183">
        <f>J813+J823</f>
        <v>3.63</v>
      </c>
      <c r="K827" s="1184" t="str">
        <f>N827</f>
        <v>kg</v>
      </c>
      <c r="L827" s="43"/>
      <c r="M827" s="1185"/>
      <c r="N827" s="44" t="s">
        <v>273</v>
      </c>
    </row>
    <row r="828" spans="1:14" ht="18.75">
      <c r="A828" s="4169"/>
      <c r="B828" s="41"/>
      <c r="C828" s="1182"/>
      <c r="D828" s="42"/>
      <c r="E828" s="1183">
        <f>IF(ISBLANK(C828),(B828/B724)*C724,(C828/B724)*C724)</f>
        <v>0</v>
      </c>
      <c r="F828" s="1184">
        <f>D828</f>
        <v>0</v>
      </c>
      <c r="G828" s="1186"/>
      <c r="H828"/>
      <c r="I828"/>
      <c r="J828" s="1183">
        <f>IF(ISBLANK(M828),(L828/L724)*M724,(M828/L724)*M724)</f>
        <v>0</v>
      </c>
      <c r="K828" s="1184">
        <f t="shared" si="16"/>
        <v>0</v>
      </c>
      <c r="L828" s="43"/>
      <c r="M828" s="1185"/>
      <c r="N828" s="44"/>
    </row>
    <row r="829" spans="1:14">
      <c r="A829" s="4169"/>
      <c r="B829" s="1188"/>
      <c r="C829" s="1189"/>
      <c r="D829" s="1189"/>
      <c r="E829" s="1189"/>
      <c r="F829" s="1189"/>
      <c r="G829" s="1189"/>
      <c r="H829" s="1189"/>
      <c r="I829" s="1189"/>
      <c r="J829" s="1189"/>
      <c r="K829" s="1189"/>
      <c r="L829" s="1189"/>
      <c r="M829" s="1189"/>
      <c r="N829" s="1190"/>
    </row>
    <row r="830" spans="1:14" ht="15.75">
      <c r="A830" s="4169"/>
      <c r="B830" s="1191"/>
      <c r="C830" s="1136">
        <f>SUM(C738:C829)</f>
        <v>10.610000000000001</v>
      </c>
      <c r="D830" s="1192"/>
      <c r="E830" s="1193"/>
      <c r="F830" s="1137"/>
      <c r="G830" s="1137"/>
      <c r="H830" s="1137"/>
      <c r="I830" s="1137"/>
      <c r="J830" s="1193"/>
      <c r="K830" s="1137"/>
      <c r="L830" s="1192"/>
      <c r="M830" s="1136">
        <f>SUM(M738:M829)</f>
        <v>8.89</v>
      </c>
      <c r="N830" s="1194"/>
    </row>
    <row r="831" spans="1:14">
      <c r="A831" s="4169"/>
      <c r="B831" s="1195" t="s">
        <v>297</v>
      </c>
      <c r="C831" s="1103"/>
      <c r="D831" s="1103"/>
      <c r="E831" s="1103"/>
      <c r="F831" s="1103"/>
      <c r="G831" s="1103"/>
      <c r="H831" s="1103"/>
      <c r="I831" s="1103"/>
      <c r="J831" s="1103"/>
      <c r="K831" s="1103"/>
      <c r="L831" s="1103"/>
      <c r="M831" s="1103"/>
      <c r="N831" s="151"/>
    </row>
    <row r="832" spans="1:14">
      <c r="A832" s="4169"/>
      <c r="B832" s="1138" t="s">
        <v>438</v>
      </c>
      <c r="C832" s="1196" t="s">
        <v>281</v>
      </c>
      <c r="D832" s="1059" t="s">
        <v>468</v>
      </c>
      <c r="E832" s="1059"/>
      <c r="F832" s="1059"/>
      <c r="G832" s="1059"/>
      <c r="H832" s="1059"/>
      <c r="I832" s="1059"/>
      <c r="J832" s="1059"/>
      <c r="K832" s="1059"/>
      <c r="L832" s="1059"/>
      <c r="M832" s="1059"/>
      <c r="N832" s="1197"/>
    </row>
    <row r="833" spans="1:14">
      <c r="A833" s="4169"/>
      <c r="B833" s="1138" t="s">
        <v>439</v>
      </c>
      <c r="C833" s="1196" t="s">
        <v>281</v>
      </c>
      <c r="D833" s="1059" t="s">
        <v>468</v>
      </c>
      <c r="E833" s="1059"/>
      <c r="F833" s="1059"/>
      <c r="G833" s="1059"/>
      <c r="H833" s="1059"/>
      <c r="I833" s="1059"/>
      <c r="J833" s="1059"/>
      <c r="K833" s="1059"/>
      <c r="L833" s="1059"/>
      <c r="M833" s="1059"/>
      <c r="N833" s="1197"/>
    </row>
    <row r="834" spans="1:14">
      <c r="A834" s="4169"/>
      <c r="B834" s="4128"/>
      <c r="C834" s="4129"/>
      <c r="D834" s="4129"/>
      <c r="E834" s="4129"/>
      <c r="F834" s="4129"/>
      <c r="G834" s="4129"/>
      <c r="H834" s="4129"/>
      <c r="I834" s="4129"/>
      <c r="J834" s="4129"/>
      <c r="K834" s="4129"/>
      <c r="L834" s="4129"/>
      <c r="M834" s="4129"/>
      <c r="N834" s="4130"/>
    </row>
    <row r="835" spans="1:14" ht="18.75">
      <c r="A835" s="4169"/>
      <c r="B835" s="1028"/>
      <c r="C835" s="1029" t="s">
        <v>314</v>
      </c>
      <c r="D835" s="1030"/>
      <c r="E835" s="1030"/>
      <c r="F835" s="1030"/>
      <c r="G835" s="4142" t="s">
        <v>440</v>
      </c>
      <c r="H835" s="4142"/>
      <c r="I835" s="4142"/>
      <c r="J835" s="4142"/>
      <c r="K835" s="4142"/>
      <c r="L835" s="4142"/>
      <c r="M835" s="4142"/>
      <c r="N835" s="4143"/>
    </row>
    <row r="836" spans="1:14" ht="15.75">
      <c r="A836" s="4169"/>
      <c r="B836" s="1031"/>
      <c r="C836" s="1032" t="s">
        <v>334</v>
      </c>
      <c r="D836" s="1033" t="s">
        <v>374</v>
      </c>
      <c r="E836" s="1034"/>
      <c r="F836" s="1034"/>
      <c r="G836" s="4142"/>
      <c r="H836" s="4142"/>
      <c r="I836" s="4142"/>
      <c r="J836" s="4142"/>
      <c r="K836" s="4142"/>
      <c r="L836" s="4142"/>
      <c r="M836" s="4142"/>
      <c r="N836" s="4143"/>
    </row>
    <row r="837" spans="1:14" ht="15.75">
      <c r="A837" s="4169"/>
      <c r="B837" s="1031"/>
      <c r="C837" s="1035" t="s">
        <v>316</v>
      </c>
      <c r="D837" s="1029" t="s">
        <v>317</v>
      </c>
      <c r="E837" s="1034"/>
      <c r="F837" s="1034"/>
      <c r="G837" s="1029"/>
      <c r="H837" s="1036"/>
      <c r="I837" s="1036"/>
      <c r="J837" s="1036"/>
      <c r="K837" s="1036"/>
      <c r="L837" s="1036"/>
      <c r="M837" s="1036"/>
      <c r="N837" s="1037"/>
    </row>
    <row r="838" spans="1:14" ht="16.5" thickBot="1">
      <c r="A838" s="4169"/>
      <c r="B838" s="135"/>
      <c r="C838" s="1038"/>
      <c r="D838" s="1039"/>
      <c r="E838" s="1040"/>
      <c r="F838" s="1040"/>
      <c r="G838" s="1041"/>
      <c r="H838" s="1042"/>
      <c r="I838" s="1042"/>
      <c r="J838" s="1042"/>
      <c r="K838" s="1042"/>
      <c r="L838" s="1042"/>
      <c r="M838" s="1042"/>
      <c r="N838" s="1043"/>
    </row>
    <row r="839" spans="1:14" ht="15.75">
      <c r="A839" s="4169"/>
      <c r="B839" s="487">
        <v>1</v>
      </c>
      <c r="C839" s="1044"/>
      <c r="D839" s="4144" t="s">
        <v>86</v>
      </c>
      <c r="E839" s="4145"/>
      <c r="F839" s="4145"/>
      <c r="G839" s="4146"/>
      <c r="H839" s="1045"/>
      <c r="I839" s="1045"/>
      <c r="J839" s="1045"/>
      <c r="K839" s="1045"/>
      <c r="L839" s="1045"/>
      <c r="M839" s="1045"/>
      <c r="N839" s="1046"/>
    </row>
    <row r="840" spans="1:14" ht="15.75">
      <c r="A840" s="4169"/>
      <c r="B840" s="487">
        <v>2</v>
      </c>
      <c r="C840" s="1044"/>
      <c r="D840" s="4125" t="s">
        <v>88</v>
      </c>
      <c r="E840" s="4126"/>
      <c r="F840" s="4126"/>
      <c r="G840" s="4127"/>
      <c r="H840" s="1045"/>
      <c r="I840" s="1045"/>
      <c r="J840" s="1045"/>
      <c r="K840" s="1045"/>
      <c r="L840" s="1045"/>
      <c r="M840" s="1045"/>
      <c r="N840" s="1046"/>
    </row>
    <row r="841" spans="1:14" ht="15.75">
      <c r="A841" s="4169"/>
      <c r="B841" s="487">
        <v>3</v>
      </c>
      <c r="C841" s="1044"/>
      <c r="D841" s="1124" t="s">
        <v>17</v>
      </c>
      <c r="E841" s="1128" t="s">
        <v>93</v>
      </c>
      <c r="F841" s="1128" t="s">
        <v>94</v>
      </c>
      <c r="G841" s="1129" t="s">
        <v>95</v>
      </c>
      <c r="H841" s="1045"/>
      <c r="I841" s="1045"/>
      <c r="J841" s="1045"/>
      <c r="K841" s="1045"/>
      <c r="L841" s="1045"/>
      <c r="M841" s="1045"/>
      <c r="N841" s="1046"/>
    </row>
    <row r="842" spans="1:14" ht="15.75">
      <c r="A842" s="4169"/>
      <c r="B842" s="487">
        <v>4</v>
      </c>
      <c r="C842" s="1044"/>
      <c r="D842" s="1124" t="s">
        <v>96</v>
      </c>
      <c r="E842" s="1128" t="s">
        <v>97</v>
      </c>
      <c r="F842" s="1128" t="s">
        <v>98</v>
      </c>
      <c r="G842" s="1129" t="s">
        <v>99</v>
      </c>
      <c r="H842" s="1045"/>
      <c r="I842" s="1045"/>
      <c r="J842" s="1045"/>
      <c r="K842" s="1045"/>
      <c r="L842" s="1045"/>
      <c r="M842" s="1045"/>
      <c r="N842" s="1046"/>
    </row>
    <row r="843" spans="1:14" ht="16.5" thickBot="1">
      <c r="A843" s="4169"/>
      <c r="B843" s="487">
        <v>5</v>
      </c>
      <c r="C843" s="1044"/>
      <c r="D843" s="1130">
        <v>0</v>
      </c>
      <c r="E843" s="1131">
        <v>3</v>
      </c>
      <c r="F843" s="1131">
        <v>0</v>
      </c>
      <c r="G843" s="1132">
        <v>0</v>
      </c>
      <c r="H843" s="1045"/>
      <c r="I843" s="1045"/>
      <c r="J843" s="1045"/>
      <c r="K843" s="1045"/>
      <c r="L843" s="1045"/>
      <c r="M843" s="1045"/>
      <c r="N843" s="1046"/>
    </row>
    <row r="844" spans="1:14" ht="15.75">
      <c r="A844" s="4169"/>
      <c r="B844" s="487">
        <v>6</v>
      </c>
      <c r="C844" s="1044"/>
      <c r="D844" s="1045" t="s">
        <v>87</v>
      </c>
      <c r="E844" s="1045"/>
      <c r="F844" s="1045"/>
      <c r="G844" s="1045"/>
      <c r="H844" s="1045"/>
      <c r="I844" s="1045"/>
      <c r="J844" s="1045"/>
      <c r="K844" s="1045"/>
      <c r="L844" s="1045"/>
      <c r="M844" s="1045"/>
      <c r="N844" s="1046"/>
    </row>
    <row r="845" spans="1:14">
      <c r="A845" s="4169"/>
      <c r="B845" s="4128"/>
      <c r="C845" s="4129"/>
      <c r="D845" s="4129"/>
      <c r="E845" s="4129"/>
      <c r="F845" s="4129"/>
      <c r="G845" s="4129"/>
      <c r="H845" s="4129"/>
      <c r="I845" s="4129"/>
      <c r="J845" s="4129"/>
      <c r="K845" s="4129"/>
      <c r="L845" s="4129"/>
      <c r="M845" s="4129"/>
      <c r="N845" s="4130"/>
    </row>
    <row r="846" spans="1:14" ht="15.75">
      <c r="A846" s="4169"/>
      <c r="B846" s="4131" t="s">
        <v>1290</v>
      </c>
      <c r="C846" s="4132"/>
      <c r="D846" s="4132"/>
      <c r="E846" s="4132"/>
      <c r="F846" s="4132"/>
      <c r="G846" s="4132"/>
      <c r="H846" s="4132"/>
      <c r="I846" s="4132"/>
      <c r="J846" s="4132"/>
      <c r="K846" s="4132"/>
      <c r="L846" s="4132"/>
      <c r="M846" s="4132"/>
      <c r="N846" s="4133"/>
    </row>
    <row r="847" spans="1:14" ht="15.75">
      <c r="A847" s="4169"/>
      <c r="B847" s="1198" t="s">
        <v>331</v>
      </c>
      <c r="C847" s="42" t="s">
        <v>17</v>
      </c>
      <c r="D847" s="42" t="s">
        <v>469</v>
      </c>
      <c r="E847" s="42" t="s">
        <v>470</v>
      </c>
      <c r="F847" s="42" t="s">
        <v>471</v>
      </c>
      <c r="G847" s="42" t="s">
        <v>472</v>
      </c>
      <c r="H847" s="42" t="s">
        <v>473</v>
      </c>
      <c r="I847" s="42" t="s">
        <v>474</v>
      </c>
      <c r="J847" s="42" t="s">
        <v>475</v>
      </c>
      <c r="K847" s="42" t="s">
        <v>476</v>
      </c>
      <c r="L847" s="42" t="s">
        <v>477</v>
      </c>
      <c r="M847" s="42" t="s">
        <v>278</v>
      </c>
      <c r="N847" s="51" t="s">
        <v>478</v>
      </c>
    </row>
    <row r="848" spans="1:14" ht="15.75">
      <c r="A848" s="4169"/>
      <c r="B848" s="1199"/>
      <c r="C848" s="52"/>
      <c r="D848" s="52"/>
      <c r="E848" s="52"/>
      <c r="F848" s="52"/>
      <c r="G848" s="52"/>
      <c r="H848" s="52"/>
      <c r="I848" s="52"/>
      <c r="J848" s="52"/>
      <c r="K848" s="52"/>
      <c r="L848" s="52"/>
      <c r="M848" s="52"/>
      <c r="N848" s="53"/>
    </row>
    <row r="849" spans="1:14" ht="15.75">
      <c r="A849" s="4169"/>
      <c r="B849" s="1200" t="s">
        <v>331</v>
      </c>
      <c r="C849" s="54" t="s">
        <v>17</v>
      </c>
      <c r="D849" s="54" t="s">
        <v>469</v>
      </c>
      <c r="E849" s="54" t="s">
        <v>470</v>
      </c>
      <c r="F849" s="54" t="s">
        <v>471</v>
      </c>
      <c r="G849" s="54" t="s">
        <v>472</v>
      </c>
      <c r="H849" s="54" t="s">
        <v>473</v>
      </c>
      <c r="I849" s="54" t="s">
        <v>474</v>
      </c>
      <c r="J849" s="54" t="s">
        <v>475</v>
      </c>
      <c r="K849" s="54" t="s">
        <v>476</v>
      </c>
      <c r="L849" s="54" t="s">
        <v>477</v>
      </c>
      <c r="M849" s="54" t="s">
        <v>278</v>
      </c>
      <c r="N849" s="44" t="s">
        <v>478</v>
      </c>
    </row>
    <row r="850" spans="1:14" ht="15.75">
      <c r="A850" s="4169"/>
      <c r="B850" s="1199"/>
      <c r="C850" s="1201"/>
      <c r="D850" s="1201"/>
      <c r="E850" s="1201"/>
      <c r="F850" s="1201"/>
      <c r="G850" s="1201"/>
      <c r="H850" s="1201"/>
      <c r="I850" s="1201"/>
      <c r="J850" s="1201"/>
      <c r="K850" s="1201"/>
      <c r="L850" s="1201"/>
      <c r="M850" s="1201"/>
      <c r="N850" s="1202"/>
    </row>
    <row r="851" spans="1:14" ht="15.75">
      <c r="A851" s="4169"/>
      <c r="B851" s="4131" t="s">
        <v>1291</v>
      </c>
      <c r="C851" s="4132"/>
      <c r="D851" s="4132"/>
      <c r="E851" s="4132"/>
      <c r="F851" s="4132"/>
      <c r="G851" s="4132"/>
      <c r="H851" s="4132"/>
      <c r="I851" s="4132"/>
      <c r="J851" s="4132"/>
      <c r="K851" s="4132"/>
      <c r="L851" s="4132"/>
      <c r="M851" s="4132"/>
      <c r="N851" s="4133"/>
    </row>
    <row r="852" spans="1:14" ht="15.75">
      <c r="A852" s="4169"/>
      <c r="B852" s="1203" t="s">
        <v>409</v>
      </c>
      <c r="C852" s="55">
        <v>2</v>
      </c>
      <c r="D852" s="55">
        <v>0.25</v>
      </c>
      <c r="E852" s="55">
        <v>0.5</v>
      </c>
      <c r="F852" s="55">
        <v>0.75</v>
      </c>
      <c r="G852" s="55" t="s">
        <v>479</v>
      </c>
      <c r="H852" s="1204" t="s">
        <v>409</v>
      </c>
      <c r="I852" s="43">
        <v>2</v>
      </c>
      <c r="J852" s="56">
        <v>0.25</v>
      </c>
      <c r="K852" s="56">
        <v>0.5</v>
      </c>
      <c r="L852" s="56">
        <v>0.75</v>
      </c>
      <c r="M852" s="56" t="s">
        <v>479</v>
      </c>
      <c r="N852" s="57"/>
    </row>
    <row r="853" spans="1:14" ht="15.75">
      <c r="A853" s="4169"/>
      <c r="B853" s="4131" t="s">
        <v>1292</v>
      </c>
      <c r="C853" s="4132"/>
      <c r="D853" s="4132"/>
      <c r="E853" s="4132"/>
      <c r="F853" s="4132"/>
      <c r="G853" s="4132"/>
      <c r="H853" s="4132"/>
      <c r="I853" s="4132"/>
      <c r="J853" s="4132"/>
      <c r="K853" s="4132"/>
      <c r="L853" s="4132"/>
      <c r="M853" s="4132"/>
      <c r="N853" s="4133"/>
    </row>
    <row r="854" spans="1:14" ht="18.75">
      <c r="A854" s="4169"/>
      <c r="B854" s="1205"/>
      <c r="C854" s="1206">
        <v>2</v>
      </c>
      <c r="D854" s="1207">
        <v>0.25</v>
      </c>
      <c r="E854" s="1207">
        <v>0.5</v>
      </c>
      <c r="F854" s="1207">
        <v>0.75</v>
      </c>
      <c r="G854" s="1183" t="s">
        <v>479</v>
      </c>
      <c r="H854" s="1206"/>
      <c r="I854" s="1208">
        <v>0.125</v>
      </c>
      <c r="J854" s="1208">
        <v>0.25</v>
      </c>
      <c r="K854" s="1208">
        <v>0.5</v>
      </c>
      <c r="L854" s="1208">
        <v>0.75</v>
      </c>
      <c r="M854" s="1209">
        <v>10.5</v>
      </c>
      <c r="N854" s="1210"/>
    </row>
    <row r="855" spans="1:14">
      <c r="A855" s="4169"/>
      <c r="B855" s="4134" t="s">
        <v>480</v>
      </c>
      <c r="C855" s="4135"/>
      <c r="D855" s="4135"/>
      <c r="E855" s="4135"/>
      <c r="F855" s="4135"/>
      <c r="G855" s="4135"/>
      <c r="H855" s="4135"/>
      <c r="I855" s="4135"/>
      <c r="J855" s="4135"/>
      <c r="K855" s="4135"/>
      <c r="L855" s="4135"/>
      <c r="M855" s="4135"/>
      <c r="N855" s="4136"/>
    </row>
    <row r="856" spans="1:14" ht="15.75">
      <c r="A856" s="4169"/>
      <c r="B856" s="137" t="s">
        <v>24</v>
      </c>
      <c r="C856" s="1053" t="s">
        <v>1293</v>
      </c>
      <c r="D856" s="1054"/>
      <c r="E856" s="1054"/>
      <c r="F856" s="1054"/>
      <c r="G856" s="1054"/>
      <c r="H856" s="1054"/>
      <c r="I856" s="1055"/>
      <c r="J856" s="1055"/>
      <c r="K856" s="1055"/>
      <c r="L856" s="1055"/>
      <c r="M856" s="1055"/>
      <c r="N856" s="139"/>
    </row>
    <row r="857" spans="1:14" ht="15.75">
      <c r="A857" s="4169"/>
      <c r="B857" s="148" t="s">
        <v>27</v>
      </c>
      <c r="C857" s="1211" t="s">
        <v>404</v>
      </c>
      <c r="D857" s="1054"/>
      <c r="E857" s="1054"/>
      <c r="F857" s="1054"/>
      <c r="G857" s="1054"/>
      <c r="H857" s="1054"/>
      <c r="I857" s="1055"/>
      <c r="J857" s="1055"/>
      <c r="K857" s="1055"/>
      <c r="L857" s="1055"/>
      <c r="M857" s="1055"/>
      <c r="N857" s="139"/>
    </row>
    <row r="858" spans="1:14" ht="15.75">
      <c r="A858" s="4169"/>
      <c r="B858" s="148" t="s">
        <v>264</v>
      </c>
      <c r="C858" s="1056" t="s">
        <v>405</v>
      </c>
      <c r="D858" s="1054"/>
      <c r="E858" s="1054"/>
      <c r="F858" s="1054"/>
      <c r="G858" s="1054"/>
      <c r="H858" s="1054"/>
      <c r="I858" s="1055"/>
      <c r="J858" s="1055"/>
      <c r="K858" s="1055"/>
      <c r="L858" s="1055"/>
      <c r="M858" s="1055"/>
      <c r="N858" s="139"/>
    </row>
    <row r="859" spans="1:14">
      <c r="A859" s="4169"/>
      <c r="B859" s="4115" t="s">
        <v>12</v>
      </c>
      <c r="C859" s="4116" t="s">
        <v>1294</v>
      </c>
      <c r="D859" s="4116"/>
      <c r="E859" s="4116"/>
      <c r="F859" s="4116"/>
      <c r="G859" s="4116"/>
      <c r="H859" s="4116"/>
      <c r="I859" s="4116"/>
      <c r="J859" s="4116"/>
      <c r="K859" s="4116"/>
      <c r="L859" s="4116"/>
      <c r="M859" s="4116"/>
      <c r="N859" s="4117"/>
    </row>
    <row r="860" spans="1:14">
      <c r="A860" s="4169"/>
      <c r="B860" s="4115"/>
      <c r="C860" s="4116"/>
      <c r="D860" s="4116"/>
      <c r="E860" s="4116"/>
      <c r="F860" s="4116"/>
      <c r="G860" s="4116"/>
      <c r="H860" s="4116"/>
      <c r="I860" s="4116"/>
      <c r="J860" s="4116"/>
      <c r="K860" s="4116"/>
      <c r="L860" s="4116"/>
      <c r="M860" s="4116"/>
      <c r="N860" s="4117"/>
    </row>
    <row r="861" spans="1:14" ht="15.75">
      <c r="A861" s="4169"/>
      <c r="B861" s="149" t="s">
        <v>14</v>
      </c>
      <c r="C861" s="1212" t="s">
        <v>406</v>
      </c>
      <c r="D861" s="1213"/>
      <c r="E861" s="1214"/>
      <c r="F861" s="1214"/>
      <c r="G861" s="1214"/>
      <c r="H861" s="1214"/>
      <c r="I861" s="1214"/>
      <c r="J861" s="1214"/>
      <c r="K861" s="1214"/>
      <c r="L861" s="1214"/>
      <c r="M861" s="1214"/>
      <c r="N861" s="1215"/>
    </row>
    <row r="862" spans="1:14" ht="15.75">
      <c r="A862" s="4169"/>
      <c r="B862" s="484" t="s">
        <v>16</v>
      </c>
      <c r="C862" s="1216" t="s">
        <v>41</v>
      </c>
      <c r="D862" s="1214"/>
      <c r="E862" s="1214"/>
      <c r="F862" s="1214"/>
      <c r="G862" s="1214"/>
      <c r="H862" s="1214"/>
      <c r="I862" s="1214"/>
      <c r="J862" s="1214"/>
      <c r="K862" s="1214"/>
      <c r="L862" s="1214"/>
      <c r="M862" s="1214"/>
      <c r="N862" s="1215"/>
    </row>
    <row r="863" spans="1:14">
      <c r="A863" s="4169"/>
      <c r="B863" s="4118" t="s">
        <v>295</v>
      </c>
      <c r="C863" s="4119" t="s">
        <v>1295</v>
      </c>
      <c r="D863" s="4119"/>
      <c r="E863" s="4119"/>
      <c r="F863" s="4119"/>
      <c r="G863" s="4119"/>
      <c r="H863" s="4119"/>
      <c r="I863" s="4119"/>
      <c r="J863" s="4119"/>
      <c r="K863" s="4119"/>
      <c r="L863" s="4119"/>
      <c r="M863" s="4119"/>
      <c r="N863" s="4120"/>
    </row>
    <row r="864" spans="1:14">
      <c r="A864" s="4169"/>
      <c r="B864" s="4118"/>
      <c r="C864" s="4119"/>
      <c r="D864" s="4119"/>
      <c r="E864" s="4119"/>
      <c r="F864" s="4119"/>
      <c r="G864" s="4119"/>
      <c r="H864" s="4119"/>
      <c r="I864" s="4119"/>
      <c r="J864" s="4119"/>
      <c r="K864" s="4119"/>
      <c r="L864" s="4119"/>
      <c r="M864" s="4119"/>
      <c r="N864" s="4120"/>
    </row>
    <row r="865" spans="1:14" ht="15.75">
      <c r="A865" s="4169"/>
      <c r="B865" s="138" t="s">
        <v>297</v>
      </c>
      <c r="C865" s="1217" t="s">
        <v>408</v>
      </c>
      <c r="D865" s="1218"/>
      <c r="E865" s="1218"/>
      <c r="F865" s="1218"/>
      <c r="G865" s="1218"/>
      <c r="H865" s="1218"/>
      <c r="I865" s="1218"/>
      <c r="J865" s="1218"/>
      <c r="K865" s="1218"/>
      <c r="L865" s="1218"/>
      <c r="M865" s="1218"/>
      <c r="N865" s="1219"/>
    </row>
    <row r="866" spans="1:14">
      <c r="A866" s="4169"/>
      <c r="B866" s="27" t="s">
        <v>266</v>
      </c>
      <c r="C866" s="4121" t="str">
        <f ca="1">CELL("nomfichier")</f>
        <v>E:\0-UPRT\1-UPRT.FR-SITE-WEB\ff-fiches-fabrications\ff-fiches-fabrication-maj-08-2020\[ff-14.A-restauration-13.postits-au-poids.xlsx]Epurer un texte (2)</v>
      </c>
      <c r="D866" s="4121"/>
      <c r="E866" s="4121"/>
      <c r="F866" s="4121"/>
      <c r="G866" s="4121"/>
      <c r="H866" s="4121"/>
      <c r="I866" s="4121"/>
      <c r="J866" s="4121"/>
      <c r="K866" s="4121"/>
      <c r="L866" s="4121"/>
      <c r="M866" s="4121"/>
      <c r="N866" s="4122"/>
    </row>
    <row r="867" spans="1:14">
      <c r="A867" s="4169"/>
      <c r="B867" s="444" t="s">
        <v>268</v>
      </c>
      <c r="C867" s="4123" t="s">
        <v>1296</v>
      </c>
      <c r="D867" s="4123"/>
      <c r="E867" s="4123"/>
      <c r="F867" s="4123"/>
      <c r="G867" s="4123"/>
      <c r="H867" s="4123"/>
      <c r="I867" s="4123"/>
      <c r="J867" s="4123"/>
      <c r="K867" s="4123"/>
      <c r="L867" s="4123"/>
      <c r="M867" s="4123"/>
      <c r="N867" s="4124"/>
    </row>
    <row r="868" spans="1:14" ht="15.75" thickBot="1">
      <c r="A868" s="4169"/>
      <c r="B868" s="4112" t="s">
        <v>271</v>
      </c>
      <c r="C868" s="4113"/>
      <c r="D868" s="4113"/>
      <c r="E868" s="4113"/>
      <c r="F868" s="4113"/>
      <c r="G868" s="4113"/>
      <c r="H868" s="4113"/>
      <c r="I868" s="4113"/>
      <c r="J868" s="4113"/>
      <c r="K868" s="4113"/>
      <c r="L868" s="4113"/>
      <c r="M868" s="4113"/>
      <c r="N868" s="4114"/>
    </row>
  </sheetData>
  <mergeCells count="819">
    <mergeCell ref="A2:N3"/>
    <mergeCell ref="B5:N5"/>
    <mergeCell ref="B6:N7"/>
    <mergeCell ref="B9:N12"/>
    <mergeCell ref="C15:M15"/>
    <mergeCell ref="A18:A19"/>
    <mergeCell ref="B18:M19"/>
    <mergeCell ref="N18:N19"/>
    <mergeCell ref="B27:N27"/>
    <mergeCell ref="B28:B29"/>
    <mergeCell ref="C30:N30"/>
    <mergeCell ref="C31:N31"/>
    <mergeCell ref="C32:N32"/>
    <mergeCell ref="K33:N33"/>
    <mergeCell ref="M22:N23"/>
    <mergeCell ref="B23:D23"/>
    <mergeCell ref="B25:B26"/>
    <mergeCell ref="C25:C26"/>
    <mergeCell ref="D25:D26"/>
    <mergeCell ref="E26:F26"/>
    <mergeCell ref="I22:J23"/>
    <mergeCell ref="K22:L23"/>
    <mergeCell ref="A50:A107"/>
    <mergeCell ref="B50:N51"/>
    <mergeCell ref="P50:P107"/>
    <mergeCell ref="Q50:AC50"/>
    <mergeCell ref="Q51:AC51"/>
    <mergeCell ref="B52:N53"/>
    <mergeCell ref="Q52:AC52"/>
    <mergeCell ref="B34:N34"/>
    <mergeCell ref="K35:N41"/>
    <mergeCell ref="K42:N42"/>
    <mergeCell ref="K43:N43"/>
    <mergeCell ref="B44:N44"/>
    <mergeCell ref="B46:N46"/>
    <mergeCell ref="A20:A47"/>
    <mergeCell ref="B20:H21"/>
    <mergeCell ref="I20:J20"/>
    <mergeCell ref="K20:L20"/>
    <mergeCell ref="M20:N20"/>
    <mergeCell ref="I21:J21"/>
    <mergeCell ref="K21:L21"/>
    <mergeCell ref="M21:N21"/>
    <mergeCell ref="L54:N54"/>
    <mergeCell ref="R54:U54"/>
    <mergeCell ref="B55:N56"/>
    <mergeCell ref="B57:N57"/>
    <mergeCell ref="Q57:AC58"/>
    <mergeCell ref="R60:U60"/>
    <mergeCell ref="W60:AC61"/>
    <mergeCell ref="B47:N47"/>
    <mergeCell ref="B49:N49"/>
    <mergeCell ref="Q49:AC49"/>
    <mergeCell ref="B70:N70"/>
    <mergeCell ref="Q71:AC71"/>
    <mergeCell ref="B72:C72"/>
    <mergeCell ref="G72:I72"/>
    <mergeCell ref="J72:N72"/>
    <mergeCell ref="S72:AA72"/>
    <mergeCell ref="B62:H69"/>
    <mergeCell ref="I62:N63"/>
    <mergeCell ref="R63:U63"/>
    <mergeCell ref="I64:J66"/>
    <mergeCell ref="K64:L66"/>
    <mergeCell ref="M64:N66"/>
    <mergeCell ref="R65:U65"/>
    <mergeCell ref="I67:J69"/>
    <mergeCell ref="K67:L69"/>
    <mergeCell ref="M67:N69"/>
    <mergeCell ref="Q98:AC98"/>
    <mergeCell ref="B99:I99"/>
    <mergeCell ref="J99:J100"/>
    <mergeCell ref="K99:K100"/>
    <mergeCell ref="L99:L100"/>
    <mergeCell ref="Q99:AC99"/>
    <mergeCell ref="B100:I100"/>
    <mergeCell ref="N73:N74"/>
    <mergeCell ref="S76:AA76"/>
    <mergeCell ref="S77:AA77"/>
    <mergeCell ref="S78:AA78"/>
    <mergeCell ref="Q79:AC79"/>
    <mergeCell ref="E94:I94"/>
    <mergeCell ref="B73:B74"/>
    <mergeCell ref="C73:C74"/>
    <mergeCell ref="J73:J74"/>
    <mergeCell ref="K73:K74"/>
    <mergeCell ref="L73:L74"/>
    <mergeCell ref="M73:M74"/>
    <mergeCell ref="B101:I101"/>
    <mergeCell ref="J101:J102"/>
    <mergeCell ref="K101:K103"/>
    <mergeCell ref="L101:L103"/>
    <mergeCell ref="B102:I102"/>
    <mergeCell ref="B103:I103"/>
    <mergeCell ref="E95:I95"/>
    <mergeCell ref="E96:I96"/>
    <mergeCell ref="J98:L98"/>
    <mergeCell ref="E122:F122"/>
    <mergeCell ref="B106:N107"/>
    <mergeCell ref="T106:AC107"/>
    <mergeCell ref="B109:N109"/>
    <mergeCell ref="B110:N111"/>
    <mergeCell ref="B112:I114"/>
    <mergeCell ref="J112:L114"/>
    <mergeCell ref="M112:M114"/>
    <mergeCell ref="N112:N114"/>
    <mergeCell ref="C115:D116"/>
    <mergeCell ref="M171:M172"/>
    <mergeCell ref="N171:N172"/>
    <mergeCell ref="G172:H172"/>
    <mergeCell ref="B173:B174"/>
    <mergeCell ref="C173:C174"/>
    <mergeCell ref="D173:D174"/>
    <mergeCell ref="B130:N131"/>
    <mergeCell ref="B133:N133"/>
    <mergeCell ref="A134:A156"/>
    <mergeCell ref="B134:N135"/>
    <mergeCell ref="I143:J145"/>
    <mergeCell ref="I146:J147"/>
    <mergeCell ref="I148:I149"/>
    <mergeCell ref="J148:J149"/>
    <mergeCell ref="I150:J150"/>
    <mergeCell ref="C151:N153"/>
    <mergeCell ref="A110:A131"/>
    <mergeCell ref="B156:N156"/>
    <mergeCell ref="C117:C118"/>
    <mergeCell ref="I117:I124"/>
    <mergeCell ref="L117:L124"/>
    <mergeCell ref="E119:F119"/>
    <mergeCell ref="E120:F120"/>
    <mergeCell ref="E121:F121"/>
    <mergeCell ref="B171:B172"/>
    <mergeCell ref="C171:C172"/>
    <mergeCell ref="D171:D172"/>
    <mergeCell ref="E171:E172"/>
    <mergeCell ref="K171:K172"/>
    <mergeCell ref="L171:L172"/>
    <mergeCell ref="B158:N158"/>
    <mergeCell ref="A159:A227"/>
    <mergeCell ref="B159:N160"/>
    <mergeCell ref="B161:N162"/>
    <mergeCell ref="B163:N163"/>
    <mergeCell ref="B167:E167"/>
    <mergeCell ref="F167:J167"/>
    <mergeCell ref="K167:N167"/>
    <mergeCell ref="B168:C168"/>
    <mergeCell ref="D168:E168"/>
    <mergeCell ref="F168:J169"/>
    <mergeCell ref="K168:L168"/>
    <mergeCell ref="M168:N168"/>
    <mergeCell ref="B169:C170"/>
    <mergeCell ref="D169:E170"/>
    <mergeCell ref="K169:L170"/>
    <mergeCell ref="M169:N170"/>
    <mergeCell ref="F170:J170"/>
    <mergeCell ref="B176:C176"/>
    <mergeCell ref="D176:E176"/>
    <mergeCell ref="K176:K177"/>
    <mergeCell ref="L176:L177"/>
    <mergeCell ref="M176:M177"/>
    <mergeCell ref="N176:N177"/>
    <mergeCell ref="G177:I177"/>
    <mergeCell ref="N173:N174"/>
    <mergeCell ref="G174:H174"/>
    <mergeCell ref="F175:F176"/>
    <mergeCell ref="G175:I176"/>
    <mergeCell ref="J175:J176"/>
    <mergeCell ref="K175:L175"/>
    <mergeCell ref="M175:N175"/>
    <mergeCell ref="E173:E174"/>
    <mergeCell ref="K173:K174"/>
    <mergeCell ref="L173:L174"/>
    <mergeCell ref="M173:M174"/>
    <mergeCell ref="N178:N179"/>
    <mergeCell ref="B180:B181"/>
    <mergeCell ref="C180:C181"/>
    <mergeCell ref="D180:D181"/>
    <mergeCell ref="E180:E181"/>
    <mergeCell ref="G180:I181"/>
    <mergeCell ref="B178:B179"/>
    <mergeCell ref="C178:C179"/>
    <mergeCell ref="D178:D179"/>
    <mergeCell ref="E178:E179"/>
    <mergeCell ref="F178:F179"/>
    <mergeCell ref="G178:I179"/>
    <mergeCell ref="B182:B183"/>
    <mergeCell ref="C182:C183"/>
    <mergeCell ref="D182:D183"/>
    <mergeCell ref="E182:E183"/>
    <mergeCell ref="F182:F183"/>
    <mergeCell ref="J178:J179"/>
    <mergeCell ref="K178:K179"/>
    <mergeCell ref="L178:L179"/>
    <mergeCell ref="M178:M179"/>
    <mergeCell ref="G182:I183"/>
    <mergeCell ref="J182:J183"/>
    <mergeCell ref="K182:K183"/>
    <mergeCell ref="L182:L183"/>
    <mergeCell ref="M182:M183"/>
    <mergeCell ref="N182:N183"/>
    <mergeCell ref="J180:J181"/>
    <mergeCell ref="K180:K181"/>
    <mergeCell ref="L180:L181"/>
    <mergeCell ref="M180:M181"/>
    <mergeCell ref="N180:N181"/>
    <mergeCell ref="B186:B187"/>
    <mergeCell ref="C186:C187"/>
    <mergeCell ref="D186:D187"/>
    <mergeCell ref="E186:E187"/>
    <mergeCell ref="F186:F187"/>
    <mergeCell ref="B184:B185"/>
    <mergeCell ref="C184:C185"/>
    <mergeCell ref="D184:D185"/>
    <mergeCell ref="E184:E185"/>
    <mergeCell ref="F184:F185"/>
    <mergeCell ref="G186:I187"/>
    <mergeCell ref="J186:J187"/>
    <mergeCell ref="K186:K187"/>
    <mergeCell ref="L186:L187"/>
    <mergeCell ref="M186:M187"/>
    <mergeCell ref="N186:N187"/>
    <mergeCell ref="J184:J185"/>
    <mergeCell ref="K184:K185"/>
    <mergeCell ref="L190:L191"/>
    <mergeCell ref="M190:M191"/>
    <mergeCell ref="N190:N191"/>
    <mergeCell ref="J188:J189"/>
    <mergeCell ref="K188:K189"/>
    <mergeCell ref="L188:L189"/>
    <mergeCell ref="M188:M189"/>
    <mergeCell ref="N188:N189"/>
    <mergeCell ref="G188:I189"/>
    <mergeCell ref="B188:B189"/>
    <mergeCell ref="C188:C189"/>
    <mergeCell ref="D188:D189"/>
    <mergeCell ref="E188:E189"/>
    <mergeCell ref="F188:F189"/>
    <mergeCell ref="L184:L185"/>
    <mergeCell ref="M184:M185"/>
    <mergeCell ref="N184:N185"/>
    <mergeCell ref="G184:I185"/>
    <mergeCell ref="B193:B194"/>
    <mergeCell ref="C193:C194"/>
    <mergeCell ref="D193:D194"/>
    <mergeCell ref="E193:E194"/>
    <mergeCell ref="F193:F194"/>
    <mergeCell ref="G193:I194"/>
    <mergeCell ref="G190:I191"/>
    <mergeCell ref="J190:J191"/>
    <mergeCell ref="K190:K191"/>
    <mergeCell ref="B190:B191"/>
    <mergeCell ref="C190:C191"/>
    <mergeCell ref="D190:D191"/>
    <mergeCell ref="E190:E191"/>
    <mergeCell ref="F190:F191"/>
    <mergeCell ref="K195:K196"/>
    <mergeCell ref="L195:L196"/>
    <mergeCell ref="M195:M196"/>
    <mergeCell ref="N195:N196"/>
    <mergeCell ref="J193:J194"/>
    <mergeCell ref="K193:K194"/>
    <mergeCell ref="L193:L194"/>
    <mergeCell ref="M193:M194"/>
    <mergeCell ref="N193:N194"/>
    <mergeCell ref="B205:B206"/>
    <mergeCell ref="C205:C206"/>
    <mergeCell ref="D205:D206"/>
    <mergeCell ref="E205:E206"/>
    <mergeCell ref="F205:F206"/>
    <mergeCell ref="G205:G206"/>
    <mergeCell ref="H205:H206"/>
    <mergeCell ref="G195:I196"/>
    <mergeCell ref="J195:J196"/>
    <mergeCell ref="B195:B196"/>
    <mergeCell ref="C195:C196"/>
    <mergeCell ref="D195:D196"/>
    <mergeCell ref="E195:E196"/>
    <mergeCell ref="F195:F196"/>
    <mergeCell ref="K205:L205"/>
    <mergeCell ref="M205:N205"/>
    <mergeCell ref="K206:K208"/>
    <mergeCell ref="L206:L208"/>
    <mergeCell ref="M206:M208"/>
    <mergeCell ref="N206:N208"/>
    <mergeCell ref="G200:I200"/>
    <mergeCell ref="G201:I201"/>
    <mergeCell ref="G203:I203"/>
    <mergeCell ref="H207:H208"/>
    <mergeCell ref="B210:N210"/>
    <mergeCell ref="B211:N211"/>
    <mergeCell ref="B212:N212"/>
    <mergeCell ref="B218:N218"/>
    <mergeCell ref="D219:L219"/>
    <mergeCell ref="B207:B208"/>
    <mergeCell ref="C207:C208"/>
    <mergeCell ref="D207:D208"/>
    <mergeCell ref="E207:E208"/>
    <mergeCell ref="F207:F208"/>
    <mergeCell ref="G207:G208"/>
    <mergeCell ref="A230:A261"/>
    <mergeCell ref="B230:N230"/>
    <mergeCell ref="I231:K232"/>
    <mergeCell ref="L231:L232"/>
    <mergeCell ref="M231:M232"/>
    <mergeCell ref="N231:N232"/>
    <mergeCell ref="D222:L222"/>
    <mergeCell ref="D223:L223"/>
    <mergeCell ref="D224:L224"/>
    <mergeCell ref="B225:N225"/>
    <mergeCell ref="B226:N227"/>
    <mergeCell ref="B229:N229"/>
    <mergeCell ref="B263:N263"/>
    <mergeCell ref="Q263:AC263"/>
    <mergeCell ref="A264:A296"/>
    <mergeCell ref="B264:N265"/>
    <mergeCell ref="P264:P296"/>
    <mergeCell ref="Q264:AC265"/>
    <mergeCell ref="B266:N267"/>
    <mergeCell ref="Q266:AC267"/>
    <mergeCell ref="F268:F270"/>
    <mergeCell ref="G268:G270"/>
    <mergeCell ref="L275:N276"/>
    <mergeCell ref="Q275:AA276"/>
    <mergeCell ref="L279:N280"/>
    <mergeCell ref="B285:N285"/>
    <mergeCell ref="V293:AC293"/>
    <mergeCell ref="B295:N296"/>
    <mergeCell ref="Q295:AC296"/>
    <mergeCell ref="H268:H270"/>
    <mergeCell ref="I268:I270"/>
    <mergeCell ref="J268:J270"/>
    <mergeCell ref="K268:K270"/>
    <mergeCell ref="Q268:AC269"/>
    <mergeCell ref="B269:D271"/>
    <mergeCell ref="Q271:AA273"/>
    <mergeCell ref="B272:B273"/>
    <mergeCell ref="C272:C273"/>
    <mergeCell ref="B298:N298"/>
    <mergeCell ref="A299:A312"/>
    <mergeCell ref="B314:N314"/>
    <mergeCell ref="A315:A387"/>
    <mergeCell ref="B315:N316"/>
    <mergeCell ref="B317:N318"/>
    <mergeCell ref="G320:H320"/>
    <mergeCell ref="G321:H321"/>
    <mergeCell ref="G322:H322"/>
    <mergeCell ref="I322:J322"/>
    <mergeCell ref="B323:E324"/>
    <mergeCell ref="I323:J323"/>
    <mergeCell ref="L323:N324"/>
    <mergeCell ref="G324:H324"/>
    <mergeCell ref="K325:N325"/>
    <mergeCell ref="G326:H326"/>
    <mergeCell ref="I326:J326"/>
    <mergeCell ref="K326:N327"/>
    <mergeCell ref="G327:H327"/>
    <mergeCell ref="I327:J327"/>
    <mergeCell ref="G328:H328"/>
    <mergeCell ref="I328:J328"/>
    <mergeCell ref="K328:N331"/>
    <mergeCell ref="G329:H329"/>
    <mergeCell ref="I329:J329"/>
    <mergeCell ref="G330:H330"/>
    <mergeCell ref="I330:J330"/>
    <mergeCell ref="G331:H331"/>
    <mergeCell ref="I331:J331"/>
    <mergeCell ref="I337:J337"/>
    <mergeCell ref="L337:N339"/>
    <mergeCell ref="B338:E339"/>
    <mergeCell ref="I338:J338"/>
    <mergeCell ref="G339:H339"/>
    <mergeCell ref="K340:N340"/>
    <mergeCell ref="G332:H332"/>
    <mergeCell ref="I332:J332"/>
    <mergeCell ref="D334:F334"/>
    <mergeCell ref="G334:H334"/>
    <mergeCell ref="I334:J334"/>
    <mergeCell ref="B336:N336"/>
    <mergeCell ref="G347:H347"/>
    <mergeCell ref="I347:J347"/>
    <mergeCell ref="I348:J348"/>
    <mergeCell ref="B349:E349"/>
    <mergeCell ref="G349:H349"/>
    <mergeCell ref="I349:J349"/>
    <mergeCell ref="G341:H341"/>
    <mergeCell ref="I341:J341"/>
    <mergeCell ref="G342:H342"/>
    <mergeCell ref="I342:J342"/>
    <mergeCell ref="D344:F344"/>
    <mergeCell ref="G344:H344"/>
    <mergeCell ref="I344:J344"/>
    <mergeCell ref="G350:H350"/>
    <mergeCell ref="I350:J350"/>
    <mergeCell ref="B352:N352"/>
    <mergeCell ref="F353:H354"/>
    <mergeCell ref="I353:J353"/>
    <mergeCell ref="L353:N355"/>
    <mergeCell ref="B354:E355"/>
    <mergeCell ref="I354:J354"/>
    <mergeCell ref="G355:H355"/>
    <mergeCell ref="G362:H362"/>
    <mergeCell ref="I362:J362"/>
    <mergeCell ref="B364:N364"/>
    <mergeCell ref="G366:H366"/>
    <mergeCell ref="G367:H367"/>
    <mergeCell ref="G368:H368"/>
    <mergeCell ref="G357:H357"/>
    <mergeCell ref="I357:J357"/>
    <mergeCell ref="K357:N358"/>
    <mergeCell ref="G358:H358"/>
    <mergeCell ref="I358:J358"/>
    <mergeCell ref="G359:H359"/>
    <mergeCell ref="I359:J359"/>
    <mergeCell ref="K359:N361"/>
    <mergeCell ref="G360:H360"/>
    <mergeCell ref="I360:J360"/>
    <mergeCell ref="B373:N373"/>
    <mergeCell ref="B386:N387"/>
    <mergeCell ref="B389:N389"/>
    <mergeCell ref="Q389:AC389"/>
    <mergeCell ref="A390:A410"/>
    <mergeCell ref="B390:N392"/>
    <mergeCell ref="P390:P410"/>
    <mergeCell ref="Q390:AC392"/>
    <mergeCell ref="B393:N394"/>
    <mergeCell ref="Q393:AC394"/>
    <mergeCell ref="K398:K399"/>
    <mergeCell ref="C399:E399"/>
    <mergeCell ref="F399:G399"/>
    <mergeCell ref="H399:I399"/>
    <mergeCell ref="C400:E400"/>
    <mergeCell ref="F400:G400"/>
    <mergeCell ref="H400:I400"/>
    <mergeCell ref="Q395:AC396"/>
    <mergeCell ref="F396:G396"/>
    <mergeCell ref="H396:I396"/>
    <mergeCell ref="C397:E397"/>
    <mergeCell ref="F397:G397"/>
    <mergeCell ref="H397:I397"/>
    <mergeCell ref="Q397:AA399"/>
    <mergeCell ref="C398:E398"/>
    <mergeCell ref="F398:G398"/>
    <mergeCell ref="H398:I398"/>
    <mergeCell ref="C403:E403"/>
    <mergeCell ref="F403:G403"/>
    <mergeCell ref="H403:I403"/>
    <mergeCell ref="V407:AC407"/>
    <mergeCell ref="B409:N410"/>
    <mergeCell ref="Q409:AC410"/>
    <mergeCell ref="Q400:AA401"/>
    <mergeCell ref="C401:E401"/>
    <mergeCell ref="F401:G401"/>
    <mergeCell ref="H401:I401"/>
    <mergeCell ref="K401:K402"/>
    <mergeCell ref="C402:E402"/>
    <mergeCell ref="F402:G402"/>
    <mergeCell ref="H402:I402"/>
    <mergeCell ref="G424:H424"/>
    <mergeCell ref="G425:H425"/>
    <mergeCell ref="D426:F426"/>
    <mergeCell ref="G426:H426"/>
    <mergeCell ref="B428:N428"/>
    <mergeCell ref="B429:F430"/>
    <mergeCell ref="G429:N430"/>
    <mergeCell ref="B412:N412"/>
    <mergeCell ref="A413:A446"/>
    <mergeCell ref="B413:N414"/>
    <mergeCell ref="B415:N416"/>
    <mergeCell ref="G418:H418"/>
    <mergeCell ref="G419:H419"/>
    <mergeCell ref="G421:H421"/>
    <mergeCell ref="I421:N422"/>
    <mergeCell ref="G422:H422"/>
    <mergeCell ref="G423:H423"/>
    <mergeCell ref="B445:N446"/>
    <mergeCell ref="G437:H437"/>
    <mergeCell ref="G438:H438"/>
    <mergeCell ref="D439:F439"/>
    <mergeCell ref="G439:H439"/>
    <mergeCell ref="D441:F441"/>
    <mergeCell ref="G441:H441"/>
    <mergeCell ref="G431:H431"/>
    <mergeCell ref="G432:H432"/>
    <mergeCell ref="I433:N433"/>
    <mergeCell ref="G434:H434"/>
    <mergeCell ref="G435:H435"/>
    <mergeCell ref="G436:H436"/>
    <mergeCell ref="B448:N448"/>
    <mergeCell ref="A449:A509"/>
    <mergeCell ref="B449:N450"/>
    <mergeCell ref="B451:N452"/>
    <mergeCell ref="B453:J454"/>
    <mergeCell ref="K453:N453"/>
    <mergeCell ref="I455:N456"/>
    <mergeCell ref="B456:H456"/>
    <mergeCell ref="I457:J458"/>
    <mergeCell ref="B464:D464"/>
    <mergeCell ref="I464:N464"/>
    <mergeCell ref="I465:J466"/>
    <mergeCell ref="K465:L466"/>
    <mergeCell ref="M465:N466"/>
    <mergeCell ref="B482:N482"/>
    <mergeCell ref="K457:L458"/>
    <mergeCell ref="M457:N458"/>
    <mergeCell ref="I459:J461"/>
    <mergeCell ref="K459:L461"/>
    <mergeCell ref="M459:N461"/>
    <mergeCell ref="B462:N462"/>
    <mergeCell ref="B483:B484"/>
    <mergeCell ref="C483:C484"/>
    <mergeCell ref="D483:D484"/>
    <mergeCell ref="E483:N483"/>
    <mergeCell ref="E484:F496"/>
    <mergeCell ref="G485:H485"/>
    <mergeCell ref="B486:B488"/>
    <mergeCell ref="C486:C488"/>
    <mergeCell ref="D486:D488"/>
    <mergeCell ref="G486:H486"/>
    <mergeCell ref="G493:H493"/>
    <mergeCell ref="G494:H494"/>
    <mergeCell ref="G495:H495"/>
    <mergeCell ref="G496:H496"/>
    <mergeCell ref="B508:N509"/>
    <mergeCell ref="B511:N511"/>
    <mergeCell ref="G487:H487"/>
    <mergeCell ref="G488:H488"/>
    <mergeCell ref="G489:H489"/>
    <mergeCell ref="G490:H490"/>
    <mergeCell ref="G491:H491"/>
    <mergeCell ref="G492:H492"/>
    <mergeCell ref="G519:H519"/>
    <mergeCell ref="I519:J519"/>
    <mergeCell ref="K519:L519"/>
    <mergeCell ref="G521:H521"/>
    <mergeCell ref="I521:J521"/>
    <mergeCell ref="K521:L521"/>
    <mergeCell ref="A512:A535"/>
    <mergeCell ref="B512:N513"/>
    <mergeCell ref="B514:N515"/>
    <mergeCell ref="G517:H517"/>
    <mergeCell ref="I517:J517"/>
    <mergeCell ref="K517:L517"/>
    <mergeCell ref="G518:H518"/>
    <mergeCell ref="I518:J518"/>
    <mergeCell ref="K518:L518"/>
    <mergeCell ref="M518:N519"/>
    <mergeCell ref="E526:F527"/>
    <mergeCell ref="G526:H526"/>
    <mergeCell ref="I526:J526"/>
    <mergeCell ref="K526:L526"/>
    <mergeCell ref="G527:H527"/>
    <mergeCell ref="I527:J527"/>
    <mergeCell ref="K527:L527"/>
    <mergeCell ref="E524:F525"/>
    <mergeCell ref="G524:H524"/>
    <mergeCell ref="I524:J524"/>
    <mergeCell ref="K524:L524"/>
    <mergeCell ref="G525:H525"/>
    <mergeCell ref="I525:J525"/>
    <mergeCell ref="K525:L525"/>
    <mergeCell ref="G530:H530"/>
    <mergeCell ref="I530:J530"/>
    <mergeCell ref="K530:L530"/>
    <mergeCell ref="B534:N535"/>
    <mergeCell ref="B537:N537"/>
    <mergeCell ref="A538:A598"/>
    <mergeCell ref="B538:N539"/>
    <mergeCell ref="B540:N541"/>
    <mergeCell ref="B542:J543"/>
    <mergeCell ref="K542:N542"/>
    <mergeCell ref="M521:N530"/>
    <mergeCell ref="G522:H522"/>
    <mergeCell ref="I522:J522"/>
    <mergeCell ref="K522:L522"/>
    <mergeCell ref="G523:H523"/>
    <mergeCell ref="I523:J523"/>
    <mergeCell ref="K523:L523"/>
    <mergeCell ref="G528:H528"/>
    <mergeCell ref="I528:J528"/>
    <mergeCell ref="K528:L528"/>
    <mergeCell ref="B551:N551"/>
    <mergeCell ref="B553:D553"/>
    <mergeCell ref="I553:N553"/>
    <mergeCell ref="I554:J555"/>
    <mergeCell ref="K554:L555"/>
    <mergeCell ref="M554:N555"/>
    <mergeCell ref="I544:N545"/>
    <mergeCell ref="B545:H545"/>
    <mergeCell ref="I546:J547"/>
    <mergeCell ref="K546:L547"/>
    <mergeCell ref="M546:N547"/>
    <mergeCell ref="I548:J550"/>
    <mergeCell ref="K548:L550"/>
    <mergeCell ref="M548:N550"/>
    <mergeCell ref="B571:N571"/>
    <mergeCell ref="B572:B573"/>
    <mergeCell ref="C572:C573"/>
    <mergeCell ref="D572:D573"/>
    <mergeCell ref="E572:N572"/>
    <mergeCell ref="E573:F585"/>
    <mergeCell ref="G574:H574"/>
    <mergeCell ref="B575:B577"/>
    <mergeCell ref="C575:C577"/>
    <mergeCell ref="D575:D577"/>
    <mergeCell ref="G581:H581"/>
    <mergeCell ref="G582:H582"/>
    <mergeCell ref="G583:H583"/>
    <mergeCell ref="G584:H584"/>
    <mergeCell ref="G585:H585"/>
    <mergeCell ref="B597:N598"/>
    <mergeCell ref="G575:H575"/>
    <mergeCell ref="G576:H576"/>
    <mergeCell ref="G577:H577"/>
    <mergeCell ref="G578:H578"/>
    <mergeCell ref="G579:H579"/>
    <mergeCell ref="G580:H580"/>
    <mergeCell ref="B600:N600"/>
    <mergeCell ref="A601:A621"/>
    <mergeCell ref="B601:N602"/>
    <mergeCell ref="B603:J605"/>
    <mergeCell ref="K603:N603"/>
    <mergeCell ref="K604:L604"/>
    <mergeCell ref="M604:N604"/>
    <mergeCell ref="K605:L605"/>
    <mergeCell ref="M605:N605"/>
    <mergeCell ref="F606:G607"/>
    <mergeCell ref="A624:A626"/>
    <mergeCell ref="B624:M626"/>
    <mergeCell ref="N624:N626"/>
    <mergeCell ref="H612:I612"/>
    <mergeCell ref="J612:K612"/>
    <mergeCell ref="D613:F613"/>
    <mergeCell ref="D614:F614"/>
    <mergeCell ref="D615:F615"/>
    <mergeCell ref="H606:K606"/>
    <mergeCell ref="H607:I607"/>
    <mergeCell ref="J607:K607"/>
    <mergeCell ref="L607:N607"/>
    <mergeCell ref="D608:F608"/>
    <mergeCell ref="L608:N615"/>
    <mergeCell ref="D609:F609"/>
    <mergeCell ref="D610:F610"/>
    <mergeCell ref="D611:F611"/>
    <mergeCell ref="D612:F612"/>
    <mergeCell ref="N635:N636"/>
    <mergeCell ref="G638:H638"/>
    <mergeCell ref="G639:H639"/>
    <mergeCell ref="C635:C636"/>
    <mergeCell ref="D635:D636"/>
    <mergeCell ref="E635:E636"/>
    <mergeCell ref="F635:F636"/>
    <mergeCell ref="I635:I636"/>
    <mergeCell ref="J635:J636"/>
    <mergeCell ref="G640:H640"/>
    <mergeCell ref="G641:H641"/>
    <mergeCell ref="G642:H642"/>
    <mergeCell ref="G643:H643"/>
    <mergeCell ref="G644:H644"/>
    <mergeCell ref="G645:H645"/>
    <mergeCell ref="K635:K636"/>
    <mergeCell ref="L635:L636"/>
    <mergeCell ref="M635:M636"/>
    <mergeCell ref="G652:H652"/>
    <mergeCell ref="G653:H653"/>
    <mergeCell ref="G654:H654"/>
    <mergeCell ref="G655:H655"/>
    <mergeCell ref="G656:H656"/>
    <mergeCell ref="G657:H657"/>
    <mergeCell ref="G646:H646"/>
    <mergeCell ref="G647:H647"/>
    <mergeCell ref="G648:H648"/>
    <mergeCell ref="G649:H649"/>
    <mergeCell ref="G650:H650"/>
    <mergeCell ref="G651:H651"/>
    <mergeCell ref="G664:H664"/>
    <mergeCell ref="B679:N679"/>
    <mergeCell ref="C682:N682"/>
    <mergeCell ref="C683:N683"/>
    <mergeCell ref="C684:N684"/>
    <mergeCell ref="C685:N685"/>
    <mergeCell ref="G658:H658"/>
    <mergeCell ref="G659:H659"/>
    <mergeCell ref="G660:H660"/>
    <mergeCell ref="G661:H661"/>
    <mergeCell ref="G662:H662"/>
    <mergeCell ref="G663:H663"/>
    <mergeCell ref="C693:N693"/>
    <mergeCell ref="C694:N694"/>
    <mergeCell ref="C695:N695"/>
    <mergeCell ref="C696:N696"/>
    <mergeCell ref="C697:N697"/>
    <mergeCell ref="C686:N686"/>
    <mergeCell ref="C687:N687"/>
    <mergeCell ref="C688:N688"/>
    <mergeCell ref="C689:N689"/>
    <mergeCell ref="C690:N690"/>
    <mergeCell ref="C691:N691"/>
    <mergeCell ref="A718:A720"/>
    <mergeCell ref="B718:M720"/>
    <mergeCell ref="N718:N720"/>
    <mergeCell ref="B713:N713"/>
    <mergeCell ref="B714:N714"/>
    <mergeCell ref="B715:N715"/>
    <mergeCell ref="B716:N716"/>
    <mergeCell ref="C698:N698"/>
    <mergeCell ref="C699:N699"/>
    <mergeCell ref="C700:N700"/>
    <mergeCell ref="C701:N701"/>
    <mergeCell ref="B708:N708"/>
    <mergeCell ref="B709:N709"/>
    <mergeCell ref="A627:A716"/>
    <mergeCell ref="B627:N628"/>
    <mergeCell ref="B629:I634"/>
    <mergeCell ref="J630:J631"/>
    <mergeCell ref="K630:K631"/>
    <mergeCell ref="L630:L631"/>
    <mergeCell ref="M630:M631"/>
    <mergeCell ref="N630:N631"/>
    <mergeCell ref="J633:N633"/>
    <mergeCell ref="B635:B636"/>
    <mergeCell ref="C692:N692"/>
    <mergeCell ref="B721:N721"/>
    <mergeCell ref="A722:A868"/>
    <mergeCell ref="C722:D722"/>
    <mergeCell ref="E722:K724"/>
    <mergeCell ref="M722:N722"/>
    <mergeCell ref="C723:D723"/>
    <mergeCell ref="M723:N723"/>
    <mergeCell ref="B724:B725"/>
    <mergeCell ref="C724:D725"/>
    <mergeCell ref="L724:L725"/>
    <mergeCell ref="M724:N725"/>
    <mergeCell ref="E725:K727"/>
    <mergeCell ref="B726:D726"/>
    <mergeCell ref="L726:N726"/>
    <mergeCell ref="B729:F729"/>
    <mergeCell ref="B731:B733"/>
    <mergeCell ref="C731:C733"/>
    <mergeCell ref="D731:D733"/>
    <mergeCell ref="G731:K732"/>
    <mergeCell ref="L731:L733"/>
    <mergeCell ref="M731:M733"/>
    <mergeCell ref="N731:N733"/>
    <mergeCell ref="B734:N735"/>
    <mergeCell ref="B736:C737"/>
    <mergeCell ref="D736:D737"/>
    <mergeCell ref="E736:F737"/>
    <mergeCell ref="J736:K737"/>
    <mergeCell ref="L736:L737"/>
    <mergeCell ref="M736:N737"/>
    <mergeCell ref="B738:N738"/>
    <mergeCell ref="E758:F759"/>
    <mergeCell ref="J758:K759"/>
    <mergeCell ref="B761:N761"/>
    <mergeCell ref="B763:N764"/>
    <mergeCell ref="B765:C766"/>
    <mergeCell ref="D765:D766"/>
    <mergeCell ref="E765:F766"/>
    <mergeCell ref="J765:K766"/>
    <mergeCell ref="L765:L766"/>
    <mergeCell ref="M765:N766"/>
    <mergeCell ref="B782:N782"/>
    <mergeCell ref="B783:N784"/>
    <mergeCell ref="B785:C786"/>
    <mergeCell ref="D785:D786"/>
    <mergeCell ref="E785:F786"/>
    <mergeCell ref="J785:K786"/>
    <mergeCell ref="L785:L786"/>
    <mergeCell ref="M785:N786"/>
    <mergeCell ref="G794:I794"/>
    <mergeCell ref="G795:I795"/>
    <mergeCell ref="G796:I796"/>
    <mergeCell ref="G797:I797"/>
    <mergeCell ref="G798:I798"/>
    <mergeCell ref="G799:I799"/>
    <mergeCell ref="G787:I787"/>
    <mergeCell ref="G788:I788"/>
    <mergeCell ref="G789:I789"/>
    <mergeCell ref="G790:I790"/>
    <mergeCell ref="G792:I792"/>
    <mergeCell ref="G793:I793"/>
    <mergeCell ref="G806:I806"/>
    <mergeCell ref="G807:I807"/>
    <mergeCell ref="G808:I808"/>
    <mergeCell ref="G809:I809"/>
    <mergeCell ref="B810:N810"/>
    <mergeCell ref="E811:F812"/>
    <mergeCell ref="J811:K812"/>
    <mergeCell ref="G800:I800"/>
    <mergeCell ref="G801:I801"/>
    <mergeCell ref="G802:I802"/>
    <mergeCell ref="G803:I803"/>
    <mergeCell ref="G804:I804"/>
    <mergeCell ref="G805:I805"/>
    <mergeCell ref="E822:F822"/>
    <mergeCell ref="J822:K822"/>
    <mergeCell ref="B824:N824"/>
    <mergeCell ref="B834:N834"/>
    <mergeCell ref="G835:N836"/>
    <mergeCell ref="D839:G839"/>
    <mergeCell ref="E813:E814"/>
    <mergeCell ref="F813:F814"/>
    <mergeCell ref="J813:J814"/>
    <mergeCell ref="K813:K814"/>
    <mergeCell ref="G817:I817"/>
    <mergeCell ref="G820:I820"/>
    <mergeCell ref="B868:N868"/>
    <mergeCell ref="B859:B860"/>
    <mergeCell ref="C859:N860"/>
    <mergeCell ref="B863:B864"/>
    <mergeCell ref="C863:N864"/>
    <mergeCell ref="C866:N866"/>
    <mergeCell ref="C867:N867"/>
    <mergeCell ref="D840:G840"/>
    <mergeCell ref="B845:N845"/>
    <mergeCell ref="B846:N846"/>
    <mergeCell ref="B851:N851"/>
    <mergeCell ref="B853:N853"/>
    <mergeCell ref="B855:N855"/>
  </mergeCells>
  <hyperlinks>
    <hyperlink ref="C104" r:id="rId1" xr:uid="{8933C2A4-E9A7-4A33-A859-80624B83D5EE}"/>
    <hyperlink ref="C105" r:id="rId2" xr:uid="{4AB03E94-8A71-40DC-A473-B8A575506C8A}"/>
    <hyperlink ref="D256" r:id="rId3" xr:uid="{A42D402A-E925-453C-91E2-467EC5ED6838}"/>
    <hyperlink ref="D258" r:id="rId4" xr:uid="{3952DE3F-CD19-4057-91CB-65819C910A9F}"/>
    <hyperlink ref="D259" r:id="rId5" xr:uid="{D8DF230C-66A6-4152-ABC1-AF5547EFDFD1}"/>
    <hyperlink ref="D257" r:id="rId6" xr:uid="{FD5573FE-14F3-46A0-82B5-3196192828B8}"/>
    <hyperlink ref="D260" r:id="rId7" xr:uid="{002E6BDA-111C-4AB3-A3C3-2CAAE12CB824}"/>
    <hyperlink ref="D832" r:id="rId8" xr:uid="{90B6BC19-AA41-46AA-851A-57033F97D11D}"/>
    <hyperlink ref="D833" r:id="rId9" xr:uid="{E7802CAA-F7C4-4CFB-9A07-8837AD7B137E}"/>
  </hyperlinks>
  <pageMargins left="0.7" right="0.7" top="0.75" bottom="0.75" header="0.3" footer="0.3"/>
  <pageSetup paperSize="9" orientation="portrait" r:id="rId10"/>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5172F-FE53-426F-B9F8-9951017CCDE2}">
  <dimension ref="A1:Q300"/>
  <sheetViews>
    <sheetView showZeros="0" zoomScaleNormal="100" workbookViewId="0">
      <selection activeCell="Q37" sqref="Q37"/>
    </sheetView>
  </sheetViews>
  <sheetFormatPr baseColWidth="10" defaultRowHeight="15"/>
  <cols>
    <col min="1" max="1" width="3.7109375" style="1" customWidth="1"/>
    <col min="2" max="2" width="10.5703125" style="1" customWidth="1"/>
    <col min="3" max="14" width="11.7109375" style="1" customWidth="1"/>
  </cols>
  <sheetData>
    <row r="1" spans="1:17">
      <c r="A1" s="993">
        <v>3</v>
      </c>
      <c r="B1" s="993">
        <v>11</v>
      </c>
      <c r="C1" s="993">
        <v>11</v>
      </c>
      <c r="D1" s="993">
        <v>11</v>
      </c>
      <c r="E1" s="993">
        <v>11</v>
      </c>
      <c r="F1" s="993">
        <v>11</v>
      </c>
      <c r="G1" s="993">
        <v>11</v>
      </c>
      <c r="H1" s="993">
        <v>11</v>
      </c>
      <c r="I1" s="993">
        <v>11</v>
      </c>
      <c r="J1" s="993">
        <v>11</v>
      </c>
      <c r="K1" s="993">
        <v>11</v>
      </c>
      <c r="L1" s="993">
        <v>11</v>
      </c>
      <c r="M1" s="993">
        <v>11</v>
      </c>
      <c r="N1" s="993">
        <v>11</v>
      </c>
    </row>
    <row r="2" spans="1:17" ht="15" customHeight="1">
      <c r="A2" s="3"/>
      <c r="B2" s="3"/>
      <c r="C2" s="3"/>
      <c r="D2" s="3"/>
      <c r="E2" s="3"/>
      <c r="F2" s="3"/>
      <c r="G2" s="3"/>
      <c r="H2" s="3"/>
      <c r="I2" s="3"/>
      <c r="J2" s="3"/>
      <c r="K2" s="3"/>
      <c r="L2" s="3"/>
      <c r="M2" s="3"/>
      <c r="N2" s="3"/>
    </row>
    <row r="3" spans="1:17" ht="15" customHeight="1">
      <c r="A3" s="4"/>
      <c r="B3" s="4"/>
      <c r="C3" s="4"/>
      <c r="D3" s="4"/>
      <c r="E3" s="4"/>
      <c r="F3" s="4"/>
      <c r="G3" s="4"/>
      <c r="H3" s="4"/>
      <c r="I3" s="4"/>
      <c r="J3" s="4"/>
      <c r="K3" s="4"/>
      <c r="L3" s="4"/>
      <c r="M3" s="4"/>
      <c r="N3" s="4"/>
    </row>
    <row r="4" spans="1:17" ht="26.25">
      <c r="A4" s="4"/>
      <c r="B4" s="4"/>
      <c r="C4" s="4744" t="s">
        <v>2959</v>
      </c>
      <c r="D4" s="4744"/>
      <c r="E4" s="4744"/>
      <c r="F4" s="4744"/>
      <c r="G4" s="4744"/>
      <c r="H4" s="4744"/>
      <c r="I4" s="4744"/>
      <c r="J4" s="4744"/>
      <c r="K4" s="4744"/>
      <c r="L4" s="4744"/>
      <c r="M4" s="4744"/>
      <c r="N4" s="4"/>
    </row>
    <row r="5" spans="1:17" ht="15" customHeight="1">
      <c r="A5" s="5"/>
      <c r="B5" s="5"/>
      <c r="C5" s="5"/>
      <c r="D5" s="5"/>
      <c r="E5" s="5"/>
      <c r="F5" s="5"/>
      <c r="G5" s="5"/>
      <c r="H5" s="5"/>
      <c r="I5" s="5"/>
      <c r="J5" s="5"/>
      <c r="K5" s="5"/>
      <c r="L5" s="5"/>
      <c r="M5" s="5"/>
      <c r="N5" s="5"/>
    </row>
    <row r="6" spans="1:17" ht="15.75" thickBot="1">
      <c r="A6" s="6"/>
      <c r="B6" s="6"/>
      <c r="C6" s="6"/>
      <c r="D6" s="6"/>
      <c r="E6" s="6"/>
      <c r="F6" s="6"/>
      <c r="G6" s="6"/>
      <c r="H6" s="6"/>
      <c r="I6" s="6"/>
      <c r="J6" s="6"/>
      <c r="K6" s="6"/>
      <c r="L6" s="6"/>
      <c r="M6" s="6"/>
      <c r="N6" s="6"/>
    </row>
    <row r="7" spans="1:17" ht="18.75">
      <c r="A7" s="4225" t="s">
        <v>260</v>
      </c>
      <c r="B7" s="4190" t="s">
        <v>1709</v>
      </c>
      <c r="C7" s="4191"/>
      <c r="D7" s="4191"/>
      <c r="E7" s="4191"/>
      <c r="F7" s="4191"/>
      <c r="G7" s="4191"/>
      <c r="H7" s="4191"/>
      <c r="I7" s="4191"/>
      <c r="J7" s="4191"/>
      <c r="K7" s="4191"/>
      <c r="L7" s="4191"/>
      <c r="M7" s="4191"/>
      <c r="N7" s="4194">
        <v>15</v>
      </c>
      <c r="P7" s="3512" t="s">
        <v>2960</v>
      </c>
      <c r="Q7" s="3512"/>
    </row>
    <row r="8" spans="1:17" ht="18.75">
      <c r="A8" s="4226"/>
      <c r="B8" s="4749"/>
      <c r="C8" s="4193"/>
      <c r="D8" s="4193"/>
      <c r="E8" s="4193"/>
      <c r="F8" s="4193"/>
      <c r="G8" s="4193"/>
      <c r="H8" s="4193"/>
      <c r="I8" s="4193"/>
      <c r="J8" s="4193"/>
      <c r="K8" s="4193"/>
      <c r="L8" s="4193"/>
      <c r="M8" s="4193"/>
      <c r="N8" s="4750"/>
      <c r="P8" s="3512" t="s">
        <v>2961</v>
      </c>
    </row>
    <row r="9" spans="1:17" ht="18.75">
      <c r="A9" s="4226"/>
      <c r="B9" s="4749"/>
      <c r="C9" s="4193"/>
      <c r="D9" s="4193"/>
      <c r="E9" s="4193"/>
      <c r="F9" s="4193"/>
      <c r="G9" s="4193"/>
      <c r="H9" s="4193"/>
      <c r="I9" s="4193"/>
      <c r="J9" s="4193"/>
      <c r="K9" s="4193"/>
      <c r="L9" s="4193"/>
      <c r="M9" s="4193"/>
      <c r="N9" s="4750"/>
      <c r="P9" s="3690" t="s">
        <v>2924</v>
      </c>
      <c r="Q9" s="3689" t="s">
        <v>2253</v>
      </c>
    </row>
    <row r="10" spans="1:17" ht="18.75">
      <c r="A10" s="4751" t="s">
        <v>482</v>
      </c>
      <c r="B10" s="4752" t="s">
        <v>1710</v>
      </c>
      <c r="C10" s="4207"/>
      <c r="D10" s="4207"/>
      <c r="E10" s="4207"/>
      <c r="F10" s="4207"/>
      <c r="G10" s="4207"/>
      <c r="H10" s="4207"/>
      <c r="I10" s="4207"/>
      <c r="J10" s="4207"/>
      <c r="K10" s="4207"/>
      <c r="L10" s="4207"/>
      <c r="M10" s="4207"/>
      <c r="N10" s="4753"/>
      <c r="P10" s="3511" t="s">
        <v>870</v>
      </c>
      <c r="Q10" s="3689" t="s">
        <v>870</v>
      </c>
    </row>
    <row r="11" spans="1:17" ht="18.75">
      <c r="A11" s="4751"/>
      <c r="B11" s="4752"/>
      <c r="C11" s="4207"/>
      <c r="D11" s="4207"/>
      <c r="E11" s="4207"/>
      <c r="F11" s="4207"/>
      <c r="G11" s="4207"/>
      <c r="H11" s="4207"/>
      <c r="I11" s="4207"/>
      <c r="J11" s="4207"/>
      <c r="K11" s="4207"/>
      <c r="L11" s="4207"/>
      <c r="M11" s="4207"/>
      <c r="N11" s="4753"/>
      <c r="P11" s="3511" t="s">
        <v>316</v>
      </c>
      <c r="Q11" s="3689" t="s">
        <v>316</v>
      </c>
    </row>
    <row r="12" spans="1:17" ht="18.75">
      <c r="A12" s="4751"/>
      <c r="B12" s="4754" t="s">
        <v>1711</v>
      </c>
      <c r="C12" s="4210"/>
      <c r="D12" s="4210"/>
      <c r="E12" s="4210"/>
      <c r="F12" s="4210"/>
      <c r="G12" s="4210"/>
      <c r="H12" s="4210"/>
      <c r="I12" s="4210"/>
      <c r="J12" s="4210"/>
      <c r="K12" s="4210"/>
      <c r="L12" s="4210"/>
      <c r="M12" s="4210"/>
      <c r="N12" s="4755"/>
      <c r="P12" s="3511" t="s">
        <v>647</v>
      </c>
      <c r="Q12" s="3689" t="s">
        <v>647</v>
      </c>
    </row>
    <row r="13" spans="1:17" ht="18.75">
      <c r="A13" s="4751"/>
      <c r="B13" s="4754"/>
      <c r="C13" s="4210"/>
      <c r="D13" s="4210"/>
      <c r="E13" s="4210"/>
      <c r="F13" s="4210"/>
      <c r="G13" s="4210"/>
      <c r="H13" s="4210"/>
      <c r="I13" s="4210"/>
      <c r="J13" s="4210"/>
      <c r="K13" s="4210"/>
      <c r="L13" s="4210"/>
      <c r="M13" s="4210"/>
      <c r="N13" s="4755"/>
      <c r="P13" s="3511" t="s">
        <v>626</v>
      </c>
      <c r="Q13" s="3689" t="s">
        <v>626</v>
      </c>
    </row>
    <row r="14" spans="1:17">
      <c r="A14" s="4751"/>
      <c r="B14" s="4754"/>
      <c r="C14" s="4210"/>
      <c r="D14" s="4210"/>
      <c r="E14" s="4210"/>
      <c r="F14" s="4210"/>
      <c r="G14" s="4210"/>
      <c r="H14" s="4210"/>
      <c r="I14" s="4210"/>
      <c r="J14" s="4210"/>
      <c r="K14" s="4210"/>
      <c r="L14" s="4210"/>
      <c r="M14" s="4210"/>
      <c r="N14" s="4755"/>
    </row>
    <row r="15" spans="1:17" ht="15.75">
      <c r="A15" s="4751"/>
      <c r="B15" s="4756" t="s">
        <v>584</v>
      </c>
      <c r="C15" s="4757"/>
      <c r="D15" s="4757"/>
      <c r="E15" s="4757"/>
      <c r="F15" s="4757"/>
      <c r="G15" s="1889"/>
      <c r="H15" s="1889"/>
      <c r="I15" s="1157" t="s">
        <v>14</v>
      </c>
      <c r="J15" s="1157" t="s">
        <v>14</v>
      </c>
      <c r="K15" s="1157" t="s">
        <v>14</v>
      </c>
      <c r="L15" s="1157" t="s">
        <v>14</v>
      </c>
      <c r="M15" s="1157" t="s">
        <v>14</v>
      </c>
      <c r="N15" s="14"/>
    </row>
    <row r="16" spans="1:17" ht="15.75">
      <c r="A16" s="4751"/>
      <c r="B16" s="1890" t="s">
        <v>12</v>
      </c>
      <c r="C16" s="102" t="s">
        <v>12</v>
      </c>
      <c r="D16" s="102" t="s">
        <v>12</v>
      </c>
      <c r="E16" s="102" t="s">
        <v>12</v>
      </c>
      <c r="F16" s="102" t="s">
        <v>12</v>
      </c>
      <c r="G16" s="1889"/>
      <c r="H16" s="1889"/>
      <c r="I16" s="4211">
        <v>1</v>
      </c>
      <c r="J16" s="4211">
        <v>1</v>
      </c>
      <c r="K16" s="4211">
        <v>1</v>
      </c>
      <c r="L16" s="4211">
        <v>1</v>
      </c>
      <c r="M16" s="4211">
        <v>1</v>
      </c>
      <c r="N16" s="4758">
        <f>N55</f>
        <v>4.8571428571428577</v>
      </c>
    </row>
    <row r="17" spans="1:14" ht="15.75">
      <c r="A17" s="4751"/>
      <c r="B17" s="1891">
        <f>B55</f>
        <v>4.8000000000000001E-2</v>
      </c>
      <c r="C17" s="103">
        <f>C55</f>
        <v>7.0000000000000007E-2</v>
      </c>
      <c r="D17" s="103">
        <f>D55</f>
        <v>0.03</v>
      </c>
      <c r="E17" s="103">
        <f>E55</f>
        <v>3.5999999999999997E-2</v>
      </c>
      <c r="F17" s="103">
        <f>F55</f>
        <v>7.0000000000000007E-2</v>
      </c>
      <c r="G17" s="1889"/>
      <c r="H17" s="1889"/>
      <c r="I17" s="4211"/>
      <c r="J17" s="4211"/>
      <c r="K17" s="4211"/>
      <c r="L17" s="4211"/>
      <c r="M17" s="4211"/>
      <c r="N17" s="4758"/>
    </row>
    <row r="18" spans="1:14" ht="15.75">
      <c r="A18" s="4751"/>
      <c r="B18" s="4759" t="s">
        <v>27</v>
      </c>
      <c r="C18" s="4760"/>
      <c r="D18" s="4760"/>
      <c r="E18" s="4760"/>
      <c r="F18" s="4760"/>
      <c r="G18" s="1889"/>
      <c r="H18" s="1892" t="s">
        <v>585</v>
      </c>
      <c r="I18" s="1893">
        <f t="shared" ref="I18:N18" si="0">I16*1000</f>
        <v>1000</v>
      </c>
      <c r="J18" s="1893">
        <f t="shared" si="0"/>
        <v>1000</v>
      </c>
      <c r="K18" s="1893">
        <f t="shared" si="0"/>
        <v>1000</v>
      </c>
      <c r="L18" s="1893">
        <f t="shared" si="0"/>
        <v>1000</v>
      </c>
      <c r="M18" s="1893">
        <f t="shared" si="0"/>
        <v>1000</v>
      </c>
      <c r="N18" s="104">
        <f t="shared" si="0"/>
        <v>4857.1428571428578</v>
      </c>
    </row>
    <row r="19" spans="1:14" ht="15.75">
      <c r="A19" s="4751"/>
      <c r="B19" s="4761" t="s">
        <v>301</v>
      </c>
      <c r="C19" s="4762"/>
      <c r="D19" s="4762"/>
      <c r="E19" s="4762"/>
      <c r="F19" s="4763"/>
      <c r="G19" s="4764" t="s">
        <v>1712</v>
      </c>
      <c r="H19" s="4764"/>
      <c r="I19" s="1157" t="s">
        <v>14</v>
      </c>
      <c r="J19" s="1161" t="s">
        <v>23</v>
      </c>
      <c r="K19" s="6"/>
      <c r="L19" s="3"/>
      <c r="M19" s="3"/>
      <c r="N19" s="34"/>
    </row>
    <row r="20" spans="1:14">
      <c r="A20" s="4751"/>
      <c r="B20" s="4765" t="s">
        <v>1713</v>
      </c>
      <c r="C20" s="4766" t="s">
        <v>1714</v>
      </c>
      <c r="D20" s="4766" t="s">
        <v>1715</v>
      </c>
      <c r="E20" s="4766" t="s">
        <v>1716</v>
      </c>
      <c r="F20" s="4766" t="s">
        <v>1717</v>
      </c>
      <c r="G20" s="4764"/>
      <c r="H20" s="4764"/>
      <c r="I20" s="4767" t="str">
        <f>B20</f>
        <v>courgettes fleurs</v>
      </c>
      <c r="J20" s="4767" t="str">
        <f>C20</f>
        <v xml:space="preserve">tomates </v>
      </c>
      <c r="K20" s="4767" t="str">
        <f>D20</f>
        <v>artichauts violets</v>
      </c>
      <c r="L20" s="4767" t="str">
        <f>E20</f>
        <v>mini patissons</v>
      </c>
      <c r="M20" s="4767" t="str">
        <f>F20</f>
        <v>fleurs de capucine</v>
      </c>
      <c r="N20" s="4768" t="s">
        <v>453</v>
      </c>
    </row>
    <row r="21" spans="1:14">
      <c r="A21" s="4751"/>
      <c r="B21" s="4765"/>
      <c r="C21" s="4766"/>
      <c r="D21" s="4766"/>
      <c r="E21" s="4766"/>
      <c r="F21" s="4766"/>
      <c r="G21" s="4764"/>
      <c r="H21" s="4764"/>
      <c r="I21" s="4767"/>
      <c r="J21" s="4767"/>
      <c r="K21" s="4767"/>
      <c r="L21" s="4767"/>
      <c r="M21" s="4767"/>
      <c r="N21" s="4768"/>
    </row>
    <row r="22" spans="1:14">
      <c r="A22" s="4751"/>
      <c r="B22" s="4765"/>
      <c r="C22" s="4766"/>
      <c r="D22" s="4766"/>
      <c r="E22" s="4766"/>
      <c r="F22" s="4766"/>
      <c r="G22" s="4764"/>
      <c r="H22" s="4764"/>
      <c r="I22" s="4767"/>
      <c r="J22" s="4767"/>
      <c r="K22" s="4767"/>
      <c r="L22" s="4767"/>
      <c r="M22" s="4767"/>
      <c r="N22" s="4768"/>
    </row>
    <row r="23" spans="1:14">
      <c r="A23" s="4751"/>
      <c r="B23" s="4765"/>
      <c r="C23" s="4766"/>
      <c r="D23" s="4766"/>
      <c r="E23" s="4766"/>
      <c r="F23" s="4766"/>
      <c r="G23" s="4764"/>
      <c r="H23" s="4764"/>
      <c r="I23" s="4767"/>
      <c r="J23" s="4767"/>
      <c r="K23" s="4767"/>
      <c r="L23" s="4767"/>
      <c r="M23" s="4767"/>
      <c r="N23" s="4768"/>
    </row>
    <row r="24" spans="1:14" ht="15.75">
      <c r="A24" s="4751"/>
      <c r="B24" s="1894" t="s">
        <v>591</v>
      </c>
      <c r="C24" s="1164"/>
      <c r="D24" s="1164"/>
      <c r="E24" s="1164"/>
      <c r="F24" s="1164"/>
      <c r="G24" s="1051" t="str">
        <f>SUBSTITUTE(ADDRESS(1,COLUMN(),4),"1","")</f>
        <v>G</v>
      </c>
      <c r="H24" s="1164"/>
      <c r="I24" s="1164"/>
      <c r="J24" s="1164"/>
      <c r="K24" s="1164"/>
      <c r="L24" s="1164"/>
      <c r="M24" s="1164"/>
      <c r="N24" s="105"/>
    </row>
    <row r="25" spans="1:14" ht="18.75">
      <c r="A25" s="4751"/>
      <c r="B25" s="4769">
        <v>40</v>
      </c>
      <c r="C25" s="4771">
        <v>50</v>
      </c>
      <c r="D25" s="1895"/>
      <c r="E25" s="1895"/>
      <c r="F25" s="3678"/>
      <c r="G25" s="4773" t="s">
        <v>1718</v>
      </c>
      <c r="H25" s="4773"/>
      <c r="I25" s="4776">
        <f>IF(ISTEXT(B25),B25,IF(ISBLANK(B25),0,(B25/B55)*I16/1000))</f>
        <v>0.83333333333333337</v>
      </c>
      <c r="J25" s="4776">
        <f>IF(ISTEXT(C25),C25,IF(ISBLANK(C25),0,(C25/C55)*J16/1000))</f>
        <v>0.71428571428571419</v>
      </c>
      <c r="K25" s="1896">
        <f>IF(ISTEXT(D25),D25,IF(ISBLANK(D25),0,(D25/D55)*K16/1000))</f>
        <v>0</v>
      </c>
      <c r="L25" s="1896">
        <f>IF(ISTEXT(E25),E25,IF(ISBLANK(E25),0,(E25/E55)*L16/1000))</f>
        <v>0</v>
      </c>
      <c r="M25" s="1897">
        <f>IF(ISTEXT(F25),F25,IF(ISBLANK(F25),0,(F25/F55)*M16/1000))</f>
        <v>0</v>
      </c>
      <c r="N25" s="4778">
        <f>SUM(I25:M25)</f>
        <v>1.5476190476190474</v>
      </c>
    </row>
    <row r="26" spans="1:14" ht="18.75">
      <c r="A26" s="4751"/>
      <c r="B26" s="4770"/>
      <c r="C26" s="4772"/>
      <c r="D26" s="1898"/>
      <c r="E26" s="1898"/>
      <c r="F26" s="3679"/>
      <c r="G26" s="4774"/>
      <c r="H26" s="4775"/>
      <c r="I26" s="4777"/>
      <c r="J26" s="4777"/>
      <c r="K26" s="1899"/>
      <c r="L26" s="1899"/>
      <c r="M26" s="1900"/>
      <c r="N26" s="4779"/>
    </row>
    <row r="27" spans="1:14" ht="18.75">
      <c r="A27" s="4751"/>
      <c r="B27" s="1901"/>
      <c r="C27" s="1895"/>
      <c r="D27" s="4771">
        <v>30</v>
      </c>
      <c r="E27" s="4771">
        <v>30</v>
      </c>
      <c r="F27" s="4783">
        <v>40</v>
      </c>
      <c r="G27" s="4773" t="s">
        <v>1719</v>
      </c>
      <c r="H27" s="4773"/>
      <c r="I27" s="1896">
        <f>IF(ISTEXT(B27),B27,IF(ISBLANK(B27),0,(B27/B55)*I16/1000))</f>
        <v>0</v>
      </c>
      <c r="J27" s="1896">
        <f>IF(ISTEXT(C27),C27,IF(ISBLANK(C27),0,(C27/C55)*J16/1000))</f>
        <v>0</v>
      </c>
      <c r="K27" s="4776">
        <f>IF(ISTEXT(D27),D27,IF(ISBLANK(D27),0,(D27/D55)*K16/1000))</f>
        <v>1</v>
      </c>
      <c r="L27" s="4776">
        <f>IF(ISTEXT(E27),E27,IF(ISBLANK(E27),0,(E27/E55)*L16/1000))</f>
        <v>0.83333333333333337</v>
      </c>
      <c r="M27" s="4780">
        <f>IF(ISTEXT(F27),F27,IF(ISBLANK(F27),0,(F27/F55)*M16/1000))</f>
        <v>0.57142857142857129</v>
      </c>
      <c r="N27" s="4778">
        <f>SUM(I27:M27)</f>
        <v>2.4047619047619047</v>
      </c>
    </row>
    <row r="28" spans="1:14" ht="18.75">
      <c r="A28" s="4751"/>
      <c r="B28" s="1902"/>
      <c r="C28" s="1898"/>
      <c r="D28" s="4772"/>
      <c r="E28" s="4772"/>
      <c r="F28" s="4784"/>
      <c r="G28" s="4774"/>
      <c r="H28" s="4775"/>
      <c r="I28" s="1899"/>
      <c r="J28" s="1899"/>
      <c r="K28" s="4777"/>
      <c r="L28" s="4777"/>
      <c r="M28" s="4781"/>
      <c r="N28" s="4779"/>
    </row>
    <row r="29" spans="1:14" ht="18.75">
      <c r="A29" s="4751"/>
      <c r="B29" s="1903">
        <v>0.2</v>
      </c>
      <c r="C29" s="1895"/>
      <c r="D29" s="1895"/>
      <c r="E29" s="1895"/>
      <c r="F29" s="3678"/>
      <c r="G29" s="4773" t="s">
        <v>1720</v>
      </c>
      <c r="H29" s="4773"/>
      <c r="I29" s="4776">
        <f>IF(ISTEXT(B30),B30,IF(ISBLANK(B30),0,(B30/B55)*I16/1000))</f>
        <v>0.16666666666666666</v>
      </c>
      <c r="J29" s="1896"/>
      <c r="K29" s="1896"/>
      <c r="L29" s="1896"/>
      <c r="M29" s="1897"/>
      <c r="N29" s="4778">
        <f>SUM(I29:M29)</f>
        <v>0.16666666666666666</v>
      </c>
    </row>
    <row r="30" spans="1:14" ht="18.75">
      <c r="A30" s="4751"/>
      <c r="B30" s="1904">
        <f>B25*B29</f>
        <v>8</v>
      </c>
      <c r="C30" s="1898"/>
      <c r="D30" s="1898"/>
      <c r="E30" s="1898"/>
      <c r="F30" s="3679"/>
      <c r="G30" s="4774"/>
      <c r="H30" s="4775"/>
      <c r="I30" s="4777"/>
      <c r="J30" s="1899">
        <f>IF(ISTEXT(C30),C30,IF(ISBLANK(C30),0,(C30/C55)*J16/1000))</f>
        <v>0</v>
      </c>
      <c r="K30" s="1899">
        <f>IF(ISTEXT(D30),D30,IF(ISBLANK(D30),0,(D30/D55)*K16/1000))</f>
        <v>0</v>
      </c>
      <c r="L30" s="1899">
        <f>IF(ISTEXT(E30),E30,IF(ISBLANK(E30),0,(E30/E55)*L16/1000))</f>
        <v>0</v>
      </c>
      <c r="M30" s="1900">
        <f>IF(ISTEXT(F30),F30,IF(ISBLANK(F30),0,(F30/F55)*M16/1000))</f>
        <v>0</v>
      </c>
      <c r="N30" s="4779"/>
    </row>
    <row r="31" spans="1:14" ht="18.75">
      <c r="A31" s="4751"/>
      <c r="B31" s="1901"/>
      <c r="C31" s="1905">
        <v>0.2</v>
      </c>
      <c r="D31" s="1895"/>
      <c r="E31" s="1895"/>
      <c r="F31" s="3678"/>
      <c r="G31" s="4773" t="s">
        <v>1721</v>
      </c>
      <c r="H31" s="4773"/>
      <c r="I31" s="1896"/>
      <c r="J31" s="1896"/>
      <c r="K31" s="1896"/>
      <c r="L31" s="1896"/>
      <c r="M31" s="1897"/>
      <c r="N31" s="1906"/>
    </row>
    <row r="32" spans="1:14" ht="18.75">
      <c r="A32" s="4751"/>
      <c r="B32" s="1907"/>
      <c r="C32" s="4791">
        <f>C25*C31</f>
        <v>10</v>
      </c>
      <c r="D32" s="1908"/>
      <c r="E32" s="1908"/>
      <c r="F32" s="3680"/>
      <c r="G32" s="4782"/>
      <c r="H32" s="4782"/>
      <c r="I32" s="1909">
        <f>IF(ISTEXT(B32),B32,IF(ISBLANK(B32),0,(B32/B55)*I16/1000))</f>
        <v>0</v>
      </c>
      <c r="J32" s="1909">
        <f>IF(ISTEXT(C32),C32,IF(ISBLANK(C32),0,(C32/C55)*J16/1000))</f>
        <v>0.14285714285714282</v>
      </c>
      <c r="K32" s="1909">
        <f>IF(ISTEXT(D32),D32,IF(ISBLANK(D32),0,(D32/D55)*K16/1000))</f>
        <v>0</v>
      </c>
      <c r="L32" s="1909">
        <f>IF(ISTEXT(E32),E32,IF(ISBLANK(E32),0,(E32/E55)*L16/1000))</f>
        <v>0</v>
      </c>
      <c r="M32" s="1910">
        <f>IF(ISTEXT(F32),F32,IF(ISBLANK(F32),0,(F32/F55)*M16/1000))</f>
        <v>0</v>
      </c>
      <c r="N32" s="109">
        <f t="shared" ref="N32:N52" si="1">SUM(I32:M32)</f>
        <v>0.14285714285714282</v>
      </c>
    </row>
    <row r="33" spans="1:14" ht="18.75">
      <c r="A33" s="4751"/>
      <c r="B33" s="1902"/>
      <c r="C33" s="4792"/>
      <c r="D33" s="1898"/>
      <c r="E33" s="1898"/>
      <c r="F33" s="3679"/>
      <c r="G33" s="4774"/>
      <c r="H33" s="4775"/>
      <c r="I33" s="1899"/>
      <c r="J33" s="1899"/>
      <c r="K33" s="1899"/>
      <c r="L33" s="1899"/>
      <c r="M33" s="1900"/>
      <c r="N33" s="1911"/>
    </row>
    <row r="34" spans="1:14" ht="18.75">
      <c r="A34" s="4751"/>
      <c r="B34" s="1901"/>
      <c r="C34" s="1895"/>
      <c r="D34" s="1895"/>
      <c r="E34" s="1905">
        <v>0.2</v>
      </c>
      <c r="F34" s="3678"/>
      <c r="G34" s="4773" t="s">
        <v>1722</v>
      </c>
      <c r="H34" s="4773"/>
      <c r="I34" s="1896"/>
      <c r="J34" s="1896"/>
      <c r="K34" s="1896"/>
      <c r="L34" s="4776">
        <f>IF(ISTEXT(E35),E35,IF(ISBLANK(E35),0,(E35/E55)*L16/1000))</f>
        <v>0.16666666666666669</v>
      </c>
      <c r="M34" s="1897"/>
      <c r="N34" s="1906">
        <f t="shared" si="1"/>
        <v>0.16666666666666669</v>
      </c>
    </row>
    <row r="35" spans="1:14" ht="18.75">
      <c r="A35" s="4751"/>
      <c r="B35" s="1902"/>
      <c r="C35" s="1898"/>
      <c r="D35" s="1898"/>
      <c r="E35" s="1912">
        <f>E27*E34</f>
        <v>6</v>
      </c>
      <c r="F35" s="3679"/>
      <c r="G35" s="4774"/>
      <c r="H35" s="4775"/>
      <c r="I35" s="1899">
        <f>IF(ISTEXT(B35),B35,IF(ISBLANK(B35),0,(B35/B55)*I16/1000))</f>
        <v>0</v>
      </c>
      <c r="J35" s="1899">
        <f>IF(ISTEXT(C35),C35,IF(ISBLANK(C35),0,(C35/C55)*J16/1000))</f>
        <v>0</v>
      </c>
      <c r="K35" s="1899">
        <f>IF(ISTEXT(D35),D35,IF(ISBLANK(D35),0,(D35/D55)*K16/1000))</f>
        <v>0</v>
      </c>
      <c r="L35" s="4777"/>
      <c r="M35" s="1900">
        <f>IF(ISTEXT(F35),F35,IF(ISBLANK(F35),0,(F35/F55)*M16/1000))</f>
        <v>0</v>
      </c>
      <c r="N35" s="1911">
        <f t="shared" si="1"/>
        <v>0</v>
      </c>
    </row>
    <row r="36" spans="1:14" ht="18.75">
      <c r="A36" s="4751"/>
      <c r="B36" s="1913" t="s">
        <v>479</v>
      </c>
      <c r="C36" s="107"/>
      <c r="D36" s="107"/>
      <c r="E36" s="107"/>
      <c r="F36" s="3681"/>
      <c r="G36" s="4793" t="s">
        <v>1713</v>
      </c>
      <c r="H36" s="4794"/>
      <c r="I36" s="1914" t="str">
        <f>IF(ISTEXT(B36),B36,IF(ISBLANK(B36),0,(B36/B55)*I16/1000))</f>
        <v>PM</v>
      </c>
      <c r="J36" s="1915">
        <f>IF(ISTEXT(C36),C36,IF(ISBLANK(C36),0,(C36/C55)*J16/1000))</f>
        <v>0</v>
      </c>
      <c r="K36" s="1915">
        <f>IF(ISTEXT(D36),D36,IF(ISBLANK(D36),0,(D36/D55)*K16/1000))</f>
        <v>0</v>
      </c>
      <c r="L36" s="1915">
        <f>IF(ISTEXT(E36),E36,IF(ISBLANK(E36),0,(E36/E55)*L16/1000))</f>
        <v>0</v>
      </c>
      <c r="M36" s="1916">
        <f>IF(ISTEXT(F36),F36,IF(ISBLANK(F36),0,(F36/F55)*M16/1000))</f>
        <v>0</v>
      </c>
      <c r="N36" s="109">
        <f t="shared" si="1"/>
        <v>0</v>
      </c>
    </row>
    <row r="37" spans="1:14" ht="18.75">
      <c r="A37" s="4751"/>
      <c r="B37" s="106" t="s">
        <v>479</v>
      </c>
      <c r="C37" s="107"/>
      <c r="D37" s="107"/>
      <c r="E37" s="107"/>
      <c r="F37" s="3681"/>
      <c r="G37" s="4795" t="s">
        <v>1723</v>
      </c>
      <c r="H37" s="4796"/>
      <c r="I37" s="1917" t="str">
        <f>IF(ISTEXT(B37),B37,IF(ISBLANK(B37),0,(B37/B55)*I16/1000))</f>
        <v>PM</v>
      </c>
      <c r="J37" s="1918">
        <f>IF(ISTEXT(C37),C37,IF(ISBLANK(C37),0,(C37/C55)*J16/1000))</f>
        <v>0</v>
      </c>
      <c r="K37" s="1918">
        <f>IF(ISTEXT(D37),D37,IF(ISBLANK(D37),0,(D37/D55)*K16/1000))</f>
        <v>0</v>
      </c>
      <c r="L37" s="1918">
        <f>IF(ISTEXT(E37),E37,IF(ISBLANK(E37),0,(E37/E55)*L16/1000))</f>
        <v>0</v>
      </c>
      <c r="M37" s="1919">
        <f>IF(ISTEXT(F37),F37,IF(ISBLANK(F37),0,(F37/F55)*M16/1000))</f>
        <v>0</v>
      </c>
      <c r="N37" s="109">
        <f t="shared" si="1"/>
        <v>0</v>
      </c>
    </row>
    <row r="38" spans="1:14" ht="18.75">
      <c r="A38" s="4751"/>
      <c r="B38" s="106" t="s">
        <v>479</v>
      </c>
      <c r="C38" s="107"/>
      <c r="D38" s="107" t="s">
        <v>479</v>
      </c>
      <c r="E38" s="107"/>
      <c r="F38" s="3681"/>
      <c r="G38" s="4795" t="s">
        <v>1724</v>
      </c>
      <c r="H38" s="4796"/>
      <c r="I38" s="1917" t="str">
        <f>IF(ISTEXT(B38),B38,IF(ISBLANK(B38),0,(B38/B55)*I16/1000))</f>
        <v>PM</v>
      </c>
      <c r="J38" s="1918">
        <f>IF(ISTEXT(C38),C38,IF(ISBLANK(C38),0,(C38/C55)*J16/1000))</f>
        <v>0</v>
      </c>
      <c r="K38" s="1917" t="str">
        <f>IF(ISTEXT(D38),D38,IF(ISBLANK(D38),0,(D38/D55)*K16/1000))</f>
        <v>PM</v>
      </c>
      <c r="L38" s="1918">
        <f>IF(ISTEXT(E38),E38,IF(ISBLANK(E38),0,(E38/E55)*L16/1000))</f>
        <v>0</v>
      </c>
      <c r="M38" s="1919">
        <f>IF(ISTEXT(F38),F38,IF(ISBLANK(F38),0,(F38/F55)*M16/1000))</f>
        <v>0</v>
      </c>
      <c r="N38" s="110">
        <f t="shared" si="1"/>
        <v>0</v>
      </c>
    </row>
    <row r="39" spans="1:14" ht="18.75">
      <c r="A39" s="4751"/>
      <c r="B39" s="3498"/>
      <c r="C39" s="3498" t="s">
        <v>479</v>
      </c>
      <c r="D39" s="3498"/>
      <c r="E39" s="3498"/>
      <c r="F39" s="3682"/>
      <c r="G39" s="4785" t="s">
        <v>1725</v>
      </c>
      <c r="H39" s="4786"/>
      <c r="I39" s="1920">
        <f>IF(ISTEXT(B39),B39,IF(ISBLANK(B39),0,(B39/B55)*I16/1000))</f>
        <v>0</v>
      </c>
      <c r="J39" s="1921" t="str">
        <f>IF(ISTEXT(C39),C39,IF(ISBLANK(C39),0,(C39/C55)*J16/1000))</f>
        <v>PM</v>
      </c>
      <c r="K39" s="1920">
        <f>IF(ISTEXT(D39),D39,IF(ISBLANK(D39),0,(D39/D55)*K16/1000))</f>
        <v>0</v>
      </c>
      <c r="L39" s="1920">
        <f>IF(ISTEXT(E39),E39,IF(ISBLANK(E39),0,(E39/E55)*L16/1000))</f>
        <v>0</v>
      </c>
      <c r="M39" s="1922">
        <f>IF(ISTEXT(F39),F39,IF(ISBLANK(F39),0,(F39/F55)*M16/1000))</f>
        <v>0</v>
      </c>
      <c r="N39" s="109">
        <f t="shared" si="1"/>
        <v>0</v>
      </c>
    </row>
    <row r="40" spans="1:14" ht="18.75">
      <c r="A40" s="4751"/>
      <c r="B40" s="3674"/>
      <c r="C40" s="4787" t="s">
        <v>479</v>
      </c>
      <c r="D40" s="3675"/>
      <c r="E40" s="3675"/>
      <c r="F40" s="3683"/>
      <c r="G40" s="4773" t="s">
        <v>1726</v>
      </c>
      <c r="H40" s="4773"/>
      <c r="I40" s="1896">
        <f>IF(ISTEXT(B40),B40,IF(ISBLANK(B40),0,(B40/B55)*I16/1000))</f>
        <v>0</v>
      </c>
      <c r="J40" s="4789" t="str">
        <f>IF(ISTEXT(C40),C40,IF(ISBLANK(C40),0,(C40/C55)*J16/1000))</f>
        <v>PM</v>
      </c>
      <c r="K40" s="1896">
        <f>IF(ISTEXT(D40),D40,IF(ISBLANK(D40),0,(D40/D55)*K16/1000))</f>
        <v>0</v>
      </c>
      <c r="L40" s="1896">
        <f>IF(ISTEXT(E40),E40,IF(ISBLANK(E40),0,(E40/E55)*L16/1000))</f>
        <v>0</v>
      </c>
      <c r="M40" s="1897">
        <f>IF(ISTEXT(F40),F40,IF(ISBLANK(F40),0,(F40/F55)*M16/1000))</f>
        <v>0</v>
      </c>
      <c r="N40" s="1906">
        <f t="shared" si="1"/>
        <v>0</v>
      </c>
    </row>
    <row r="41" spans="1:14" ht="18.75">
      <c r="A41" s="4751"/>
      <c r="B41" s="3676"/>
      <c r="C41" s="4788"/>
      <c r="D41" s="3677"/>
      <c r="E41" s="3677"/>
      <c r="F41" s="3684"/>
      <c r="G41" s="4774"/>
      <c r="H41" s="4775"/>
      <c r="I41" s="1899"/>
      <c r="J41" s="4790"/>
      <c r="K41" s="1899"/>
      <c r="L41" s="1899"/>
      <c r="M41" s="1900"/>
      <c r="N41" s="1911"/>
    </row>
    <row r="42" spans="1:14" ht="18.75">
      <c r="A42" s="4751"/>
      <c r="B42" s="3674"/>
      <c r="C42" s="1905">
        <v>0.2</v>
      </c>
      <c r="D42" s="3675"/>
      <c r="E42" s="3675"/>
      <c r="F42" s="3683"/>
      <c r="G42" s="4773" t="s">
        <v>1727</v>
      </c>
      <c r="H42" s="4773"/>
      <c r="I42" s="1896"/>
      <c r="J42" s="4776">
        <f>IF(ISTEXT(C43),C43,IF(ISBLANK(C43),0,(C43/C55)*J16/1000))</f>
        <v>0.14285714285714282</v>
      </c>
      <c r="K42" s="1896"/>
      <c r="L42" s="1896"/>
      <c r="M42" s="1897"/>
      <c r="N42" s="1906"/>
    </row>
    <row r="43" spans="1:14" ht="18.75">
      <c r="A43" s="4751"/>
      <c r="B43" s="3676"/>
      <c r="C43" s="3500">
        <f>C25*C42</f>
        <v>10</v>
      </c>
      <c r="D43" s="3677"/>
      <c r="E43" s="3677"/>
      <c r="F43" s="3684"/>
      <c r="G43" s="4774"/>
      <c r="H43" s="4775"/>
      <c r="I43" s="1899">
        <f>IF(ISTEXT(B43),B43,IF(ISBLANK(B43),0,(B43/B55)*I16/1000))</f>
        <v>0</v>
      </c>
      <c r="J43" s="4777"/>
      <c r="K43" s="1899">
        <f>IF(ISTEXT(D43),D43,IF(ISBLANK(D43),0,(D43/D55)*K16/1000))</f>
        <v>0</v>
      </c>
      <c r="L43" s="1899">
        <f>IF(ISTEXT(E43),E43,IF(ISBLANK(E43),0,(E43/E55)*L16/1000))</f>
        <v>0</v>
      </c>
      <c r="M43" s="1900">
        <f>IF(ISTEXT(F43),F43,IF(ISBLANK(F43),0,(F43/F55)*M16/1000))</f>
        <v>0</v>
      </c>
      <c r="N43" s="1911">
        <f t="shared" si="1"/>
        <v>0</v>
      </c>
    </row>
    <row r="44" spans="1:14" ht="18.75">
      <c r="A44" s="4751"/>
      <c r="B44" s="3499"/>
      <c r="C44" s="3499" t="s">
        <v>479</v>
      </c>
      <c r="D44" s="3499"/>
      <c r="E44" s="3499"/>
      <c r="F44" s="3685"/>
      <c r="G44" s="4793" t="s">
        <v>1728</v>
      </c>
      <c r="H44" s="4794"/>
      <c r="I44" s="1923">
        <f>IF(ISTEXT(B44),B44,IF(ISBLANK(B44),0,(B44/B55)*I16/1000))</f>
        <v>0</v>
      </c>
      <c r="J44" s="1924" t="str">
        <f>IF(ISTEXT(C44),C44,IF(ISBLANK(C44),0,(C44/C55)*J16/1000))</f>
        <v>PM</v>
      </c>
      <c r="K44" s="1923">
        <f>IF(ISTEXT(D44),D44,IF(ISBLANK(D44),0,(D44/D55)*K16/1000))</f>
        <v>0</v>
      </c>
      <c r="L44" s="1923">
        <f>IF(ISTEXT(E44),E44,IF(ISBLANK(E44),0,(E44/E55)*L16/1000))</f>
        <v>0</v>
      </c>
      <c r="M44" s="1925">
        <f>IF(ISTEXT(F44),F44,IF(ISBLANK(F44),0,(F44/F55)*M16/1000))</f>
        <v>0</v>
      </c>
      <c r="N44" s="109">
        <f>SUM(I44:M44)</f>
        <v>0</v>
      </c>
    </row>
    <row r="45" spans="1:14" ht="18.75">
      <c r="A45" s="4751"/>
      <c r="B45" s="107"/>
      <c r="C45" s="107"/>
      <c r="D45" s="1926" t="s">
        <v>479</v>
      </c>
      <c r="E45" s="107"/>
      <c r="F45" s="3681"/>
      <c r="G45" s="4795" t="s">
        <v>1715</v>
      </c>
      <c r="H45" s="4796"/>
      <c r="I45" s="1915">
        <f>IF(ISTEXT(B45),B45,IF(ISBLANK(B45),0,(B45/B55)*I16/1000))</f>
        <v>0</v>
      </c>
      <c r="J45" s="1915">
        <f>IF(ISTEXT(C45),C45,IF(ISBLANK(C45),0,(C45/C55)*J16/1000))</f>
        <v>0</v>
      </c>
      <c r="K45" s="1914" t="str">
        <f>IF(ISTEXT(D45),D45,IF(ISBLANK(D45),0,(D45/D55)*K16/1000))</f>
        <v>PM</v>
      </c>
      <c r="L45" s="1914">
        <f>IF(ISTEXT(E45),E45,IF(ISBLANK(E45),0,(E45/E55)*L16/1000))</f>
        <v>0</v>
      </c>
      <c r="M45" s="1927">
        <f>IF(ISTEXT(F45),F45,IF(ISBLANK(F45),0,(F45/F55)*M16/1000))</f>
        <v>0</v>
      </c>
      <c r="N45" s="111">
        <f t="shared" si="1"/>
        <v>0</v>
      </c>
    </row>
    <row r="46" spans="1:14" ht="18.75">
      <c r="A46" s="4751"/>
      <c r="B46" s="107"/>
      <c r="C46" s="107"/>
      <c r="D46" s="107" t="s">
        <v>479</v>
      </c>
      <c r="E46" s="107"/>
      <c r="F46" s="3681"/>
      <c r="G46" s="4795" t="s">
        <v>1729</v>
      </c>
      <c r="H46" s="4796"/>
      <c r="I46" s="1918">
        <f>IF(ISTEXT(B46),B46,IF(ISBLANK(B46),0,(B46/B55)*I16/1000))</f>
        <v>0</v>
      </c>
      <c r="J46" s="1918">
        <f>IF(ISTEXT(C46),C46,IF(ISBLANK(C46),0,(C46/C55)*J16/1000))</f>
        <v>0</v>
      </c>
      <c r="K46" s="1917" t="str">
        <f>IF(ISTEXT(D46),D46,IF(ISBLANK(D46),0,(D46/D55)*K16/1000))</f>
        <v>PM</v>
      </c>
      <c r="L46" s="1917">
        <f>IF(ISTEXT(E46),E46,IF(ISBLANK(E46),0,(E46/E55)*L16/1000))</f>
        <v>0</v>
      </c>
      <c r="M46" s="1928">
        <f>IF(ISTEXT(F46),F46,IF(ISBLANK(F46),0,(F46/F55)*M16/1000))</f>
        <v>0</v>
      </c>
      <c r="N46" s="111">
        <f t="shared" si="1"/>
        <v>0</v>
      </c>
    </row>
    <row r="47" spans="1:14" ht="18.75">
      <c r="A47" s="4751"/>
      <c r="B47" s="107"/>
      <c r="C47" s="107"/>
      <c r="D47" s="107" t="s">
        <v>479</v>
      </c>
      <c r="E47" s="107" t="s">
        <v>479</v>
      </c>
      <c r="F47" s="3681"/>
      <c r="G47" s="4795" t="s">
        <v>274</v>
      </c>
      <c r="H47" s="4796"/>
      <c r="I47" s="1918">
        <f>IF(ISTEXT(B47),B47,IF(ISBLANK(B47),0,(B47/B55)*I16/1000))</f>
        <v>0</v>
      </c>
      <c r="J47" s="1918">
        <f>IF(ISTEXT(C47),C47,IF(ISBLANK(C47),0,(C47/C55)*J16/1000))</f>
        <v>0</v>
      </c>
      <c r="K47" s="1917" t="str">
        <f>IF(ISTEXT(D47),D47,IF(ISBLANK(D47),0,(D47/D55)*K16/1000))</f>
        <v>PM</v>
      </c>
      <c r="L47" s="1917" t="str">
        <f>IF(ISTEXT(E47),E47,IF(ISBLANK(E47),0,(E47/E55)*L16/1000))</f>
        <v>PM</v>
      </c>
      <c r="M47" s="1928">
        <f>IF(ISTEXT(F47),F47,IF(ISBLANK(F47),0,(F47/F55)*M16/1000))</f>
        <v>0</v>
      </c>
      <c r="N47" s="109">
        <f t="shared" si="1"/>
        <v>0</v>
      </c>
    </row>
    <row r="48" spans="1:14" ht="18.75">
      <c r="A48" s="4751"/>
      <c r="B48" s="107"/>
      <c r="C48" s="107"/>
      <c r="D48" s="107" t="s">
        <v>479</v>
      </c>
      <c r="E48" s="107"/>
      <c r="F48" s="3681"/>
      <c r="G48" s="4795" t="s">
        <v>1049</v>
      </c>
      <c r="H48" s="4796"/>
      <c r="I48" s="1918">
        <f>IF(ISTEXT(B48),B48,IF(ISBLANK(B48),0,(B48/B55)*I16/1000))</f>
        <v>0</v>
      </c>
      <c r="J48" s="1918">
        <f>IF(ISTEXT(C48),C48,IF(ISBLANK(C48),0,(C48/C55)*J16/1000))</f>
        <v>0</v>
      </c>
      <c r="K48" s="1917" t="str">
        <f>IF(ISTEXT(D48),D48,IF(ISBLANK(D48),0,(D48/D55)*K16/1000))</f>
        <v>PM</v>
      </c>
      <c r="L48" s="1917">
        <f>IF(ISTEXT(E48),E48,IF(ISBLANK(E48),0,(E48/E55)*L16/1000))</f>
        <v>0</v>
      </c>
      <c r="M48" s="1928">
        <f>IF(ISTEXT(F48),F48,IF(ISBLANK(F48),0,(F48/F55)*M16/1000))</f>
        <v>0</v>
      </c>
      <c r="N48" s="109">
        <f t="shared" si="1"/>
        <v>0</v>
      </c>
    </row>
    <row r="49" spans="1:14" ht="18.75">
      <c r="A49" s="4751"/>
      <c r="B49" s="107"/>
      <c r="C49" s="107"/>
      <c r="D49" s="107" t="s">
        <v>479</v>
      </c>
      <c r="E49" s="107"/>
      <c r="F49" s="3681"/>
      <c r="G49" s="4795" t="s">
        <v>1730</v>
      </c>
      <c r="H49" s="4796"/>
      <c r="I49" s="1918">
        <f>IF(ISTEXT(B49),B49,IF(ISBLANK(B49),0,(B49/B55)*I16/1000))</f>
        <v>0</v>
      </c>
      <c r="J49" s="1918">
        <f>IF(ISTEXT(C49),C49,IF(ISBLANK(C49),0,(C49/C55)*J16/1000))</f>
        <v>0</v>
      </c>
      <c r="K49" s="1917" t="str">
        <f>IF(ISTEXT(D49),D49,IF(ISBLANK(D49),0,(D49/D55)*K16/1000))</f>
        <v>PM</v>
      </c>
      <c r="L49" s="1917">
        <f>IF(ISTEXT(E49),E49,IF(ISBLANK(E49),0,(E49/E55)*L16/1000))</f>
        <v>0</v>
      </c>
      <c r="M49" s="1928">
        <f>IF(ISTEXT(F49),F49,IF(ISBLANK(F49),0,(F49/F55)*M16/1000))</f>
        <v>0</v>
      </c>
      <c r="N49" s="109">
        <f t="shared" si="1"/>
        <v>0</v>
      </c>
    </row>
    <row r="50" spans="1:14" ht="18.75">
      <c r="A50" s="4751"/>
      <c r="B50" s="107"/>
      <c r="C50" s="107"/>
      <c r="D50" s="107"/>
      <c r="E50" s="107" t="s">
        <v>479</v>
      </c>
      <c r="F50" s="3681"/>
      <c r="G50" s="4795" t="s">
        <v>1716</v>
      </c>
      <c r="H50" s="4796"/>
      <c r="I50" s="1918">
        <f>IF(ISTEXT(B50),B50,IF(ISBLANK(B50),0,(B50/B55)*I16/1000))</f>
        <v>0</v>
      </c>
      <c r="J50" s="1918">
        <f>IF(ISTEXT(C50),C50,IF(ISBLANK(C50),0,(C50/C55)*J16/1000))</f>
        <v>0</v>
      </c>
      <c r="K50" s="1917">
        <f>IF(ISTEXT(D50),D50,IF(ISBLANK(D50),0,(D50/D55)*K16/1000))</f>
        <v>0</v>
      </c>
      <c r="L50" s="1917" t="str">
        <f>IF(ISTEXT(E50),E50,IF(ISBLANK(E50),0,(E50/E55)*L16/1000))</f>
        <v>PM</v>
      </c>
      <c r="M50" s="1928">
        <f>IF(ISTEXT(F50),F50,IF(ISBLANK(F50),0,(F50/F55)*M16/1000))</f>
        <v>0</v>
      </c>
      <c r="N50" s="109">
        <f t="shared" si="1"/>
        <v>0</v>
      </c>
    </row>
    <row r="51" spans="1:14" ht="18.75">
      <c r="A51" s="4751"/>
      <c r="B51" s="107"/>
      <c r="C51" s="107"/>
      <c r="D51" s="107"/>
      <c r="E51" s="107"/>
      <c r="F51" s="3682" t="s">
        <v>479</v>
      </c>
      <c r="G51" s="4785" t="s">
        <v>1717</v>
      </c>
      <c r="H51" s="4786"/>
      <c r="I51" s="1920">
        <f>IF(ISTEXT(B51),B51,IF(ISBLANK(B51),0,(B51/B55)*I16/1000))</f>
        <v>0</v>
      </c>
      <c r="J51" s="1920">
        <f>IF(ISTEXT(C51),C51,IF(ISBLANK(C51),0,(C51/C55)*J16/1000))</f>
        <v>0</v>
      </c>
      <c r="K51" s="1921">
        <f>IF(ISTEXT(D51),D51,IF(ISBLANK(D51),0,(D51/D55)*K16/1000))</f>
        <v>0</v>
      </c>
      <c r="L51" s="1921">
        <f>IF(ISTEXT(E51),E51,IF(ISBLANK(E51),0,(E51/E55)*L16/1000))</f>
        <v>0</v>
      </c>
      <c r="M51" s="1929" t="str">
        <f>IF(ISTEXT(F51),F51,IF(ISBLANK(F51),0,(F51/F55)*M16/1000))</f>
        <v>PM</v>
      </c>
      <c r="N51" s="109">
        <f t="shared" si="1"/>
        <v>0</v>
      </c>
    </row>
    <row r="52" spans="1:14" ht="18.75">
      <c r="A52" s="4751"/>
      <c r="B52" s="1901"/>
      <c r="C52" s="1895"/>
      <c r="D52" s="1895"/>
      <c r="E52" s="1895"/>
      <c r="F52" s="4783">
        <v>30</v>
      </c>
      <c r="G52" s="4773" t="s">
        <v>1731</v>
      </c>
      <c r="H52" s="4773"/>
      <c r="I52" s="1896">
        <f>IF(ISTEXT(B52),B52,IF(ISBLANK(B52),0,(B52/B55)*I16/1000))</f>
        <v>0</v>
      </c>
      <c r="J52" s="1896">
        <f>IF(ISTEXT(C52),C52,IF(ISBLANK(C52),0,(C52/C55)*J16/1000))</f>
        <v>0</v>
      </c>
      <c r="K52" s="1896">
        <f>IF(ISTEXT(D52),D52,IF(ISBLANK(D52),0,(D52/D55)*K16/1000))</f>
        <v>0</v>
      </c>
      <c r="L52" s="1896">
        <f>IF(ISTEXT(E52),E52,IF(ISBLANK(E52),0,(E52/E55)*L16/1000))</f>
        <v>0</v>
      </c>
      <c r="M52" s="4780">
        <f>IF(ISTEXT(F52),F52,IF(ISBLANK(F52),0,(F52/F55)*M16/1000))</f>
        <v>0.42857142857142855</v>
      </c>
      <c r="N52" s="4778">
        <f t="shared" si="1"/>
        <v>0.42857142857142855</v>
      </c>
    </row>
    <row r="53" spans="1:14" ht="18.75">
      <c r="A53" s="4751"/>
      <c r="B53" s="1902"/>
      <c r="C53" s="1898"/>
      <c r="D53" s="1898"/>
      <c r="E53" s="1898"/>
      <c r="F53" s="4784"/>
      <c r="G53" s="4774"/>
      <c r="H53" s="4775"/>
      <c r="I53" s="1899">
        <f>IF(ISTEXT(B53),B53,IF(ISBLANK(B53),0,(B53/B55)*I16/1000))</f>
        <v>0</v>
      </c>
      <c r="J53" s="1899">
        <f>IF(ISTEXT(C53),C53,IF(ISBLANK(C53),0,(C53/C55)*J16/1000))</f>
        <v>0</v>
      </c>
      <c r="K53" s="1899">
        <f>IF(ISTEXT(D53),D53,IF(ISBLANK(D53),0,(D53/D55)*K16/1000))</f>
        <v>0</v>
      </c>
      <c r="L53" s="1899">
        <f>IF(ISTEXT(E53),E53,IF(ISBLANK(E53),0,(E53/E55)*L16/1000))</f>
        <v>0</v>
      </c>
      <c r="M53" s="4781"/>
      <c r="N53" s="4779"/>
    </row>
    <row r="54" spans="1:14" ht="15.75">
      <c r="A54" s="4751"/>
      <c r="B54" s="1930"/>
      <c r="C54" s="1140"/>
      <c r="D54" s="1140"/>
      <c r="E54" s="1140"/>
      <c r="F54" s="1140"/>
      <c r="G54" s="1140"/>
      <c r="H54" s="1140"/>
      <c r="I54" s="1140"/>
      <c r="J54" s="1140"/>
      <c r="K54" s="1140"/>
      <c r="L54" s="1140"/>
      <c r="M54" s="1140"/>
      <c r="N54" s="112"/>
    </row>
    <row r="55" spans="1:14" ht="15.75">
      <c r="A55" s="4751"/>
      <c r="B55" s="1931">
        <f>SUM(B24:B28,B30:B54)/1000</f>
        <v>4.8000000000000001E-2</v>
      </c>
      <c r="C55" s="1167">
        <f>SUM(C24:C30,C32:C41,C43:C54)/1000</f>
        <v>7.0000000000000007E-2</v>
      </c>
      <c r="D55" s="1167">
        <f>SUM(D24:D54)/1000</f>
        <v>0.03</v>
      </c>
      <c r="E55" s="1167">
        <f>SUM(E24:E33,E35:E54)/1000</f>
        <v>3.5999999999999997E-2</v>
      </c>
      <c r="F55" s="1167">
        <f>SUM(F24:F54)/1000</f>
        <v>7.0000000000000007E-2</v>
      </c>
      <c r="G55" s="1142" t="s">
        <v>313</v>
      </c>
      <c r="H55" s="1142"/>
      <c r="I55" s="1932">
        <f t="shared" ref="I55:N55" si="2">SUM(I24:I54)</f>
        <v>1</v>
      </c>
      <c r="J55" s="1932">
        <f t="shared" si="2"/>
        <v>0.99999999999999978</v>
      </c>
      <c r="K55" s="1932">
        <f t="shared" si="2"/>
        <v>1</v>
      </c>
      <c r="L55" s="1932">
        <f t="shared" si="2"/>
        <v>1</v>
      </c>
      <c r="M55" s="1932">
        <f t="shared" si="2"/>
        <v>0.99999999999999978</v>
      </c>
      <c r="N55" s="113">
        <f t="shared" si="2"/>
        <v>4.8571428571428577</v>
      </c>
    </row>
    <row r="56" spans="1:14" ht="15.75">
      <c r="A56" s="4751"/>
      <c r="B56" s="1933">
        <f>B55*1000</f>
        <v>48</v>
      </c>
      <c r="C56" s="1934">
        <f>C55*1000</f>
        <v>70</v>
      </c>
      <c r="D56" s="1934">
        <f>D55*1000</f>
        <v>30</v>
      </c>
      <c r="E56" s="1934">
        <f>E55*1000</f>
        <v>36</v>
      </c>
      <c r="F56" s="1934">
        <f>F55*1000</f>
        <v>70</v>
      </c>
      <c r="G56" s="1935" t="s">
        <v>585</v>
      </c>
      <c r="H56" s="1142"/>
      <c r="I56" s="1934">
        <f t="shared" ref="I56:N56" si="3">I55*1000</f>
        <v>1000</v>
      </c>
      <c r="J56" s="1934">
        <f t="shared" si="3"/>
        <v>999.99999999999977</v>
      </c>
      <c r="K56" s="1934">
        <f t="shared" si="3"/>
        <v>1000</v>
      </c>
      <c r="L56" s="1934">
        <f t="shared" si="3"/>
        <v>1000</v>
      </c>
      <c r="M56" s="1934">
        <f t="shared" si="3"/>
        <v>999.99999999999977</v>
      </c>
      <c r="N56" s="114">
        <f t="shared" si="3"/>
        <v>4857.1428571428578</v>
      </c>
    </row>
    <row r="57" spans="1:14">
      <c r="A57" s="4751"/>
      <c r="B57" s="4807" t="s">
        <v>613</v>
      </c>
      <c r="C57" s="4808"/>
      <c r="D57" s="4808"/>
      <c r="E57" s="4808"/>
      <c r="F57" s="4808"/>
      <c r="G57" s="4808"/>
      <c r="H57" s="4808"/>
      <c r="I57" s="4808"/>
      <c r="J57" s="4808"/>
      <c r="K57" s="4808"/>
      <c r="L57" s="4808"/>
      <c r="M57" s="4808"/>
      <c r="N57" s="4809"/>
    </row>
    <row r="58" spans="1:14" ht="18.75">
      <c r="A58" s="4751"/>
      <c r="B58" s="1936" t="s">
        <v>264</v>
      </c>
      <c r="C58" s="1937" t="s">
        <v>281</v>
      </c>
      <c r="D58" s="4810" t="s">
        <v>1732</v>
      </c>
      <c r="E58" s="4811"/>
      <c r="F58" s="4811"/>
      <c r="G58" s="4811"/>
      <c r="H58" s="4811"/>
      <c r="I58" s="4811"/>
      <c r="J58" s="4811"/>
      <c r="K58" s="4811"/>
      <c r="L58" s="4811"/>
      <c r="M58" s="4811"/>
      <c r="N58" s="4812"/>
    </row>
    <row r="59" spans="1:14">
      <c r="A59" s="4751"/>
      <c r="B59" s="4813"/>
      <c r="C59" s="4814"/>
      <c r="D59" s="4814"/>
      <c r="E59" s="4814"/>
      <c r="F59" s="4814"/>
      <c r="G59" s="4814"/>
      <c r="H59" s="4814"/>
      <c r="I59" s="4814"/>
      <c r="J59" s="4814"/>
      <c r="K59" s="4814"/>
      <c r="L59" s="4814"/>
      <c r="M59" s="4814"/>
      <c r="N59" s="4815"/>
    </row>
    <row r="60" spans="1:14">
      <c r="A60" s="4751"/>
      <c r="B60" s="4816" t="str">
        <f>B7</f>
        <v>LA TOMATE FARCIE et les autres</v>
      </c>
      <c r="C60" s="4817"/>
      <c r="D60" s="4817"/>
      <c r="E60" s="4817"/>
      <c r="F60" s="4817"/>
      <c r="G60" s="4817"/>
      <c r="H60" s="4817"/>
      <c r="I60" s="4817"/>
      <c r="J60" s="4817"/>
      <c r="K60" s="4817"/>
      <c r="L60" s="4817"/>
      <c r="M60" s="4817"/>
      <c r="N60" s="4818"/>
    </row>
    <row r="61" spans="1:14">
      <c r="A61" s="4751"/>
      <c r="B61" s="4819"/>
      <c r="C61" s="4820"/>
      <c r="D61" s="4820"/>
      <c r="E61" s="4820"/>
      <c r="F61" s="4820"/>
      <c r="G61" s="4820"/>
      <c r="H61" s="4820"/>
      <c r="I61" s="4820"/>
      <c r="J61" s="4820"/>
      <c r="K61" s="4820"/>
      <c r="L61" s="4820"/>
      <c r="M61" s="4820"/>
      <c r="N61" s="4821"/>
    </row>
    <row r="62" spans="1:14" ht="18.75">
      <c r="A62" s="4751"/>
      <c r="B62" s="1875"/>
      <c r="C62" s="1029" t="s">
        <v>314</v>
      </c>
      <c r="D62" s="1030"/>
      <c r="E62" s="1030"/>
      <c r="F62" s="1030"/>
      <c r="G62" s="4142" t="s">
        <v>263</v>
      </c>
      <c r="H62" s="4142"/>
      <c r="I62" s="4142"/>
      <c r="J62" s="4142"/>
      <c r="K62" s="4142"/>
      <c r="L62" s="4142"/>
      <c r="M62" s="4142"/>
      <c r="N62" s="4822"/>
    </row>
    <row r="63" spans="1:14" ht="15.75">
      <c r="A63" s="4751"/>
      <c r="B63" s="1876"/>
      <c r="C63" s="1032" t="str">
        <f>SUBSTITUTE(ADDRESS(1,COLUMN(),4),"1","")</f>
        <v>C</v>
      </c>
      <c r="D63" s="1033" t="s">
        <v>315</v>
      </c>
      <c r="E63" s="1134"/>
      <c r="F63" s="1134"/>
      <c r="G63" s="4142"/>
      <c r="H63" s="4142"/>
      <c r="I63" s="4142"/>
      <c r="J63" s="4142"/>
      <c r="K63" s="4142"/>
      <c r="L63" s="4142"/>
      <c r="M63" s="4142"/>
      <c r="N63" s="4822"/>
    </row>
    <row r="64" spans="1:14" ht="15.75">
      <c r="A64" s="4751"/>
      <c r="B64" s="1876"/>
      <c r="C64" s="1035" t="s">
        <v>316</v>
      </c>
      <c r="D64" s="1029" t="s">
        <v>317</v>
      </c>
      <c r="E64" s="1134"/>
      <c r="F64" s="1134"/>
      <c r="G64" s="1029"/>
      <c r="H64" s="1135"/>
      <c r="I64" s="1135"/>
      <c r="J64" s="1135"/>
      <c r="K64" s="1135"/>
      <c r="L64" s="1135"/>
      <c r="M64" s="1135"/>
      <c r="N64" s="30"/>
    </row>
    <row r="65" spans="1:14" ht="20.25">
      <c r="A65" s="4751"/>
      <c r="B65" s="1938"/>
      <c r="C65" s="1939"/>
      <c r="D65" s="1939"/>
      <c r="E65" s="1939"/>
      <c r="F65" s="1939"/>
      <c r="G65" s="1939"/>
      <c r="H65" s="1939"/>
      <c r="I65" s="1939"/>
      <c r="J65" s="1939"/>
      <c r="K65" s="1939"/>
      <c r="L65" s="1939"/>
      <c r="M65" s="1939"/>
      <c r="N65" s="115"/>
    </row>
    <row r="66" spans="1:14" ht="15.75">
      <c r="A66" s="4751"/>
      <c r="B66" s="1887" t="s">
        <v>336</v>
      </c>
      <c r="C66" s="1661"/>
      <c r="D66" s="1662"/>
      <c r="E66" s="1940" t="str">
        <f>B7</f>
        <v>LA TOMATE FARCIE et les autres</v>
      </c>
      <c r="F66" s="996"/>
      <c r="G66" s="996"/>
      <c r="H66" s="996"/>
      <c r="I66" s="996"/>
      <c r="J66" s="996"/>
      <c r="K66" s="996"/>
      <c r="L66" s="996"/>
      <c r="M66" s="996"/>
      <c r="N66" s="31"/>
    </row>
    <row r="67" spans="1:14">
      <c r="A67" s="4751"/>
      <c r="B67" s="1888"/>
      <c r="C67" s="998"/>
      <c r="D67" s="999"/>
      <c r="E67" s="996"/>
      <c r="F67" s="1000"/>
      <c r="G67" s="1000"/>
      <c r="H67" s="1000"/>
      <c r="I67" s="1000"/>
      <c r="J67" s="1000"/>
      <c r="K67" s="1000"/>
      <c r="L67" s="1000"/>
      <c r="M67" s="1000"/>
      <c r="N67" s="32"/>
    </row>
    <row r="68" spans="1:14" ht="18">
      <c r="A68" s="4751"/>
      <c r="B68" s="1878"/>
      <c r="C68" s="4771">
        <v>30</v>
      </c>
      <c r="D68" s="1010" t="s">
        <v>1733</v>
      </c>
      <c r="E68" s="1010"/>
      <c r="F68" s="1010"/>
      <c r="G68" s="1010"/>
      <c r="H68" s="1010"/>
      <c r="I68" s="1010"/>
      <c r="J68" s="1010"/>
      <c r="K68" s="1010"/>
      <c r="L68" s="1010"/>
      <c r="M68" s="1010"/>
      <c r="N68" s="1865"/>
    </row>
    <row r="69" spans="1:14" ht="18">
      <c r="A69" s="4751"/>
      <c r="B69" s="1878"/>
      <c r="C69" s="4772"/>
      <c r="D69" s="1010" t="s">
        <v>1734</v>
      </c>
      <c r="E69" s="1010"/>
      <c r="F69" s="1010"/>
      <c r="G69" s="1010"/>
      <c r="H69" s="1010"/>
      <c r="I69" s="1010"/>
      <c r="J69" s="1010"/>
      <c r="K69" s="1010"/>
      <c r="L69" s="1010"/>
      <c r="M69" s="1010"/>
      <c r="N69" s="1865"/>
    </row>
    <row r="70" spans="1:14" ht="18">
      <c r="A70" s="4751"/>
      <c r="B70" s="1878"/>
      <c r="C70" s="1853"/>
      <c r="D70" s="1853"/>
      <c r="E70" s="1853"/>
      <c r="F70" s="1853"/>
      <c r="G70" s="1853"/>
      <c r="H70" s="1853"/>
      <c r="I70" s="1853"/>
      <c r="J70" s="1853"/>
      <c r="K70" s="1853"/>
      <c r="L70" s="1853"/>
      <c r="M70" s="1853"/>
      <c r="N70" s="1941"/>
    </row>
    <row r="71" spans="1:14" ht="18">
      <c r="A71" s="4751"/>
      <c r="B71" s="1878"/>
      <c r="C71" s="1905">
        <v>0.2</v>
      </c>
      <c r="D71" s="1010" t="s">
        <v>1735</v>
      </c>
      <c r="E71" s="1853"/>
      <c r="F71" s="1853"/>
      <c r="G71" s="1853"/>
      <c r="H71" s="1853"/>
      <c r="I71" s="1853"/>
      <c r="J71" s="1853"/>
      <c r="K71" s="1853"/>
      <c r="L71" s="1853"/>
      <c r="M71" s="1853"/>
      <c r="N71" s="1941"/>
    </row>
    <row r="72" spans="1:14" ht="18">
      <c r="A72" s="4751"/>
      <c r="B72" s="1878"/>
      <c r="C72" s="1010"/>
      <c r="D72" s="1010"/>
      <c r="E72" s="1010"/>
      <c r="F72" s="1010"/>
      <c r="G72" s="1010"/>
      <c r="H72" s="1010"/>
      <c r="I72" s="1010"/>
      <c r="J72" s="1010"/>
      <c r="K72" s="1010"/>
      <c r="L72" s="1010"/>
      <c r="M72" s="1010"/>
      <c r="N72" s="1865"/>
    </row>
    <row r="73" spans="1:14" ht="18">
      <c r="A73" s="4751"/>
      <c r="B73" s="1878"/>
      <c r="C73" s="1010"/>
      <c r="D73" s="1010"/>
      <c r="E73" s="1010"/>
      <c r="F73" s="1010"/>
      <c r="G73" s="1010"/>
      <c r="H73" s="1010"/>
      <c r="I73" s="1010"/>
      <c r="J73" s="1010"/>
      <c r="K73" s="1010"/>
      <c r="L73" s="1010"/>
      <c r="M73" s="1010"/>
      <c r="N73" s="1865"/>
    </row>
    <row r="74" spans="1:14" ht="18">
      <c r="A74" s="4751"/>
      <c r="B74" s="1878"/>
      <c r="C74" s="1010"/>
      <c r="D74" s="1010"/>
      <c r="E74" s="1010"/>
      <c r="F74" s="1010"/>
      <c r="G74" s="1010"/>
      <c r="H74" s="1010"/>
      <c r="I74" s="1010"/>
      <c r="J74" s="1010"/>
      <c r="K74" s="1010"/>
      <c r="L74" s="1010"/>
      <c r="M74" s="1010"/>
      <c r="N74" s="1865"/>
    </row>
    <row r="75" spans="1:14" ht="18">
      <c r="A75" s="4751"/>
      <c r="B75" s="1878"/>
      <c r="C75" s="1010"/>
      <c r="D75" s="1010"/>
      <c r="E75" s="1010"/>
      <c r="F75" s="1010"/>
      <c r="G75" s="1010"/>
      <c r="H75" s="1010"/>
      <c r="I75" s="1010"/>
      <c r="J75" s="1010"/>
      <c r="K75" s="1010"/>
      <c r="L75" s="1010"/>
      <c r="M75" s="1010"/>
      <c r="N75" s="1865"/>
    </row>
    <row r="76" spans="1:14" ht="18">
      <c r="A76" s="4751"/>
      <c r="B76" s="1878"/>
      <c r="C76" s="1010"/>
      <c r="D76" s="1010"/>
      <c r="E76" s="1010"/>
      <c r="F76" s="1010"/>
      <c r="G76" s="1010"/>
      <c r="H76" s="1010"/>
      <c r="I76" s="1010"/>
      <c r="J76" s="1010"/>
      <c r="K76" s="1010"/>
      <c r="L76" s="1010"/>
      <c r="M76" s="1010"/>
      <c r="N76" s="1865"/>
    </row>
    <row r="77" spans="1:14" ht="18">
      <c r="A77" s="4751"/>
      <c r="B77" s="1878"/>
      <c r="C77" s="1010"/>
      <c r="D77" s="1010"/>
      <c r="E77" s="1010"/>
      <c r="F77" s="1010"/>
      <c r="G77" s="1010"/>
      <c r="H77" s="1010"/>
      <c r="I77" s="1010"/>
      <c r="J77" s="1010"/>
      <c r="K77" s="1010"/>
      <c r="L77" s="1010"/>
      <c r="M77" s="1010"/>
      <c r="N77" s="1865"/>
    </row>
    <row r="78" spans="1:14" ht="18">
      <c r="A78" s="4751"/>
      <c r="B78" s="1878"/>
      <c r="C78" s="1010"/>
      <c r="D78" s="1010"/>
      <c r="E78" s="1010"/>
      <c r="F78" s="1010"/>
      <c r="G78" s="1010"/>
      <c r="H78" s="1010"/>
      <c r="I78" s="1010"/>
      <c r="J78" s="1010"/>
      <c r="K78" s="1010"/>
      <c r="L78" s="1010"/>
      <c r="M78" s="1010"/>
      <c r="N78" s="1865"/>
    </row>
    <row r="79" spans="1:14" ht="18">
      <c r="A79" s="4751"/>
      <c r="B79" s="1878"/>
      <c r="C79" s="1010"/>
      <c r="D79" s="1010"/>
      <c r="E79" s="1010"/>
      <c r="F79" s="1010"/>
      <c r="G79" s="1010"/>
      <c r="H79" s="1010"/>
      <c r="I79" s="1010"/>
      <c r="J79" s="1010"/>
      <c r="K79" s="1010"/>
      <c r="L79" s="1010"/>
      <c r="M79" s="1010"/>
      <c r="N79" s="1865"/>
    </row>
    <row r="80" spans="1:14" ht="18">
      <c r="A80" s="4751"/>
      <c r="B80" s="1878"/>
      <c r="C80" s="1002"/>
      <c r="D80" s="1002"/>
      <c r="E80" s="1002"/>
      <c r="F80" s="1002"/>
      <c r="G80" s="1002"/>
      <c r="H80" s="1002"/>
      <c r="I80" s="1002"/>
      <c r="J80" s="1002"/>
      <c r="K80" s="1002"/>
      <c r="L80" s="1002"/>
      <c r="M80" s="1002"/>
      <c r="N80" s="1869"/>
    </row>
    <row r="81" spans="1:14" ht="18">
      <c r="A81" s="4751"/>
      <c r="B81" s="1878"/>
      <c r="C81" s="1002"/>
      <c r="D81" s="1002"/>
      <c r="E81" s="1002"/>
      <c r="F81" s="1002"/>
      <c r="G81" s="1002"/>
      <c r="H81" s="1002"/>
      <c r="I81" s="1002"/>
      <c r="J81" s="1002"/>
      <c r="K81" s="1002"/>
      <c r="L81" s="1002"/>
      <c r="M81" s="1002"/>
      <c r="N81" s="1869"/>
    </row>
    <row r="82" spans="1:14" ht="18">
      <c r="A82" s="4751"/>
      <c r="B82" s="1878"/>
      <c r="C82" s="1002"/>
      <c r="D82" s="1002"/>
      <c r="E82" s="1002"/>
      <c r="F82" s="1002"/>
      <c r="G82" s="1002"/>
      <c r="H82" s="1002"/>
      <c r="I82" s="1002"/>
      <c r="J82" s="1002"/>
      <c r="K82" s="1002"/>
      <c r="L82" s="1002"/>
      <c r="M82" s="1002"/>
      <c r="N82" s="1869"/>
    </row>
    <row r="83" spans="1:14" ht="18">
      <c r="A83" s="4751"/>
      <c r="B83" s="1878"/>
      <c r="C83" s="1002"/>
      <c r="D83" s="1002"/>
      <c r="E83" s="1002"/>
      <c r="F83" s="1002"/>
      <c r="G83" s="1002"/>
      <c r="H83" s="1002"/>
      <c r="I83" s="1002"/>
      <c r="J83" s="1002"/>
      <c r="K83" s="1002"/>
      <c r="L83" s="1002"/>
      <c r="M83" s="1002"/>
      <c r="N83" s="1869"/>
    </row>
    <row r="84" spans="1:14" ht="18">
      <c r="A84" s="4751"/>
      <c r="B84" s="1878"/>
      <c r="C84" s="1010"/>
      <c r="D84" s="1010"/>
      <c r="E84" s="1010"/>
      <c r="F84" s="1010"/>
      <c r="G84" s="1010"/>
      <c r="H84" s="1010"/>
      <c r="I84" s="1010"/>
      <c r="J84" s="1010"/>
      <c r="K84" s="1010"/>
      <c r="L84" s="1010"/>
      <c r="M84" s="1010"/>
      <c r="N84" s="1865"/>
    </row>
    <row r="85" spans="1:14" ht="18">
      <c r="A85" s="4751"/>
      <c r="B85" s="1878"/>
      <c r="C85" s="1010"/>
      <c r="D85" s="1010"/>
      <c r="E85" s="1010"/>
      <c r="F85" s="1010"/>
      <c r="G85" s="1010"/>
      <c r="H85" s="1010"/>
      <c r="I85" s="1010"/>
      <c r="J85" s="1010"/>
      <c r="K85" s="1010"/>
      <c r="L85" s="1010"/>
      <c r="M85" s="1010"/>
      <c r="N85" s="1865"/>
    </row>
    <row r="86" spans="1:14" ht="18">
      <c r="A86" s="4751"/>
      <c r="B86" s="1878"/>
      <c r="C86" s="1010"/>
      <c r="D86" s="1010"/>
      <c r="E86" s="1010"/>
      <c r="F86" s="1010"/>
      <c r="G86" s="1010"/>
      <c r="H86" s="1010"/>
      <c r="I86" s="1010"/>
      <c r="J86" s="1010"/>
      <c r="K86" s="1010"/>
      <c r="L86" s="1010"/>
      <c r="M86" s="1010"/>
      <c r="N86" s="1865"/>
    </row>
    <row r="87" spans="1:14" ht="18">
      <c r="A87" s="4751"/>
      <c r="B87" s="1878"/>
      <c r="C87" s="1010"/>
      <c r="D87" s="1010"/>
      <c r="E87" s="1010"/>
      <c r="F87" s="1010"/>
      <c r="G87" s="1010"/>
      <c r="H87" s="1010"/>
      <c r="I87" s="1010"/>
      <c r="J87" s="1010"/>
      <c r="K87" s="1010"/>
      <c r="L87" s="1010"/>
      <c r="M87" s="1010"/>
      <c r="N87" s="1865"/>
    </row>
    <row r="88" spans="1:14" ht="18">
      <c r="A88" s="4751"/>
      <c r="B88" s="1878"/>
      <c r="C88" s="1010"/>
      <c r="D88" s="1010"/>
      <c r="E88" s="1010"/>
      <c r="F88" s="1010"/>
      <c r="G88" s="1010"/>
      <c r="H88" s="1010"/>
      <c r="I88" s="1010"/>
      <c r="J88" s="1010"/>
      <c r="K88" s="1010"/>
      <c r="L88" s="1010"/>
      <c r="M88" s="1010"/>
      <c r="N88" s="1865"/>
    </row>
    <row r="89" spans="1:14" ht="18">
      <c r="A89" s="4751"/>
      <c r="B89" s="1878"/>
      <c r="C89" s="1010"/>
      <c r="D89" s="1010"/>
      <c r="E89" s="1010"/>
      <c r="F89" s="1010"/>
      <c r="G89" s="1010"/>
      <c r="H89" s="1010"/>
      <c r="I89" s="1010"/>
      <c r="J89" s="1010"/>
      <c r="K89" s="1010"/>
      <c r="L89" s="1010"/>
      <c r="M89" s="1010"/>
      <c r="N89" s="1865"/>
    </row>
    <row r="90" spans="1:14">
      <c r="A90" s="4751"/>
      <c r="B90" s="4797" t="s">
        <v>1736</v>
      </c>
      <c r="C90" s="4798"/>
      <c r="D90" s="4798"/>
      <c r="E90" s="4798"/>
      <c r="F90" s="4798"/>
      <c r="G90" s="4798"/>
      <c r="H90" s="4798"/>
      <c r="I90" s="4798"/>
      <c r="J90" s="4798"/>
      <c r="K90" s="4798"/>
      <c r="L90" s="4798"/>
      <c r="M90" s="4798"/>
      <c r="N90" s="4799"/>
    </row>
    <row r="91" spans="1:14">
      <c r="A91" s="4751"/>
      <c r="B91" s="4797"/>
      <c r="C91" s="4798"/>
      <c r="D91" s="4798"/>
      <c r="E91" s="4798"/>
      <c r="F91" s="4798"/>
      <c r="G91" s="4798"/>
      <c r="H91" s="4798"/>
      <c r="I91" s="4798"/>
      <c r="J91" s="4798"/>
      <c r="K91" s="4798"/>
      <c r="L91" s="4798"/>
      <c r="M91" s="4798"/>
      <c r="N91" s="4799"/>
    </row>
    <row r="92" spans="1:14" ht="15.75">
      <c r="A92" s="4751"/>
      <c r="B92" s="1880" t="s">
        <v>24</v>
      </c>
      <c r="C92"/>
      <c r="D92" s="1054"/>
      <c r="E92" s="1054"/>
      <c r="F92" s="3660" t="s">
        <v>580</v>
      </c>
      <c r="G92" s="1051" t="str">
        <f>G24</f>
        <v>G</v>
      </c>
      <c r="H92" s="3661" t="s">
        <v>286</v>
      </c>
      <c r="I92" s="1055"/>
      <c r="J92" s="1055"/>
      <c r="K92" s="1055"/>
      <c r="L92" s="1055"/>
      <c r="M92" s="1055"/>
      <c r="N92" s="33"/>
    </row>
    <row r="93" spans="1:14" ht="15.75">
      <c r="A93" s="4751"/>
      <c r="B93" s="4800" t="s">
        <v>27</v>
      </c>
      <c r="C93" s="2918" t="s">
        <v>54</v>
      </c>
      <c r="D93" s="1054"/>
      <c r="E93" s="1054"/>
      <c r="F93" s="1054"/>
      <c r="G93" s="1054"/>
      <c r="H93" s="1054"/>
      <c r="I93" s="1055"/>
      <c r="J93" s="1055"/>
      <c r="K93" s="1055"/>
      <c r="L93" s="1055"/>
      <c r="M93" s="1055"/>
      <c r="N93" s="33"/>
    </row>
    <row r="94" spans="1:14" ht="15.75">
      <c r="A94" s="4751"/>
      <c r="B94" s="4800"/>
      <c r="C94" s="2918" t="s">
        <v>581</v>
      </c>
      <c r="D94" s="1054"/>
      <c r="E94" s="1054"/>
      <c r="F94" s="1054"/>
      <c r="G94" s="1054"/>
      <c r="H94" s="1054"/>
      <c r="I94" s="1055"/>
      <c r="J94" s="1055"/>
      <c r="K94" s="1055"/>
      <c r="L94" s="1055"/>
      <c r="M94" s="1055"/>
      <c r="N94" s="33"/>
    </row>
    <row r="95" spans="1:14" ht="15.75">
      <c r="A95" s="4751"/>
      <c r="B95" s="1881" t="s">
        <v>264</v>
      </c>
      <c r="C95" s="3657" t="s">
        <v>289</v>
      </c>
      <c r="D95" s="1054"/>
      <c r="E95" s="1054"/>
      <c r="F95" s="1054"/>
      <c r="G95" s="1054"/>
      <c r="H95" s="1054"/>
      <c r="I95" s="1055"/>
      <c r="J95" s="1055"/>
      <c r="K95" s="1055"/>
      <c r="L95" s="1055"/>
      <c r="M95" s="1055"/>
      <c r="N95" s="33"/>
    </row>
    <row r="96" spans="1:14" ht="15.75">
      <c r="A96" s="4751"/>
      <c r="B96" s="1882" t="s">
        <v>12</v>
      </c>
      <c r="C96" s="3658" t="s">
        <v>18</v>
      </c>
      <c r="D96" s="1054"/>
      <c r="E96" s="1054"/>
      <c r="F96" s="1054"/>
      <c r="G96" s="1054"/>
      <c r="H96" s="1054"/>
      <c r="I96" s="1055"/>
      <c r="J96" s="1055"/>
      <c r="K96" s="1055"/>
      <c r="L96" s="1055"/>
      <c r="M96" s="1055"/>
      <c r="N96" s="33"/>
    </row>
    <row r="97" spans="1:14" ht="15.75">
      <c r="A97" s="4751"/>
      <c r="B97" s="1883" t="s">
        <v>14</v>
      </c>
      <c r="C97" s="2920" t="s">
        <v>582</v>
      </c>
      <c r="D97" s="1054"/>
      <c r="E97" s="1054"/>
      <c r="F97" s="1054"/>
      <c r="G97" s="1054"/>
      <c r="H97" s="1054"/>
      <c r="I97" s="1055"/>
      <c r="J97" s="1055"/>
      <c r="K97" s="1055"/>
      <c r="L97" s="1055"/>
      <c r="M97" s="1055"/>
      <c r="N97" s="33"/>
    </row>
    <row r="98" spans="1:14" ht="15.75">
      <c r="A98" s="4751"/>
      <c r="B98" s="1885"/>
      <c r="C98" s="3659" t="s">
        <v>583</v>
      </c>
      <c r="D98" s="1054"/>
      <c r="E98" s="1054"/>
      <c r="F98" s="1054"/>
      <c r="G98" s="1054"/>
      <c r="H98" s="1054"/>
      <c r="I98" s="1055"/>
      <c r="J98" s="1055"/>
      <c r="K98" s="1055"/>
      <c r="L98" s="1055"/>
      <c r="M98" s="1055"/>
      <c r="N98" s="33"/>
    </row>
    <row r="99" spans="1:14">
      <c r="A99" s="4751"/>
      <c r="B99" s="101" t="s">
        <v>266</v>
      </c>
      <c r="C99" s="4121" t="str">
        <f ca="1">CELL("nomfichier")</f>
        <v>E:\0-UPRT\1-UPRT.FR-SITE-WEB\ff-fiches-fabrications\ff-fiches-fabrication-maj-08-2020\[ff-14.A-restauration-13.postits-au-poids.xlsx]Epurer un texte (2)</v>
      </c>
      <c r="D99" s="4121"/>
      <c r="E99" s="4121"/>
      <c r="F99" s="4121"/>
      <c r="G99" s="4121"/>
      <c r="H99" s="4121"/>
      <c r="I99" s="4121"/>
      <c r="J99" s="4121"/>
      <c r="K99" s="4121"/>
      <c r="L99" s="4121"/>
      <c r="M99" s="4121"/>
      <c r="N99" s="4122"/>
    </row>
    <row r="100" spans="1:14">
      <c r="A100" s="4751"/>
      <c r="B100" s="1942" t="s">
        <v>268</v>
      </c>
      <c r="C100" s="4123" t="s">
        <v>1687</v>
      </c>
      <c r="D100" s="4123"/>
      <c r="E100" s="4123"/>
      <c r="F100" s="4123"/>
      <c r="G100" s="4123"/>
      <c r="H100" s="4123"/>
      <c r="I100" s="4123"/>
      <c r="J100" s="4123"/>
      <c r="K100" s="4123"/>
      <c r="L100" s="4123"/>
      <c r="M100" s="4123"/>
      <c r="N100" s="4801"/>
    </row>
    <row r="101" spans="1:14" ht="15.75" thickBot="1">
      <c r="A101" s="4751"/>
      <c r="B101" s="4112" t="s">
        <v>271</v>
      </c>
      <c r="C101" s="4802"/>
      <c r="D101" s="4802"/>
      <c r="E101" s="4802"/>
      <c r="F101" s="4802"/>
      <c r="G101" s="4802"/>
      <c r="H101" s="4802"/>
      <c r="I101" s="4802"/>
      <c r="J101" s="4802"/>
      <c r="K101" s="4802"/>
      <c r="L101" s="4802"/>
      <c r="M101" s="4802"/>
      <c r="N101" s="4114"/>
    </row>
    <row r="102" spans="1:14" ht="68.25" customHeight="1" thickBot="1">
      <c r="A102" s="3"/>
      <c r="B102" s="3"/>
      <c r="C102" s="3"/>
      <c r="D102" s="3"/>
      <c r="E102" s="3"/>
      <c r="F102" s="3"/>
      <c r="G102" s="3"/>
      <c r="H102" s="3"/>
      <c r="I102" s="3"/>
      <c r="J102" s="3"/>
      <c r="K102" s="3"/>
      <c r="L102" s="3"/>
      <c r="M102" s="3"/>
      <c r="N102" s="3"/>
    </row>
    <row r="103" spans="1:14">
      <c r="A103" s="4188" t="s">
        <v>260</v>
      </c>
      <c r="B103" s="4803" t="s">
        <v>1737</v>
      </c>
      <c r="C103" s="4804"/>
      <c r="D103" s="4804"/>
      <c r="E103" s="4804"/>
      <c r="F103" s="4804"/>
      <c r="G103" s="4804"/>
      <c r="H103" s="4804"/>
      <c r="I103" s="4804"/>
      <c r="J103" s="4804"/>
      <c r="K103" s="4804"/>
      <c r="L103" s="4804"/>
      <c r="M103" s="4804"/>
      <c r="N103" s="4194">
        <v>16</v>
      </c>
    </row>
    <row r="104" spans="1:14">
      <c r="A104" s="4189"/>
      <c r="B104" s="4805"/>
      <c r="C104" s="4806"/>
      <c r="D104" s="4806"/>
      <c r="E104" s="4806"/>
      <c r="F104" s="4806"/>
      <c r="G104" s="4806"/>
      <c r="H104" s="4806"/>
      <c r="I104" s="4806"/>
      <c r="J104" s="4806"/>
      <c r="K104" s="4806"/>
      <c r="L104" s="4806"/>
      <c r="M104" s="4806"/>
      <c r="N104" s="4750"/>
    </row>
    <row r="105" spans="1:14">
      <c r="A105" s="4189"/>
      <c r="B105" s="4805"/>
      <c r="C105" s="4806"/>
      <c r="D105" s="4806"/>
      <c r="E105" s="4806"/>
      <c r="F105" s="4806"/>
      <c r="G105" s="4806"/>
      <c r="H105" s="4806"/>
      <c r="I105" s="4806"/>
      <c r="J105" s="4806"/>
      <c r="K105" s="4806"/>
      <c r="L105" s="4806"/>
      <c r="M105" s="4806"/>
      <c r="N105" s="4750"/>
    </row>
    <row r="106" spans="1:14">
      <c r="A106" s="1096"/>
      <c r="B106" s="4823" t="s">
        <v>287</v>
      </c>
      <c r="C106" s="4824"/>
      <c r="D106" s="4825" t="s">
        <v>288</v>
      </c>
      <c r="E106" s="4825"/>
      <c r="F106" s="4825"/>
      <c r="G106" s="4825"/>
      <c r="H106" s="4825"/>
      <c r="I106" s="4825"/>
      <c r="J106" s="4825"/>
      <c r="K106" s="4825"/>
      <c r="L106" s="4825"/>
      <c r="M106" s="4825"/>
      <c r="N106" s="4826"/>
    </row>
    <row r="107" spans="1:14">
      <c r="A107" s="1096"/>
      <c r="B107" s="4823"/>
      <c r="C107" s="4824"/>
      <c r="D107" s="4825"/>
      <c r="E107" s="4825"/>
      <c r="F107" s="4825"/>
      <c r="G107" s="4825"/>
      <c r="H107" s="4825"/>
      <c r="I107" s="4825"/>
      <c r="J107" s="4825"/>
      <c r="K107" s="4825"/>
      <c r="L107" s="4825"/>
      <c r="M107" s="4825"/>
      <c r="N107" s="4826"/>
    </row>
    <row r="108" spans="1:14">
      <c r="A108" s="4827"/>
      <c r="B108" s="4828" t="s">
        <v>1710</v>
      </c>
      <c r="C108" s="4829"/>
      <c r="D108" s="4829"/>
      <c r="E108" s="4829"/>
      <c r="F108" s="4829"/>
      <c r="G108" s="4829"/>
      <c r="H108" s="4829"/>
      <c r="I108" s="4829"/>
      <c r="J108" s="4829"/>
      <c r="K108" s="4829"/>
      <c r="L108" s="4829"/>
      <c r="M108" s="4829"/>
      <c r="N108" s="4830"/>
    </row>
    <row r="109" spans="1:14">
      <c r="A109" s="4827"/>
      <c r="B109" s="4828"/>
      <c r="C109" s="4829"/>
      <c r="D109" s="4829"/>
      <c r="E109" s="4829"/>
      <c r="F109" s="4829"/>
      <c r="G109" s="4829"/>
      <c r="H109" s="4829"/>
      <c r="I109" s="4829"/>
      <c r="J109" s="4829"/>
      <c r="K109" s="4829"/>
      <c r="L109" s="4829"/>
      <c r="M109" s="4829"/>
      <c r="N109" s="4830"/>
    </row>
    <row r="110" spans="1:14">
      <c r="A110" s="4827"/>
      <c r="B110" s="4828"/>
      <c r="C110" s="4829"/>
      <c r="D110" s="4829"/>
      <c r="E110" s="4829"/>
      <c r="F110" s="4829"/>
      <c r="G110" s="4829"/>
      <c r="H110" s="4829"/>
      <c r="I110" s="4829"/>
      <c r="J110" s="4829"/>
      <c r="K110" s="4829"/>
      <c r="L110" s="4829"/>
      <c r="M110" s="4829"/>
      <c r="N110" s="4830"/>
    </row>
    <row r="111" spans="1:14">
      <c r="A111" s="4827"/>
      <c r="B111" s="4831" t="s">
        <v>1711</v>
      </c>
      <c r="C111" s="4832"/>
      <c r="D111" s="4832"/>
      <c r="E111" s="4832"/>
      <c r="F111" s="4832"/>
      <c r="G111" s="4832"/>
      <c r="H111" s="4832"/>
      <c r="I111" s="4832"/>
      <c r="J111" s="4832"/>
      <c r="K111" s="4832"/>
      <c r="L111" s="4832"/>
      <c r="M111" s="4832"/>
      <c r="N111" s="4833"/>
    </row>
    <row r="112" spans="1:14">
      <c r="A112" s="4827"/>
      <c r="B112" s="4831"/>
      <c r="C112" s="4832"/>
      <c r="D112" s="4832"/>
      <c r="E112" s="4832"/>
      <c r="F112" s="4832"/>
      <c r="G112" s="4832"/>
      <c r="H112" s="4832"/>
      <c r="I112" s="4832"/>
      <c r="J112" s="4832"/>
      <c r="K112" s="4832"/>
      <c r="L112" s="4832"/>
      <c r="M112" s="4832"/>
      <c r="N112" s="4833"/>
    </row>
    <row r="113" spans="1:14">
      <c r="A113" s="4827"/>
      <c r="B113" s="4831"/>
      <c r="C113" s="4832"/>
      <c r="D113" s="4832"/>
      <c r="E113" s="4832"/>
      <c r="F113" s="4832"/>
      <c r="G113" s="4832"/>
      <c r="H113" s="4832"/>
      <c r="I113" s="4832"/>
      <c r="J113" s="4832"/>
      <c r="K113" s="4832"/>
      <c r="L113" s="4832"/>
      <c r="M113" s="4832"/>
      <c r="N113" s="4833"/>
    </row>
    <row r="114" spans="1:14">
      <c r="A114" s="4827"/>
      <c r="B114" s="4831"/>
      <c r="C114" s="4832"/>
      <c r="D114" s="4832"/>
      <c r="E114" s="4832"/>
      <c r="F114" s="4832"/>
      <c r="G114" s="4832"/>
      <c r="H114" s="4832"/>
      <c r="I114" s="4832"/>
      <c r="J114" s="4832"/>
      <c r="K114" s="4832"/>
      <c r="L114" s="4832"/>
      <c r="M114" s="4832"/>
      <c r="N114" s="4833"/>
    </row>
    <row r="115" spans="1:14">
      <c r="A115" s="4827"/>
      <c r="B115" s="4831"/>
      <c r="C115" s="4832"/>
      <c r="D115" s="4832"/>
      <c r="E115" s="4832"/>
      <c r="F115" s="4832"/>
      <c r="G115" s="4832"/>
      <c r="H115" s="4832"/>
      <c r="I115" s="4832"/>
      <c r="J115" s="4832"/>
      <c r="K115" s="4832"/>
      <c r="L115" s="4832"/>
      <c r="M115" s="4832"/>
      <c r="N115" s="4833"/>
    </row>
    <row r="116" spans="1:14">
      <c r="A116" s="4827"/>
      <c r="B116" s="4834"/>
      <c r="C116" s="4129"/>
      <c r="D116" s="4129"/>
      <c r="E116" s="4129"/>
      <c r="F116" s="4129"/>
      <c r="G116" s="4129"/>
      <c r="H116" s="4129"/>
      <c r="I116" s="4129"/>
      <c r="J116" s="4129"/>
      <c r="K116" s="4129"/>
      <c r="L116" s="4129"/>
      <c r="M116" s="4129"/>
      <c r="N116" s="4835"/>
    </row>
    <row r="117" spans="1:14" ht="18">
      <c r="A117" s="4827"/>
      <c r="B117" s="1871" t="s">
        <v>12</v>
      </c>
      <c r="C117" s="1022" t="s">
        <v>25</v>
      </c>
      <c r="D117" s="1023"/>
      <c r="E117"/>
      <c r="F117" s="4836" t="s">
        <v>22</v>
      </c>
      <c r="G117" s="4836"/>
      <c r="H117" s="4836"/>
      <c r="I117" s="4836"/>
      <c r="J117" s="4836"/>
      <c r="K117" s="4836"/>
      <c r="L117" s="4837" t="s">
        <v>290</v>
      </c>
      <c r="M117" s="1024" t="s">
        <v>26</v>
      </c>
      <c r="N117" s="992" t="s">
        <v>14</v>
      </c>
    </row>
    <row r="118" spans="1:14" ht="18">
      <c r="A118" s="4827"/>
      <c r="B118" s="4838">
        <f>C141</f>
        <v>2.302</v>
      </c>
      <c r="C118" s="4839" t="s">
        <v>291</v>
      </c>
      <c r="D118" s="1004"/>
      <c r="E118" s="6"/>
      <c r="F118" s="6"/>
      <c r="G118" s="1104" t="s">
        <v>292</v>
      </c>
      <c r="H118" s="1115" t="s">
        <v>1738</v>
      </c>
      <c r="I118" s="1115"/>
      <c r="J118" s="1115"/>
      <c r="K118" s="1105" t="s">
        <v>16</v>
      </c>
      <c r="L118" s="4837"/>
      <c r="M118" s="4850">
        <f>J121</f>
        <v>1.6442857142857141</v>
      </c>
      <c r="N118" s="4851"/>
    </row>
    <row r="119" spans="1:14" ht="15.75">
      <c r="A119" s="4827"/>
      <c r="B119" s="4838"/>
      <c r="C119" s="4839"/>
      <c r="D119" s="1025"/>
      <c r="E119" s="6"/>
      <c r="F119" s="6"/>
      <c r="G119" s="6"/>
      <c r="H119" s="6"/>
      <c r="I119" s="1104" t="s">
        <v>1739</v>
      </c>
      <c r="J119" s="1943">
        <v>7</v>
      </c>
      <c r="K119" s="1105" t="s">
        <v>16</v>
      </c>
      <c r="L119" s="4837"/>
      <c r="M119" s="4850"/>
      <c r="N119" s="4851"/>
    </row>
    <row r="120" spans="1:14" ht="18.75">
      <c r="A120" s="4827"/>
      <c r="B120" s="4852" t="s">
        <v>21</v>
      </c>
      <c r="C120" s="4853"/>
      <c r="D120" s="1005"/>
      <c r="E120" s="6"/>
      <c r="F120" s="6"/>
      <c r="G120" s="6"/>
      <c r="H120" s="1025"/>
      <c r="I120" s="1104" t="s">
        <v>1740</v>
      </c>
      <c r="J120" s="1944">
        <v>5</v>
      </c>
      <c r="K120" s="1106" t="s">
        <v>295</v>
      </c>
      <c r="L120" s="4837"/>
      <c r="M120" s="4854">
        <f>M118</f>
        <v>1.6442857142857141</v>
      </c>
      <c r="N120" s="4855"/>
    </row>
    <row r="121" spans="1:14" ht="15.75">
      <c r="A121" s="4827"/>
      <c r="B121" s="4852"/>
      <c r="C121" s="4853"/>
      <c r="D121" s="1109"/>
      <c r="E121" s="1109"/>
      <c r="F121" s="1109"/>
      <c r="G121" s="1109"/>
      <c r="H121" s="6"/>
      <c r="I121" s="1104" t="s">
        <v>296</v>
      </c>
      <c r="J121" s="3662">
        <f>(B118/J119)*J120</f>
        <v>1.6442857142857141</v>
      </c>
      <c r="K121" s="1107" t="s">
        <v>297</v>
      </c>
      <c r="L121"/>
      <c r="M121" s="1854" t="s">
        <v>298</v>
      </c>
      <c r="N121" s="20"/>
    </row>
    <row r="122" spans="1:14" ht="18">
      <c r="A122" s="4827"/>
      <c r="B122" s="4856" t="s">
        <v>27</v>
      </c>
      <c r="C122" s="4857"/>
      <c r="D122" s="1701" t="s">
        <v>299</v>
      </c>
      <c r="E122" s="1110"/>
      <c r="F122" s="1110"/>
      <c r="G122" s="1110" t="str">
        <f>D125</f>
        <v>D</v>
      </c>
      <c r="H122" s="1110"/>
      <c r="I122" s="1110"/>
      <c r="J122" s="1110"/>
      <c r="K122" s="1009"/>
      <c r="L122" s="1010"/>
      <c r="M122" s="1118"/>
      <c r="N122" s="21"/>
    </row>
    <row r="123" spans="1:14" ht="15.75">
      <c r="A123" s="4827"/>
      <c r="B123" s="4858" t="s">
        <v>300</v>
      </c>
      <c r="C123" s="4859" t="s">
        <v>301</v>
      </c>
      <c r="D123" s="1701" t="s">
        <v>302</v>
      </c>
      <c r="E123" s="1110"/>
      <c r="F123" s="1110"/>
      <c r="G123" s="1110"/>
      <c r="H123" s="1110"/>
      <c r="I123" s="1110"/>
      <c r="J123" s="1110"/>
      <c r="K123" s="1110"/>
      <c r="L123" s="1110"/>
      <c r="M123" s="1110"/>
      <c r="N123" s="22"/>
    </row>
    <row r="124" spans="1:14" ht="15.75">
      <c r="A124" s="4827"/>
      <c r="B124" s="4858"/>
      <c r="C124" s="4859"/>
      <c r="D124" s="1111" t="s">
        <v>24</v>
      </c>
      <c r="E124" s="1039"/>
      <c r="F124" s="1039"/>
      <c r="G124" s="1112"/>
      <c r="H124" s="1110"/>
      <c r="I124" s="1110"/>
      <c r="J124" s="1026" t="s">
        <v>304</v>
      </c>
      <c r="K124" s="4860">
        <f ca="1">NOW()</f>
        <v>44545.406542013887</v>
      </c>
      <c r="L124" s="4860"/>
      <c r="M124" s="4860"/>
      <c r="N124" s="4861"/>
    </row>
    <row r="125" spans="1:14" ht="15.75">
      <c r="A125" s="4827"/>
      <c r="B125" s="4858"/>
      <c r="C125" s="4859"/>
      <c r="D125" s="1051" t="str">
        <f>SUBSTITUTE(ADDRESS(1,COLUMN(),4),"1","")</f>
        <v>D</v>
      </c>
      <c r="E125" s="1103"/>
      <c r="F125" s="1103"/>
      <c r="G125" s="1103"/>
      <c r="H125" s="1103"/>
      <c r="I125" s="1103"/>
      <c r="J125" s="1103"/>
      <c r="K125" s="1103"/>
      <c r="L125" s="1103" t="s">
        <v>306</v>
      </c>
      <c r="M125" s="1101" t="s">
        <v>307</v>
      </c>
      <c r="N125" s="991" t="s">
        <v>308</v>
      </c>
    </row>
    <row r="126" spans="1:14" ht="18.75">
      <c r="A126" s="4827"/>
      <c r="B126" s="1874"/>
      <c r="C126" s="1012"/>
      <c r="D126" s="4840" t="s">
        <v>309</v>
      </c>
      <c r="E126" s="4840"/>
      <c r="F126" s="1002"/>
      <c r="G126" s="1002"/>
      <c r="H126" s="6"/>
      <c r="I126" s="1002"/>
      <c r="J126" s="1014"/>
      <c r="K126" s="1113"/>
      <c r="L126" s="1120"/>
      <c r="M126" s="4841" t="s">
        <v>310</v>
      </c>
      <c r="N126" s="4842"/>
    </row>
    <row r="127" spans="1:14" ht="18">
      <c r="A127" s="4827"/>
      <c r="B127" s="1874"/>
      <c r="C127" s="1945" t="s">
        <v>311</v>
      </c>
      <c r="D127" s="1855">
        <f>D128*1000</f>
        <v>2302</v>
      </c>
      <c r="E127" s="1856"/>
      <c r="F127" s="1857">
        <f>C139</f>
        <v>0</v>
      </c>
      <c r="G127" s="6"/>
      <c r="H127" s="6"/>
      <c r="I127" s="1145"/>
      <c r="J127" s="1014"/>
      <c r="K127" s="1331"/>
      <c r="L127" s="1066" t="s">
        <v>311</v>
      </c>
      <c r="M127" s="1858"/>
      <c r="N127" s="24">
        <f>L141</f>
        <v>1644.2857142857144</v>
      </c>
    </row>
    <row r="128" spans="1:14" ht="18.75">
      <c r="A128" s="4827"/>
      <c r="B128" s="1874"/>
      <c r="C128" s="1119"/>
      <c r="D128" s="1859">
        <f>B118</f>
        <v>2.302</v>
      </c>
      <c r="E128" s="1856"/>
      <c r="F128" s="1860"/>
      <c r="G128" s="1002"/>
      <c r="H128" s="6"/>
      <c r="I128" s="1861"/>
      <c r="J128" s="1618"/>
      <c r="K128" s="1862"/>
      <c r="L128" s="1120"/>
      <c r="M128" s="1858"/>
      <c r="N128" s="25">
        <f>M141</f>
        <v>1.6442857142857141</v>
      </c>
    </row>
    <row r="129" spans="1:14">
      <c r="A129" s="4827"/>
      <c r="B129" s="1873"/>
      <c r="C129" s="1103"/>
      <c r="D129" s="1103"/>
      <c r="E129" s="1103"/>
      <c r="F129" s="1103"/>
      <c r="G129" s="1103"/>
      <c r="H129" s="1103"/>
      <c r="I129" s="1103"/>
      <c r="J129" s="1103"/>
      <c r="K129" s="1103"/>
      <c r="L129" s="1101" t="s">
        <v>306</v>
      </c>
      <c r="M129" s="1101" t="s">
        <v>307</v>
      </c>
      <c r="N129" s="991" t="s">
        <v>308</v>
      </c>
    </row>
    <row r="130" spans="1:14" ht="18.75">
      <c r="A130" s="4827"/>
      <c r="B130" s="1874"/>
      <c r="C130" s="1119"/>
      <c r="D130" s="3656"/>
      <c r="E130" s="1002"/>
      <c r="F130" s="1002"/>
      <c r="G130" s="1002"/>
      <c r="H130" s="6"/>
      <c r="I130" s="1002"/>
      <c r="J130" s="1014">
        <f>D130</f>
        <v>0</v>
      </c>
      <c r="K130" s="1113">
        <f>IF(ISTEXT(B130),B130,IF(ISBLANK(B130),0,(B130/B118)*M118))</f>
        <v>0</v>
      </c>
      <c r="L130" s="1120">
        <f>+IF(ISTEXT(C130),0,IF(ISBLANK(C130),0,(C130/B118)*M118))</f>
        <v>0</v>
      </c>
      <c r="M130" s="1121">
        <f>+IF(ISTEXT(C130),0,IF(ISBLANK(C130),0,(C130/1000/B118)*M118))</f>
        <v>0</v>
      </c>
      <c r="N130" s="26">
        <f>IF(ISTEXT(C130),0,(C130/C141)/1000)</f>
        <v>0</v>
      </c>
    </row>
    <row r="131" spans="1:14" ht="18.75">
      <c r="A131" s="4827"/>
      <c r="B131" s="1874"/>
      <c r="C131" s="1119">
        <v>2000</v>
      </c>
      <c r="D131" s="3656" t="s">
        <v>1741</v>
      </c>
      <c r="E131" s="1002"/>
      <c r="F131" s="1002"/>
      <c r="G131" s="1002"/>
      <c r="H131" s="6"/>
      <c r="I131" s="1002"/>
      <c r="J131" s="1014" t="str">
        <f>D131</f>
        <v>tomates grappe</v>
      </c>
      <c r="K131" s="1113">
        <f>IF(ISTEXT(B131),B131,IF(ISBLANK(B131),0,(B131/B118)*M118))</f>
        <v>0</v>
      </c>
      <c r="L131" s="1120">
        <f>+IF(ISTEXT(C131),0,IF(ISBLANK(C131),0,(C131/B118)*M118))</f>
        <v>1428.5714285714284</v>
      </c>
      <c r="M131" s="1121">
        <f>+IF(ISTEXT(C131),0,IF(ISBLANK(C131),0,(C131/1000/B118)*M118))</f>
        <v>1.4285714285714284</v>
      </c>
      <c r="N131" s="26">
        <f>IF(ISTEXT(C131),0,(C131/C141)/1000)</f>
        <v>0.86880973066898348</v>
      </c>
    </row>
    <row r="132" spans="1:14" ht="18.75">
      <c r="A132" s="4827"/>
      <c r="B132" s="1874"/>
      <c r="C132" s="1119">
        <v>50</v>
      </c>
      <c r="D132" s="3656" t="s">
        <v>1742</v>
      </c>
      <c r="E132" s="1002"/>
      <c r="F132" s="1002"/>
      <c r="G132" s="1002"/>
      <c r="H132" s="6"/>
      <c r="I132" s="1002"/>
      <c r="J132" s="1014" t="str">
        <f>D132</f>
        <v>concentré de tomate</v>
      </c>
      <c r="K132" s="1113">
        <f>IF(ISTEXT(B132),B132,IF(ISBLANK(B132),0,(B132/B118)*M118))</f>
        <v>0</v>
      </c>
      <c r="L132" s="1120">
        <f>+IF(ISTEXT(C132),0,IF(ISBLANK(C132),0,(C132/B118)*M118))</f>
        <v>35.714285714285708</v>
      </c>
      <c r="M132" s="1121">
        <f>+IF(ISTEXT(C132),0,IF(ISBLANK(C132),0,(C132/1000/B118)*M118))</f>
        <v>3.5714285714285712E-2</v>
      </c>
      <c r="N132" s="26">
        <f>IF(ISTEXT(C132),0,(C132/C141)/1000)</f>
        <v>2.1720243266724587E-2</v>
      </c>
    </row>
    <row r="133" spans="1:14" ht="18.75">
      <c r="A133" s="4827"/>
      <c r="B133" s="1874"/>
      <c r="C133" s="1119">
        <v>4</v>
      </c>
      <c r="D133" s="3656" t="s">
        <v>1743</v>
      </c>
      <c r="E133" s="1002"/>
      <c r="F133" s="1002"/>
      <c r="G133" s="1002"/>
      <c r="H133" s="6"/>
      <c r="I133" s="1002"/>
      <c r="J133" s="1014" t="str">
        <f>D133</f>
        <v>poivre mignonnette</v>
      </c>
      <c r="K133" s="1113">
        <f>IF(ISTEXT(B133),B133,IF(ISBLANK(B133),0,(B133/B118)*M118))</f>
        <v>0</v>
      </c>
      <c r="L133" s="1120">
        <f>+IF(ISTEXT(C133),0,IF(ISBLANK(C133),0,(C133/B118)*M118))</f>
        <v>2.8571428571428568</v>
      </c>
      <c r="M133" s="1121">
        <f>+IF(ISTEXT(C133),0,IF(ISBLANK(C133),0,(C133/1000/B118)*M118))</f>
        <v>2.8571428571428567E-3</v>
      </c>
      <c r="N133" s="26">
        <f>IF(ISTEXT(C133),0,(C133/C141)/1000)</f>
        <v>1.7376194613379669E-3</v>
      </c>
    </row>
    <row r="134" spans="1:14" ht="18.75">
      <c r="A134" s="4827"/>
      <c r="B134" s="1874"/>
      <c r="C134" s="1119">
        <v>8</v>
      </c>
      <c r="D134" s="3656" t="s">
        <v>1050</v>
      </c>
      <c r="E134" s="1002"/>
      <c r="F134" s="1002"/>
      <c r="G134" s="1002"/>
      <c r="H134" s="6"/>
      <c r="I134" s="1002"/>
      <c r="J134" s="1014" t="str">
        <f t="shared" ref="J134:J139" si="4">D134</f>
        <v>sel</v>
      </c>
      <c r="K134" s="1113">
        <f>IF(ISTEXT(B134),B134,IF(ISBLANK(B134),0,(B134/B118)*M118))</f>
        <v>0</v>
      </c>
      <c r="L134" s="1120">
        <f>+IF(ISTEXT(C134),0,IF(ISBLANK(C134),0,(C134/B118)*M118))</f>
        <v>5.7142857142857135</v>
      </c>
      <c r="M134" s="1121">
        <f>+IF(ISTEXT(C134),0,IF(ISBLANK(C134),0,(C134/1000/B118)*M118))</f>
        <v>5.7142857142857134E-3</v>
      </c>
      <c r="N134" s="26">
        <f>IF(ISTEXT(C134),0,(C134/C141)/1000)</f>
        <v>3.4752389226759338E-3</v>
      </c>
    </row>
    <row r="135" spans="1:14" ht="18.75">
      <c r="A135" s="4827"/>
      <c r="B135" s="1874"/>
      <c r="C135" s="1119">
        <v>40</v>
      </c>
      <c r="D135" s="3656" t="s">
        <v>1744</v>
      </c>
      <c r="E135" s="1002"/>
      <c r="F135" s="1002"/>
      <c r="G135" s="1002"/>
      <c r="H135" s="6"/>
      <c r="I135" s="1002"/>
      <c r="J135" s="1014" t="str">
        <f t="shared" si="4"/>
        <v>miel</v>
      </c>
      <c r="K135" s="1113">
        <f>IF(ISTEXT(B135),B135,IF(ISBLANK(B135),0,(B135/B118)*M118))</f>
        <v>0</v>
      </c>
      <c r="L135" s="1120">
        <f>+IF(ISTEXT(C135),0,IF(ISBLANK(C135),0,(C135/B118)*M118))</f>
        <v>28.571428571428569</v>
      </c>
      <c r="M135" s="1121">
        <f>+IF(ISTEXT(C135),0,IF(ISBLANK(C135),0,(C135/1000/B118)*M118))</f>
        <v>2.8571428571428571E-2</v>
      </c>
      <c r="N135" s="26">
        <f>IF(ISTEXT(C135),0,(C135/C141)/1000)</f>
        <v>1.7376194613379671E-2</v>
      </c>
    </row>
    <row r="136" spans="1:14" ht="18.75">
      <c r="A136" s="4827"/>
      <c r="B136" s="1874">
        <v>7</v>
      </c>
      <c r="C136" s="1119"/>
      <c r="D136" s="3656" t="s">
        <v>1738</v>
      </c>
      <c r="E136" s="1002"/>
      <c r="F136" s="1002"/>
      <c r="G136" s="1002"/>
      <c r="H136" s="6"/>
      <c r="I136" s="1002"/>
      <c r="J136" s="1014" t="str">
        <f t="shared" si="4"/>
        <v>feuilles de gélatine (7 feuilles au L)</v>
      </c>
      <c r="K136" s="1113">
        <f>IF(ISTEXT(B136),B136,IF(ISBLANK(B136),0,(B136/B118)*M118))</f>
        <v>4.9999999999999991</v>
      </c>
      <c r="L136" s="1120">
        <f>+IF(ISTEXT(C136),0,IF(ISBLANK(C136),0,(C136/B118)*M118))</f>
        <v>0</v>
      </c>
      <c r="M136" s="1121">
        <f>+IF(ISTEXT(C136),0,IF(ISBLANK(C136),0,(C136/1000/B118)*M118))</f>
        <v>0</v>
      </c>
      <c r="N136" s="26">
        <f>IF(ISTEXT(C136),0,(C136/C141)/1000)</f>
        <v>0</v>
      </c>
    </row>
    <row r="137" spans="1:14" ht="18.75">
      <c r="A137" s="4827"/>
      <c r="B137" s="1874"/>
      <c r="C137" s="1119">
        <v>200</v>
      </c>
      <c r="D137" s="3656" t="s">
        <v>1745</v>
      </c>
      <c r="E137" s="1002"/>
      <c r="F137" s="1002"/>
      <c r="G137" s="1002"/>
      <c r="H137" s="6"/>
      <c r="I137" s="1002"/>
      <c r="J137" s="1014" t="str">
        <f t="shared" si="4"/>
        <v>blancs d'œufs</v>
      </c>
      <c r="K137" s="1113">
        <f>IF(ISTEXT(B137),B137,IF(ISBLANK(B137),0,(B137/B118)*M118))</f>
        <v>0</v>
      </c>
      <c r="L137" s="1120">
        <f>+IF(ISTEXT(C137),0,IF(ISBLANK(C137),0,(C137/B118)*M118))</f>
        <v>142.85714285714283</v>
      </c>
      <c r="M137" s="1121">
        <f>+IF(ISTEXT(C137),0,IF(ISBLANK(C137),0,(C137/1000/B118)*M118))</f>
        <v>0.14285714285714285</v>
      </c>
      <c r="N137" s="26">
        <f>IF(ISTEXT(C137),0,(C137/C141)/1000)</f>
        <v>8.6880973066898348E-2</v>
      </c>
    </row>
    <row r="138" spans="1:14" ht="18.75">
      <c r="A138" s="4827"/>
      <c r="B138" s="1874"/>
      <c r="C138" s="1119"/>
      <c r="D138" s="3656"/>
      <c r="E138" s="1002"/>
      <c r="F138" s="1002"/>
      <c r="G138" s="1002"/>
      <c r="H138" s="6"/>
      <c r="I138" s="1002"/>
      <c r="J138" s="1014">
        <f t="shared" si="4"/>
        <v>0</v>
      </c>
      <c r="K138" s="1113">
        <f>IF(ISTEXT(B138),B138,IF(ISBLANK(B138),0,(B138/B118)*M118))</f>
        <v>0</v>
      </c>
      <c r="L138" s="1120">
        <f>+IF(ISTEXT(C138),0,IF(ISBLANK(C138),0,(C138/B118)*M118))</f>
        <v>0</v>
      </c>
      <c r="M138" s="1121">
        <f>+IF(ISTEXT(C138),0,IF(ISBLANK(C138),0,(C138/1000/B118)*M118))</f>
        <v>0</v>
      </c>
      <c r="N138" s="26">
        <f>IF(ISTEXT(C138),0,(C138/C141)/1000)</f>
        <v>0</v>
      </c>
    </row>
    <row r="139" spans="1:14" ht="18.75">
      <c r="A139" s="4827"/>
      <c r="B139" s="1874"/>
      <c r="C139" s="1119"/>
      <c r="D139" s="3656"/>
      <c r="E139" s="1002"/>
      <c r="F139" s="1002"/>
      <c r="G139" s="1002"/>
      <c r="H139" s="6"/>
      <c r="I139" s="1002"/>
      <c r="J139" s="1014">
        <f t="shared" si="4"/>
        <v>0</v>
      </c>
      <c r="K139" s="1113">
        <f>IF(ISTEXT(B139),B139,IF(ISBLANK(B139),0,(B139/B118)*M118))</f>
        <v>0</v>
      </c>
      <c r="L139" s="1120">
        <f>+IF(ISTEXT(C139),0,IF(ISBLANK(C139),0,(C139/B118)*M118))</f>
        <v>0</v>
      </c>
      <c r="M139" s="1121">
        <f>+IF(ISTEXT(C139),0,IF(ISBLANK(C139),0,(C139/1000/B118)*M118))</f>
        <v>0</v>
      </c>
      <c r="N139" s="26">
        <f>IF(ISTEXT(C139),0,(C139/C141)/1000)</f>
        <v>0</v>
      </c>
    </row>
    <row r="140" spans="1:14">
      <c r="A140" s="4827"/>
      <c r="B140" s="4843" t="s">
        <v>1746</v>
      </c>
      <c r="C140" s="4844"/>
      <c r="D140" s="4844"/>
      <c r="E140" s="4844"/>
      <c r="F140" s="4844"/>
      <c r="G140" s="4844"/>
      <c r="H140" s="4844"/>
      <c r="I140" s="4844"/>
      <c r="J140" s="4844"/>
      <c r="K140" s="4844"/>
      <c r="L140" s="4844"/>
      <c r="M140" s="4844"/>
      <c r="N140" s="4845"/>
    </row>
    <row r="141" spans="1:14" ht="15.75">
      <c r="A141" s="4827"/>
      <c r="B141" s="1873"/>
      <c r="C141" s="1102">
        <f>SUM(C129:C140)/1000</f>
        <v>2.302</v>
      </c>
      <c r="D141" s="4846" t="s">
        <v>313</v>
      </c>
      <c r="E141" s="4846"/>
      <c r="F141" s="4846"/>
      <c r="G141" s="4846"/>
      <c r="H141" s="4846"/>
      <c r="I141" s="4846"/>
      <c r="J141" s="1103"/>
      <c r="K141" s="1103"/>
      <c r="L141" s="1123">
        <f>SUM(L129:L140)</f>
        <v>1644.2857142857144</v>
      </c>
      <c r="M141" s="1102">
        <f>SUM(M129:M140)</f>
        <v>1.6442857142857141</v>
      </c>
      <c r="N141" s="28">
        <f>SUM(N129:N139)</f>
        <v>1</v>
      </c>
    </row>
    <row r="142" spans="1:14" ht="15.75">
      <c r="A142" s="4827"/>
      <c r="B142" s="1873"/>
      <c r="C142" s="1863">
        <f>C141*1000</f>
        <v>2302</v>
      </c>
      <c r="D142" s="1122"/>
      <c r="E142" s="1122"/>
      <c r="F142" s="1122"/>
      <c r="G142" s="1122"/>
      <c r="H142" s="1122"/>
      <c r="I142" s="1122"/>
      <c r="J142" s="1122"/>
      <c r="K142" s="1122"/>
      <c r="L142" s="1123"/>
      <c r="M142" s="1102"/>
      <c r="N142" s="29"/>
    </row>
    <row r="143" spans="1:14" ht="18.75">
      <c r="A143" s="4827"/>
      <c r="B143" s="1875"/>
      <c r="C143" s="1029" t="s">
        <v>314</v>
      </c>
      <c r="D143" s="1030"/>
      <c r="E143" s="1030"/>
      <c r="F143" s="1030"/>
      <c r="G143" s="4142" t="s">
        <v>263</v>
      </c>
      <c r="H143" s="4142"/>
      <c r="I143" s="4142"/>
      <c r="J143" s="4142"/>
      <c r="K143" s="4142"/>
      <c r="L143" s="4142"/>
      <c r="M143" s="4142"/>
      <c r="N143" s="4822"/>
    </row>
    <row r="144" spans="1:14" ht="15.75">
      <c r="A144" s="4827"/>
      <c r="B144" s="1876"/>
      <c r="C144" s="2917" t="str">
        <f>SUBSTITUTE(ADDRESS(1,COLUMN(),4),"1","")</f>
        <v>C</v>
      </c>
      <c r="D144" s="1033" t="s">
        <v>315</v>
      </c>
      <c r="E144" s="1134"/>
      <c r="F144" s="1134"/>
      <c r="G144" s="4142"/>
      <c r="H144" s="4142"/>
      <c r="I144" s="4142"/>
      <c r="J144" s="4142"/>
      <c r="K144" s="4142"/>
      <c r="L144" s="4142"/>
      <c r="M144" s="4142"/>
      <c r="N144" s="4822"/>
    </row>
    <row r="145" spans="1:14" ht="15.75">
      <c r="A145" s="4827"/>
      <c r="B145" s="1876"/>
      <c r="C145" s="1035" t="s">
        <v>316</v>
      </c>
      <c r="D145" s="1029" t="s">
        <v>317</v>
      </c>
      <c r="E145" s="1134"/>
      <c r="F145" s="1134"/>
      <c r="G145" s="1029"/>
      <c r="H145" s="1135"/>
      <c r="I145" s="1135"/>
      <c r="J145" s="1135"/>
      <c r="K145" s="1135"/>
      <c r="L145" s="1135"/>
      <c r="M145" s="1135"/>
      <c r="N145" s="30"/>
    </row>
    <row r="146" spans="1:14" ht="18">
      <c r="A146" s="4827"/>
      <c r="B146" s="1877"/>
      <c r="C146" s="3437"/>
      <c r="D146" s="1662"/>
      <c r="E146" s="997"/>
      <c r="F146" s="996"/>
      <c r="G146" s="996"/>
      <c r="H146" s="996"/>
      <c r="I146" s="996"/>
      <c r="J146" s="996"/>
      <c r="K146" s="996"/>
      <c r="L146" s="996"/>
      <c r="M146" s="996"/>
      <c r="N146" s="31"/>
    </row>
    <row r="147" spans="1:14" ht="18">
      <c r="A147" s="4827"/>
      <c r="B147" s="1878"/>
      <c r="C147" s="3437"/>
      <c r="D147" s="999"/>
      <c r="E147" s="996"/>
      <c r="F147" s="1000"/>
      <c r="G147" s="1000"/>
      <c r="H147" s="1000"/>
      <c r="I147" s="1000"/>
      <c r="J147" s="1000"/>
      <c r="K147" s="1000"/>
      <c r="L147" s="1000"/>
      <c r="M147" s="1000"/>
      <c r="N147" s="32"/>
    </row>
    <row r="148" spans="1:14" ht="18">
      <c r="A148" s="4827"/>
      <c r="B148" s="1878"/>
      <c r="C148" s="3686" t="s">
        <v>1747</v>
      </c>
      <c r="D148" s="1010"/>
      <c r="E148" s="1010"/>
      <c r="F148" s="1010"/>
      <c r="G148" s="1010"/>
      <c r="H148" s="1010"/>
      <c r="I148" s="1010"/>
      <c r="J148" s="1010"/>
      <c r="K148" s="1010"/>
      <c r="L148" s="1010"/>
      <c r="M148" s="1010"/>
      <c r="N148" s="1865"/>
    </row>
    <row r="149" spans="1:14" ht="18">
      <c r="A149" s="4827"/>
      <c r="B149" s="1878"/>
      <c r="C149" s="3686"/>
      <c r="D149" s="1010"/>
      <c r="E149" s="1010"/>
      <c r="F149" s="1010"/>
      <c r="G149" s="1010"/>
      <c r="H149" s="1010"/>
      <c r="I149" s="1010"/>
      <c r="J149" s="1010"/>
      <c r="K149" s="1010"/>
      <c r="L149" s="1010"/>
      <c r="M149" s="1010"/>
      <c r="N149" s="1865"/>
    </row>
    <row r="150" spans="1:14" ht="18">
      <c r="A150" s="4827"/>
      <c r="B150" s="1878"/>
      <c r="C150" s="1866"/>
      <c r="D150" s="1867"/>
      <c r="E150" s="1867"/>
      <c r="F150" s="1867"/>
      <c r="G150" s="1867"/>
      <c r="H150" s="1867"/>
      <c r="I150" s="1867"/>
      <c r="J150" s="1867"/>
      <c r="K150" s="1867"/>
      <c r="L150" s="1867"/>
      <c r="M150" s="1867"/>
      <c r="N150" s="1868"/>
    </row>
    <row r="151" spans="1:14" ht="18">
      <c r="A151" s="4827"/>
      <c r="B151" s="1878"/>
      <c r="C151" s="1835"/>
      <c r="D151" s="1010"/>
      <c r="E151" s="1010"/>
      <c r="F151" s="1010"/>
      <c r="G151" s="1010"/>
      <c r="H151" s="1010"/>
      <c r="I151" s="1010"/>
      <c r="J151" s="1010"/>
      <c r="K151" s="1010"/>
      <c r="L151" s="1010"/>
      <c r="M151" s="1010"/>
      <c r="N151" s="1865"/>
    </row>
    <row r="152" spans="1:14" ht="18">
      <c r="A152" s="4827"/>
      <c r="B152" s="1878"/>
      <c r="C152" s="1835"/>
      <c r="D152" s="1010"/>
      <c r="E152" s="1010"/>
      <c r="F152" s="1010"/>
      <c r="G152" s="1010"/>
      <c r="H152" s="1010"/>
      <c r="I152" s="1010"/>
      <c r="J152" s="1010"/>
      <c r="K152" s="1010"/>
      <c r="L152" s="1010"/>
      <c r="M152" s="1010"/>
      <c r="N152" s="1865"/>
    </row>
    <row r="153" spans="1:14" ht="18">
      <c r="A153" s="4827"/>
      <c r="B153" s="1878"/>
      <c r="C153" s="1835"/>
      <c r="D153" s="1010"/>
      <c r="E153" s="1010"/>
      <c r="F153" s="1010"/>
      <c r="G153" s="1010"/>
      <c r="H153" s="1010"/>
      <c r="I153" s="1010"/>
      <c r="J153" s="1010"/>
      <c r="K153" s="1010"/>
      <c r="L153" s="1010"/>
      <c r="M153" s="1010"/>
      <c r="N153" s="1865"/>
    </row>
    <row r="154" spans="1:14" ht="18">
      <c r="A154" s="4827"/>
      <c r="B154" s="1878"/>
      <c r="C154" s="1835"/>
      <c r="D154" s="1010"/>
      <c r="E154" s="1010"/>
      <c r="F154" s="1010"/>
      <c r="G154" s="1010"/>
      <c r="H154" s="1010"/>
      <c r="I154" s="1010"/>
      <c r="J154" s="1010"/>
      <c r="K154" s="1010"/>
      <c r="L154" s="1010"/>
      <c r="M154" s="1010"/>
      <c r="N154" s="1865"/>
    </row>
    <row r="155" spans="1:14" ht="18">
      <c r="A155" s="4827"/>
      <c r="B155" s="1878"/>
      <c r="C155" s="1835"/>
      <c r="D155" s="1010"/>
      <c r="E155" s="1010"/>
      <c r="F155" s="1010"/>
      <c r="G155" s="1010"/>
      <c r="H155" s="1010"/>
      <c r="I155" s="1010"/>
      <c r="J155" s="1010"/>
      <c r="K155" s="1010"/>
      <c r="L155" s="1010"/>
      <c r="M155" s="1010"/>
      <c r="N155" s="1865"/>
    </row>
    <row r="156" spans="1:14" ht="18">
      <c r="A156" s="4827"/>
      <c r="B156" s="1878"/>
      <c r="C156" s="1835"/>
      <c r="D156" s="1010"/>
      <c r="E156" s="1010"/>
      <c r="F156" s="1010"/>
      <c r="G156" s="1010"/>
      <c r="H156" s="1010"/>
      <c r="I156" s="1010"/>
      <c r="J156" s="1010"/>
      <c r="K156" s="1010"/>
      <c r="L156" s="1010"/>
      <c r="M156" s="1010"/>
      <c r="N156" s="1865"/>
    </row>
    <row r="157" spans="1:14" ht="18">
      <c r="A157" s="4827"/>
      <c r="B157" s="1878"/>
      <c r="C157" s="1835"/>
      <c r="D157" s="1010"/>
      <c r="E157" s="1010"/>
      <c r="F157" s="1010"/>
      <c r="G157" s="1010"/>
      <c r="H157" s="1010"/>
      <c r="I157" s="1010"/>
      <c r="J157" s="1010"/>
      <c r="K157" s="1010"/>
      <c r="L157" s="1010"/>
      <c r="M157" s="1010"/>
      <c r="N157" s="1865"/>
    </row>
    <row r="158" spans="1:14" ht="18">
      <c r="A158" s="4827"/>
      <c r="B158" s="1878"/>
      <c r="C158" s="1835"/>
      <c r="D158" s="1010"/>
      <c r="E158" s="1010"/>
      <c r="F158" s="1010"/>
      <c r="G158" s="1010"/>
      <c r="H158" s="1010"/>
      <c r="I158" s="1010"/>
      <c r="J158" s="1010"/>
      <c r="K158" s="1010"/>
      <c r="L158" s="1010"/>
      <c r="M158" s="1010"/>
      <c r="N158" s="1865"/>
    </row>
    <row r="159" spans="1:14" ht="18">
      <c r="A159" s="4827"/>
      <c r="B159" s="1878"/>
      <c r="C159" s="1835"/>
      <c r="D159" s="1010"/>
      <c r="E159" s="1010"/>
      <c r="F159" s="1010"/>
      <c r="G159" s="1010"/>
      <c r="H159" s="1010"/>
      <c r="I159" s="1010"/>
      <c r="J159" s="1010"/>
      <c r="K159" s="1010"/>
      <c r="L159" s="1010"/>
      <c r="M159" s="1010"/>
      <c r="N159" s="1865"/>
    </row>
    <row r="160" spans="1:14" ht="15.75">
      <c r="A160" s="4827"/>
      <c r="B160" s="4847"/>
      <c r="C160" s="4848"/>
      <c r="D160" s="4848"/>
      <c r="E160" s="4848"/>
      <c r="F160" s="4848"/>
      <c r="G160" s="4848"/>
      <c r="H160" s="4848"/>
      <c r="I160" s="4848"/>
      <c r="J160" s="4848"/>
      <c r="K160" s="4848"/>
      <c r="L160" s="4848"/>
      <c r="M160" s="4848"/>
      <c r="N160" s="4849"/>
    </row>
    <row r="161" spans="1:14" ht="18.75">
      <c r="A161" s="4827"/>
      <c r="B161" s="1879" t="s">
        <v>264</v>
      </c>
      <c r="C161" s="3673" t="s">
        <v>281</v>
      </c>
      <c r="D161" s="4864" t="s">
        <v>1732</v>
      </c>
      <c r="E161" s="4865"/>
      <c r="F161" s="4865"/>
      <c r="G161" s="4865"/>
      <c r="H161" s="4865"/>
      <c r="I161" s="4865"/>
      <c r="J161" s="4865"/>
      <c r="K161" s="4865"/>
      <c r="L161" s="4865"/>
      <c r="M161" s="4865"/>
      <c r="N161" s="4866"/>
    </row>
    <row r="162" spans="1:14">
      <c r="A162" s="4827"/>
      <c r="B162" s="4867"/>
      <c r="C162" s="4868"/>
      <c r="D162" s="4868"/>
      <c r="E162" s="4868"/>
      <c r="F162" s="4868"/>
      <c r="G162" s="4868"/>
      <c r="H162" s="4868"/>
      <c r="I162" s="4868"/>
      <c r="J162" s="4868"/>
      <c r="K162" s="4868"/>
      <c r="L162" s="4868"/>
      <c r="M162" s="4868"/>
      <c r="N162" s="4869"/>
    </row>
    <row r="163" spans="1:14">
      <c r="A163" s="4827"/>
      <c r="B163" s="4870" t="s">
        <v>1779</v>
      </c>
      <c r="C163" s="4871"/>
      <c r="D163" s="4871"/>
      <c r="E163" s="4871"/>
      <c r="F163" s="4871"/>
      <c r="G163" s="4871"/>
      <c r="H163" s="4871"/>
      <c r="I163" s="4871"/>
      <c r="J163" s="4871"/>
      <c r="K163" s="4871"/>
      <c r="L163" s="4872" t="s">
        <v>283</v>
      </c>
      <c r="M163" s="4872"/>
      <c r="N163" s="4873"/>
    </row>
    <row r="164" spans="1:14">
      <c r="A164" s="4827"/>
      <c r="B164" s="4870"/>
      <c r="C164" s="4871"/>
      <c r="D164" s="4871"/>
      <c r="E164" s="4871"/>
      <c r="F164" s="4871"/>
      <c r="G164" s="4871"/>
      <c r="H164" s="4871"/>
      <c r="I164" s="4871"/>
      <c r="J164" s="4871"/>
      <c r="K164" s="4871"/>
      <c r="L164" s="4872"/>
      <c r="M164" s="4872"/>
      <c r="N164" s="4873"/>
    </row>
    <row r="165" spans="1:14" ht="15.75">
      <c r="A165" s="4827"/>
      <c r="B165" s="1880" t="s">
        <v>24</v>
      </c>
      <c r="C165" s="3663" t="s">
        <v>284</v>
      </c>
      <c r="D165" s="3664"/>
      <c r="E165" s="3664"/>
      <c r="F165" s="3665" t="str">
        <f>D125</f>
        <v>D</v>
      </c>
      <c r="G165" s="3663" t="s">
        <v>286</v>
      </c>
      <c r="H165" s="3664"/>
      <c r="I165" s="2739"/>
      <c r="J165" s="2739"/>
      <c r="K165" s="2739"/>
      <c r="L165" s="2739"/>
      <c r="M165" s="2739"/>
      <c r="N165" s="3666"/>
    </row>
    <row r="166" spans="1:14" ht="15.75">
      <c r="A166" s="4827"/>
      <c r="B166" s="4874" t="s">
        <v>27</v>
      </c>
      <c r="C166" s="3659" t="s">
        <v>33</v>
      </c>
      <c r="D166" s="3664"/>
      <c r="E166" s="3664"/>
      <c r="F166" s="3664"/>
      <c r="G166" s="3664"/>
      <c r="H166" s="3664"/>
      <c r="I166" s="2739"/>
      <c r="J166" s="2739"/>
      <c r="K166" s="2739"/>
      <c r="L166" s="2739"/>
      <c r="M166" s="2739"/>
      <c r="N166" s="3666"/>
    </row>
    <row r="167" spans="1:14" ht="15.75">
      <c r="A167" s="4827"/>
      <c r="B167" s="4874"/>
      <c r="C167" s="3659" t="s">
        <v>1284</v>
      </c>
      <c r="D167" s="3664"/>
      <c r="E167" s="3664"/>
      <c r="F167" s="3664"/>
      <c r="G167" s="3664"/>
      <c r="H167" s="3664"/>
      <c r="I167" s="2739"/>
      <c r="J167" s="2739"/>
      <c r="K167" s="2739"/>
      <c r="L167" s="2739"/>
      <c r="M167" s="2739"/>
      <c r="N167" s="3666"/>
    </row>
    <row r="168" spans="1:14" ht="15.75">
      <c r="A168" s="4827"/>
      <c r="B168" s="1881" t="s">
        <v>264</v>
      </c>
      <c r="C168" s="3657" t="s">
        <v>289</v>
      </c>
      <c r="D168" s="3664"/>
      <c r="E168" s="3664"/>
      <c r="F168" s="3664"/>
      <c r="G168" s="3664"/>
      <c r="H168" s="3664"/>
      <c r="I168" s="2739"/>
      <c r="J168" s="2739"/>
      <c r="K168" s="2739"/>
      <c r="L168" s="2739"/>
      <c r="M168" s="2739"/>
      <c r="N168" s="3666"/>
    </row>
    <row r="169" spans="1:14" ht="15.75">
      <c r="A169" s="4827"/>
      <c r="B169" s="1882" t="s">
        <v>12</v>
      </c>
      <c r="C169" s="3658" t="s">
        <v>18</v>
      </c>
      <c r="D169" s="3664"/>
      <c r="E169" s="3664"/>
      <c r="F169" s="3664"/>
      <c r="G169" s="3664"/>
      <c r="H169" s="3664"/>
      <c r="I169" s="2739"/>
      <c r="J169" s="2739"/>
      <c r="K169" s="2739"/>
      <c r="L169" s="2739"/>
      <c r="M169" s="2739"/>
      <c r="N169" s="3666"/>
    </row>
    <row r="170" spans="1:14" ht="15.75">
      <c r="A170" s="4827"/>
      <c r="B170" s="1883" t="s">
        <v>14</v>
      </c>
      <c r="C170" s="2920" t="s">
        <v>19</v>
      </c>
      <c r="D170" s="3664"/>
      <c r="E170" s="3664"/>
      <c r="F170" s="3664"/>
      <c r="G170" s="3664"/>
      <c r="H170" s="3664"/>
      <c r="I170" s="2739"/>
      <c r="J170" s="2739"/>
      <c r="K170" s="2739"/>
      <c r="L170" s="2739"/>
      <c r="M170" s="2739"/>
      <c r="N170" s="3666"/>
    </row>
    <row r="171" spans="1:14" ht="15.75">
      <c r="A171" s="4827"/>
      <c r="B171" s="1883"/>
      <c r="C171" s="3667" t="s">
        <v>22</v>
      </c>
      <c r="D171" s="3664"/>
      <c r="E171" s="3664"/>
      <c r="F171" s="3664"/>
      <c r="G171" s="3664"/>
      <c r="H171" s="3664"/>
      <c r="I171" s="2739"/>
      <c r="J171" s="2739"/>
      <c r="K171" s="2739"/>
      <c r="L171" s="2739"/>
      <c r="M171" s="2739"/>
      <c r="N171" s="3666"/>
    </row>
    <row r="172" spans="1:14" ht="15.75">
      <c r="A172" s="4827"/>
      <c r="B172" s="4875" t="s">
        <v>16</v>
      </c>
      <c r="C172" s="3668" t="s">
        <v>303</v>
      </c>
      <c r="D172" s="3664"/>
      <c r="E172" s="3664"/>
      <c r="F172" s="3664"/>
      <c r="G172" s="3664"/>
      <c r="H172" s="3664"/>
      <c r="I172" s="2739"/>
      <c r="J172" s="2739"/>
      <c r="K172" s="2739"/>
      <c r="L172" s="2739"/>
      <c r="M172" s="2739"/>
      <c r="N172" s="3666"/>
    </row>
    <row r="173" spans="1:14">
      <c r="A173" s="4827"/>
      <c r="B173" s="4875"/>
      <c r="C173" s="4876" t="s">
        <v>305</v>
      </c>
      <c r="D173" s="4876"/>
      <c r="E173" s="4876"/>
      <c r="F173" s="4876"/>
      <c r="G173" s="4876"/>
      <c r="H173" s="4876"/>
      <c r="I173" s="4876"/>
      <c r="J173" s="4876"/>
      <c r="K173" s="4876"/>
      <c r="L173" s="4876"/>
      <c r="M173" s="4876"/>
      <c r="N173" s="4877"/>
    </row>
    <row r="174" spans="1:14">
      <c r="A174" s="4827"/>
      <c r="B174" s="4875"/>
      <c r="C174" s="4876"/>
      <c r="D174" s="4876"/>
      <c r="E174" s="4876"/>
      <c r="F174" s="4876"/>
      <c r="G174" s="4876"/>
      <c r="H174" s="4876"/>
      <c r="I174" s="4876"/>
      <c r="J174" s="4876"/>
      <c r="K174" s="4876"/>
      <c r="L174" s="4876"/>
      <c r="M174" s="4876"/>
      <c r="N174" s="4877"/>
    </row>
    <row r="175" spans="1:14" ht="15.75">
      <c r="A175" s="4827"/>
      <c r="B175" s="1884" t="s">
        <v>295</v>
      </c>
      <c r="C175" s="3663" t="s">
        <v>312</v>
      </c>
      <c r="D175" s="3664"/>
      <c r="E175" s="3664"/>
      <c r="F175" s="3664"/>
      <c r="G175" s="3664"/>
      <c r="H175" s="3664"/>
      <c r="I175" s="2739"/>
      <c r="J175" s="2739"/>
      <c r="K175" s="2739"/>
      <c r="L175" s="2739"/>
      <c r="M175" s="2739"/>
      <c r="N175" s="3666"/>
    </row>
    <row r="176" spans="1:14">
      <c r="A176" s="4827"/>
      <c r="B176" s="1885" t="s">
        <v>297</v>
      </c>
      <c r="C176" s="4862" t="s">
        <v>1285</v>
      </c>
      <c r="D176" s="4862"/>
      <c r="E176" s="4862"/>
      <c r="F176" s="4862"/>
      <c r="G176" s="4862"/>
      <c r="H176" s="4862"/>
      <c r="I176" s="4862"/>
      <c r="J176" s="4862"/>
      <c r="K176" s="4862"/>
      <c r="L176" s="4862"/>
      <c r="M176" s="4862"/>
      <c r="N176" s="4863"/>
    </row>
    <row r="177" spans="1:14">
      <c r="A177" s="4827"/>
      <c r="B177" s="1885"/>
      <c r="C177" s="4862"/>
      <c r="D177" s="4862"/>
      <c r="E177" s="4862"/>
      <c r="F177" s="4862"/>
      <c r="G177" s="4862"/>
      <c r="H177" s="4862"/>
      <c r="I177" s="4862"/>
      <c r="J177" s="4862"/>
      <c r="K177" s="4862"/>
      <c r="L177" s="4862"/>
      <c r="M177" s="4862"/>
      <c r="N177" s="4863"/>
    </row>
    <row r="178" spans="1:14">
      <c r="A178" s="4827"/>
      <c r="B178" s="27" t="s">
        <v>266</v>
      </c>
      <c r="C178" s="4121" t="str">
        <f ca="1">CELL("nomfichier")</f>
        <v>E:\0-UPRT\1-UPRT.FR-SITE-WEB\ff-fiches-fabrications\ff-fiches-fabrication-maj-08-2020\[ff-14.A-restauration-13.postits-au-poids.xlsx]Epurer un texte (2)</v>
      </c>
      <c r="D178" s="4121"/>
      <c r="E178" s="4121"/>
      <c r="F178" s="4121"/>
      <c r="G178" s="4121"/>
      <c r="H178" s="4121"/>
      <c r="I178" s="4121"/>
      <c r="J178" s="4121"/>
      <c r="K178" s="4121"/>
      <c r="L178" s="4121"/>
      <c r="M178" s="4121"/>
      <c r="N178" s="4122"/>
    </row>
    <row r="179" spans="1:14">
      <c r="A179" s="4827"/>
      <c r="B179" s="1870" t="s">
        <v>268</v>
      </c>
      <c r="C179" s="4123" t="s">
        <v>1687</v>
      </c>
      <c r="D179" s="4123"/>
      <c r="E179" s="4123"/>
      <c r="F179" s="4123"/>
      <c r="G179" s="4123"/>
      <c r="H179" s="4123"/>
      <c r="I179" s="4123"/>
      <c r="J179" s="4123"/>
      <c r="K179" s="4123"/>
      <c r="L179" s="4123"/>
      <c r="M179" s="4123"/>
      <c r="N179" s="4801"/>
    </row>
    <row r="180" spans="1:14" ht="15.75" thickBot="1">
      <c r="A180" s="4827"/>
      <c r="B180" s="4112" t="s">
        <v>271</v>
      </c>
      <c r="C180" s="4802"/>
      <c r="D180" s="4802"/>
      <c r="E180" s="4802"/>
      <c r="F180" s="4802"/>
      <c r="G180" s="4802"/>
      <c r="H180" s="4802"/>
      <c r="I180" s="4802"/>
      <c r="J180" s="4802"/>
      <c r="K180" s="4802"/>
      <c r="L180" s="4802"/>
      <c r="M180" s="4802"/>
      <c r="N180" s="4114"/>
    </row>
    <row r="181" spans="1:14" ht="68.25" customHeight="1" thickBot="1">
      <c r="A181" s="3"/>
      <c r="B181" s="3"/>
      <c r="C181" s="3"/>
      <c r="D181" s="3"/>
      <c r="E181" s="3"/>
      <c r="F181" s="3"/>
      <c r="G181" s="3"/>
      <c r="H181" s="3"/>
      <c r="I181" s="3"/>
      <c r="J181" s="3"/>
      <c r="K181" s="3"/>
      <c r="L181" s="3"/>
      <c r="M181" s="3"/>
      <c r="N181" s="3"/>
    </row>
    <row r="182" spans="1:14">
      <c r="A182" s="4188" t="s">
        <v>260</v>
      </c>
      <c r="B182" s="4803" t="s">
        <v>1748</v>
      </c>
      <c r="C182" s="4804"/>
      <c r="D182" s="4804"/>
      <c r="E182" s="4804"/>
      <c r="F182" s="4804"/>
      <c r="G182" s="4804"/>
      <c r="H182" s="4804"/>
      <c r="I182" s="4804"/>
      <c r="J182" s="4804"/>
      <c r="K182" s="4804"/>
      <c r="L182" s="4804"/>
      <c r="M182" s="4804"/>
      <c r="N182" s="4194">
        <v>5</v>
      </c>
    </row>
    <row r="183" spans="1:14">
      <c r="A183" s="4189"/>
      <c r="B183" s="4805"/>
      <c r="C183" s="4806"/>
      <c r="D183" s="4806"/>
      <c r="E183" s="4806"/>
      <c r="F183" s="4806"/>
      <c r="G183" s="4806"/>
      <c r="H183" s="4806"/>
      <c r="I183" s="4806"/>
      <c r="J183" s="4806"/>
      <c r="K183" s="4806"/>
      <c r="L183" s="4806"/>
      <c r="M183" s="4806"/>
      <c r="N183" s="4750"/>
    </row>
    <row r="184" spans="1:14">
      <c r="A184" s="4189"/>
      <c r="B184" s="4805"/>
      <c r="C184" s="4806"/>
      <c r="D184" s="4806"/>
      <c r="E184" s="4806"/>
      <c r="F184" s="4806"/>
      <c r="G184" s="4806"/>
      <c r="H184" s="4806"/>
      <c r="I184" s="4806"/>
      <c r="J184" s="4806"/>
      <c r="K184" s="4806"/>
      <c r="L184" s="4806"/>
      <c r="M184" s="4806"/>
      <c r="N184" s="4750"/>
    </row>
    <row r="185" spans="1:14">
      <c r="A185" s="4827"/>
      <c r="B185" s="4828" t="s">
        <v>1710</v>
      </c>
      <c r="C185" s="4829"/>
      <c r="D185" s="4829"/>
      <c r="E185" s="4829"/>
      <c r="F185" s="4829"/>
      <c r="G185" s="4829"/>
      <c r="H185" s="4829"/>
      <c r="I185" s="4829"/>
      <c r="J185" s="4829"/>
      <c r="K185" s="4829"/>
      <c r="L185" s="4829"/>
      <c r="M185" s="4829"/>
      <c r="N185" s="4830"/>
    </row>
    <row r="186" spans="1:14">
      <c r="A186" s="4827"/>
      <c r="B186" s="4828"/>
      <c r="C186" s="4829"/>
      <c r="D186" s="4829"/>
      <c r="E186" s="4829"/>
      <c r="F186" s="4829"/>
      <c r="G186" s="4829"/>
      <c r="H186" s="4829"/>
      <c r="I186" s="4829"/>
      <c r="J186" s="4829"/>
      <c r="K186" s="4829"/>
      <c r="L186" s="4829"/>
      <c r="M186" s="4829"/>
      <c r="N186" s="4830"/>
    </row>
    <row r="187" spans="1:14">
      <c r="A187" s="4827"/>
      <c r="B187" s="4828"/>
      <c r="C187" s="4829"/>
      <c r="D187" s="4829"/>
      <c r="E187" s="4829"/>
      <c r="F187" s="4829"/>
      <c r="G187" s="4829"/>
      <c r="H187" s="4829"/>
      <c r="I187" s="4829"/>
      <c r="J187" s="4829"/>
      <c r="K187" s="4829"/>
      <c r="L187" s="4829"/>
      <c r="M187" s="4829"/>
      <c r="N187" s="4830"/>
    </row>
    <row r="188" spans="1:14">
      <c r="A188" s="4827"/>
      <c r="B188" s="4831" t="s">
        <v>1711</v>
      </c>
      <c r="C188" s="4832"/>
      <c r="D188" s="4832"/>
      <c r="E188" s="4832"/>
      <c r="F188" s="4832"/>
      <c r="G188" s="4832"/>
      <c r="H188" s="4832"/>
      <c r="I188" s="4832"/>
      <c r="J188" s="4832"/>
      <c r="K188" s="4832"/>
      <c r="L188" s="4832"/>
      <c r="M188" s="4832"/>
      <c r="N188" s="4833"/>
    </row>
    <row r="189" spans="1:14">
      <c r="A189" s="4827"/>
      <c r="B189" s="4831"/>
      <c r="C189" s="4832"/>
      <c r="D189" s="4832"/>
      <c r="E189" s="4832"/>
      <c r="F189" s="4832"/>
      <c r="G189" s="4832"/>
      <c r="H189" s="4832"/>
      <c r="I189" s="4832"/>
      <c r="J189" s="4832"/>
      <c r="K189" s="4832"/>
      <c r="L189" s="4832"/>
      <c r="M189" s="4832"/>
      <c r="N189" s="4833"/>
    </row>
    <row r="190" spans="1:14">
      <c r="A190" s="4827"/>
      <c r="B190" s="4831"/>
      <c r="C190" s="4832"/>
      <c r="D190" s="4832"/>
      <c r="E190" s="4832"/>
      <c r="F190" s="4832"/>
      <c r="G190" s="4832"/>
      <c r="H190" s="4832"/>
      <c r="I190" s="4832"/>
      <c r="J190" s="4832"/>
      <c r="K190" s="4832"/>
      <c r="L190" s="4832"/>
      <c r="M190" s="4832"/>
      <c r="N190" s="4833"/>
    </row>
    <row r="191" spans="1:14">
      <c r="A191" s="4827"/>
      <c r="B191" s="4831"/>
      <c r="C191" s="4832"/>
      <c r="D191" s="4832"/>
      <c r="E191" s="4832"/>
      <c r="F191" s="4832"/>
      <c r="G191" s="4832"/>
      <c r="H191" s="4832"/>
      <c r="I191" s="4832"/>
      <c r="J191" s="4832"/>
      <c r="K191" s="4832"/>
      <c r="L191" s="4832"/>
      <c r="M191" s="4832"/>
      <c r="N191" s="4833"/>
    </row>
    <row r="192" spans="1:14">
      <c r="A192" s="4827"/>
      <c r="B192" s="4831"/>
      <c r="C192" s="4832"/>
      <c r="D192" s="4832"/>
      <c r="E192" s="4832"/>
      <c r="F192" s="4832"/>
      <c r="G192" s="4832"/>
      <c r="H192" s="4832"/>
      <c r="I192" s="4832"/>
      <c r="J192" s="4832"/>
      <c r="K192" s="4832"/>
      <c r="L192" s="4832"/>
      <c r="M192" s="4832"/>
      <c r="N192" s="4833"/>
    </row>
    <row r="193" spans="1:14">
      <c r="A193" s="4827"/>
      <c r="B193" s="4834"/>
      <c r="C193" s="4129"/>
      <c r="D193" s="4129"/>
      <c r="E193" s="4129"/>
      <c r="F193" s="4129"/>
      <c r="G193" s="4129"/>
      <c r="H193" s="4129"/>
      <c r="I193" s="4129"/>
      <c r="J193" s="4129"/>
      <c r="K193" s="4129"/>
      <c r="L193" s="4129"/>
      <c r="M193" s="4129"/>
      <c r="N193" s="4835"/>
    </row>
    <row r="194" spans="1:14" ht="18">
      <c r="A194" s="4827"/>
      <c r="B194" s="1871" t="s">
        <v>12</v>
      </c>
      <c r="C194" s="1022" t="s">
        <v>25</v>
      </c>
      <c r="D194" s="1023"/>
      <c r="E194"/>
      <c r="F194" s="4836" t="s">
        <v>22</v>
      </c>
      <c r="G194" s="4836"/>
      <c r="H194" s="4836"/>
      <c r="I194" s="4836"/>
      <c r="J194" s="4836"/>
      <c r="K194" s="4836"/>
      <c r="L194" s="4878" t="s">
        <v>1749</v>
      </c>
      <c r="M194" s="1024" t="s">
        <v>26</v>
      </c>
      <c r="N194" s="992" t="s">
        <v>14</v>
      </c>
    </row>
    <row r="195" spans="1:14" ht="18">
      <c r="A195" s="4827"/>
      <c r="B195" s="4879">
        <f>C240</f>
        <v>1.0000000000000002</v>
      </c>
      <c r="C195" s="4839" t="s">
        <v>291</v>
      </c>
      <c r="D195" s="1004"/>
      <c r="E195" s="6"/>
      <c r="F195" s="6"/>
      <c r="G195" s="1104" t="s">
        <v>292</v>
      </c>
      <c r="H195" s="1115" t="s">
        <v>1750</v>
      </c>
      <c r="I195" s="1115"/>
      <c r="J195" s="1115"/>
      <c r="K195" s="1105" t="s">
        <v>16</v>
      </c>
      <c r="L195" s="4878"/>
      <c r="M195" s="4850">
        <v>1.5</v>
      </c>
      <c r="N195" s="4851"/>
    </row>
    <row r="196" spans="1:14" ht="15.75">
      <c r="A196" s="4827"/>
      <c r="B196" s="4879"/>
      <c r="C196" s="4839"/>
      <c r="D196" s="1025"/>
      <c r="E196" s="6"/>
      <c r="F196" s="6"/>
      <c r="G196" s="6"/>
      <c r="H196" s="6"/>
      <c r="I196" s="1104" t="s">
        <v>293</v>
      </c>
      <c r="J196" s="1116">
        <v>400</v>
      </c>
      <c r="K196" s="1105" t="s">
        <v>16</v>
      </c>
      <c r="L196" s="4878"/>
      <c r="M196" s="4850"/>
      <c r="N196" s="4851"/>
    </row>
    <row r="197" spans="1:14" ht="18.75">
      <c r="A197" s="4827"/>
      <c r="B197" s="4880" t="s">
        <v>1751</v>
      </c>
      <c r="C197" s="4881"/>
      <c r="D197" s="1005"/>
      <c r="E197" s="6"/>
      <c r="F197" s="6"/>
      <c r="G197" s="6"/>
      <c r="H197" s="1025"/>
      <c r="I197" s="1104" t="s">
        <v>294</v>
      </c>
      <c r="J197" s="1117">
        <v>250</v>
      </c>
      <c r="K197" s="1106" t="s">
        <v>295</v>
      </c>
      <c r="L197" s="4878"/>
      <c r="M197" s="6"/>
      <c r="N197" s="14"/>
    </row>
    <row r="198" spans="1:14" ht="15.75">
      <c r="A198" s="4827"/>
      <c r="B198" s="4880"/>
      <c r="C198" s="4881"/>
      <c r="D198" s="1109"/>
      <c r="E198" s="1109"/>
      <c r="F198" s="1109"/>
      <c r="G198" s="1109"/>
      <c r="H198" s="6"/>
      <c r="I198" s="1104" t="s">
        <v>296</v>
      </c>
      <c r="J198" s="1946">
        <f>(B195/J196)*J197</f>
        <v>0.62500000000000011</v>
      </c>
      <c r="K198" s="1107" t="s">
        <v>297</v>
      </c>
      <c r="L198" s="1947"/>
      <c r="M198" s="1854"/>
      <c r="N198" s="20"/>
    </row>
    <row r="199" spans="1:14" ht="15.75">
      <c r="A199" s="4827"/>
      <c r="B199" s="4856" t="s">
        <v>27</v>
      </c>
      <c r="C199" s="4857"/>
      <c r="D199" s="1701" t="s">
        <v>299</v>
      </c>
      <c r="E199" s="1110"/>
      <c r="F199" s="1110"/>
      <c r="G199" s="1110" t="str">
        <f>D202</f>
        <v>D</v>
      </c>
      <c r="H199" s="1110"/>
      <c r="I199" s="4883">
        <f>J198</f>
        <v>0.62500000000000011</v>
      </c>
      <c r="J199" s="4883"/>
      <c r="K199" s="4884" t="s">
        <v>298</v>
      </c>
      <c r="L199" s="4884"/>
      <c r="M199" s="4854">
        <f>M195</f>
        <v>1.5</v>
      </c>
      <c r="N199" s="4855"/>
    </row>
    <row r="200" spans="1:14" ht="18.75">
      <c r="A200" s="4827"/>
      <c r="B200" s="4885" t="s">
        <v>300</v>
      </c>
      <c r="C200" s="4886" t="s">
        <v>1752</v>
      </c>
      <c r="D200" s="1701" t="s">
        <v>302</v>
      </c>
      <c r="E200" s="1110"/>
      <c r="F200" s="1110"/>
      <c r="G200" s="1110"/>
      <c r="H200" s="1110"/>
      <c r="I200" s="1110"/>
      <c r="J200" s="1110"/>
      <c r="K200" s="1110"/>
      <c r="L200" s="1948" t="s">
        <v>1753</v>
      </c>
      <c r="M200" s="4887">
        <f>M195+M233</f>
        <v>1.8</v>
      </c>
      <c r="N200" s="4888"/>
    </row>
    <row r="201" spans="1:14" ht="15.75">
      <c r="A201" s="4827"/>
      <c r="B201" s="4885"/>
      <c r="C201" s="4886"/>
      <c r="D201" s="1111" t="s">
        <v>24</v>
      </c>
      <c r="E201" s="1039"/>
      <c r="F201" s="1039"/>
      <c r="G201" s="1112"/>
      <c r="H201" s="1110"/>
      <c r="I201" s="1110"/>
      <c r="J201" s="1026" t="s">
        <v>304</v>
      </c>
      <c r="K201" s="4860">
        <f ca="1">NOW()</f>
        <v>44545.406542013887</v>
      </c>
      <c r="L201" s="4860"/>
      <c r="M201" s="4860"/>
      <c r="N201" s="4861"/>
    </row>
    <row r="202" spans="1:14" ht="15.75">
      <c r="A202" s="4827"/>
      <c r="B202" s="4885"/>
      <c r="C202" s="4886"/>
      <c r="D202" s="1051" t="str">
        <f>SUBSTITUTE(ADDRESS(1,COLUMN(),4),"1","")</f>
        <v>D</v>
      </c>
      <c r="E202" s="1103"/>
      <c r="F202" s="1103"/>
      <c r="G202" s="1103"/>
      <c r="H202" s="1103"/>
      <c r="I202" s="1103"/>
      <c r="J202" s="1103"/>
      <c r="K202" s="1103"/>
      <c r="L202" s="1103"/>
      <c r="M202" s="1101"/>
      <c r="N202" s="991"/>
    </row>
    <row r="203" spans="1:14" ht="18.75">
      <c r="A203" s="4827"/>
      <c r="B203" s="3669"/>
      <c r="C203" s="3670"/>
      <c r="D203" s="4840" t="s">
        <v>309</v>
      </c>
      <c r="E203" s="4840"/>
      <c r="F203" s="1002"/>
      <c r="G203" s="1002"/>
      <c r="H203" s="6"/>
      <c r="I203" s="1002"/>
      <c r="J203" s="1014"/>
      <c r="K203" s="1113"/>
      <c r="L203" s="1120"/>
      <c r="M203" s="4841" t="s">
        <v>310</v>
      </c>
      <c r="N203" s="4842"/>
    </row>
    <row r="204" spans="1:14" ht="18">
      <c r="A204" s="4827"/>
      <c r="B204" s="3669"/>
      <c r="C204" s="3671" t="s">
        <v>311</v>
      </c>
      <c r="D204" s="1855">
        <f>D205*1000</f>
        <v>1000.0000000000002</v>
      </c>
      <c r="E204" s="1856"/>
      <c r="F204" s="1857"/>
      <c r="G204" s="6"/>
      <c r="H204" s="6"/>
      <c r="I204" s="1145"/>
      <c r="J204" s="1014"/>
      <c r="K204" s="1331"/>
      <c r="L204" s="1066" t="s">
        <v>311</v>
      </c>
      <c r="M204" s="1858"/>
      <c r="N204" s="24">
        <f>L240</f>
        <v>1500</v>
      </c>
    </row>
    <row r="205" spans="1:14" ht="18.75">
      <c r="A205" s="4827"/>
      <c r="B205" s="3669"/>
      <c r="C205" s="3672"/>
      <c r="D205" s="1859">
        <f>B195</f>
        <v>1.0000000000000002</v>
      </c>
      <c r="E205" s="1856"/>
      <c r="F205" s="1860"/>
      <c r="G205" s="1002"/>
      <c r="H205" s="6"/>
      <c r="I205" s="1861"/>
      <c r="J205" s="1618"/>
      <c r="K205" s="1862"/>
      <c r="L205" s="1120"/>
      <c r="M205" s="1858"/>
      <c r="N205" s="25">
        <f>M240</f>
        <v>1.4999999999999998</v>
      </c>
    </row>
    <row r="206" spans="1:14">
      <c r="A206" s="4827"/>
      <c r="B206" s="1873"/>
      <c r="C206" s="1103"/>
      <c r="D206" s="1103"/>
      <c r="E206" s="1103"/>
      <c r="F206" s="1103"/>
      <c r="G206" s="1103"/>
      <c r="H206" s="1103"/>
      <c r="I206" s="1103"/>
      <c r="J206" s="1103"/>
      <c r="K206" s="1103"/>
      <c r="L206" s="1101" t="s">
        <v>306</v>
      </c>
      <c r="M206" s="1101" t="s">
        <v>17</v>
      </c>
      <c r="N206" s="991" t="s">
        <v>308</v>
      </c>
    </row>
    <row r="207" spans="1:14" ht="18.75">
      <c r="A207" s="4827"/>
      <c r="B207" s="1949"/>
      <c r="C207" s="1950"/>
      <c r="D207" s="3656"/>
      <c r="E207" s="1002"/>
      <c r="F207" s="1002"/>
      <c r="G207" s="1002"/>
      <c r="H207" s="6"/>
      <c r="I207" s="1002"/>
      <c r="J207" s="1014">
        <f>D207</f>
        <v>0</v>
      </c>
      <c r="K207" s="1113">
        <f>IF(ISTEXT(B207),B207,IF(ISBLANK(B207),0,(B207/B195)*M195))</f>
        <v>0</v>
      </c>
      <c r="L207" s="1951">
        <f>M207*1000</f>
        <v>0</v>
      </c>
      <c r="M207" s="1121">
        <f>M195*C207</f>
        <v>0</v>
      </c>
      <c r="N207" s="26">
        <f>IF(ISTEXT(C207),0,(C207))</f>
        <v>0</v>
      </c>
    </row>
    <row r="208" spans="1:14" ht="18.75">
      <c r="A208" s="4827"/>
      <c r="B208" s="1949"/>
      <c r="C208" s="1952">
        <v>0.4</v>
      </c>
      <c r="D208" s="3656" t="s">
        <v>1750</v>
      </c>
      <c r="E208" s="1002"/>
      <c r="F208" s="1002"/>
      <c r="G208" s="1002"/>
      <c r="H208" s="6"/>
      <c r="I208" s="1002"/>
      <c r="J208" s="1014" t="str">
        <f>D208</f>
        <v>foies de poulet</v>
      </c>
      <c r="K208" s="1113">
        <f>IF(ISTEXT(B208),B208,IF(ISBLANK(B208),0,(B208/B195)*M195))</f>
        <v>0</v>
      </c>
      <c r="L208" s="1953">
        <f>M208*1000</f>
        <v>600.00000000000011</v>
      </c>
      <c r="M208" s="1121">
        <f>M195*C208</f>
        <v>0.60000000000000009</v>
      </c>
      <c r="N208" s="1954">
        <f t="shared" ref="N208:N227" si="5">IF(ISTEXT(C208),0,(C208))</f>
        <v>0.4</v>
      </c>
    </row>
    <row r="209" spans="1:14" ht="18.75">
      <c r="A209" s="4827"/>
      <c r="B209" s="1949"/>
      <c r="C209" s="1952">
        <v>0.34</v>
      </c>
      <c r="D209" s="3656" t="s">
        <v>1754</v>
      </c>
      <c r="E209" s="1002"/>
      <c r="F209" s="1002"/>
      <c r="G209" s="1002"/>
      <c r="H209" s="6"/>
      <c r="I209" s="1002"/>
      <c r="J209" s="1014" t="str">
        <f>D209</f>
        <v>gorge de porc</v>
      </c>
      <c r="K209" s="1113">
        <f>IF(ISTEXT(B209),B209,IF(ISBLANK(B209),0,(B209/B195)*M195))</f>
        <v>0</v>
      </c>
      <c r="L209" s="1953">
        <f t="shared" ref="L209:L225" si="6">M209*1000</f>
        <v>510</v>
      </c>
      <c r="M209" s="1121">
        <f>M195*C209</f>
        <v>0.51</v>
      </c>
      <c r="N209" s="1954">
        <f t="shared" si="5"/>
        <v>0.34</v>
      </c>
    </row>
    <row r="210" spans="1:14" ht="18.75">
      <c r="A210" s="4827"/>
      <c r="B210" s="1949"/>
      <c r="C210" s="1952">
        <v>0.05</v>
      </c>
      <c r="D210" s="3656" t="s">
        <v>1755</v>
      </c>
      <c r="E210" s="1002"/>
      <c r="F210" s="1002"/>
      <c r="G210" s="1002"/>
      <c r="H210" s="6"/>
      <c r="I210" s="1002"/>
      <c r="J210" s="1014" t="str">
        <f>D210</f>
        <v>œufs entiers</v>
      </c>
      <c r="K210" s="1113">
        <f>IF(ISTEXT(B210),B210,IF(ISBLANK(B210),0,(B210/B195)*M195))</f>
        <v>0</v>
      </c>
      <c r="L210" s="1953">
        <f t="shared" si="6"/>
        <v>75.000000000000014</v>
      </c>
      <c r="M210" s="1121">
        <f>M195*C210</f>
        <v>7.5000000000000011E-2</v>
      </c>
      <c r="N210" s="1954">
        <f t="shared" si="5"/>
        <v>0.05</v>
      </c>
    </row>
    <row r="211" spans="1:14" ht="18.75">
      <c r="A211" s="4827"/>
      <c r="B211" s="1949"/>
      <c r="C211" s="1952">
        <v>0.01</v>
      </c>
      <c r="D211" s="3656" t="s">
        <v>1756</v>
      </c>
      <c r="E211" s="1002"/>
      <c r="F211" s="1002"/>
      <c r="G211" s="1002"/>
      <c r="H211" s="6"/>
      <c r="I211" s="1002"/>
      <c r="J211" s="1014" t="str">
        <f t="shared" ref="J211:J227" si="7">D211</f>
        <v>graisse d'oie</v>
      </c>
      <c r="K211" s="1113">
        <f>IF(ISTEXT(B211),B211,IF(ISBLANK(B211),0,(B211/B195)*M195))</f>
        <v>0</v>
      </c>
      <c r="L211" s="1953">
        <f t="shared" si="6"/>
        <v>15</v>
      </c>
      <c r="M211" s="1121">
        <f>M195*C211</f>
        <v>1.4999999999999999E-2</v>
      </c>
      <c r="N211" s="1954">
        <f t="shared" si="5"/>
        <v>0.01</v>
      </c>
    </row>
    <row r="212" spans="1:14" ht="18.75">
      <c r="A212" s="4827"/>
      <c r="B212" s="1949"/>
      <c r="C212" s="1952">
        <v>0.03</v>
      </c>
      <c r="D212" s="3656" t="s">
        <v>1757</v>
      </c>
      <c r="E212" s="1002"/>
      <c r="F212" s="1002"/>
      <c r="G212" s="1002"/>
      <c r="H212" s="6"/>
      <c r="I212" s="1002"/>
      <c r="J212" s="1014" t="str">
        <f t="shared" si="7"/>
        <v>echalotes</v>
      </c>
      <c r="K212" s="1113">
        <f>IF(ISTEXT(B212),B212,IF(ISBLANK(B212),0,(B212/B195)*M195))</f>
        <v>0</v>
      </c>
      <c r="L212" s="1953">
        <f t="shared" si="6"/>
        <v>45</v>
      </c>
      <c r="M212" s="1121">
        <f>M195*C212</f>
        <v>4.4999999999999998E-2</v>
      </c>
      <c r="N212" s="1954">
        <f t="shared" si="5"/>
        <v>0.03</v>
      </c>
    </row>
    <row r="213" spans="1:14" ht="18.75">
      <c r="A213" s="4827"/>
      <c r="B213" s="1949"/>
      <c r="C213" s="1955">
        <v>1.4999999999999999E-2</v>
      </c>
      <c r="D213" s="3656" t="s">
        <v>1758</v>
      </c>
      <c r="E213" s="1002"/>
      <c r="F213" s="1002"/>
      <c r="G213" s="1002"/>
      <c r="H213" s="6"/>
      <c r="I213" s="1002"/>
      <c r="J213" s="1014" t="str">
        <f t="shared" si="7"/>
        <v>persil plat</v>
      </c>
      <c r="K213" s="1113">
        <f>IF(ISTEXT(B213),B213,IF(ISBLANK(B213),0,(B213/B195)*M195))</f>
        <v>0</v>
      </c>
      <c r="L213" s="1953">
        <f t="shared" si="6"/>
        <v>22.5</v>
      </c>
      <c r="M213" s="1121">
        <f>M195*C213</f>
        <v>2.2499999999999999E-2</v>
      </c>
      <c r="N213" s="1956">
        <f t="shared" si="5"/>
        <v>1.4999999999999999E-2</v>
      </c>
    </row>
    <row r="214" spans="1:14" ht="18.75">
      <c r="A214" s="4827"/>
      <c r="B214" s="1949"/>
      <c r="C214" s="1952">
        <v>0.03</v>
      </c>
      <c r="D214" s="3656" t="s">
        <v>1759</v>
      </c>
      <c r="E214" s="1002"/>
      <c r="F214" s="1002"/>
      <c r="G214" s="1002"/>
      <c r="H214" s="6"/>
      <c r="I214" s="1002"/>
      <c r="J214" s="1014" t="str">
        <f t="shared" si="7"/>
        <v>crème UHT</v>
      </c>
      <c r="K214" s="1113">
        <f>IF(ISTEXT(B214),B214,IF(ISBLANK(B214),0,(B214/B195)*M195))</f>
        <v>0</v>
      </c>
      <c r="L214" s="1953">
        <f t="shared" si="6"/>
        <v>45</v>
      </c>
      <c r="M214" s="1121">
        <f>M195*C214</f>
        <v>4.4999999999999998E-2</v>
      </c>
      <c r="N214" s="1954">
        <f t="shared" si="5"/>
        <v>0.03</v>
      </c>
    </row>
    <row r="215" spans="1:14" ht="18.75">
      <c r="A215" s="4827"/>
      <c r="B215" s="1949"/>
      <c r="C215" s="1952">
        <v>0.02</v>
      </c>
      <c r="D215" s="3656" t="s">
        <v>1760</v>
      </c>
      <c r="E215" s="1002"/>
      <c r="F215" s="1002"/>
      <c r="G215" s="1002"/>
      <c r="H215" s="6"/>
      <c r="I215" s="1002"/>
      <c r="J215" s="1014" t="str">
        <f t="shared" si="7"/>
        <v>lait UHT</v>
      </c>
      <c r="K215" s="1113">
        <f>IF(ISTEXT(B215),B215,IF(ISBLANK(B215),0,(B215/B195)*M195))</f>
        <v>0</v>
      </c>
      <c r="L215" s="1953">
        <f t="shared" si="6"/>
        <v>30</v>
      </c>
      <c r="M215" s="1121">
        <f>M195*C215</f>
        <v>0.03</v>
      </c>
      <c r="N215" s="1954">
        <f t="shared" si="5"/>
        <v>0.02</v>
      </c>
    </row>
    <row r="216" spans="1:14" ht="18.75">
      <c r="A216" s="4827"/>
      <c r="B216" s="1949"/>
      <c r="C216" s="1952">
        <v>0.04</v>
      </c>
      <c r="D216" s="3656" t="s">
        <v>1761</v>
      </c>
      <c r="E216" s="1002"/>
      <c r="F216" s="1002"/>
      <c r="G216" s="1002"/>
      <c r="H216" s="6"/>
      <c r="I216" s="1002"/>
      <c r="J216" s="1014" t="str">
        <f t="shared" si="7"/>
        <v>mie de pain</v>
      </c>
      <c r="K216" s="1113">
        <f>IF(ISTEXT(B216),B216,IF(ISBLANK(B216),0,(B216/B195)*M195))</f>
        <v>0</v>
      </c>
      <c r="L216" s="1953">
        <f t="shared" si="6"/>
        <v>60</v>
      </c>
      <c r="M216" s="1121">
        <f>M195*C216</f>
        <v>0.06</v>
      </c>
      <c r="N216" s="1954">
        <f t="shared" si="5"/>
        <v>0.04</v>
      </c>
    </row>
    <row r="217" spans="1:14" ht="18.75">
      <c r="A217" s="4827"/>
      <c r="B217" s="1949"/>
      <c r="C217" s="1952">
        <v>0.02</v>
      </c>
      <c r="D217" s="3656" t="s">
        <v>1762</v>
      </c>
      <c r="E217" s="1002"/>
      <c r="F217" s="1002"/>
      <c r="G217" s="1002"/>
      <c r="H217" s="6"/>
      <c r="I217" s="1002"/>
      <c r="J217" s="1014" t="str">
        <f t="shared" si="7"/>
        <v>eau de vie de vin vieux</v>
      </c>
      <c r="K217" s="1113">
        <f>IF(ISTEXT(B217),B217,IF(ISBLANK(B217),0,(B217/B195)*M195))</f>
        <v>0</v>
      </c>
      <c r="L217" s="1953">
        <f t="shared" si="6"/>
        <v>30</v>
      </c>
      <c r="M217" s="1121">
        <f>M195*C217</f>
        <v>0.03</v>
      </c>
      <c r="N217" s="1954">
        <f t="shared" si="5"/>
        <v>0.02</v>
      </c>
    </row>
    <row r="218" spans="1:14" ht="18.75">
      <c r="A218" s="4827"/>
      <c r="B218" s="1949"/>
      <c r="C218" s="1952">
        <v>0.02</v>
      </c>
      <c r="D218" s="3656" t="s">
        <v>1763</v>
      </c>
      <c r="E218" s="1002"/>
      <c r="F218" s="1002"/>
      <c r="G218" s="1002"/>
      <c r="H218" s="6"/>
      <c r="I218" s="1002"/>
      <c r="J218" s="1014" t="str">
        <f t="shared" si="7"/>
        <v>madère</v>
      </c>
      <c r="K218" s="1113">
        <f>IF(ISTEXT(B218),B218,IF(ISBLANK(B218),0,(B218/B195)*M195))</f>
        <v>0</v>
      </c>
      <c r="L218" s="1953">
        <f t="shared" si="6"/>
        <v>30</v>
      </c>
      <c r="M218" s="1121">
        <f>M195*C218</f>
        <v>0.03</v>
      </c>
      <c r="N218" s="1954">
        <f t="shared" si="5"/>
        <v>0.02</v>
      </c>
    </row>
    <row r="219" spans="1:14" ht="18.75">
      <c r="A219" s="4827"/>
      <c r="B219" s="1949"/>
      <c r="C219" s="1955">
        <v>1.7999999999999999E-2</v>
      </c>
      <c r="D219" s="3656" t="s">
        <v>1764</v>
      </c>
      <c r="E219" s="1002"/>
      <c r="F219" s="1002"/>
      <c r="G219" s="1002"/>
      <c r="H219" s="6"/>
      <c r="I219" s="1002"/>
      <c r="J219" s="1014" t="str">
        <f t="shared" si="7"/>
        <v>sel nitrité</v>
      </c>
      <c r="K219" s="1113">
        <f>IF(ISTEXT(B219),B219,IF(ISBLANK(B219),0,(B219/B195)*M195))</f>
        <v>0</v>
      </c>
      <c r="L219" s="1953">
        <f t="shared" si="6"/>
        <v>26.999999999999996</v>
      </c>
      <c r="M219" s="1121">
        <f>M195*C219</f>
        <v>2.6999999999999996E-2</v>
      </c>
      <c r="N219" s="1956">
        <f t="shared" si="5"/>
        <v>1.7999999999999999E-2</v>
      </c>
    </row>
    <row r="220" spans="1:14" ht="18.75">
      <c r="A220" s="4827"/>
      <c r="B220" s="1949"/>
      <c r="C220" s="1955">
        <v>2E-3</v>
      </c>
      <c r="D220" s="3656" t="s">
        <v>1765</v>
      </c>
      <c r="E220" s="1002"/>
      <c r="F220" s="1002"/>
      <c r="G220" s="1002"/>
      <c r="H220" s="6"/>
      <c r="I220" s="6"/>
      <c r="J220" s="1014" t="str">
        <f t="shared" si="7"/>
        <v>dextrose</v>
      </c>
      <c r="K220" s="1113">
        <f>IF(ISTEXT(B220),B220,IF(ISBLANK(B220),0,(B220/B195)*M195))</f>
        <v>0</v>
      </c>
      <c r="L220" s="1953">
        <f t="shared" si="6"/>
        <v>3</v>
      </c>
      <c r="M220" s="1121">
        <f>M195*C220</f>
        <v>3.0000000000000001E-3</v>
      </c>
      <c r="N220" s="1956">
        <f t="shared" si="5"/>
        <v>2E-3</v>
      </c>
    </row>
    <row r="221" spans="1:14" ht="18.75">
      <c r="A221" s="4827"/>
      <c r="B221" s="1949"/>
      <c r="C221" s="1955">
        <v>2E-3</v>
      </c>
      <c r="D221" s="3656" t="s">
        <v>1766</v>
      </c>
      <c r="E221" s="1002"/>
      <c r="F221" s="1002"/>
      <c r="G221" s="1002"/>
      <c r="H221" s="6"/>
      <c r="I221" s="1002"/>
      <c r="J221" s="1014" t="str">
        <f t="shared" si="7"/>
        <v>poivre gris du moulin</v>
      </c>
      <c r="K221" s="1113">
        <f>IF(ISTEXT(B221),B221,IF(ISBLANK(B221),0,(B221/B195)*M195))</f>
        <v>0</v>
      </c>
      <c r="L221" s="1953">
        <f t="shared" si="6"/>
        <v>3</v>
      </c>
      <c r="M221" s="1121">
        <f>M195*C221</f>
        <v>3.0000000000000001E-3</v>
      </c>
      <c r="N221" s="1956">
        <f t="shared" si="5"/>
        <v>2E-3</v>
      </c>
    </row>
    <row r="222" spans="1:14" ht="18.75">
      <c r="A222" s="4827"/>
      <c r="B222" s="1949"/>
      <c r="C222" s="1955">
        <v>1E-3</v>
      </c>
      <c r="D222" s="3656" t="s">
        <v>1767</v>
      </c>
      <c r="E222" s="1002"/>
      <c r="F222" s="1002"/>
      <c r="G222" s="1002"/>
      <c r="H222" s="6"/>
      <c r="I222" s="1002"/>
      <c r="J222" s="1014" t="str">
        <f t="shared" si="7"/>
        <v>muscade rapée</v>
      </c>
      <c r="K222" s="1113">
        <f>IF(ISTEXT(B222),B222,IF(ISBLANK(B222),0,(B222/B195)*M195))</f>
        <v>0</v>
      </c>
      <c r="L222" s="1951">
        <f t="shared" si="6"/>
        <v>1.5</v>
      </c>
      <c r="M222" s="1121">
        <f>M195*C222</f>
        <v>1.5E-3</v>
      </c>
      <c r="N222" s="1956">
        <f t="shared" si="5"/>
        <v>1E-3</v>
      </c>
    </row>
    <row r="223" spans="1:14" ht="18.75">
      <c r="A223" s="4827"/>
      <c r="B223" s="1949"/>
      <c r="C223" s="1957">
        <v>1.5E-3</v>
      </c>
      <c r="D223" s="3656" t="s">
        <v>1768</v>
      </c>
      <c r="E223" s="1002"/>
      <c r="F223" s="1002"/>
      <c r="G223" s="1002"/>
      <c r="H223" s="6"/>
      <c r="I223" s="1002"/>
      <c r="J223" s="1014" t="str">
        <f t="shared" si="7"/>
        <v>coriandre en poudre</v>
      </c>
      <c r="K223" s="1113">
        <f>IF(ISTEXT(B223),B223,IF(ISBLANK(B223),0,(B223/B195)*M195))</f>
        <v>0</v>
      </c>
      <c r="L223" s="1951">
        <f t="shared" si="6"/>
        <v>2.2500000000000004</v>
      </c>
      <c r="M223" s="1121">
        <f>M195*C223</f>
        <v>2.2500000000000003E-3</v>
      </c>
      <c r="N223" s="1958">
        <f t="shared" si="5"/>
        <v>1.5E-3</v>
      </c>
    </row>
    <row r="224" spans="1:14" ht="18.75">
      <c r="A224" s="4827"/>
      <c r="B224" s="1949"/>
      <c r="C224" s="1957">
        <v>5.0000000000000001E-4</v>
      </c>
      <c r="D224" s="3656" t="s">
        <v>1769</v>
      </c>
      <c r="E224" s="1002"/>
      <c r="F224" s="1002"/>
      <c r="G224" s="1002"/>
      <c r="H224" s="6"/>
      <c r="I224" s="1002"/>
      <c r="J224" s="1014" t="str">
        <f t="shared" si="7"/>
        <v>acide ascorbique</v>
      </c>
      <c r="K224" s="1113">
        <f>IF(ISTEXT(B224),B224,IF(ISBLANK(B224),0,(B224/B195)*M195))</f>
        <v>0</v>
      </c>
      <c r="L224" s="1951">
        <f t="shared" si="6"/>
        <v>0.75</v>
      </c>
      <c r="M224" s="1121">
        <f>M195*C224</f>
        <v>7.5000000000000002E-4</v>
      </c>
      <c r="N224" s="1958">
        <f t="shared" si="5"/>
        <v>5.0000000000000001E-4</v>
      </c>
    </row>
    <row r="225" spans="1:14" ht="18.75">
      <c r="A225" s="4827"/>
      <c r="B225" s="1949"/>
      <c r="C225" s="1955"/>
      <c r="D225" s="3656" t="s">
        <v>1770</v>
      </c>
      <c r="E225" s="1002"/>
      <c r="F225" s="1002"/>
      <c r="G225" s="1002"/>
      <c r="H225" s="6"/>
      <c r="I225" s="1002"/>
      <c r="J225" s="1014" t="str">
        <f t="shared" si="7"/>
        <v>thym QS</v>
      </c>
      <c r="K225" s="1113">
        <f>IF(ISTEXT(B225),B225,IF(ISBLANK(B225),0,(B225/B195)*M195))</f>
        <v>0</v>
      </c>
      <c r="L225" s="1959">
        <f t="shared" si="6"/>
        <v>0</v>
      </c>
      <c r="M225" s="1121">
        <f>M195*C225</f>
        <v>0</v>
      </c>
      <c r="N225" s="1960">
        <f t="shared" si="5"/>
        <v>0</v>
      </c>
    </row>
    <row r="226" spans="1:14" ht="18.75">
      <c r="A226" s="4827"/>
      <c r="B226" s="1949"/>
      <c r="C226" s="1955"/>
      <c r="D226" s="3656" t="s">
        <v>1771</v>
      </c>
      <c r="E226" s="1002"/>
      <c r="F226" s="1002"/>
      <c r="G226" s="1002"/>
      <c r="H226" s="6"/>
      <c r="I226" s="1002"/>
      <c r="J226" s="1014" t="str">
        <f t="shared" si="7"/>
        <v>laurier QS</v>
      </c>
      <c r="K226" s="1113">
        <f>IF(ISTEXT(B226),B226,IF(ISBLANK(B226),0,(B226/B195)*M195))</f>
        <v>0</v>
      </c>
      <c r="L226" s="1120">
        <f>+IF(ISTEXT(C226),0,IF(ISBLANK(C226),0,(C226/B195)*M195))</f>
        <v>0</v>
      </c>
      <c r="M226" s="1121">
        <f>M195*C226</f>
        <v>0</v>
      </c>
      <c r="N226" s="26">
        <f t="shared" si="5"/>
        <v>0</v>
      </c>
    </row>
    <row r="227" spans="1:14" ht="18.75">
      <c r="A227" s="4827"/>
      <c r="B227" s="1949">
        <v>1</v>
      </c>
      <c r="C227" s="1955"/>
      <c r="D227" s="3656" t="s">
        <v>1772</v>
      </c>
      <c r="E227" s="1002"/>
      <c r="F227" s="1002"/>
      <c r="G227" s="1002"/>
      <c r="H227" s="6"/>
      <c r="I227" s="1002"/>
      <c r="J227" s="1014" t="str">
        <f t="shared" si="7"/>
        <v>crépine</v>
      </c>
      <c r="K227" s="1113">
        <f>IF(ISTEXT(B227),B227,IF(ISBLANK(B227),0,(B227/B195)*M195))</f>
        <v>1.4999999999999996</v>
      </c>
      <c r="L227" s="1120">
        <f>+IF(ISTEXT(C227),0,IF(ISBLANK(C227),0,(C227/B195)*M195))</f>
        <v>0</v>
      </c>
      <c r="M227" s="1121">
        <f>M195*C227</f>
        <v>0</v>
      </c>
      <c r="N227" s="26">
        <f t="shared" si="5"/>
        <v>0</v>
      </c>
    </row>
    <row r="228" spans="1:14" ht="18.75">
      <c r="A228" s="4827"/>
      <c r="B228" s="1949"/>
      <c r="C228" s="1955"/>
      <c r="D228" s="3656"/>
      <c r="E228" s="1002"/>
      <c r="F228" s="1002"/>
      <c r="G228" s="1002"/>
      <c r="H228" s="6"/>
      <c r="I228" s="1002"/>
      <c r="J228" s="1014"/>
      <c r="K228" s="1113"/>
      <c r="L228" s="1120"/>
      <c r="M228" s="1121"/>
      <c r="N228" s="26"/>
    </row>
    <row r="229" spans="1:14">
      <c r="A229" s="4827"/>
      <c r="B229" s="1873"/>
      <c r="C229" s="1103"/>
      <c r="D229" s="1103"/>
      <c r="E229" s="1103"/>
      <c r="F229" s="1103"/>
      <c r="G229" s="1101" t="s">
        <v>1773</v>
      </c>
      <c r="H229" s="1101" t="s">
        <v>17</v>
      </c>
      <c r="I229" s="1103"/>
      <c r="J229" s="1103"/>
      <c r="K229" s="1103"/>
      <c r="L229" s="1101"/>
      <c r="M229" s="1101"/>
      <c r="N229" s="991"/>
    </row>
    <row r="230" spans="1:14" ht="18.75">
      <c r="A230" s="4827"/>
      <c r="B230" s="1872"/>
      <c r="C230" s="1961"/>
      <c r="D230" s="1013"/>
      <c r="E230" s="1002"/>
      <c r="F230" s="1002"/>
      <c r="G230" s="1282"/>
      <c r="H230" s="1282"/>
      <c r="I230" s="1002"/>
      <c r="J230" s="1014"/>
      <c r="K230" s="1113"/>
      <c r="L230" s="1120"/>
      <c r="M230" s="1121"/>
      <c r="N230" s="26"/>
    </row>
    <row r="231" spans="1:14" ht="18.75">
      <c r="A231" s="4827"/>
      <c r="B231" s="1872"/>
      <c r="C231" s="1961"/>
      <c r="D231" s="1013"/>
      <c r="E231" s="1002"/>
      <c r="F231" s="1002"/>
      <c r="G231" s="1282"/>
      <c r="H231" s="1282"/>
      <c r="I231" s="1002"/>
      <c r="J231" s="1014" t="s">
        <v>1774</v>
      </c>
      <c r="K231" s="1113"/>
      <c r="L231" s="1962">
        <f>M231*1000</f>
        <v>1500</v>
      </c>
      <c r="M231" s="1067">
        <f>M195</f>
        <v>1.5</v>
      </c>
      <c r="N231" s="26"/>
    </row>
    <row r="232" spans="1:14" ht="15.75">
      <c r="A232" s="4827"/>
      <c r="B232" s="1872"/>
      <c r="C232" s="1963"/>
      <c r="D232" s="6"/>
      <c r="E232" s="6"/>
      <c r="F232" s="6"/>
      <c r="G232" s="6"/>
      <c r="H232" s="6"/>
      <c r="I232" s="6"/>
      <c r="J232" s="6"/>
      <c r="K232" s="6"/>
      <c r="L232" s="6"/>
      <c r="M232" s="6"/>
      <c r="N232" s="26"/>
    </row>
    <row r="233" spans="1:14" ht="18.75">
      <c r="A233" s="4827"/>
      <c r="B233" s="1872"/>
      <c r="C233" s="1963"/>
      <c r="D233" s="4882" t="s">
        <v>1775</v>
      </c>
      <c r="E233" s="4882"/>
      <c r="F233" s="1964">
        <v>0.2</v>
      </c>
      <c r="G233" s="6"/>
      <c r="H233" s="6"/>
      <c r="I233" s="1965"/>
      <c r="J233" s="1966" t="s">
        <v>1775</v>
      </c>
      <c r="K233" s="1967"/>
      <c r="L233" s="1968">
        <f>M233*1000</f>
        <v>300.00000000000006</v>
      </c>
      <c r="M233" s="1969">
        <f>M195*F233</f>
        <v>0.30000000000000004</v>
      </c>
      <c r="N233" s="26"/>
    </row>
    <row r="234" spans="1:14" ht="18.75">
      <c r="A234" s="4827"/>
      <c r="B234" s="1872"/>
      <c r="C234" s="1963"/>
      <c r="D234" s="1970"/>
      <c r="E234" s="1970"/>
      <c r="F234" s="1886"/>
      <c r="G234" s="1886"/>
      <c r="H234" s="1971"/>
      <c r="I234" s="1002"/>
      <c r="J234" s="1014"/>
      <c r="K234" s="1113"/>
      <c r="L234" s="1120"/>
      <c r="M234" s="1121"/>
      <c r="N234" s="26"/>
    </row>
    <row r="235" spans="1:14" ht="18.75">
      <c r="A235" s="4827"/>
      <c r="B235" s="1872"/>
      <c r="C235" s="1961"/>
      <c r="D235" s="1013"/>
      <c r="E235" s="1002"/>
      <c r="F235" s="1002"/>
      <c r="G235" s="1972"/>
      <c r="H235" s="6"/>
      <c r="I235" s="1002"/>
      <c r="J235" s="1014" t="s">
        <v>1776</v>
      </c>
      <c r="K235" s="6"/>
      <c r="L235" s="1962">
        <f>L231+L233</f>
        <v>1800</v>
      </c>
      <c r="M235" s="1067">
        <f>M195+M233</f>
        <v>1.8</v>
      </c>
      <c r="N235" s="26"/>
    </row>
    <row r="236" spans="1:14" ht="18.75">
      <c r="A236" s="4827"/>
      <c r="B236" s="1872"/>
      <c r="C236" s="1961"/>
      <c r="D236" s="1013"/>
      <c r="E236" s="1002"/>
      <c r="F236" s="1002"/>
      <c r="G236" s="1002"/>
      <c r="H236" s="6"/>
      <c r="I236" s="1002"/>
      <c r="J236" s="1014"/>
      <c r="K236" s="1113"/>
      <c r="L236" s="1120"/>
      <c r="M236" s="1121"/>
      <c r="N236" s="26"/>
    </row>
    <row r="237" spans="1:14" ht="18.75">
      <c r="A237" s="4827"/>
      <c r="B237" s="1973"/>
      <c r="C237" s="1974"/>
      <c r="D237" s="1975"/>
      <c r="E237" s="1976"/>
      <c r="F237" s="1976"/>
      <c r="G237" s="1976"/>
      <c r="H237" s="1977"/>
      <c r="I237" s="1976"/>
      <c r="J237" s="1978" t="s">
        <v>1777</v>
      </c>
      <c r="K237" s="1967"/>
      <c r="L237" s="1968">
        <f>M237*1000</f>
        <v>833.33333333333326</v>
      </c>
      <c r="M237" s="1969">
        <f>M231/M235</f>
        <v>0.83333333333333326</v>
      </c>
      <c r="N237" s="1979"/>
    </row>
    <row r="238" spans="1:14" ht="18.75">
      <c r="A238" s="4827"/>
      <c r="B238" s="1872"/>
      <c r="C238" s="1961"/>
      <c r="D238" s="1013"/>
      <c r="E238" s="1002"/>
      <c r="F238" s="1002"/>
      <c r="G238" s="1002"/>
      <c r="H238" s="6"/>
      <c r="I238" s="1002"/>
      <c r="J238" s="1014"/>
      <c r="K238" s="1113"/>
      <c r="L238" s="1120"/>
      <c r="M238" s="1121"/>
      <c r="N238" s="26"/>
    </row>
    <row r="239" spans="1:14">
      <c r="A239" s="4827"/>
      <c r="B239" s="4843" t="s">
        <v>1778</v>
      </c>
      <c r="C239" s="4844"/>
      <c r="D239" s="4844"/>
      <c r="E239" s="4844"/>
      <c r="F239" s="4844"/>
      <c r="G239" s="4844"/>
      <c r="H239" s="4844"/>
      <c r="I239" s="4844"/>
      <c r="J239" s="4844"/>
      <c r="K239" s="4844"/>
      <c r="L239" s="4844"/>
      <c r="M239" s="4844"/>
      <c r="N239" s="4845"/>
    </row>
    <row r="240" spans="1:14" ht="15.75">
      <c r="A240" s="4827"/>
      <c r="B240" s="1873"/>
      <c r="C240" s="1980">
        <f>SUM(C206:C229)</f>
        <v>1.0000000000000002</v>
      </c>
      <c r="D240" s="4846" t="s">
        <v>313</v>
      </c>
      <c r="E240" s="4846"/>
      <c r="F240" s="4846"/>
      <c r="G240" s="4846"/>
      <c r="H240" s="4846"/>
      <c r="I240" s="4846"/>
      <c r="J240" s="1103"/>
      <c r="K240" s="1103"/>
      <c r="L240" s="1123">
        <f>SUM(L206:L229)</f>
        <v>1500</v>
      </c>
      <c r="M240" s="1102">
        <f>SUM(M206:M229)</f>
        <v>1.4999999999999998</v>
      </c>
      <c r="N240" s="28">
        <f>SUM(N206:N229)</f>
        <v>1.0000000000000002</v>
      </c>
    </row>
    <row r="241" spans="1:14" ht="15.75">
      <c r="A241" s="4827"/>
      <c r="B241" s="1873"/>
      <c r="C241" s="1981">
        <f>C240</f>
        <v>1.0000000000000002</v>
      </c>
      <c r="D241" s="1122"/>
      <c r="E241" s="1122"/>
      <c r="F241" s="1122"/>
      <c r="G241" s="1122"/>
      <c r="H241" s="1122"/>
      <c r="I241" s="1122"/>
      <c r="J241" s="1122"/>
      <c r="K241" s="1122"/>
      <c r="L241" s="1123"/>
      <c r="M241" s="1102"/>
      <c r="N241" s="29"/>
    </row>
    <row r="242" spans="1:14" ht="18.75">
      <c r="A242" s="4827"/>
      <c r="B242" s="1875"/>
      <c r="C242" s="1029" t="s">
        <v>314</v>
      </c>
      <c r="D242" s="1030"/>
      <c r="E242" s="1030"/>
      <c r="F242" s="1030"/>
      <c r="G242" s="4142" t="s">
        <v>263</v>
      </c>
      <c r="H242" s="4142"/>
      <c r="I242" s="4142"/>
      <c r="J242" s="4142"/>
      <c r="K242" s="4142"/>
      <c r="L242" s="4142"/>
      <c r="M242" s="4142"/>
      <c r="N242" s="4822"/>
    </row>
    <row r="243" spans="1:14" ht="15.75">
      <c r="A243" s="4827"/>
      <c r="B243" s="1876"/>
      <c r="C243" s="1032" t="str">
        <f>SUBSTITUTE(ADDRESS(1,COLUMN(),4),"1","")</f>
        <v>C</v>
      </c>
      <c r="D243" s="1033" t="s">
        <v>315</v>
      </c>
      <c r="E243" s="1134"/>
      <c r="F243" s="1134"/>
      <c r="G243" s="4142"/>
      <c r="H243" s="4142"/>
      <c r="I243" s="4142"/>
      <c r="J243" s="4142"/>
      <c r="K243" s="4142"/>
      <c r="L243" s="4142"/>
      <c r="M243" s="4142"/>
      <c r="N243" s="4822"/>
    </row>
    <row r="244" spans="1:14" ht="15.75">
      <c r="A244" s="4827"/>
      <c r="B244" s="1876"/>
      <c r="C244" s="1035" t="s">
        <v>316</v>
      </c>
      <c r="D244" s="1029" t="s">
        <v>317</v>
      </c>
      <c r="E244" s="1134"/>
      <c r="F244" s="1134"/>
      <c r="G244" s="1029"/>
      <c r="H244" s="1135"/>
      <c r="I244" s="1135"/>
      <c r="J244" s="1135"/>
      <c r="K244" s="1135"/>
      <c r="L244" s="1135"/>
      <c r="M244" s="1135"/>
      <c r="N244" s="30"/>
    </row>
    <row r="245" spans="1:14" ht="18">
      <c r="A245" s="4827"/>
      <c r="B245" s="1877"/>
      <c r="C245" s="1864"/>
      <c r="D245" s="1662"/>
      <c r="E245" s="997"/>
      <c r="F245" s="996"/>
      <c r="G245" s="996"/>
      <c r="H245" s="996"/>
      <c r="I245" s="996"/>
      <c r="J245" s="996"/>
      <c r="K245" s="996"/>
      <c r="L245" s="996"/>
      <c r="M245" s="996"/>
      <c r="N245" s="31"/>
    </row>
    <row r="246" spans="1:14" ht="18">
      <c r="A246" s="4827"/>
      <c r="B246" s="1878"/>
      <c r="C246" s="1864"/>
      <c r="D246" s="999"/>
      <c r="E246" s="996"/>
      <c r="F246" s="1000"/>
      <c r="G246" s="1000"/>
      <c r="H246" s="1000"/>
      <c r="I246" s="1000"/>
      <c r="J246" s="1000"/>
      <c r="K246" s="1000"/>
      <c r="L246" s="1000"/>
      <c r="M246" s="1000"/>
      <c r="N246" s="32"/>
    </row>
    <row r="247" spans="1:14" ht="18">
      <c r="A247" s="4827"/>
      <c r="B247" s="1878"/>
      <c r="C247" s="1835" t="s">
        <v>1747</v>
      </c>
      <c r="D247" s="1010"/>
      <c r="E247" s="1010"/>
      <c r="F247" s="1010"/>
      <c r="G247" s="1010"/>
      <c r="H247" s="1010"/>
      <c r="I247" s="1010"/>
      <c r="J247" s="1010"/>
      <c r="K247" s="1010"/>
      <c r="L247" s="1010"/>
      <c r="M247" s="1010"/>
      <c r="N247" s="1865"/>
    </row>
    <row r="248" spans="1:14" ht="18">
      <c r="A248" s="4827"/>
      <c r="B248" s="1878"/>
      <c r="C248" s="1835"/>
      <c r="D248" s="1010"/>
      <c r="E248" s="1010"/>
      <c r="F248" s="1010"/>
      <c r="G248" s="1010"/>
      <c r="H248" s="1010"/>
      <c r="I248" s="1010"/>
      <c r="J248" s="1010"/>
      <c r="K248" s="1010"/>
      <c r="L248" s="1010"/>
      <c r="M248" s="1010"/>
      <c r="N248" s="1865"/>
    </row>
    <row r="249" spans="1:14" ht="18">
      <c r="A249" s="4827"/>
      <c r="B249" s="1878"/>
      <c r="C249" s="1866"/>
      <c r="D249" s="1867"/>
      <c r="E249" s="1867"/>
      <c r="F249" s="1867"/>
      <c r="G249" s="1867"/>
      <c r="H249" s="1867"/>
      <c r="I249" s="1867"/>
      <c r="J249" s="1867"/>
      <c r="K249" s="1867"/>
      <c r="L249" s="1867"/>
      <c r="M249" s="1867"/>
      <c r="N249" s="1868"/>
    </row>
    <row r="250" spans="1:14" ht="18">
      <c r="A250" s="4827"/>
      <c r="B250" s="1878"/>
      <c r="C250" s="1835"/>
      <c r="D250" s="1010"/>
      <c r="E250" s="1010"/>
      <c r="F250" s="1010"/>
      <c r="G250" s="1010"/>
      <c r="H250" s="1010"/>
      <c r="I250" s="1010"/>
      <c r="J250" s="1010"/>
      <c r="K250" s="1010"/>
      <c r="L250" s="1010"/>
      <c r="M250" s="1010"/>
      <c r="N250" s="1865"/>
    </row>
    <row r="251" spans="1:14" ht="18">
      <c r="A251" s="4827"/>
      <c r="B251" s="1878"/>
      <c r="C251" s="1835"/>
      <c r="D251" s="1010"/>
      <c r="E251" s="1010"/>
      <c r="F251" s="1010"/>
      <c r="G251" s="1010"/>
      <c r="H251" s="1010"/>
      <c r="I251" s="1010"/>
      <c r="J251" s="1010"/>
      <c r="K251" s="1010"/>
      <c r="L251" s="1010"/>
      <c r="M251" s="1010"/>
      <c r="N251" s="1865"/>
    </row>
    <row r="252" spans="1:14" ht="18">
      <c r="A252" s="4827"/>
      <c r="B252" s="1878"/>
      <c r="C252" s="1835"/>
      <c r="D252" s="1010"/>
      <c r="E252" s="1010"/>
      <c r="F252" s="1010"/>
      <c r="G252" s="1010"/>
      <c r="H252" s="1010"/>
      <c r="I252" s="1010"/>
      <c r="J252" s="1010"/>
      <c r="K252" s="1010"/>
      <c r="L252" s="1010"/>
      <c r="M252" s="1010"/>
      <c r="N252" s="1865"/>
    </row>
    <row r="253" spans="1:14" ht="18">
      <c r="A253" s="4827"/>
      <c r="B253" s="1878"/>
      <c r="C253" s="1835"/>
      <c r="D253" s="1010"/>
      <c r="E253" s="1010"/>
      <c r="F253" s="1010"/>
      <c r="G253" s="1010"/>
      <c r="H253" s="1010"/>
      <c r="I253" s="1010"/>
      <c r="J253" s="1010"/>
      <c r="K253" s="1010"/>
      <c r="L253" s="1010"/>
      <c r="M253" s="1010"/>
      <c r="N253" s="1865"/>
    </row>
    <row r="254" spans="1:14" ht="18">
      <c r="A254" s="4827"/>
      <c r="B254" s="1878"/>
      <c r="C254" s="1835"/>
      <c r="D254" s="1010"/>
      <c r="E254" s="1010"/>
      <c r="F254" s="1010"/>
      <c r="G254" s="1010"/>
      <c r="H254" s="1010"/>
      <c r="I254" s="1010"/>
      <c r="J254" s="1010"/>
      <c r="K254" s="1010"/>
      <c r="L254" s="1010"/>
      <c r="M254" s="1010"/>
      <c r="N254" s="1865"/>
    </row>
    <row r="255" spans="1:14" ht="18">
      <c r="A255" s="4827"/>
      <c r="B255" s="1878"/>
      <c r="C255" s="1835"/>
      <c r="D255" s="1010"/>
      <c r="E255" s="1010"/>
      <c r="F255" s="1010"/>
      <c r="G255" s="1010"/>
      <c r="H255" s="1010"/>
      <c r="I255" s="1010"/>
      <c r="J255" s="1010"/>
      <c r="K255" s="1010"/>
      <c r="L255" s="1010"/>
      <c r="M255" s="1010"/>
      <c r="N255" s="1865"/>
    </row>
    <row r="256" spans="1:14" ht="18">
      <c r="A256" s="4827"/>
      <c r="B256" s="1878"/>
      <c r="C256" s="1835"/>
      <c r="D256" s="1010"/>
      <c r="E256" s="1010"/>
      <c r="F256" s="1010"/>
      <c r="G256" s="1010"/>
      <c r="H256" s="1010"/>
      <c r="I256" s="1010"/>
      <c r="J256" s="1010"/>
      <c r="K256" s="1010"/>
      <c r="L256" s="1010"/>
      <c r="M256" s="1010"/>
      <c r="N256" s="1865"/>
    </row>
    <row r="257" spans="1:14" ht="18">
      <c r="A257" s="4827"/>
      <c r="B257" s="1878"/>
      <c r="C257" s="1835"/>
      <c r="D257" s="1010"/>
      <c r="E257" s="1010"/>
      <c r="F257" s="1010"/>
      <c r="G257" s="1010"/>
      <c r="H257" s="1010"/>
      <c r="I257" s="1010"/>
      <c r="J257" s="1010"/>
      <c r="K257" s="1010"/>
      <c r="L257" s="1010"/>
      <c r="M257" s="1010"/>
      <c r="N257" s="1865"/>
    </row>
    <row r="258" spans="1:14" ht="18">
      <c r="A258" s="4827"/>
      <c r="B258" s="1878"/>
      <c r="C258" s="1835"/>
      <c r="D258" s="1010"/>
      <c r="E258" s="1010"/>
      <c r="F258" s="1010"/>
      <c r="G258" s="1010"/>
      <c r="H258" s="1010"/>
      <c r="I258" s="1010"/>
      <c r="J258" s="1010"/>
      <c r="K258" s="1010"/>
      <c r="L258" s="1010"/>
      <c r="M258" s="1010"/>
      <c r="N258" s="1865"/>
    </row>
    <row r="259" spans="1:14" ht="18">
      <c r="A259" s="4827"/>
      <c r="B259" s="1878"/>
      <c r="C259" s="1010"/>
      <c r="D259" s="1010"/>
      <c r="E259" s="1010"/>
      <c r="F259" s="1010"/>
      <c r="G259" s="1010"/>
      <c r="H259" s="1010"/>
      <c r="I259" s="1010"/>
      <c r="J259" s="1010"/>
      <c r="K259" s="1010"/>
      <c r="L259" s="1010"/>
      <c r="M259" s="1010"/>
      <c r="N259" s="1865"/>
    </row>
    <row r="260" spans="1:14" ht="18">
      <c r="A260" s="4827"/>
      <c r="B260" s="1878"/>
      <c r="C260" s="1010"/>
      <c r="D260" s="1010"/>
      <c r="E260" s="1010"/>
      <c r="F260" s="1010"/>
      <c r="G260" s="1010"/>
      <c r="H260" s="1010"/>
      <c r="I260" s="1010"/>
      <c r="J260" s="1010"/>
      <c r="K260" s="1010"/>
      <c r="L260" s="1010"/>
      <c r="M260" s="1010"/>
      <c r="N260" s="1865"/>
    </row>
    <row r="261" spans="1:14" ht="18">
      <c r="A261" s="4827"/>
      <c r="B261" s="1878"/>
      <c r="C261" s="1010"/>
      <c r="D261" s="1010"/>
      <c r="E261" s="1010"/>
      <c r="F261" s="1010"/>
      <c r="G261" s="1010"/>
      <c r="H261" s="1010"/>
      <c r="I261" s="1010"/>
      <c r="J261" s="1010"/>
      <c r="K261" s="1010"/>
      <c r="L261" s="1010"/>
      <c r="M261" s="1010"/>
      <c r="N261" s="1865"/>
    </row>
    <row r="262" spans="1:14" ht="18">
      <c r="A262" s="4827"/>
      <c r="B262" s="1878"/>
      <c r="C262" s="1010"/>
      <c r="D262" s="1010"/>
      <c r="E262" s="1010"/>
      <c r="F262" s="1010"/>
      <c r="G262" s="1010"/>
      <c r="H262" s="1010"/>
      <c r="I262" s="1010"/>
      <c r="J262" s="1010"/>
      <c r="K262" s="1010"/>
      <c r="L262" s="1010"/>
      <c r="M262" s="1010"/>
      <c r="N262" s="1865"/>
    </row>
    <row r="263" spans="1:14" ht="18">
      <c r="A263" s="4827"/>
      <c r="B263" s="1878"/>
      <c r="C263" s="1010"/>
      <c r="D263" s="1010"/>
      <c r="E263" s="1010"/>
      <c r="F263" s="1010"/>
      <c r="G263" s="1010"/>
      <c r="H263" s="1010"/>
      <c r="I263" s="1010"/>
      <c r="J263" s="1010"/>
      <c r="K263" s="1010"/>
      <c r="L263" s="1010"/>
      <c r="M263" s="1010"/>
      <c r="N263" s="1865"/>
    </row>
    <row r="264" spans="1:14" ht="18">
      <c r="A264" s="4827"/>
      <c r="B264" s="1878"/>
      <c r="C264" s="1010"/>
      <c r="D264" s="1010"/>
      <c r="E264" s="1010"/>
      <c r="F264" s="1010"/>
      <c r="G264" s="1010"/>
      <c r="H264" s="1010"/>
      <c r="I264" s="1010"/>
      <c r="J264" s="1010"/>
      <c r="K264" s="1010"/>
      <c r="L264" s="1010"/>
      <c r="M264" s="1010"/>
      <c r="N264" s="1865"/>
    </row>
    <row r="265" spans="1:14" ht="18">
      <c r="A265" s="4827"/>
      <c r="B265" s="1878"/>
      <c r="C265" s="1010"/>
      <c r="D265" s="1010"/>
      <c r="E265" s="1010"/>
      <c r="F265" s="1010"/>
      <c r="G265" s="1010"/>
      <c r="H265" s="1010"/>
      <c r="I265" s="1010"/>
      <c r="J265" s="1010"/>
      <c r="K265" s="1010"/>
      <c r="L265" s="1010"/>
      <c r="M265" s="1010"/>
      <c r="N265" s="1865"/>
    </row>
    <row r="266" spans="1:14" ht="18">
      <c r="A266" s="4827"/>
      <c r="B266" s="1878"/>
      <c r="C266" s="1010"/>
      <c r="D266" s="1010"/>
      <c r="E266" s="1010"/>
      <c r="F266" s="1010"/>
      <c r="G266" s="1010"/>
      <c r="H266" s="1010"/>
      <c r="I266" s="1010"/>
      <c r="J266" s="1010"/>
      <c r="K266" s="1010"/>
      <c r="L266" s="1010"/>
      <c r="M266" s="1010"/>
      <c r="N266" s="1865"/>
    </row>
    <row r="267" spans="1:14" ht="18">
      <c r="A267" s="4827"/>
      <c r="B267" s="1878"/>
      <c r="C267" s="1010"/>
      <c r="D267" s="1010"/>
      <c r="E267" s="1010"/>
      <c r="F267" s="1010"/>
      <c r="G267" s="1010"/>
      <c r="H267" s="1010"/>
      <c r="I267" s="1010"/>
      <c r="J267" s="1010"/>
      <c r="K267" s="1010"/>
      <c r="L267" s="1010"/>
      <c r="M267" s="1010"/>
      <c r="N267" s="1865"/>
    </row>
    <row r="268" spans="1:14" ht="18">
      <c r="A268" s="4827"/>
      <c r="B268" s="1878"/>
      <c r="C268" s="1010"/>
      <c r="D268" s="1010"/>
      <c r="E268" s="1010"/>
      <c r="F268" s="1010"/>
      <c r="G268" s="1010"/>
      <c r="H268" s="1010"/>
      <c r="I268" s="1010"/>
      <c r="J268" s="1010"/>
      <c r="K268" s="1010"/>
      <c r="L268" s="1010"/>
      <c r="M268" s="1010"/>
      <c r="N268" s="1865"/>
    </row>
    <row r="269" spans="1:14" ht="18">
      <c r="A269" s="4827"/>
      <c r="B269" s="1878"/>
      <c r="C269" s="1010"/>
      <c r="D269" s="1010"/>
      <c r="E269" s="1010"/>
      <c r="F269" s="1010"/>
      <c r="G269" s="1010"/>
      <c r="H269" s="1010"/>
      <c r="I269" s="1010"/>
      <c r="J269" s="1010"/>
      <c r="K269" s="1010"/>
      <c r="L269" s="1010"/>
      <c r="M269" s="1010"/>
      <c r="N269" s="1865"/>
    </row>
    <row r="270" spans="1:14" ht="18">
      <c r="A270" s="4827"/>
      <c r="B270" s="1878"/>
      <c r="C270" s="1010"/>
      <c r="D270" s="1010"/>
      <c r="E270" s="1010"/>
      <c r="F270" s="1010"/>
      <c r="G270" s="1010"/>
      <c r="H270" s="1010"/>
      <c r="I270" s="1010"/>
      <c r="J270" s="1010"/>
      <c r="K270" s="1010"/>
      <c r="L270" s="1010"/>
      <c r="M270" s="1010"/>
      <c r="N270" s="1865"/>
    </row>
    <row r="271" spans="1:14" ht="18">
      <c r="A271" s="4827"/>
      <c r="B271" s="1878"/>
      <c r="C271" s="1010"/>
      <c r="D271" s="1010"/>
      <c r="E271" s="1010"/>
      <c r="F271" s="1010"/>
      <c r="G271" s="1010"/>
      <c r="H271" s="1010"/>
      <c r="I271" s="1010"/>
      <c r="J271" s="1010"/>
      <c r="K271" s="1010"/>
      <c r="L271" s="1010"/>
      <c r="M271" s="1010"/>
      <c r="N271" s="1865"/>
    </row>
    <row r="272" spans="1:14" ht="18">
      <c r="A272" s="4827"/>
      <c r="B272" s="1878"/>
      <c r="C272" s="1010"/>
      <c r="D272" s="1010"/>
      <c r="E272" s="1010"/>
      <c r="F272" s="1010"/>
      <c r="G272" s="1010"/>
      <c r="H272" s="1010"/>
      <c r="I272" s="1010"/>
      <c r="J272" s="1010"/>
      <c r="K272" s="1010"/>
      <c r="L272" s="1010"/>
      <c r="M272" s="1010"/>
      <c r="N272" s="1865"/>
    </row>
    <row r="273" spans="1:14" ht="18">
      <c r="A273" s="4827"/>
      <c r="B273" s="1878"/>
      <c r="C273" s="1010"/>
      <c r="D273" s="1010"/>
      <c r="E273" s="1010"/>
      <c r="F273" s="1010"/>
      <c r="G273" s="1010"/>
      <c r="H273" s="1010"/>
      <c r="I273" s="1010"/>
      <c r="J273" s="1010"/>
      <c r="K273" s="1010"/>
      <c r="L273" s="1010"/>
      <c r="M273" s="1010"/>
      <c r="N273" s="1865"/>
    </row>
    <row r="274" spans="1:14" ht="18">
      <c r="A274" s="4827"/>
      <c r="B274" s="1878"/>
      <c r="C274" s="1010"/>
      <c r="D274" s="1010"/>
      <c r="E274" s="1010"/>
      <c r="F274" s="1010"/>
      <c r="G274" s="1010"/>
      <c r="H274" s="1010"/>
      <c r="I274" s="1010"/>
      <c r="J274" s="1010"/>
      <c r="K274" s="1010"/>
      <c r="L274" s="1010"/>
      <c r="M274" s="1010"/>
      <c r="N274" s="1865"/>
    </row>
    <row r="275" spans="1:14" ht="18">
      <c r="A275" s="4827"/>
      <c r="B275" s="1878"/>
      <c r="C275" s="1010"/>
      <c r="D275" s="1010"/>
      <c r="E275" s="1010"/>
      <c r="F275" s="1010"/>
      <c r="G275" s="1010"/>
      <c r="H275" s="1010"/>
      <c r="I275" s="1010"/>
      <c r="J275" s="1010"/>
      <c r="K275" s="1010"/>
      <c r="L275" s="1010"/>
      <c r="M275" s="1010"/>
      <c r="N275" s="1865"/>
    </row>
    <row r="276" spans="1:14" ht="18">
      <c r="A276" s="4827"/>
      <c r="B276" s="1878"/>
      <c r="C276" s="1010"/>
      <c r="D276" s="1010"/>
      <c r="E276" s="1010"/>
      <c r="F276" s="1010"/>
      <c r="G276" s="1010"/>
      <c r="H276" s="1010"/>
      <c r="I276" s="1010"/>
      <c r="J276" s="1010"/>
      <c r="K276" s="1010"/>
      <c r="L276" s="1010"/>
      <c r="M276" s="1010"/>
      <c r="N276" s="1865"/>
    </row>
    <row r="277" spans="1:14" ht="18">
      <c r="A277" s="4827"/>
      <c r="B277" s="1878"/>
      <c r="C277" s="1010"/>
      <c r="D277" s="1010"/>
      <c r="E277" s="1010"/>
      <c r="F277" s="1010"/>
      <c r="G277" s="1010"/>
      <c r="H277" s="1010"/>
      <c r="I277" s="1010"/>
      <c r="J277" s="1010"/>
      <c r="K277" s="1010"/>
      <c r="L277" s="1010"/>
      <c r="M277" s="1010"/>
      <c r="N277" s="1865"/>
    </row>
    <row r="278" spans="1:14" ht="18">
      <c r="A278" s="4827"/>
      <c r="B278" s="1878"/>
      <c r="C278" s="1010"/>
      <c r="D278" s="1010"/>
      <c r="E278" s="1010"/>
      <c r="F278" s="1010"/>
      <c r="G278" s="1010"/>
      <c r="H278" s="1010"/>
      <c r="I278" s="1010"/>
      <c r="J278" s="1010"/>
      <c r="K278" s="1010"/>
      <c r="L278" s="1010"/>
      <c r="M278" s="1010"/>
      <c r="N278" s="1865"/>
    </row>
    <row r="279" spans="1:14" ht="18">
      <c r="A279" s="4827"/>
      <c r="B279" s="1878"/>
      <c r="C279" s="1002"/>
      <c r="D279" s="1002"/>
      <c r="E279" s="1002"/>
      <c r="F279" s="1002"/>
      <c r="G279" s="1002"/>
      <c r="H279" s="1002"/>
      <c r="I279" s="1002"/>
      <c r="J279" s="1002"/>
      <c r="K279" s="1002"/>
      <c r="L279" s="1002"/>
      <c r="M279" s="1002"/>
      <c r="N279" s="1869"/>
    </row>
    <row r="280" spans="1:14" ht="15.75">
      <c r="A280" s="4827"/>
      <c r="B280" s="4847"/>
      <c r="C280" s="4848"/>
      <c r="D280" s="4848"/>
      <c r="E280" s="4848"/>
      <c r="F280" s="4848"/>
      <c r="G280" s="4848"/>
      <c r="H280" s="4848"/>
      <c r="I280" s="4848"/>
      <c r="J280" s="4848"/>
      <c r="K280" s="4848"/>
      <c r="L280" s="4848"/>
      <c r="M280" s="4848"/>
      <c r="N280" s="4849"/>
    </row>
    <row r="281" spans="1:14" ht="18.75">
      <c r="A281" s="4827"/>
      <c r="B281" s="1879" t="s">
        <v>264</v>
      </c>
      <c r="C281" s="3673" t="s">
        <v>281</v>
      </c>
      <c r="D281" s="4864" t="s">
        <v>1732</v>
      </c>
      <c r="E281" s="4865"/>
      <c r="F281" s="4865"/>
      <c r="G281" s="4865"/>
      <c r="H281" s="4865"/>
      <c r="I281" s="4865"/>
      <c r="J281" s="4865"/>
      <c r="K281" s="4865"/>
      <c r="L281" s="4865"/>
      <c r="M281" s="4865"/>
      <c r="N281" s="4866"/>
    </row>
    <row r="282" spans="1:14">
      <c r="A282" s="4827"/>
      <c r="B282" s="4867"/>
      <c r="C282" s="4868"/>
      <c r="D282" s="4868"/>
      <c r="E282" s="4868"/>
      <c r="F282" s="4868"/>
      <c r="G282" s="4868"/>
      <c r="H282" s="4868"/>
      <c r="I282" s="4868"/>
      <c r="J282" s="4868"/>
      <c r="K282" s="4868"/>
      <c r="L282" s="4868"/>
      <c r="M282" s="4868"/>
      <c r="N282" s="4869"/>
    </row>
    <row r="283" spans="1:14">
      <c r="A283" s="4827"/>
      <c r="B283" s="4870" t="s">
        <v>1779</v>
      </c>
      <c r="C283" s="4871"/>
      <c r="D283" s="4871"/>
      <c r="E283" s="4871"/>
      <c r="F283" s="4871"/>
      <c r="G283" s="4871"/>
      <c r="H283" s="4871"/>
      <c r="I283" s="4871"/>
      <c r="J283" s="4871"/>
      <c r="K283" s="4871"/>
      <c r="L283" s="4872" t="s">
        <v>283</v>
      </c>
      <c r="M283" s="4872"/>
      <c r="N283" s="4873"/>
    </row>
    <row r="284" spans="1:14">
      <c r="A284" s="4827"/>
      <c r="B284" s="4870"/>
      <c r="C284" s="4871"/>
      <c r="D284" s="4871"/>
      <c r="E284" s="4871"/>
      <c r="F284" s="4871"/>
      <c r="G284" s="4871"/>
      <c r="H284" s="4871"/>
      <c r="I284" s="4871"/>
      <c r="J284" s="4871"/>
      <c r="K284" s="4871"/>
      <c r="L284" s="4872"/>
      <c r="M284" s="4872"/>
      <c r="N284" s="4873"/>
    </row>
    <row r="285" spans="1:14" ht="15.75">
      <c r="A285" s="4827"/>
      <c r="B285" s="1880" t="s">
        <v>24</v>
      </c>
      <c r="C285" s="3663" t="s">
        <v>284</v>
      </c>
      <c r="D285" s="3664"/>
      <c r="E285" s="3664"/>
      <c r="F285" s="3665" t="str">
        <f>D202</f>
        <v>D</v>
      </c>
      <c r="G285" s="3663" t="s">
        <v>286</v>
      </c>
      <c r="H285" s="3664"/>
      <c r="I285" s="2739"/>
      <c r="J285" s="2739"/>
      <c r="K285" s="2739"/>
      <c r="L285" s="2739"/>
      <c r="M285" s="2739"/>
      <c r="N285" s="3666"/>
    </row>
    <row r="286" spans="1:14" ht="15.75">
      <c r="A286" s="4827"/>
      <c r="B286" s="4874" t="s">
        <v>27</v>
      </c>
      <c r="C286" s="3659" t="s">
        <v>33</v>
      </c>
      <c r="D286" s="3664"/>
      <c r="E286" s="3664"/>
      <c r="F286" s="3664"/>
      <c r="G286" s="3664"/>
      <c r="H286" s="3664"/>
      <c r="I286" s="2739"/>
      <c r="J286" s="2739"/>
      <c r="K286" s="2739"/>
      <c r="L286" s="2739"/>
      <c r="M286" s="2739"/>
      <c r="N286" s="3666"/>
    </row>
    <row r="287" spans="1:14" ht="15.75">
      <c r="A287" s="4827"/>
      <c r="B287" s="4874"/>
      <c r="C287" s="3659" t="s">
        <v>1284</v>
      </c>
      <c r="D287" s="3664"/>
      <c r="E287" s="3664"/>
      <c r="F287" s="3664"/>
      <c r="G287" s="3664"/>
      <c r="H287" s="3664"/>
      <c r="I287" s="2739"/>
      <c r="J287" s="2739"/>
      <c r="K287" s="2739"/>
      <c r="L287" s="2739"/>
      <c r="M287" s="2739"/>
      <c r="N287" s="3666"/>
    </row>
    <row r="288" spans="1:14" ht="15.75">
      <c r="A288" s="4827"/>
      <c r="B288" s="1881" t="s">
        <v>264</v>
      </c>
      <c r="C288" s="3657" t="s">
        <v>289</v>
      </c>
      <c r="D288" s="3664"/>
      <c r="E288" s="3664"/>
      <c r="F288" s="3664"/>
      <c r="G288" s="3664"/>
      <c r="H288" s="3664"/>
      <c r="I288" s="2739"/>
      <c r="J288" s="2739"/>
      <c r="K288" s="2739"/>
      <c r="L288" s="2739"/>
      <c r="M288" s="2739"/>
      <c r="N288" s="3666"/>
    </row>
    <row r="289" spans="1:14" ht="15.75">
      <c r="A289" s="4827"/>
      <c r="B289" s="1882" t="s">
        <v>12</v>
      </c>
      <c r="C289" s="3658" t="s">
        <v>18</v>
      </c>
      <c r="D289" s="3664"/>
      <c r="E289" s="3664"/>
      <c r="F289" s="3664"/>
      <c r="G289" s="3664"/>
      <c r="H289" s="3664"/>
      <c r="I289" s="2739"/>
      <c r="J289" s="2739"/>
      <c r="K289" s="2739"/>
      <c r="L289" s="2739"/>
      <c r="M289" s="2739"/>
      <c r="N289" s="3666"/>
    </row>
    <row r="290" spans="1:14" ht="15.75">
      <c r="A290" s="4827"/>
      <c r="B290" s="1883" t="s">
        <v>14</v>
      </c>
      <c r="C290" s="2920" t="s">
        <v>19</v>
      </c>
      <c r="D290" s="3664"/>
      <c r="E290" s="3664"/>
      <c r="F290" s="3664"/>
      <c r="G290" s="3664"/>
      <c r="H290" s="3664"/>
      <c r="I290" s="2739"/>
      <c r="J290" s="2739"/>
      <c r="K290" s="2739"/>
      <c r="L290" s="2739"/>
      <c r="M290" s="2739"/>
      <c r="N290" s="3666"/>
    </row>
    <row r="291" spans="1:14" ht="15.75">
      <c r="A291" s="4827"/>
      <c r="B291" s="1883"/>
      <c r="C291" s="3667" t="s">
        <v>22</v>
      </c>
      <c r="D291" s="3664"/>
      <c r="E291" s="3664"/>
      <c r="F291" s="3664"/>
      <c r="G291" s="3664"/>
      <c r="H291" s="3664"/>
      <c r="I291" s="2739"/>
      <c r="J291" s="2739"/>
      <c r="K291" s="2739"/>
      <c r="L291" s="2739"/>
      <c r="M291" s="2739"/>
      <c r="N291" s="3666"/>
    </row>
    <row r="292" spans="1:14" ht="15.75">
      <c r="A292" s="4827"/>
      <c r="B292" s="4875" t="s">
        <v>16</v>
      </c>
      <c r="C292" s="3668" t="s">
        <v>303</v>
      </c>
      <c r="D292" s="3664"/>
      <c r="E292" s="3664"/>
      <c r="F292" s="3664"/>
      <c r="G292" s="3664"/>
      <c r="H292" s="3664"/>
      <c r="I292" s="2739"/>
      <c r="J292" s="2739"/>
      <c r="K292" s="2739"/>
      <c r="L292" s="2739"/>
      <c r="M292" s="2739"/>
      <c r="N292" s="3666"/>
    </row>
    <row r="293" spans="1:14">
      <c r="A293" s="4827"/>
      <c r="B293" s="4875"/>
      <c r="C293" s="4876" t="s">
        <v>305</v>
      </c>
      <c r="D293" s="4876"/>
      <c r="E293" s="4876"/>
      <c r="F293" s="4876"/>
      <c r="G293" s="4876"/>
      <c r="H293" s="4876"/>
      <c r="I293" s="4876"/>
      <c r="J293" s="4876"/>
      <c r="K293" s="4876"/>
      <c r="L293" s="4876"/>
      <c r="M293" s="4876"/>
      <c r="N293" s="4877"/>
    </row>
    <row r="294" spans="1:14">
      <c r="A294" s="4827"/>
      <c r="B294" s="4875"/>
      <c r="C294" s="4876"/>
      <c r="D294" s="4876"/>
      <c r="E294" s="4876"/>
      <c r="F294" s="4876"/>
      <c r="G294" s="4876"/>
      <c r="H294" s="4876"/>
      <c r="I294" s="4876"/>
      <c r="J294" s="4876"/>
      <c r="K294" s="4876"/>
      <c r="L294" s="4876"/>
      <c r="M294" s="4876"/>
      <c r="N294" s="4877"/>
    </row>
    <row r="295" spans="1:14" ht="15.75">
      <c r="A295" s="4827"/>
      <c r="B295" s="1884" t="s">
        <v>295</v>
      </c>
      <c r="C295" s="3663" t="s">
        <v>312</v>
      </c>
      <c r="D295" s="3664"/>
      <c r="E295" s="3664"/>
      <c r="F295" s="3664"/>
      <c r="G295" s="3664"/>
      <c r="H295" s="3664"/>
      <c r="I295" s="2739"/>
      <c r="J295" s="2739"/>
      <c r="K295" s="2739"/>
      <c r="L295" s="2739"/>
      <c r="M295" s="2739"/>
      <c r="N295" s="3666"/>
    </row>
    <row r="296" spans="1:14">
      <c r="A296" s="4827"/>
      <c r="B296" s="1885" t="s">
        <v>297</v>
      </c>
      <c r="C296" s="4862" t="s">
        <v>1285</v>
      </c>
      <c r="D296" s="4862"/>
      <c r="E296" s="4862"/>
      <c r="F296" s="4862"/>
      <c r="G296" s="4862"/>
      <c r="H296" s="4862"/>
      <c r="I296" s="4862"/>
      <c r="J296" s="4862"/>
      <c r="K296" s="4862"/>
      <c r="L296" s="4862"/>
      <c r="M296" s="4862"/>
      <c r="N296" s="4863"/>
    </row>
    <row r="297" spans="1:14">
      <c r="A297" s="4827"/>
      <c r="B297" s="1885"/>
      <c r="C297" s="4862"/>
      <c r="D297" s="4862"/>
      <c r="E297" s="4862"/>
      <c r="F297" s="4862"/>
      <c r="G297" s="4862"/>
      <c r="H297" s="4862"/>
      <c r="I297" s="4862"/>
      <c r="J297" s="4862"/>
      <c r="K297" s="4862"/>
      <c r="L297" s="4862"/>
      <c r="M297" s="4862"/>
      <c r="N297" s="4863"/>
    </row>
    <row r="298" spans="1:14">
      <c r="A298" s="4827"/>
      <c r="B298" s="27" t="s">
        <v>266</v>
      </c>
      <c r="C298" s="4121" t="str">
        <f ca="1">CELL("nomfichier")</f>
        <v>E:\0-UPRT\1-UPRT.FR-SITE-WEB\ff-fiches-fabrications\ff-fiches-fabrication-maj-08-2020\[ff-14.A-restauration-13.postits-au-poids.xlsx]Epurer un texte (2)</v>
      </c>
      <c r="D298" s="4121"/>
      <c r="E298" s="4121"/>
      <c r="F298" s="4121"/>
      <c r="G298" s="4121"/>
      <c r="H298" s="4121"/>
      <c r="I298" s="4121"/>
      <c r="J298" s="4121"/>
      <c r="K298" s="4121"/>
      <c r="L298" s="4121"/>
      <c r="M298" s="4121"/>
      <c r="N298" s="4122"/>
    </row>
    <row r="299" spans="1:14">
      <c r="A299" s="4827"/>
      <c r="B299" s="1870" t="s">
        <v>268</v>
      </c>
      <c r="C299" s="4123" t="s">
        <v>1687</v>
      </c>
      <c r="D299" s="4123"/>
      <c r="E299" s="4123"/>
      <c r="F299" s="4123"/>
      <c r="G299" s="4123"/>
      <c r="H299" s="4123"/>
      <c r="I299" s="4123"/>
      <c r="J299" s="4123"/>
      <c r="K299" s="4123"/>
      <c r="L299" s="4123"/>
      <c r="M299" s="4123"/>
      <c r="N299" s="4801"/>
    </row>
    <row r="300" spans="1:14" ht="15.75" thickBot="1">
      <c r="A300" s="4827"/>
      <c r="B300" s="4112" t="s">
        <v>271</v>
      </c>
      <c r="C300" s="4802"/>
      <c r="D300" s="4802"/>
      <c r="E300" s="4802"/>
      <c r="F300" s="4802"/>
      <c r="G300" s="4802"/>
      <c r="H300" s="4802"/>
      <c r="I300" s="4802"/>
      <c r="J300" s="4802"/>
      <c r="K300" s="4802"/>
      <c r="L300" s="4802"/>
      <c r="M300" s="4802"/>
      <c r="N300" s="4114"/>
    </row>
  </sheetData>
  <mergeCells count="157">
    <mergeCell ref="B292:B294"/>
    <mergeCell ref="C293:N294"/>
    <mergeCell ref="C296:N297"/>
    <mergeCell ref="C298:N298"/>
    <mergeCell ref="C299:N299"/>
    <mergeCell ref="B300:N300"/>
    <mergeCell ref="B280:N280"/>
    <mergeCell ref="D281:N281"/>
    <mergeCell ref="B282:N282"/>
    <mergeCell ref="B283:K284"/>
    <mergeCell ref="L283:N284"/>
    <mergeCell ref="B286:B287"/>
    <mergeCell ref="A185:A300"/>
    <mergeCell ref="B185:N187"/>
    <mergeCell ref="B188:N192"/>
    <mergeCell ref="B193:N193"/>
    <mergeCell ref="F194:K194"/>
    <mergeCell ref="L194:L197"/>
    <mergeCell ref="B195:B196"/>
    <mergeCell ref="C195:C196"/>
    <mergeCell ref="M195:N196"/>
    <mergeCell ref="B197:C198"/>
    <mergeCell ref="D203:E203"/>
    <mergeCell ref="M203:N203"/>
    <mergeCell ref="D233:E233"/>
    <mergeCell ref="B239:N239"/>
    <mergeCell ref="D240:I240"/>
    <mergeCell ref="G242:N243"/>
    <mergeCell ref="B199:C199"/>
    <mergeCell ref="I199:J199"/>
    <mergeCell ref="K199:L199"/>
    <mergeCell ref="M199:N199"/>
    <mergeCell ref="B200:B202"/>
    <mergeCell ref="C200:C202"/>
    <mergeCell ref="M200:N200"/>
    <mergeCell ref="K201:N201"/>
    <mergeCell ref="C178:N178"/>
    <mergeCell ref="C179:N179"/>
    <mergeCell ref="B180:N180"/>
    <mergeCell ref="A182:A184"/>
    <mergeCell ref="B182:M184"/>
    <mergeCell ref="N182:N184"/>
    <mergeCell ref="D161:N161"/>
    <mergeCell ref="B162:N162"/>
    <mergeCell ref="B163:K164"/>
    <mergeCell ref="L163:N164"/>
    <mergeCell ref="B166:B167"/>
    <mergeCell ref="B172:B174"/>
    <mergeCell ref="C173:N174"/>
    <mergeCell ref="B106:C107"/>
    <mergeCell ref="D106:N107"/>
    <mergeCell ref="A108:A180"/>
    <mergeCell ref="B108:N110"/>
    <mergeCell ref="B111:N115"/>
    <mergeCell ref="B116:N116"/>
    <mergeCell ref="F117:K117"/>
    <mergeCell ref="L117:L120"/>
    <mergeCell ref="B118:B119"/>
    <mergeCell ref="C118:C119"/>
    <mergeCell ref="D126:E126"/>
    <mergeCell ref="M126:N126"/>
    <mergeCell ref="B140:N140"/>
    <mergeCell ref="D141:I141"/>
    <mergeCell ref="G143:N144"/>
    <mergeCell ref="B160:N160"/>
    <mergeCell ref="M118:N119"/>
    <mergeCell ref="B120:C121"/>
    <mergeCell ref="M120:N120"/>
    <mergeCell ref="B122:C122"/>
    <mergeCell ref="B123:B125"/>
    <mergeCell ref="C123:C125"/>
    <mergeCell ref="K124:N124"/>
    <mergeCell ref="C176:N177"/>
    <mergeCell ref="B90:N91"/>
    <mergeCell ref="B93:B94"/>
    <mergeCell ref="C99:N99"/>
    <mergeCell ref="C100:N100"/>
    <mergeCell ref="B101:N101"/>
    <mergeCell ref="A103:A105"/>
    <mergeCell ref="B103:M105"/>
    <mergeCell ref="N103:N105"/>
    <mergeCell ref="B57:N57"/>
    <mergeCell ref="D58:N58"/>
    <mergeCell ref="B59:N59"/>
    <mergeCell ref="B60:N61"/>
    <mergeCell ref="G62:N63"/>
    <mergeCell ref="C68:C69"/>
    <mergeCell ref="G50:H50"/>
    <mergeCell ref="G51:H51"/>
    <mergeCell ref="F52:F53"/>
    <mergeCell ref="G52:H53"/>
    <mergeCell ref="M52:M53"/>
    <mergeCell ref="N52:N53"/>
    <mergeCell ref="G44:H44"/>
    <mergeCell ref="G45:H45"/>
    <mergeCell ref="G46:H46"/>
    <mergeCell ref="G47:H47"/>
    <mergeCell ref="G48:H48"/>
    <mergeCell ref="G49:H49"/>
    <mergeCell ref="G39:H39"/>
    <mergeCell ref="C40:C41"/>
    <mergeCell ref="G40:H41"/>
    <mergeCell ref="J40:J41"/>
    <mergeCell ref="G42:H43"/>
    <mergeCell ref="J42:J43"/>
    <mergeCell ref="C32:C33"/>
    <mergeCell ref="G34:H35"/>
    <mergeCell ref="L34:L35"/>
    <mergeCell ref="G36:H36"/>
    <mergeCell ref="G37:H37"/>
    <mergeCell ref="G38:H38"/>
    <mergeCell ref="M27:M28"/>
    <mergeCell ref="N27:N28"/>
    <mergeCell ref="G29:H30"/>
    <mergeCell ref="I29:I30"/>
    <mergeCell ref="N29:N30"/>
    <mergeCell ref="G31:H33"/>
    <mergeCell ref="D27:D28"/>
    <mergeCell ref="E27:E28"/>
    <mergeCell ref="F27:F28"/>
    <mergeCell ref="G27:H28"/>
    <mergeCell ref="K27:K28"/>
    <mergeCell ref="L27:L28"/>
    <mergeCell ref="G25:H26"/>
    <mergeCell ref="I25:I26"/>
    <mergeCell ref="J25:J26"/>
    <mergeCell ref="N25:N26"/>
    <mergeCell ref="E20:E23"/>
    <mergeCell ref="F20:F23"/>
    <mergeCell ref="I20:I23"/>
    <mergeCell ref="J20:J23"/>
    <mergeCell ref="K20:K23"/>
    <mergeCell ref="L20:L23"/>
    <mergeCell ref="C4:M4"/>
    <mergeCell ref="A7:A9"/>
    <mergeCell ref="B7:M9"/>
    <mergeCell ref="N7:N9"/>
    <mergeCell ref="A10:A101"/>
    <mergeCell ref="B10:N11"/>
    <mergeCell ref="B12:N14"/>
    <mergeCell ref="B15:F15"/>
    <mergeCell ref="I16:I17"/>
    <mergeCell ref="J16:J17"/>
    <mergeCell ref="K16:K17"/>
    <mergeCell ref="L16:L17"/>
    <mergeCell ref="M16:M17"/>
    <mergeCell ref="N16:N17"/>
    <mergeCell ref="B18:F18"/>
    <mergeCell ref="B19:F19"/>
    <mergeCell ref="G19:H23"/>
    <mergeCell ref="B20:B23"/>
    <mergeCell ref="C20:C23"/>
    <mergeCell ref="D20:D23"/>
    <mergeCell ref="M20:M23"/>
    <mergeCell ref="N20:N23"/>
    <mergeCell ref="B25:B26"/>
    <mergeCell ref="C25:C26"/>
  </mergeCells>
  <hyperlinks>
    <hyperlink ref="D58" r:id="rId1" xr:uid="{25D8747A-9497-46EE-BC99-6DD49C156A68}"/>
    <hyperlink ref="D161" r:id="rId2" xr:uid="{987F099F-A790-42CF-8289-01F5444DD138}"/>
    <hyperlink ref="D281" r:id="rId3" xr:uid="{BC43F5C1-6ABC-450C-9713-FF003D14993E}"/>
  </hyperlinks>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F54F8-0931-4CCF-9E4D-9D8E02E3B20F}">
  <dimension ref="A1:BM2597"/>
  <sheetViews>
    <sheetView showZeros="0" zoomScale="75" zoomScaleNormal="75" workbookViewId="0">
      <selection activeCell="X58" sqref="X58"/>
    </sheetView>
  </sheetViews>
  <sheetFormatPr baseColWidth="10" defaultRowHeight="15"/>
  <cols>
    <col min="1" max="1" width="3.7109375" style="2349" customWidth="1"/>
    <col min="2" max="5" width="11.7109375" style="2349" customWidth="1"/>
    <col min="6" max="6" width="27" style="2349" customWidth="1"/>
    <col min="7" max="14" width="11.7109375" style="2349" customWidth="1"/>
    <col min="15" max="15" width="6.7109375" style="2349" customWidth="1"/>
    <col min="16" max="18" width="11.7109375" style="599" customWidth="1"/>
    <col min="19" max="19" width="42.7109375" style="599" customWidth="1"/>
    <col min="20" max="20" width="12.7109375" style="599" customWidth="1"/>
    <col min="21" max="21" width="29" style="2349" customWidth="1"/>
    <col min="22" max="23" width="36.42578125" style="2349" customWidth="1"/>
    <col min="24" max="24" width="35.7109375" style="2349" customWidth="1"/>
    <col min="25" max="25" width="49" style="2349" customWidth="1"/>
    <col min="26" max="26" width="35.7109375" style="2349" customWidth="1"/>
    <col min="27" max="27" width="44.28515625" style="2349" customWidth="1"/>
    <col min="28" max="29" width="11.7109375" style="2349" customWidth="1"/>
    <col min="30" max="30" width="16.5703125" style="2349" customWidth="1"/>
    <col min="31" max="31" width="10.7109375" style="2349" customWidth="1"/>
    <col min="32" max="32" width="21" style="2349" customWidth="1"/>
    <col min="33" max="33" width="11.7109375" style="2349" customWidth="1"/>
    <col min="34" max="34" width="13.5703125" style="2349" customWidth="1"/>
    <col min="35" max="53" width="11.7109375" style="2349" customWidth="1"/>
    <col min="54" max="54" width="57" style="2349" customWidth="1"/>
    <col min="55" max="58" width="11.7109375" style="2349" customWidth="1"/>
    <col min="59" max="16384" width="11.42578125" style="2349"/>
  </cols>
  <sheetData>
    <row r="1" spans="1:65">
      <c r="A1" s="3162">
        <f t="shared" ref="A1:Z1" ca="1" si="0">CELL("largeur",A1)</f>
        <v>3</v>
      </c>
      <c r="B1" s="3162">
        <f t="shared" ca="1" si="0"/>
        <v>11</v>
      </c>
      <c r="C1" s="3162">
        <f t="shared" ca="1" si="0"/>
        <v>11</v>
      </c>
      <c r="D1" s="3162">
        <f t="shared" ca="1" si="0"/>
        <v>11</v>
      </c>
      <c r="E1" s="3162">
        <f t="shared" ca="1" si="0"/>
        <v>11</v>
      </c>
      <c r="F1" s="3162">
        <f t="shared" ca="1" si="0"/>
        <v>26</v>
      </c>
      <c r="G1" s="3162">
        <f t="shared" ca="1" si="0"/>
        <v>11</v>
      </c>
      <c r="H1" s="3162">
        <f t="shared" ca="1" si="0"/>
        <v>11</v>
      </c>
      <c r="I1" s="3162">
        <f t="shared" ca="1" si="0"/>
        <v>11</v>
      </c>
      <c r="J1" s="3162">
        <f t="shared" ca="1" si="0"/>
        <v>11</v>
      </c>
      <c r="K1" s="3162">
        <f t="shared" ca="1" si="0"/>
        <v>11</v>
      </c>
      <c r="L1" s="3162">
        <f t="shared" ca="1" si="0"/>
        <v>11</v>
      </c>
      <c r="M1" s="3162">
        <f t="shared" ca="1" si="0"/>
        <v>11</v>
      </c>
      <c r="N1" s="3162">
        <f t="shared" ca="1" si="0"/>
        <v>11</v>
      </c>
      <c r="O1" s="3224">
        <f t="shared" ca="1" si="0"/>
        <v>6</v>
      </c>
      <c r="P1" s="3224">
        <f t="shared" ca="1" si="0"/>
        <v>11</v>
      </c>
      <c r="Q1" s="3224">
        <f t="shared" ca="1" si="0"/>
        <v>11</v>
      </c>
      <c r="R1" s="3224">
        <f t="shared" ca="1" si="0"/>
        <v>11</v>
      </c>
      <c r="S1" s="3224">
        <f t="shared" ca="1" si="0"/>
        <v>42</v>
      </c>
      <c r="T1" s="3224">
        <f t="shared" ca="1" si="0"/>
        <v>12</v>
      </c>
      <c r="U1" s="3224">
        <f t="shared" ca="1" si="0"/>
        <v>28</v>
      </c>
      <c r="V1" s="3224">
        <f t="shared" ca="1" si="0"/>
        <v>36</v>
      </c>
      <c r="W1" s="3224">
        <f t="shared" ca="1" si="0"/>
        <v>36</v>
      </c>
      <c r="X1" s="3224">
        <f t="shared" ca="1" si="0"/>
        <v>35</v>
      </c>
      <c r="Y1" s="3224">
        <f t="shared" ca="1" si="0"/>
        <v>48</v>
      </c>
      <c r="Z1" s="3224">
        <f t="shared" ca="1" si="0"/>
        <v>35</v>
      </c>
      <c r="AA1" s="3163" t="s">
        <v>2800</v>
      </c>
      <c r="AB1" s="2356"/>
      <c r="AC1" s="2357"/>
    </row>
    <row r="2" spans="1:65" ht="21" customHeight="1">
      <c r="A2" s="5508" t="s">
        <v>2802</v>
      </c>
      <c r="B2" s="5509"/>
      <c r="C2" s="5509"/>
      <c r="D2" s="5509"/>
      <c r="E2" s="5509"/>
      <c r="F2" s="5509"/>
      <c r="G2" s="5509"/>
      <c r="H2" s="5509"/>
      <c r="I2" s="5509"/>
      <c r="J2" s="5509"/>
      <c r="K2" s="5509"/>
      <c r="L2" s="5509"/>
      <c r="M2" s="5509"/>
      <c r="N2" s="5509"/>
      <c r="O2" s="5509"/>
      <c r="P2" s="5509"/>
      <c r="Q2" s="5509"/>
      <c r="R2" s="5509"/>
      <c r="S2" s="5509"/>
      <c r="T2" s="5509"/>
      <c r="U2" s="5509"/>
      <c r="V2" s="5509"/>
      <c r="W2" s="2044"/>
      <c r="X2" s="2044"/>
      <c r="Y2" s="2044"/>
      <c r="Z2" s="2044"/>
      <c r="AA2" s="3218"/>
      <c r="AB2" s="2356"/>
      <c r="AC2" s="2357"/>
    </row>
    <row r="3" spans="1:65" ht="21.75" customHeight="1">
      <c r="A3" s="5508"/>
      <c r="B3" s="5509"/>
      <c r="C3" s="5509"/>
      <c r="D3" s="5509"/>
      <c r="E3" s="5509"/>
      <c r="F3" s="5509"/>
      <c r="G3" s="5509"/>
      <c r="H3" s="5509"/>
      <c r="I3" s="5509"/>
      <c r="J3" s="5509"/>
      <c r="K3" s="5509"/>
      <c r="L3" s="5509"/>
      <c r="M3" s="5509"/>
      <c r="N3" s="5509"/>
      <c r="O3" s="5509"/>
      <c r="P3" s="5509"/>
      <c r="Q3" s="5509"/>
      <c r="R3" s="5509"/>
      <c r="S3" s="5509"/>
      <c r="T3" s="5509"/>
      <c r="U3" s="5509"/>
      <c r="V3" s="5509"/>
      <c r="W3" s="2831"/>
      <c r="X3" s="2831"/>
      <c r="Y3" s="2831"/>
      <c r="Z3" s="2831"/>
      <c r="AA3" s="3218"/>
      <c r="AB3" s="2356"/>
      <c r="AC3" s="2357"/>
    </row>
    <row r="4" spans="1:65" ht="21.75" customHeight="1">
      <c r="A4" s="5508" t="s">
        <v>2947</v>
      </c>
      <c r="B4" s="5509"/>
      <c r="C4" s="5509"/>
      <c r="D4" s="5509"/>
      <c r="E4" s="5509"/>
      <c r="F4" s="5509"/>
      <c r="G4" s="5509"/>
      <c r="H4" s="5509"/>
      <c r="I4" s="5509"/>
      <c r="J4" s="5509"/>
      <c r="K4" s="5509"/>
      <c r="L4" s="5509"/>
      <c r="M4" s="5509"/>
      <c r="N4" s="5509"/>
      <c r="O4" s="5509"/>
      <c r="P4" s="5509"/>
      <c r="Q4" s="5509"/>
      <c r="R4" s="5509"/>
      <c r="S4" s="5509"/>
      <c r="T4" s="5509"/>
      <c r="U4" s="5509"/>
      <c r="V4" s="5509"/>
      <c r="W4" s="2831"/>
      <c r="X4" s="2831"/>
      <c r="Y4" s="2831"/>
      <c r="Z4" s="2831"/>
      <c r="AA4" s="3218"/>
      <c r="AB4" s="2356"/>
      <c r="AC4" s="2357"/>
    </row>
    <row r="5" spans="1:65" ht="21.75" customHeight="1">
      <c r="A5" s="5508"/>
      <c r="B5" s="5509"/>
      <c r="C5" s="5509"/>
      <c r="D5" s="5509"/>
      <c r="E5" s="5509"/>
      <c r="F5" s="5509"/>
      <c r="G5" s="5509"/>
      <c r="H5" s="5509"/>
      <c r="I5" s="5509"/>
      <c r="J5" s="5509"/>
      <c r="K5" s="5509"/>
      <c r="L5" s="5509"/>
      <c r="M5" s="5509"/>
      <c r="N5" s="5509"/>
      <c r="O5" s="5509"/>
      <c r="P5" s="5509"/>
      <c r="Q5" s="5509"/>
      <c r="R5" s="5509"/>
      <c r="S5" s="5509"/>
      <c r="T5" s="5509"/>
      <c r="U5" s="5509"/>
      <c r="V5" s="5509"/>
      <c r="W5" s="2831"/>
      <c r="X5" s="2831"/>
      <c r="Y5" s="2831"/>
      <c r="Z5" s="2831"/>
      <c r="AA5" s="3218"/>
      <c r="AB5" s="2356"/>
      <c r="AC5" s="2357"/>
    </row>
    <row r="6" spans="1:65" ht="23.25" customHeight="1">
      <c r="A6" s="2351"/>
      <c r="B6" s="5510" t="s">
        <v>2765</v>
      </c>
      <c r="C6" s="5510"/>
      <c r="D6" s="5510"/>
      <c r="E6" s="5510"/>
      <c r="F6" s="5510"/>
      <c r="G6" s="5510"/>
      <c r="H6" s="5510"/>
      <c r="I6" s="5510"/>
      <c r="J6" s="5510"/>
      <c r="K6" s="5510"/>
      <c r="L6" s="5510"/>
      <c r="M6" s="5510"/>
      <c r="N6" s="5510"/>
      <c r="O6" s="5510"/>
      <c r="P6" s="5510"/>
      <c r="Q6" s="5510"/>
      <c r="R6" s="5510"/>
      <c r="S6" s="5510"/>
      <c r="T6" s="5510"/>
      <c r="U6" s="5510"/>
      <c r="V6" s="5510"/>
      <c r="W6" s="3166"/>
      <c r="X6" s="3166"/>
      <c r="Y6" s="3166"/>
      <c r="Z6" s="3166"/>
      <c r="AA6" s="3218"/>
      <c r="AB6" s="2356"/>
      <c r="AC6" s="2357"/>
    </row>
    <row r="7" spans="1:65" ht="23.25" customHeight="1" thickBot="1">
      <c r="A7" s="2351"/>
      <c r="B7" s="5510"/>
      <c r="C7" s="5510"/>
      <c r="D7" s="5510"/>
      <c r="E7" s="5510"/>
      <c r="F7" s="5510"/>
      <c r="G7" s="5510"/>
      <c r="H7" s="5510"/>
      <c r="I7" s="5510"/>
      <c r="J7" s="5510"/>
      <c r="K7" s="5510"/>
      <c r="L7" s="5510"/>
      <c r="M7" s="5510"/>
      <c r="N7" s="5510"/>
      <c r="O7" s="5510"/>
      <c r="P7" s="5510"/>
      <c r="Q7" s="5510"/>
      <c r="R7" s="5510"/>
      <c r="S7" s="5510"/>
      <c r="T7" s="5510"/>
      <c r="U7" s="5510"/>
      <c r="V7" s="5510"/>
      <c r="W7" s="3166"/>
      <c r="X7" s="3166"/>
      <c r="Y7" s="3166"/>
      <c r="Z7" s="3166"/>
      <c r="AA7" s="3218"/>
      <c r="AB7" s="2356"/>
      <c r="AC7" s="2357"/>
    </row>
    <row r="8" spans="1:65" s="2348" customFormat="1" ht="28.5" customHeight="1">
      <c r="B8" s="5511" t="s">
        <v>2378</v>
      </c>
      <c r="C8" s="5513" t="s">
        <v>2375</v>
      </c>
      <c r="D8" s="5513"/>
      <c r="E8" s="5513"/>
      <c r="F8" s="5513"/>
      <c r="G8" s="5513"/>
      <c r="H8" s="5513"/>
      <c r="I8" s="5513"/>
      <c r="J8" s="5513"/>
      <c r="K8" s="5513"/>
      <c r="L8" s="5513"/>
      <c r="M8" s="5513"/>
      <c r="N8" s="5513"/>
      <c r="O8" s="5513"/>
      <c r="P8" s="5513"/>
      <c r="Q8" s="5513"/>
      <c r="R8" s="5513"/>
      <c r="S8" s="5513"/>
      <c r="T8" s="5513"/>
      <c r="U8" s="5513"/>
      <c r="V8" s="5514"/>
      <c r="W8" s="3225"/>
      <c r="X8" s="3225"/>
      <c r="Y8" s="3225"/>
      <c r="Z8" s="3225"/>
      <c r="AA8" s="3218"/>
      <c r="AB8" s="2356"/>
      <c r="AC8" s="2357"/>
      <c r="AD8" s="2349"/>
      <c r="AE8" s="2349"/>
      <c r="AF8" s="2349"/>
      <c r="AG8" s="2349"/>
      <c r="AH8" s="2349"/>
      <c r="AI8" s="2349"/>
      <c r="AJ8" s="2349"/>
      <c r="AK8" s="2349"/>
      <c r="AL8" s="2349"/>
      <c r="AM8" s="2349"/>
      <c r="AN8" s="2349"/>
      <c r="AO8" s="2349"/>
      <c r="AP8" s="2349"/>
      <c r="AV8" s="2349"/>
      <c r="AW8" s="2349"/>
      <c r="AX8" s="2349"/>
      <c r="AY8" s="2349"/>
      <c r="AZ8" s="2349"/>
      <c r="BA8" s="2349"/>
      <c r="BB8" s="2349"/>
      <c r="BC8" s="2349"/>
      <c r="BD8" s="2349"/>
      <c r="BE8" s="2349"/>
      <c r="BF8" s="2349"/>
      <c r="BG8" s="2349"/>
      <c r="BH8" s="2349"/>
      <c r="BI8" s="2349"/>
      <c r="BJ8" s="2349"/>
      <c r="BK8" s="2349"/>
      <c r="BL8" s="2349"/>
      <c r="BM8" s="2349"/>
    </row>
    <row r="9" spans="1:65" s="2348" customFormat="1" ht="28.5" customHeight="1" thickBot="1">
      <c r="B9" s="5512"/>
      <c r="C9" s="5515"/>
      <c r="D9" s="5515"/>
      <c r="E9" s="5515"/>
      <c r="F9" s="5515"/>
      <c r="G9" s="5515"/>
      <c r="H9" s="5515"/>
      <c r="I9" s="5515"/>
      <c r="J9" s="5515"/>
      <c r="K9" s="5515"/>
      <c r="L9" s="5515"/>
      <c r="M9" s="5515"/>
      <c r="N9" s="5515"/>
      <c r="O9" s="5515"/>
      <c r="P9" s="5515"/>
      <c r="Q9" s="5515"/>
      <c r="R9" s="5515"/>
      <c r="S9" s="5515"/>
      <c r="T9" s="5515"/>
      <c r="U9" s="5515"/>
      <c r="V9" s="5516"/>
      <c r="W9" s="3225"/>
      <c r="X9" s="3225"/>
      <c r="Y9" s="3225"/>
      <c r="Z9" s="3225"/>
      <c r="AA9" s="3218"/>
      <c r="AB9" s="2356"/>
      <c r="AC9" s="2357"/>
      <c r="AD9" s="2349"/>
      <c r="AE9" s="2349"/>
      <c r="AF9" s="2349"/>
      <c r="AG9" s="2349"/>
      <c r="AH9" s="2349"/>
      <c r="AI9" s="2349"/>
      <c r="AJ9" s="2349"/>
      <c r="AK9" s="2349"/>
      <c r="AL9" s="2349"/>
      <c r="AM9" s="2349"/>
      <c r="AN9" s="2349"/>
      <c r="AO9" s="2349"/>
      <c r="AP9" s="2349"/>
      <c r="AV9" s="2349"/>
      <c r="AW9" s="2349"/>
      <c r="AX9" s="2349"/>
      <c r="AY9" s="2349"/>
      <c r="AZ9" s="2349"/>
      <c r="BA9" s="2349"/>
      <c r="BB9" s="2349"/>
      <c r="BC9" s="2349"/>
      <c r="BD9" s="2349"/>
      <c r="BE9" s="2349"/>
      <c r="BF9" s="2349"/>
      <c r="BG9" s="2349"/>
      <c r="BH9" s="2349"/>
      <c r="BI9" s="2349"/>
      <c r="BJ9" s="2349"/>
      <c r="BK9" s="2349"/>
      <c r="BL9" s="2349"/>
      <c r="BM9" s="2349"/>
    </row>
    <row r="10" spans="1:65" s="2348" customFormat="1" ht="28.5" customHeight="1">
      <c r="B10" s="5500">
        <f>N26</f>
        <v>1</v>
      </c>
      <c r="C10" s="5502" t="s">
        <v>11</v>
      </c>
      <c r="D10" s="5502"/>
      <c r="E10" s="5502"/>
      <c r="F10" s="5502"/>
      <c r="G10" s="5502"/>
      <c r="H10" s="5502"/>
      <c r="I10" s="5502"/>
      <c r="J10" s="5502"/>
      <c r="K10" s="3607"/>
      <c r="L10" s="3607"/>
      <c r="M10" s="3608" t="s">
        <v>2374</v>
      </c>
      <c r="N10" s="3623">
        <f>O34</f>
        <v>33</v>
      </c>
      <c r="O10" s="3225"/>
      <c r="P10" s="5517">
        <v>8</v>
      </c>
      <c r="Q10" s="5518" t="s">
        <v>2936</v>
      </c>
      <c r="R10" s="5518"/>
      <c r="S10" s="5518"/>
      <c r="T10" s="5518"/>
      <c r="U10" s="3608" t="s">
        <v>2374</v>
      </c>
      <c r="V10" s="3623">
        <f>N875</f>
        <v>867</v>
      </c>
      <c r="W10" s="3225"/>
      <c r="X10" s="3225"/>
      <c r="Y10" s="3225"/>
      <c r="Z10" s="3225"/>
      <c r="AA10" s="3218"/>
      <c r="AB10" s="2356"/>
      <c r="AC10" s="2357"/>
      <c r="AD10" s="2349"/>
      <c r="AE10" s="2349"/>
      <c r="AF10" s="2349"/>
      <c r="AG10" s="2349"/>
      <c r="AH10" s="2349"/>
      <c r="AI10" s="2349"/>
      <c r="AJ10" s="2349"/>
      <c r="AK10" s="2349"/>
      <c r="AL10" s="2349"/>
      <c r="AM10" s="2349"/>
      <c r="AV10" s="2349"/>
      <c r="AW10" s="2349"/>
      <c r="AX10" s="2349"/>
      <c r="AY10" s="2349"/>
      <c r="AZ10" s="2349"/>
      <c r="BA10" s="2349"/>
      <c r="BB10" s="2349"/>
      <c r="BC10" s="2349"/>
      <c r="BD10" s="2349"/>
      <c r="BE10" s="2349"/>
      <c r="BF10" s="2349"/>
      <c r="BG10" s="2349"/>
      <c r="BH10" s="2349"/>
      <c r="BI10" s="2349"/>
      <c r="BJ10" s="2349"/>
      <c r="BK10" s="2349"/>
      <c r="BL10" s="2349"/>
      <c r="BM10" s="2349"/>
    </row>
    <row r="11" spans="1:65" s="2348" customFormat="1" ht="28.5" customHeight="1">
      <c r="B11" s="5501"/>
      <c r="C11" s="5503"/>
      <c r="D11" s="5503"/>
      <c r="E11" s="5503"/>
      <c r="F11" s="5503"/>
      <c r="G11" s="5503"/>
      <c r="H11" s="5503"/>
      <c r="I11" s="5503"/>
      <c r="J11" s="5503"/>
      <c r="K11" s="3610"/>
      <c r="L11" s="3611"/>
      <c r="M11" s="3612" t="s">
        <v>2376</v>
      </c>
      <c r="N11" s="3615" t="str">
        <f>ADDRESS(ROW(P63),COLUMN(P63),4)</f>
        <v>P63</v>
      </c>
      <c r="O11" s="3225"/>
      <c r="P11" s="5504"/>
      <c r="Q11" s="5505"/>
      <c r="R11" s="5505"/>
      <c r="S11" s="5505"/>
      <c r="T11" s="5505"/>
      <c r="U11" s="3627" t="s">
        <v>2376</v>
      </c>
      <c r="V11" s="3628" t="str">
        <f>ADDRESS(ROW(Q932),COLUMN(Q932),4)</f>
        <v>Q932</v>
      </c>
      <c r="W11" s="3225"/>
      <c r="X11" s="3225"/>
      <c r="Y11" s="3225"/>
      <c r="Z11" s="3225"/>
      <c r="AA11" s="3218"/>
      <c r="AB11" s="2356"/>
      <c r="AC11" s="2357"/>
      <c r="AD11" s="2349"/>
      <c r="AE11" s="2349"/>
      <c r="AF11" s="2349"/>
      <c r="AG11" s="2349"/>
      <c r="AH11" s="2349"/>
      <c r="AI11" s="2349"/>
      <c r="AJ11" s="2349"/>
      <c r="AK11" s="2349"/>
      <c r="AL11" s="2349"/>
      <c r="AM11" s="2349"/>
      <c r="AV11" s="2349"/>
      <c r="AW11" s="2349"/>
      <c r="AX11" s="2349"/>
      <c r="AY11" s="2349"/>
      <c r="AZ11" s="2349"/>
      <c r="BA11" s="2349"/>
      <c r="BB11" s="2349"/>
      <c r="BC11" s="2349"/>
      <c r="BD11" s="2349"/>
      <c r="BE11" s="2349"/>
      <c r="BF11" s="2349"/>
      <c r="BG11" s="2349"/>
      <c r="BH11" s="2349"/>
      <c r="BI11" s="2349"/>
      <c r="BJ11" s="2349"/>
      <c r="BK11" s="2349"/>
      <c r="BL11" s="2349"/>
      <c r="BM11" s="2349"/>
    </row>
    <row r="12" spans="1:65" s="2348" customFormat="1" ht="28.5" customHeight="1">
      <c r="B12" s="5500">
        <f>N79</f>
        <v>2</v>
      </c>
      <c r="C12" s="5502" t="s">
        <v>2930</v>
      </c>
      <c r="D12" s="5502"/>
      <c r="E12" s="5502"/>
      <c r="F12" s="5502"/>
      <c r="G12" s="5502"/>
      <c r="H12" s="5502"/>
      <c r="I12" s="5502"/>
      <c r="J12" s="5502"/>
      <c r="K12" s="3613"/>
      <c r="L12" s="3613"/>
      <c r="M12" s="3622" t="s">
        <v>2374</v>
      </c>
      <c r="N12" s="3623">
        <f>N91</f>
        <v>82</v>
      </c>
      <c r="O12" s="3225"/>
      <c r="P12" s="5500">
        <v>9</v>
      </c>
      <c r="Q12" s="5502" t="s">
        <v>2938</v>
      </c>
      <c r="R12" s="5502"/>
      <c r="S12" s="5502"/>
      <c r="T12" s="5502"/>
      <c r="U12" s="3617" t="s">
        <v>2374</v>
      </c>
      <c r="V12" s="3618">
        <f>N1100</f>
        <v>1083</v>
      </c>
      <c r="W12" s="3225"/>
      <c r="X12" s="3225"/>
      <c r="Y12" s="3225"/>
      <c r="Z12" s="3225"/>
      <c r="AA12" s="3218"/>
      <c r="AC12" s="2357"/>
      <c r="AD12" s="2349"/>
      <c r="AE12" s="2349"/>
      <c r="AF12" s="2349"/>
      <c r="AG12" s="2349"/>
      <c r="AH12" s="2349"/>
      <c r="AI12" s="2349"/>
      <c r="AJ12" s="2349"/>
      <c r="AK12" s="2349"/>
      <c r="AL12" s="2349"/>
      <c r="AM12" s="2349"/>
      <c r="AV12" s="2349"/>
      <c r="AW12" s="2349"/>
      <c r="AX12" s="2349"/>
      <c r="AY12" s="2349"/>
      <c r="AZ12" s="2349"/>
      <c r="BA12" s="2349"/>
      <c r="BB12" s="2349"/>
      <c r="BC12" s="2349"/>
      <c r="BD12" s="2349"/>
      <c r="BE12" s="2349"/>
      <c r="BF12" s="2349"/>
      <c r="BG12" s="2349"/>
      <c r="BH12" s="2349"/>
      <c r="BI12" s="2349"/>
      <c r="BJ12" s="2349"/>
      <c r="BK12" s="2349"/>
      <c r="BL12" s="2349"/>
      <c r="BM12" s="2349"/>
    </row>
    <row r="13" spans="1:65" s="2348" customFormat="1" ht="28.5" customHeight="1">
      <c r="B13" s="5501"/>
      <c r="C13" s="5503"/>
      <c r="D13" s="5503"/>
      <c r="E13" s="5503"/>
      <c r="F13" s="5503"/>
      <c r="G13" s="5503"/>
      <c r="H13" s="5503"/>
      <c r="I13" s="5503"/>
      <c r="J13" s="5503"/>
      <c r="K13" s="3614"/>
      <c r="L13" s="3614"/>
      <c r="M13" s="3612" t="s">
        <v>2376</v>
      </c>
      <c r="N13" s="3615" t="str">
        <f>ADDRESS(ROW(P150),COLUMN(P150),4)</f>
        <v>P150</v>
      </c>
      <c r="O13" s="3225"/>
      <c r="P13" s="5504"/>
      <c r="Q13" s="5505"/>
      <c r="R13" s="5505"/>
      <c r="S13" s="5505"/>
      <c r="T13" s="5505"/>
      <c r="U13" s="3627" t="s">
        <v>2376</v>
      </c>
      <c r="V13" s="3628" t="str">
        <f>ADDRESS(ROW(Q1162),COLUMN(Q1162),4)</f>
        <v>Q1162</v>
      </c>
      <c r="W13" s="3225"/>
      <c r="X13" s="3225"/>
      <c r="Y13" s="3225"/>
      <c r="Z13" s="3225"/>
      <c r="AA13" s="3218"/>
      <c r="AC13" s="2357"/>
      <c r="AD13" s="2349"/>
      <c r="AE13" s="2349"/>
      <c r="AF13" s="2349"/>
      <c r="AG13" s="2349"/>
      <c r="AH13" s="2349"/>
      <c r="AI13" s="2349"/>
      <c r="AJ13" s="2349"/>
      <c r="AK13" s="2349"/>
      <c r="AL13" s="2349"/>
      <c r="AM13" s="2349"/>
      <c r="AV13" s="2349"/>
      <c r="AW13" s="2349"/>
      <c r="AX13" s="2349"/>
      <c r="AY13" s="2349"/>
      <c r="AZ13" s="2349"/>
      <c r="BA13" s="2349"/>
      <c r="BB13" s="2349"/>
      <c r="BC13" s="2349"/>
      <c r="BD13" s="2349"/>
      <c r="BE13" s="2349"/>
      <c r="BF13" s="2349"/>
      <c r="BG13" s="2349"/>
      <c r="BH13" s="2349"/>
      <c r="BI13" s="2349"/>
      <c r="BJ13" s="2349"/>
      <c r="BK13" s="2349"/>
      <c r="BL13" s="2349"/>
      <c r="BM13" s="2349"/>
    </row>
    <row r="14" spans="1:65" s="2348" customFormat="1" ht="28.5" customHeight="1">
      <c r="B14" s="5500">
        <v>3</v>
      </c>
      <c r="C14" s="5502" t="s">
        <v>2719</v>
      </c>
      <c r="D14" s="5502"/>
      <c r="E14" s="5502"/>
      <c r="F14" s="5502"/>
      <c r="G14" s="5502"/>
      <c r="H14" s="5502"/>
      <c r="I14" s="5502"/>
      <c r="J14" s="5502"/>
      <c r="K14" s="3616"/>
      <c r="L14" s="3607"/>
      <c r="M14" s="3608" t="s">
        <v>2374</v>
      </c>
      <c r="N14" s="3609">
        <f>N230</f>
        <v>221</v>
      </c>
      <c r="O14" s="3225"/>
      <c r="P14" s="5500">
        <v>10</v>
      </c>
      <c r="Q14" s="5502" t="s">
        <v>2946</v>
      </c>
      <c r="R14" s="5502"/>
      <c r="S14" s="5502"/>
      <c r="T14" s="5502"/>
      <c r="U14" s="3617" t="s">
        <v>2374</v>
      </c>
      <c r="V14" s="3618">
        <f>N1381</f>
        <v>1375</v>
      </c>
      <c r="W14" s="3225"/>
      <c r="X14" s="3225"/>
      <c r="Y14" s="3225"/>
      <c r="Z14" s="3225"/>
      <c r="AA14" s="3218"/>
      <c r="AB14" s="2356"/>
      <c r="AC14" s="2357"/>
      <c r="AD14" s="2349"/>
      <c r="AE14" s="2349"/>
      <c r="AF14" s="2349"/>
      <c r="AG14" s="2349"/>
      <c r="AH14" s="2349"/>
      <c r="AI14" s="2349"/>
      <c r="AJ14" s="2349"/>
      <c r="AK14" s="2349"/>
      <c r="AL14" s="2349"/>
      <c r="AM14" s="2349"/>
      <c r="AV14" s="2349"/>
      <c r="AW14" s="2349"/>
      <c r="AX14" s="2349"/>
      <c r="AY14" s="2349"/>
      <c r="AZ14" s="2349"/>
      <c r="BA14" s="2349"/>
      <c r="BB14" s="2349"/>
      <c r="BC14" s="2349"/>
      <c r="BD14" s="2349"/>
      <c r="BE14" s="2349"/>
      <c r="BF14" s="2349"/>
      <c r="BG14" s="2349"/>
      <c r="BH14" s="2349"/>
      <c r="BI14" s="2349"/>
      <c r="BJ14" s="2349"/>
      <c r="BK14" s="2349"/>
      <c r="BL14" s="2349"/>
      <c r="BM14" s="2349"/>
    </row>
    <row r="15" spans="1:65" s="2348" customFormat="1" ht="28.5" customHeight="1">
      <c r="B15" s="5501"/>
      <c r="C15" s="5503"/>
      <c r="D15" s="5503"/>
      <c r="E15" s="5503"/>
      <c r="F15" s="5503"/>
      <c r="G15" s="5503"/>
      <c r="H15" s="5503"/>
      <c r="I15" s="5503"/>
      <c r="J15" s="5503"/>
      <c r="K15" s="3610"/>
      <c r="L15" s="3610"/>
      <c r="M15" s="3612" t="s">
        <v>2376</v>
      </c>
      <c r="N15" s="3615" t="str">
        <f>ADDRESS(ROW(P293),COLUMN(P293),4)</f>
        <v>P293</v>
      </c>
      <c r="O15" s="3225"/>
      <c r="P15" s="5504"/>
      <c r="Q15" s="5505"/>
      <c r="R15" s="5505"/>
      <c r="S15" s="5505"/>
      <c r="T15" s="5505"/>
      <c r="U15" s="3627" t="s">
        <v>2376</v>
      </c>
      <c r="V15" s="3628" t="str">
        <f>ADDRESS(ROW(B1417),COLUMN(B1417),4)</f>
        <v>B1417</v>
      </c>
      <c r="W15" s="3225"/>
      <c r="X15" s="3225"/>
      <c r="Y15" s="3225"/>
      <c r="Z15" s="3225"/>
      <c r="AA15" s="3218"/>
      <c r="AB15" s="2356"/>
      <c r="AC15" s="2357"/>
      <c r="AD15" s="2349"/>
      <c r="AE15" s="2349"/>
      <c r="AF15" s="2349"/>
      <c r="AG15" s="2349"/>
      <c r="AH15" s="2349"/>
      <c r="AI15" s="2349"/>
      <c r="AJ15" s="2349"/>
      <c r="AK15" s="2349"/>
      <c r="AL15" s="2349"/>
      <c r="AM15" s="2349"/>
      <c r="AV15" s="2349"/>
      <c r="AW15" s="2349"/>
      <c r="AX15" s="2349"/>
      <c r="AY15" s="2349"/>
      <c r="AZ15" s="2349"/>
      <c r="BA15" s="2349"/>
      <c r="BB15" s="2349"/>
      <c r="BC15" s="2349"/>
      <c r="BD15" s="2349"/>
      <c r="BE15" s="2349"/>
      <c r="BF15" s="2349"/>
      <c r="BG15" s="2349"/>
      <c r="BH15" s="2349"/>
      <c r="BI15" s="2349"/>
      <c r="BJ15" s="2349"/>
      <c r="BK15" s="2349"/>
      <c r="BL15" s="2349"/>
      <c r="BM15" s="2349"/>
    </row>
    <row r="16" spans="1:65" s="2348" customFormat="1" ht="28.5" customHeight="1">
      <c r="B16" s="5500">
        <v>4</v>
      </c>
      <c r="C16" s="5502" t="s">
        <v>2866</v>
      </c>
      <c r="D16" s="5502"/>
      <c r="E16" s="5502"/>
      <c r="F16" s="5502"/>
      <c r="G16" s="5502"/>
      <c r="H16" s="5502"/>
      <c r="I16" s="5502"/>
      <c r="J16" s="5502"/>
      <c r="K16" s="3616"/>
      <c r="L16" s="3607"/>
      <c r="M16" s="3608" t="s">
        <v>2374</v>
      </c>
      <c r="N16" s="3609">
        <f>N367</f>
        <v>358</v>
      </c>
      <c r="O16" s="3225"/>
      <c r="P16" s="5500">
        <v>11</v>
      </c>
      <c r="Q16" s="5502" t="s">
        <v>2968</v>
      </c>
      <c r="R16" s="5502"/>
      <c r="S16" s="5502"/>
      <c r="T16" s="5502"/>
      <c r="U16" s="3617" t="s">
        <v>2374</v>
      </c>
      <c r="V16" s="3618">
        <f>N1441</f>
        <v>1435</v>
      </c>
      <c r="W16" s="3225"/>
      <c r="X16" s="3225"/>
      <c r="Y16" s="3225"/>
      <c r="Z16" s="3225"/>
      <c r="AA16" s="3218"/>
      <c r="AB16" s="2356"/>
      <c r="AC16" s="2357"/>
      <c r="AD16" s="2349"/>
      <c r="AE16" s="2349"/>
      <c r="AF16" s="2349"/>
      <c r="AG16" s="2349"/>
      <c r="AH16" s="2349"/>
      <c r="AI16" s="2349"/>
      <c r="AJ16" s="2349"/>
      <c r="AK16" s="2349"/>
      <c r="AL16" s="2349"/>
      <c r="AM16" s="2349"/>
      <c r="AV16" s="2349"/>
      <c r="AW16" s="2349"/>
      <c r="AX16" s="2349"/>
      <c r="AY16" s="2349"/>
      <c r="AZ16" s="2349"/>
      <c r="BA16" s="2349"/>
      <c r="BB16" s="2349"/>
      <c r="BC16" s="2349"/>
      <c r="BD16" s="2349"/>
      <c r="BE16" s="2349"/>
      <c r="BF16" s="2349"/>
      <c r="BG16" s="2349"/>
      <c r="BH16" s="2349"/>
      <c r="BI16" s="2349"/>
      <c r="BJ16" s="2349"/>
      <c r="BK16" s="2349"/>
      <c r="BL16" s="2349"/>
      <c r="BM16" s="2349"/>
    </row>
    <row r="17" spans="1:65" s="2348" customFormat="1" ht="28.5" customHeight="1">
      <c r="B17" s="5501"/>
      <c r="C17" s="5503"/>
      <c r="D17" s="5503"/>
      <c r="E17" s="5503"/>
      <c r="F17" s="5503"/>
      <c r="G17" s="5503"/>
      <c r="H17" s="5503"/>
      <c r="I17" s="5503"/>
      <c r="J17" s="5503"/>
      <c r="K17" s="3610"/>
      <c r="L17" s="3610"/>
      <c r="M17" s="3612" t="s">
        <v>2376</v>
      </c>
      <c r="N17" s="3615" t="str">
        <f>ADDRESS(ROW(P411),COLUMN(P411),4)</f>
        <v>P411</v>
      </c>
      <c r="O17" s="3225"/>
      <c r="P17" s="5504"/>
      <c r="Q17" s="5505"/>
      <c r="R17" s="5505"/>
      <c r="S17" s="5505"/>
      <c r="T17" s="5505"/>
      <c r="U17" s="3627" t="s">
        <v>2376</v>
      </c>
      <c r="V17" s="3628" t="str">
        <f>ADDRESS(ROW(B1527),COLUMN(B1527),4)</f>
        <v>B1527</v>
      </c>
      <c r="W17" s="3225"/>
      <c r="X17" s="3225"/>
      <c r="Y17" s="3225"/>
      <c r="Z17" s="3225"/>
      <c r="AA17" s="3218"/>
      <c r="AB17" s="2356"/>
      <c r="AC17" s="2357"/>
      <c r="AD17" s="2349"/>
      <c r="AE17" s="2349"/>
      <c r="AF17" s="2349"/>
      <c r="AG17" s="2349"/>
      <c r="AH17" s="2349"/>
      <c r="AI17" s="2349"/>
      <c r="AJ17" s="2349"/>
      <c r="AK17" s="2349"/>
      <c r="AL17" s="2349"/>
      <c r="AM17" s="2349"/>
      <c r="AV17" s="2349"/>
      <c r="AW17" s="2349"/>
      <c r="AX17" s="2349"/>
      <c r="AY17" s="2349"/>
      <c r="AZ17" s="2349"/>
      <c r="BA17" s="2349"/>
      <c r="BB17" s="2349"/>
      <c r="BC17" s="2349"/>
      <c r="BD17" s="2349"/>
      <c r="BE17" s="2349"/>
      <c r="BF17" s="2349"/>
      <c r="BG17" s="2349"/>
      <c r="BH17" s="2349"/>
      <c r="BI17" s="2349"/>
      <c r="BJ17" s="2349"/>
      <c r="BK17" s="2349"/>
      <c r="BL17" s="2349"/>
      <c r="BM17" s="2349"/>
    </row>
    <row r="18" spans="1:65" s="2348" customFormat="1" ht="28.5" customHeight="1">
      <c r="B18" s="5500">
        <v>5</v>
      </c>
      <c r="C18" s="5502" t="s">
        <v>2890</v>
      </c>
      <c r="D18" s="5502"/>
      <c r="E18" s="5502"/>
      <c r="F18" s="5502"/>
      <c r="G18" s="5502"/>
      <c r="H18" s="5502"/>
      <c r="I18" s="5502"/>
      <c r="J18" s="5502"/>
      <c r="K18" s="3616"/>
      <c r="L18" s="3607"/>
      <c r="M18" s="3608" t="s">
        <v>2374</v>
      </c>
      <c r="N18" s="3609">
        <f>N456</f>
        <v>447</v>
      </c>
      <c r="O18" s="3225"/>
      <c r="P18" s="5500">
        <v>12</v>
      </c>
      <c r="Q18" s="5502" t="s">
        <v>2943</v>
      </c>
      <c r="R18" s="5502"/>
      <c r="S18" s="5502"/>
      <c r="T18" s="5502"/>
      <c r="U18" s="3617" t="s">
        <v>2374</v>
      </c>
      <c r="V18" s="3618">
        <f>N1563</f>
        <v>1558</v>
      </c>
      <c r="W18" s="3225"/>
      <c r="X18" s="3225"/>
      <c r="Y18" s="3225"/>
      <c r="Z18" s="3225"/>
      <c r="AA18" s="3218"/>
      <c r="AB18" s="2356"/>
      <c r="AC18" s="2357"/>
      <c r="AD18" s="2349"/>
      <c r="AE18" s="2349"/>
      <c r="AF18" s="2349"/>
      <c r="AG18" s="2349"/>
      <c r="AH18" s="2349"/>
      <c r="AI18" s="2349"/>
      <c r="AJ18" s="2349"/>
      <c r="AK18" s="2349"/>
      <c r="AL18" s="2349"/>
      <c r="AM18" s="2349"/>
      <c r="AV18" s="2349"/>
      <c r="AW18" s="2349"/>
      <c r="AX18" s="2349"/>
      <c r="AY18" s="2349"/>
      <c r="AZ18" s="2349"/>
      <c r="BA18" s="2349"/>
      <c r="BB18" s="2349"/>
      <c r="BC18" s="2349"/>
      <c r="BD18" s="2349"/>
      <c r="BE18" s="2349"/>
      <c r="BF18" s="2349"/>
      <c r="BG18" s="2349"/>
      <c r="BH18" s="2349"/>
      <c r="BI18" s="2349"/>
      <c r="BJ18" s="2349"/>
      <c r="BK18" s="2349"/>
      <c r="BL18" s="2349"/>
      <c r="BM18" s="2349"/>
    </row>
    <row r="19" spans="1:65" s="2348" customFormat="1" ht="28.5" customHeight="1">
      <c r="B19" s="5501"/>
      <c r="C19" s="5503"/>
      <c r="D19" s="5503"/>
      <c r="E19" s="5503"/>
      <c r="F19" s="5503"/>
      <c r="G19" s="5503"/>
      <c r="H19" s="5503"/>
      <c r="I19" s="5503"/>
      <c r="J19" s="5503"/>
      <c r="K19" s="3610"/>
      <c r="L19" s="3610"/>
      <c r="M19" s="3612" t="s">
        <v>2376</v>
      </c>
      <c r="N19" s="3615" t="str">
        <f>ADDRESS(ROW(P519),COLUMN(P519),4)</f>
        <v>P519</v>
      </c>
      <c r="O19" s="3225"/>
      <c r="P19" s="5504"/>
      <c r="Q19" s="5505"/>
      <c r="R19" s="5505"/>
      <c r="S19" s="5505"/>
      <c r="T19" s="5505"/>
      <c r="U19" s="3627" t="s">
        <v>2376</v>
      </c>
      <c r="V19" s="3628" t="str">
        <f>ADDRESS(ROW(B1587),COLUMN(B1587),4)</f>
        <v>B1587</v>
      </c>
      <c r="W19" s="3225"/>
      <c r="X19" s="3225"/>
      <c r="Y19" s="3225"/>
      <c r="Z19" s="3225"/>
      <c r="AA19" s="3218"/>
      <c r="AB19" s="2356"/>
      <c r="AC19" s="2357"/>
      <c r="AD19" s="2349"/>
      <c r="AE19" s="2349"/>
      <c r="AF19" s="2349"/>
      <c r="AG19" s="2349"/>
      <c r="AH19" s="2349"/>
      <c r="AI19" s="2349"/>
      <c r="AJ19" s="2349"/>
      <c r="AK19" s="2349"/>
      <c r="AL19" s="2349"/>
      <c r="AM19" s="2349"/>
      <c r="AV19" s="2349"/>
      <c r="AW19" s="2349"/>
      <c r="AX19" s="2349"/>
      <c r="AY19" s="2349"/>
      <c r="AZ19" s="2349"/>
      <c r="BA19" s="2349"/>
      <c r="BB19" s="2349"/>
      <c r="BC19" s="2349"/>
      <c r="BD19" s="2349"/>
      <c r="BE19" s="2349"/>
      <c r="BF19" s="2349"/>
      <c r="BG19" s="2349"/>
      <c r="BH19" s="2349"/>
      <c r="BI19" s="2349"/>
      <c r="BJ19" s="2349"/>
      <c r="BK19" s="2349"/>
      <c r="BL19" s="2349"/>
      <c r="BM19" s="2349"/>
    </row>
    <row r="20" spans="1:65" s="2348" customFormat="1" ht="28.5" customHeight="1">
      <c r="B20" s="5500">
        <v>6</v>
      </c>
      <c r="C20" s="5502" t="s">
        <v>2933</v>
      </c>
      <c r="D20" s="5502"/>
      <c r="E20" s="5502"/>
      <c r="F20" s="5502"/>
      <c r="G20" s="5502"/>
      <c r="H20" s="5502"/>
      <c r="I20" s="5502"/>
      <c r="J20" s="5502"/>
      <c r="K20" s="3616"/>
      <c r="L20" s="3607"/>
      <c r="M20" s="3608" t="s">
        <v>2374</v>
      </c>
      <c r="N20" s="3609">
        <f>N582</f>
        <v>574</v>
      </c>
      <c r="O20" s="3225"/>
      <c r="P20" s="5500">
        <v>13</v>
      </c>
      <c r="Q20" s="5502" t="s">
        <v>2944</v>
      </c>
      <c r="R20" s="5502"/>
      <c r="S20" s="5502"/>
      <c r="T20" s="5502"/>
      <c r="U20" s="3617" t="s">
        <v>2374</v>
      </c>
      <c r="V20" s="3618">
        <f>N1607</f>
        <v>1602</v>
      </c>
      <c r="W20" s="3225"/>
      <c r="X20" s="3225"/>
      <c r="Y20" s="3225"/>
      <c r="Z20" s="3225"/>
      <c r="AA20" s="3218"/>
      <c r="AB20" s="2356"/>
      <c r="AC20" s="2357"/>
      <c r="AD20" s="2349"/>
      <c r="AE20" s="2349"/>
      <c r="AF20" s="2349"/>
      <c r="AG20" s="2349"/>
      <c r="AH20" s="2349"/>
      <c r="AI20" s="2349"/>
      <c r="AJ20" s="2349"/>
      <c r="AK20" s="2349"/>
      <c r="AL20" s="2349"/>
      <c r="AM20" s="2349"/>
      <c r="AV20" s="2349"/>
      <c r="AW20" s="2349"/>
      <c r="AX20" s="2349"/>
      <c r="AY20" s="2349"/>
      <c r="AZ20" s="2349"/>
      <c r="BA20" s="2349"/>
      <c r="BB20" s="2349"/>
      <c r="BC20" s="2349"/>
      <c r="BD20" s="2349"/>
      <c r="BE20" s="2349"/>
      <c r="BF20" s="2349"/>
      <c r="BG20" s="2349"/>
      <c r="BH20" s="2349"/>
      <c r="BI20" s="2349"/>
      <c r="BJ20" s="2349"/>
      <c r="BK20" s="2349"/>
      <c r="BL20" s="2349"/>
      <c r="BM20" s="2349"/>
    </row>
    <row r="21" spans="1:65" s="2348" customFormat="1" ht="28.5" customHeight="1">
      <c r="B21" s="5501"/>
      <c r="C21" s="5503"/>
      <c r="D21" s="5503"/>
      <c r="E21" s="5503"/>
      <c r="F21" s="5503"/>
      <c r="G21" s="5503"/>
      <c r="H21" s="5503"/>
      <c r="I21" s="5503"/>
      <c r="J21" s="5503"/>
      <c r="K21" s="3610"/>
      <c r="L21" s="3610"/>
      <c r="M21" s="3612" t="s">
        <v>2376</v>
      </c>
      <c r="N21" s="3615" t="str">
        <f>ADDRESS(ROW(Q625),COLUMN(Q625),4)</f>
        <v>Q625</v>
      </c>
      <c r="O21" s="3225"/>
      <c r="P21" s="5504"/>
      <c r="Q21" s="5505"/>
      <c r="R21" s="5505"/>
      <c r="S21" s="5505"/>
      <c r="T21" s="5505"/>
      <c r="U21" s="3627" t="s">
        <v>2376</v>
      </c>
      <c r="V21" s="3628" t="str">
        <f>ADDRESS(ROW(B1658),COLUMN(B1658),4)</f>
        <v>B1658</v>
      </c>
      <c r="W21" s="3225"/>
      <c r="X21" s="3225"/>
      <c r="Y21" s="3225"/>
      <c r="Z21" s="3225"/>
      <c r="AA21" s="3219"/>
      <c r="AB21" s="2356"/>
      <c r="AC21" s="2357"/>
      <c r="AD21" s="2349"/>
      <c r="AE21" s="2349"/>
      <c r="AF21" s="2349"/>
      <c r="AG21" s="2349"/>
      <c r="AH21" s="2349"/>
      <c r="AI21" s="2349"/>
      <c r="AJ21" s="2349"/>
      <c r="AK21" s="2349"/>
      <c r="AL21" s="2349"/>
      <c r="AM21" s="2349"/>
      <c r="AV21" s="2349"/>
      <c r="AW21" s="2349"/>
      <c r="AX21" s="2349"/>
      <c r="AY21" s="2349"/>
      <c r="AZ21" s="2349"/>
      <c r="BA21" s="2349"/>
      <c r="BB21" s="2349"/>
      <c r="BC21" s="2349"/>
      <c r="BD21" s="2349"/>
      <c r="BE21" s="2349"/>
      <c r="BF21" s="2349"/>
      <c r="BG21" s="2349"/>
      <c r="BH21" s="2349"/>
      <c r="BI21" s="2349"/>
      <c r="BJ21" s="2349"/>
      <c r="BK21" s="2349"/>
      <c r="BL21" s="2349"/>
      <c r="BM21" s="2349"/>
    </row>
    <row r="22" spans="1:65" s="2348" customFormat="1" ht="28.5" customHeight="1">
      <c r="B22" s="5500">
        <v>7</v>
      </c>
      <c r="C22" s="5502" t="s">
        <v>2935</v>
      </c>
      <c r="D22" s="5502"/>
      <c r="E22" s="5502"/>
      <c r="F22" s="5502"/>
      <c r="G22" s="5502"/>
      <c r="H22" s="5502"/>
      <c r="I22" s="5502"/>
      <c r="J22" s="5502"/>
      <c r="K22" s="3616"/>
      <c r="L22" s="3607"/>
      <c r="M22" s="3608" t="s">
        <v>2374</v>
      </c>
      <c r="N22" s="3609">
        <f>N681</f>
        <v>673</v>
      </c>
      <c r="O22" s="3225"/>
      <c r="P22" s="5500">
        <v>14</v>
      </c>
      <c r="Q22" s="5502" t="s">
        <v>513</v>
      </c>
      <c r="R22" s="5502"/>
      <c r="S22" s="5502"/>
      <c r="T22" s="5502"/>
      <c r="U22" s="3617" t="s">
        <v>2374</v>
      </c>
      <c r="V22" s="3618">
        <f>N1707</f>
        <v>1685</v>
      </c>
      <c r="W22" s="2831"/>
      <c r="X22" s="2831"/>
      <c r="Y22" s="2831"/>
      <c r="Z22" s="3225"/>
      <c r="AA22" s="3219"/>
      <c r="AB22" s="2356"/>
      <c r="AC22" s="2357"/>
      <c r="AD22" s="2349"/>
      <c r="AE22" s="2349"/>
      <c r="AF22" s="2349"/>
      <c r="AG22" s="2349"/>
      <c r="AH22" s="2349"/>
      <c r="AI22" s="2349"/>
      <c r="AJ22" s="2349"/>
      <c r="AK22" s="2349"/>
      <c r="AL22" s="2349"/>
      <c r="AM22" s="2349"/>
      <c r="AV22" s="2349"/>
      <c r="AW22" s="2349"/>
      <c r="AX22" s="2349"/>
      <c r="AY22" s="2349"/>
      <c r="AZ22" s="2349"/>
      <c r="BA22" s="2349"/>
      <c r="BB22" s="2349"/>
      <c r="BC22" s="2349"/>
      <c r="BD22" s="2349"/>
      <c r="BE22" s="2349"/>
      <c r="BF22" s="2349"/>
      <c r="BG22" s="2349"/>
      <c r="BH22" s="2349"/>
      <c r="BI22" s="2349"/>
      <c r="BJ22" s="2349"/>
      <c r="BK22" s="2349"/>
      <c r="BL22" s="2349"/>
      <c r="BM22" s="2349"/>
    </row>
    <row r="23" spans="1:65" s="2348" customFormat="1" ht="28.5" customHeight="1" thickBot="1">
      <c r="B23" s="5506"/>
      <c r="C23" s="5507"/>
      <c r="D23" s="5507"/>
      <c r="E23" s="5507"/>
      <c r="F23" s="5507"/>
      <c r="G23" s="5507"/>
      <c r="H23" s="5507"/>
      <c r="I23" s="5507"/>
      <c r="J23" s="5507"/>
      <c r="K23" s="3619"/>
      <c r="L23" s="3619"/>
      <c r="M23" s="3620" t="s">
        <v>2376</v>
      </c>
      <c r="N23" s="3621" t="str">
        <f>ADDRESS(ROW(P733),COLUMN(P733),4)</f>
        <v>P733</v>
      </c>
      <c r="O23" s="3225"/>
      <c r="P23" s="5504"/>
      <c r="Q23" s="5505"/>
      <c r="R23" s="5505"/>
      <c r="S23" s="5505"/>
      <c r="T23" s="5505"/>
      <c r="U23" s="3627"/>
      <c r="V23" s="3628"/>
      <c r="W23" s="2831"/>
      <c r="X23" s="2831"/>
      <c r="Y23" s="2831"/>
      <c r="Z23" s="2831"/>
      <c r="AA23" s="3219"/>
      <c r="AB23" s="2356"/>
      <c r="AC23" s="2357"/>
      <c r="AD23" s="2349"/>
      <c r="AE23" s="2349"/>
      <c r="AF23" s="2349"/>
      <c r="AG23" s="2349"/>
      <c r="AH23" s="2349"/>
      <c r="AI23" s="2349"/>
      <c r="AJ23" s="2349"/>
      <c r="AK23" s="2349"/>
      <c r="AL23" s="2349"/>
      <c r="AM23" s="2349"/>
      <c r="AV23" s="2349"/>
      <c r="AW23" s="2349"/>
      <c r="AX23" s="2349"/>
      <c r="AY23" s="2349"/>
      <c r="AZ23" s="2349"/>
      <c r="BA23" s="2349"/>
      <c r="BB23" s="2349"/>
      <c r="BC23" s="2349"/>
      <c r="BD23" s="2349"/>
      <c r="BE23" s="2349"/>
      <c r="BF23" s="2349"/>
      <c r="BG23" s="2349"/>
      <c r="BH23" s="2349"/>
      <c r="BI23" s="2349"/>
      <c r="BJ23" s="2349"/>
      <c r="BK23" s="2349"/>
      <c r="BL23" s="2349"/>
      <c r="BM23" s="2349"/>
    </row>
    <row r="24" spans="1:65" ht="21">
      <c r="A24" s="2352"/>
      <c r="B24" s="2352"/>
      <c r="C24" s="2352"/>
      <c r="D24" s="2352"/>
      <c r="E24" s="2352"/>
      <c r="F24" s="2352"/>
      <c r="G24" s="2352"/>
      <c r="H24" s="2352"/>
      <c r="I24" s="2352"/>
      <c r="J24" s="2352"/>
      <c r="K24" s="2352"/>
      <c r="L24" s="2352"/>
      <c r="M24" s="2352"/>
      <c r="N24" s="2353"/>
      <c r="O24" s="2044"/>
      <c r="P24" s="3165"/>
      <c r="Q24" s="3165"/>
      <c r="R24" s="3165"/>
      <c r="S24" s="3165"/>
      <c r="T24" s="3165"/>
      <c r="U24" s="2044"/>
      <c r="V24" s="2044"/>
      <c r="W24" s="2831"/>
      <c r="X24" s="2831"/>
      <c r="Y24" s="2831"/>
      <c r="Z24" s="2831"/>
      <c r="AA24" s="3220"/>
      <c r="AB24" s="2356"/>
      <c r="AC24" s="2357"/>
      <c r="AN24" s="2350"/>
      <c r="AO24" s="2350"/>
      <c r="AP24" s="2350"/>
      <c r="AQ24" s="2350"/>
    </row>
    <row r="25" spans="1:65" ht="15" customHeight="1">
      <c r="A25" s="2693"/>
      <c r="B25" s="2693"/>
      <c r="C25" s="2693"/>
      <c r="D25" s="2693"/>
      <c r="E25" s="2693"/>
      <c r="F25" s="2693"/>
      <c r="G25" s="2693"/>
      <c r="H25" s="2693"/>
      <c r="I25" s="2693"/>
      <c r="J25" s="2693"/>
      <c r="K25" s="2693"/>
      <c r="L25" s="2693"/>
      <c r="M25" s="2694">
        <f>ROW()</f>
        <v>25</v>
      </c>
      <c r="N25" s="3495" t="s">
        <v>10</v>
      </c>
      <c r="O25" s="2831"/>
      <c r="P25" s="5496" t="s">
        <v>2803</v>
      </c>
      <c r="Q25" s="5496"/>
      <c r="R25" s="5496"/>
      <c r="S25" s="5496"/>
      <c r="T25" s="5496"/>
      <c r="U25" s="5496"/>
      <c r="V25" s="5496"/>
      <c r="W25" s="3489"/>
      <c r="X25" s="3489"/>
      <c r="Y25" s="3489"/>
      <c r="Z25" s="2831"/>
      <c r="AA25" s="3219"/>
      <c r="AB25" s="2356"/>
      <c r="AC25" s="2357"/>
    </row>
    <row r="26" spans="1:65" ht="31.5" customHeight="1">
      <c r="A26" s="2693"/>
      <c r="B26" s="5238" t="s">
        <v>11</v>
      </c>
      <c r="C26" s="5238"/>
      <c r="D26" s="5238"/>
      <c r="E26" s="5238"/>
      <c r="F26" s="5238"/>
      <c r="G26" s="5238"/>
      <c r="H26" s="5238"/>
      <c r="I26" s="5238"/>
      <c r="J26" s="5238"/>
      <c r="K26" s="5238"/>
      <c r="L26" s="5238"/>
      <c r="M26" s="5238"/>
      <c r="N26" s="5001">
        <v>1</v>
      </c>
      <c r="O26" s="2831"/>
      <c r="P26" s="5496"/>
      <c r="Q26" s="5496"/>
      <c r="R26" s="5496"/>
      <c r="S26" s="5496"/>
      <c r="T26" s="5496"/>
      <c r="U26" s="5496"/>
      <c r="V26" s="5496"/>
      <c r="W26" s="3489"/>
      <c r="X26" s="3489"/>
      <c r="Y26" s="3489"/>
      <c r="Z26" s="2831"/>
      <c r="AA26" s="3219"/>
      <c r="AB26" s="2356"/>
      <c r="AC26" s="2357"/>
    </row>
    <row r="27" spans="1:65" ht="18.75" customHeight="1">
      <c r="A27" s="2693"/>
      <c r="B27" s="2693"/>
      <c r="C27" s="2693"/>
      <c r="D27" s="2693"/>
      <c r="E27" s="2693"/>
      <c r="F27" s="2693"/>
      <c r="G27" s="2693"/>
      <c r="H27" s="2693"/>
      <c r="I27" s="2693"/>
      <c r="J27" s="2693"/>
      <c r="K27" s="2693"/>
      <c r="L27" s="2693"/>
      <c r="M27" s="2693"/>
      <c r="N27" s="5001"/>
      <c r="O27" s="2831"/>
      <c r="P27" s="5496"/>
      <c r="Q27" s="5496"/>
      <c r="R27" s="5496"/>
      <c r="S27" s="5496"/>
      <c r="T27" s="5496"/>
      <c r="U27" s="5496"/>
      <c r="V27" s="5496"/>
      <c r="W27" s="3489"/>
      <c r="X27" s="3489"/>
      <c r="Y27" s="3489"/>
      <c r="Z27" s="2831"/>
      <c r="AA27" s="3219"/>
      <c r="AB27" s="2356"/>
      <c r="AC27" s="2357"/>
    </row>
    <row r="28" spans="1:65" ht="31.5">
      <c r="A28" s="2358"/>
      <c r="B28" s="2358"/>
      <c r="C28" s="2358"/>
      <c r="D28" s="2358"/>
      <c r="E28" s="2358"/>
      <c r="F28" s="2358"/>
      <c r="G28" s="2358"/>
      <c r="H28" s="2358"/>
      <c r="I28" s="2358"/>
      <c r="J28" s="2358"/>
      <c r="K28" s="2358"/>
      <c r="L28" s="2358"/>
      <c r="M28" s="2358"/>
      <c r="N28" s="2358"/>
      <c r="O28" s="2831"/>
      <c r="P28" s="3165"/>
      <c r="Q28" s="3165"/>
      <c r="R28" s="3165"/>
      <c r="S28" s="3165"/>
      <c r="T28" s="3165"/>
      <c r="U28" s="3165"/>
      <c r="V28" s="3165"/>
      <c r="W28" s="2831"/>
      <c r="X28" s="2831"/>
      <c r="Y28" s="2831"/>
      <c r="Z28" s="2831"/>
      <c r="AA28" s="3219"/>
      <c r="AB28" s="2356"/>
    </row>
    <row r="29" spans="1:65" ht="15" customHeight="1">
      <c r="A29" s="2358"/>
      <c r="B29" s="5497" t="s">
        <v>12</v>
      </c>
      <c r="C29" s="5498" t="s">
        <v>13</v>
      </c>
      <c r="D29" s="5498"/>
      <c r="E29" s="5498"/>
      <c r="F29" s="5498"/>
      <c r="G29" s="5498"/>
      <c r="H29" s="2358"/>
      <c r="I29" s="5499" t="s">
        <v>14</v>
      </c>
      <c r="J29" s="5498" t="s">
        <v>15</v>
      </c>
      <c r="K29" s="5498"/>
      <c r="L29" s="5498"/>
      <c r="M29" s="5498"/>
      <c r="N29" s="5498"/>
      <c r="O29" s="2831"/>
      <c r="P29" s="3165"/>
      <c r="Q29" s="3165"/>
      <c r="R29" s="3165"/>
      <c r="S29" s="3165"/>
      <c r="T29" s="3165"/>
      <c r="U29" s="3165"/>
      <c r="V29" s="3165"/>
      <c r="W29" s="2831"/>
      <c r="X29" s="2831"/>
      <c r="Y29" s="2831"/>
      <c r="Z29" s="2831"/>
      <c r="AA29" s="3221"/>
      <c r="AB29" s="2356"/>
    </row>
    <row r="30" spans="1:65" ht="15" customHeight="1">
      <c r="A30" s="2358"/>
      <c r="B30" s="5497"/>
      <c r="C30" s="5498"/>
      <c r="D30" s="5498"/>
      <c r="E30" s="5498"/>
      <c r="F30" s="5498"/>
      <c r="G30" s="5498"/>
      <c r="H30" s="2358"/>
      <c r="I30" s="5499"/>
      <c r="J30" s="5498"/>
      <c r="K30" s="5498"/>
      <c r="L30" s="5498"/>
      <c r="M30" s="5498"/>
      <c r="N30" s="5498"/>
      <c r="O30" s="2831"/>
      <c r="P30" s="3165"/>
      <c r="Q30" s="3165"/>
      <c r="R30" s="3165"/>
      <c r="S30" s="3165"/>
      <c r="T30" s="3165"/>
      <c r="U30" s="3165"/>
      <c r="V30" s="3165"/>
      <c r="W30" s="2831"/>
      <c r="X30" s="2831"/>
      <c r="Y30" s="2831"/>
      <c r="Z30" s="2831"/>
      <c r="AA30" s="3221"/>
      <c r="AB30" s="2356"/>
    </row>
    <row r="31" spans="1:65" ht="15" customHeight="1">
      <c r="A31" s="2358"/>
      <c r="B31" s="2358"/>
      <c r="C31" s="2358"/>
      <c r="D31" s="2358"/>
      <c r="E31" s="2358"/>
      <c r="F31" s="2358"/>
      <c r="G31" s="2358"/>
      <c r="H31" s="2358"/>
      <c r="I31" s="2358"/>
      <c r="J31" s="2358"/>
      <c r="K31" s="2358"/>
      <c r="L31" s="2358"/>
      <c r="M31" s="2358"/>
      <c r="N31" s="2358"/>
      <c r="O31" s="2831"/>
      <c r="P31" s="3165"/>
      <c r="Q31" s="3165"/>
      <c r="R31" s="3165"/>
      <c r="S31" s="3165"/>
      <c r="T31" s="3165"/>
      <c r="U31" s="3165"/>
      <c r="V31" s="3165"/>
      <c r="W31" s="2831"/>
      <c r="X31" s="2831"/>
      <c r="Y31" s="2831"/>
      <c r="Z31" s="2831"/>
      <c r="AA31" s="3221"/>
      <c r="AB31" s="2356"/>
    </row>
    <row r="32" spans="1:65" ht="16.5" customHeight="1" thickBot="1">
      <c r="A32" s="2358"/>
      <c r="B32" s="2358"/>
      <c r="C32" s="2358"/>
      <c r="D32" s="2358"/>
      <c r="E32" s="2358"/>
      <c r="F32" s="2358"/>
      <c r="G32" s="2358"/>
      <c r="H32" s="2358"/>
      <c r="I32" s="2358"/>
      <c r="J32" s="2358"/>
      <c r="K32" s="2358"/>
      <c r="L32" s="2358"/>
      <c r="M32" s="2358"/>
      <c r="N32" s="2358"/>
      <c r="O32" s="2831"/>
      <c r="P32" s="2831"/>
      <c r="Q32" s="2831"/>
      <c r="R32" s="2831"/>
      <c r="S32" s="2831"/>
      <c r="T32" s="2831"/>
      <c r="U32" s="2831"/>
      <c r="V32" s="2831"/>
      <c r="W32" s="2831"/>
      <c r="X32" s="2831"/>
      <c r="Y32" s="2831"/>
      <c r="Z32" s="2831"/>
      <c r="AA32" s="3221"/>
    </row>
    <row r="33" spans="1:27" ht="18.75" customHeight="1" thickBot="1">
      <c r="A33" s="2361" t="s">
        <v>260</v>
      </c>
      <c r="B33" s="5474" t="s">
        <v>261</v>
      </c>
      <c r="C33" s="5474"/>
      <c r="D33" s="5474"/>
      <c r="E33" s="5474"/>
      <c r="F33" s="5474"/>
      <c r="G33" s="5474"/>
      <c r="H33" s="2362"/>
      <c r="I33" s="2803"/>
      <c r="J33" s="5475" t="str">
        <f>B33</f>
        <v>Nom du plat</v>
      </c>
      <c r="K33" s="5475"/>
      <c r="L33" s="5475"/>
      <c r="M33" s="5475"/>
      <c r="N33" s="5476"/>
      <c r="O33" s="5479"/>
      <c r="P33" s="5208"/>
      <c r="Q33" s="5208"/>
      <c r="R33" s="5208"/>
      <c r="S33" s="5208"/>
      <c r="T33" s="5208"/>
      <c r="U33" s="5208"/>
      <c r="V33" s="5208"/>
      <c r="W33" s="5208"/>
      <c r="X33" s="5208"/>
      <c r="Y33" s="5208"/>
      <c r="Z33" s="2831"/>
      <c r="AA33" s="3755" t="s">
        <v>2974</v>
      </c>
    </row>
    <row r="34" spans="1:27" ht="18.75" customHeight="1">
      <c r="A34" s="4967"/>
      <c r="B34" s="5474"/>
      <c r="C34" s="5474"/>
      <c r="D34" s="5474"/>
      <c r="E34" s="5474"/>
      <c r="F34" s="5474"/>
      <c r="G34" s="5474"/>
      <c r="H34" s="2137"/>
      <c r="I34" s="2803"/>
      <c r="J34" s="5477"/>
      <c r="K34" s="5477"/>
      <c r="L34" s="5477"/>
      <c r="M34" s="5477"/>
      <c r="N34" s="5478"/>
      <c r="O34" s="3626">
        <f>ROW()-1</f>
        <v>33</v>
      </c>
      <c r="P34" s="5480" t="s">
        <v>2804</v>
      </c>
      <c r="Q34" s="5481"/>
      <c r="R34" s="5481"/>
      <c r="S34" s="5481"/>
      <c r="T34" s="5482"/>
      <c r="U34" s="2818" t="s">
        <v>2426</v>
      </c>
      <c r="V34" s="3187"/>
      <c r="W34" s="5078" t="s">
        <v>2470</v>
      </c>
      <c r="X34" s="5079"/>
      <c r="Y34" s="5080"/>
      <c r="Z34" s="2831"/>
      <c r="AA34" s="3755" t="s">
        <v>2974</v>
      </c>
    </row>
    <row r="35" spans="1:27" ht="23.25" customHeight="1">
      <c r="A35" s="4967"/>
      <c r="B35" s="5489" t="s">
        <v>262</v>
      </c>
      <c r="C35" s="5489"/>
      <c r="D35" s="5489"/>
      <c r="E35" s="5489"/>
      <c r="F35" s="5489"/>
      <c r="G35" s="5489"/>
      <c r="H35" s="2363"/>
      <c r="I35" s="2803"/>
      <c r="J35" s="5490" t="s">
        <v>263</v>
      </c>
      <c r="K35" s="5490"/>
      <c r="L35" s="5490"/>
      <c r="M35" s="5490"/>
      <c r="N35" s="5491"/>
      <c r="O35" s="3625" t="s">
        <v>2931</v>
      </c>
      <c r="P35" s="5483"/>
      <c r="Q35" s="5484"/>
      <c r="R35" s="5484"/>
      <c r="S35" s="5484"/>
      <c r="T35" s="5485"/>
      <c r="U35" s="5470" t="s">
        <v>2472</v>
      </c>
      <c r="V35" s="5471"/>
      <c r="W35" s="5081"/>
      <c r="X35" s="5082"/>
      <c r="Y35" s="5083"/>
      <c r="Z35" s="2831"/>
      <c r="AA35" s="3755" t="s">
        <v>2974</v>
      </c>
    </row>
    <row r="36" spans="1:27" ht="23.25" customHeight="1">
      <c r="A36" s="4967"/>
      <c r="B36" s="5489"/>
      <c r="C36" s="5489"/>
      <c r="D36" s="5489"/>
      <c r="E36" s="5489"/>
      <c r="F36" s="5489"/>
      <c r="G36" s="5489"/>
      <c r="H36" s="3456"/>
      <c r="I36" s="2803"/>
      <c r="J36" s="2139"/>
      <c r="K36" s="2139"/>
      <c r="L36" s="2139"/>
      <c r="M36" s="2139"/>
      <c r="N36" s="2365"/>
      <c r="O36" s="2810"/>
      <c r="P36" s="5483"/>
      <c r="Q36" s="5484"/>
      <c r="R36" s="5484"/>
      <c r="S36" s="5484"/>
      <c r="T36" s="5485"/>
      <c r="U36" s="5492" t="s">
        <v>2459</v>
      </c>
      <c r="V36" s="5493"/>
      <c r="W36" s="5081"/>
      <c r="X36" s="5082"/>
      <c r="Y36" s="5083"/>
      <c r="Z36" s="2831"/>
      <c r="AA36" s="3755" t="s">
        <v>2974</v>
      </c>
    </row>
    <row r="37" spans="1:27" ht="18.75" customHeight="1">
      <c r="A37" s="4967"/>
      <c r="B37" s="2136"/>
      <c r="C37" s="2137"/>
      <c r="D37" s="2137"/>
      <c r="E37" s="2137"/>
      <c r="F37" s="2137"/>
      <c r="G37" s="5466" t="s">
        <v>14</v>
      </c>
      <c r="H37" s="5466"/>
      <c r="I37" s="2803"/>
      <c r="J37" s="2139"/>
      <c r="K37" s="2139"/>
      <c r="L37" s="2139"/>
      <c r="M37" s="2139"/>
      <c r="N37" s="2365"/>
      <c r="O37" s="2810"/>
      <c r="P37" s="5483"/>
      <c r="Q37" s="5484"/>
      <c r="R37" s="5484"/>
      <c r="S37" s="5484"/>
      <c r="T37" s="5485"/>
      <c r="U37" s="5467" t="s">
        <v>2460</v>
      </c>
      <c r="V37" s="5468"/>
      <c r="W37" s="3188"/>
      <c r="X37" s="3181"/>
      <c r="Y37" s="5051"/>
      <c r="Z37" s="2831"/>
      <c r="AA37" s="3755" t="s">
        <v>2974</v>
      </c>
    </row>
    <row r="38" spans="1:27" ht="15.75" customHeight="1" thickBot="1">
      <c r="A38" s="4967"/>
      <c r="B38" s="5469"/>
      <c r="C38" s="5469"/>
      <c r="D38" s="2355"/>
      <c r="E38" s="2355"/>
      <c r="F38" s="2355"/>
      <c r="G38" s="3451" t="s">
        <v>290</v>
      </c>
      <c r="H38" s="2879"/>
      <c r="I38" s="2803"/>
      <c r="J38" s="2138"/>
      <c r="K38" s="2138"/>
      <c r="L38" s="2138"/>
      <c r="M38" s="2138"/>
      <c r="N38" s="2366"/>
      <c r="O38" s="2810"/>
      <c r="P38" s="5486"/>
      <c r="Q38" s="5487"/>
      <c r="R38" s="5487"/>
      <c r="S38" s="5487"/>
      <c r="T38" s="5488"/>
      <c r="U38" s="5470" t="s">
        <v>2461</v>
      </c>
      <c r="V38" s="5471"/>
      <c r="W38" s="3188"/>
      <c r="X38" s="3181"/>
      <c r="Y38" s="5051"/>
      <c r="Z38" s="2831"/>
      <c r="AA38" s="3755" t="s">
        <v>2974</v>
      </c>
    </row>
    <row r="39" spans="1:27" ht="21" customHeight="1">
      <c r="A39" s="4967"/>
      <c r="B39" s="3376" t="s">
        <v>2887</v>
      </c>
      <c r="C39" s="3376"/>
      <c r="D39" s="2140"/>
      <c r="E39" s="2141"/>
      <c r="F39" s="2141"/>
      <c r="G39" s="5472">
        <v>10</v>
      </c>
      <c r="H39" s="5472"/>
      <c r="I39" s="2803"/>
      <c r="J39" s="2138"/>
      <c r="K39" s="2138"/>
      <c r="L39" s="2138"/>
      <c r="M39" s="2138"/>
      <c r="N39" s="2366"/>
      <c r="O39" s="2810"/>
      <c r="P39" s="2854" t="s">
        <v>27</v>
      </c>
      <c r="Q39" s="2855" t="s">
        <v>264</v>
      </c>
      <c r="R39" s="2855" t="s">
        <v>27</v>
      </c>
      <c r="S39" s="2877" t="s">
        <v>24</v>
      </c>
      <c r="T39" s="3424" t="s">
        <v>12</v>
      </c>
      <c r="U39" s="5470" t="s">
        <v>2471</v>
      </c>
      <c r="V39" s="5471"/>
      <c r="W39" s="3188"/>
      <c r="X39" s="3181"/>
      <c r="Y39" s="5051"/>
      <c r="Z39" s="2831"/>
      <c r="AA39" s="3755" t="s">
        <v>2974</v>
      </c>
    </row>
    <row r="40" spans="1:27" ht="31.5" customHeight="1">
      <c r="A40" s="4967"/>
      <c r="B40" s="3455"/>
      <c r="C40" s="2878">
        <f>T40</f>
        <v>0.1</v>
      </c>
      <c r="D40" s="2140"/>
      <c r="E40" s="2809" t="s">
        <v>265</v>
      </c>
      <c r="F40" s="2141"/>
      <c r="G40" s="5472"/>
      <c r="H40" s="5472"/>
      <c r="I40" s="2803"/>
      <c r="J40" s="2138"/>
      <c r="K40" s="2138"/>
      <c r="L40" s="2138"/>
      <c r="M40" s="2138"/>
      <c r="N40" s="2366"/>
      <c r="O40" s="2810"/>
      <c r="P40" s="5473" t="s">
        <v>2462</v>
      </c>
      <c r="Q40" s="5333" t="s">
        <v>2463</v>
      </c>
      <c r="R40" s="5333" t="s">
        <v>366</v>
      </c>
      <c r="S40" s="5387" t="s">
        <v>2725</v>
      </c>
      <c r="T40" s="5462">
        <f>T62</f>
        <v>0.1</v>
      </c>
      <c r="U40" s="5357" t="s">
        <v>2465</v>
      </c>
      <c r="V40" s="5464" t="s">
        <v>2427</v>
      </c>
      <c r="W40" s="5336"/>
      <c r="X40" s="5316"/>
      <c r="Y40" s="5318" t="s">
        <v>2821</v>
      </c>
      <c r="Z40" s="2831"/>
      <c r="AA40" s="3755" t="s">
        <v>2974</v>
      </c>
    </row>
    <row r="41" spans="1:27" ht="15.75" customHeight="1">
      <c r="A41" s="4967"/>
      <c r="B41" s="3455"/>
      <c r="C41" s="3455"/>
      <c r="D41" s="3455"/>
      <c r="E41" s="2141"/>
      <c r="F41" s="2141"/>
      <c r="G41" s="5453" t="s">
        <v>267</v>
      </c>
      <c r="H41" s="5453"/>
      <c r="I41" s="2803"/>
      <c r="J41" s="2138"/>
      <c r="K41" s="2138"/>
      <c r="L41" s="2138"/>
      <c r="M41" s="2138"/>
      <c r="N41" s="2366"/>
      <c r="O41" s="2810"/>
      <c r="P41" s="5473"/>
      <c r="Q41" s="5333"/>
      <c r="R41" s="5333"/>
      <c r="S41" s="5388"/>
      <c r="T41" s="5463"/>
      <c r="U41" s="5432"/>
      <c r="V41" s="5465"/>
      <c r="W41" s="5337"/>
      <c r="X41" s="5317"/>
      <c r="Y41" s="5319"/>
      <c r="Z41" s="2831"/>
      <c r="AA41" s="3755" t="s">
        <v>2974</v>
      </c>
    </row>
    <row r="42" spans="1:27" ht="21">
      <c r="A42" s="4967"/>
      <c r="B42" s="2804">
        <f>P42</f>
        <v>4</v>
      </c>
      <c r="C42" s="2805" t="str">
        <f>Q42</f>
        <v>grappes</v>
      </c>
      <c r="D42" s="2806">
        <f>T42</f>
        <v>0.1</v>
      </c>
      <c r="E42" s="2809" t="str">
        <f>IF(S42="","",Y42)</f>
        <v>Grappes de fleurs d'acacia</v>
      </c>
      <c r="F42" s="2141"/>
      <c r="G42" s="2143">
        <f>(B42/C40)*G39</f>
        <v>400</v>
      </c>
      <c r="H42" s="2802" t="str">
        <f>IF(Q42="","",UPPER(LEFT(Q42,1))&amp;RIGHT(Q42,LEN(Q42)-1))</f>
        <v>Grappes</v>
      </c>
      <c r="I42" s="2807">
        <f>(D42/C40)*G39</f>
        <v>10</v>
      </c>
      <c r="J42" s="2138"/>
      <c r="K42" s="2138"/>
      <c r="L42" s="2138"/>
      <c r="M42" s="2138"/>
      <c r="N42" s="2366"/>
      <c r="O42" s="2810"/>
      <c r="P42" s="2795">
        <v>4</v>
      </c>
      <c r="Q42" s="2796" t="s">
        <v>269</v>
      </c>
      <c r="R42" s="2797">
        <v>2.5000000000000001E-2</v>
      </c>
      <c r="S42" s="2798" t="s">
        <v>270</v>
      </c>
      <c r="T42" s="2799">
        <f t="shared" ref="T42:T61" si="1">IF(ISBLANK(P42),R42,(R42*P42))</f>
        <v>0.1</v>
      </c>
      <c r="U42" s="3483" t="s">
        <v>2464</v>
      </c>
      <c r="V42" s="2808"/>
      <c r="W42" s="3182" t="str">
        <f>SUBSTITUTE(S42,U42,V42)</f>
        <v>grappes de fleurs d'acacia</v>
      </c>
      <c r="X42" s="3131" t="str">
        <f t="shared" ref="X42:X61" si="2">TRIM(W42)</f>
        <v>grappes de fleurs d'acacia</v>
      </c>
      <c r="Y42" s="3190" t="str">
        <f>IF(S42="","",UPPER(LEFT(X42,1))&amp;RIGHT(X42,LEN(X42)-1))</f>
        <v>Grappes de fleurs d'acacia</v>
      </c>
      <c r="Z42" s="2831"/>
      <c r="AA42" s="3755" t="s">
        <v>2974</v>
      </c>
    </row>
    <row r="43" spans="1:27" ht="18.75" customHeight="1">
      <c r="A43" s="4967"/>
      <c r="B43" s="2804">
        <f t="shared" ref="B43:C61" si="3">P43</f>
        <v>1</v>
      </c>
      <c r="C43" s="2805" t="str">
        <f t="shared" si="3"/>
        <v>œuf</v>
      </c>
      <c r="D43" s="2806">
        <f t="shared" ref="D43:D61" si="4">T43</f>
        <v>0</v>
      </c>
      <c r="E43" s="2809" t="str">
        <f t="shared" ref="E43:E61" si="5">IF(S43="","",UPPER(LEFT(W43,1))&amp;RIGHT(W43,LEN(W43)-1))</f>
        <v>Œuf</v>
      </c>
      <c r="F43" s="2141"/>
      <c r="G43" s="2143">
        <f>(B43/C40)*G39</f>
        <v>100</v>
      </c>
      <c r="H43" s="2802" t="str">
        <f t="shared" ref="H43:H61" si="6">IF(Q43="","",UPPER(LEFT(Q43,1))&amp;RIGHT(Q43,LEN(Q43)-1))</f>
        <v>Œuf</v>
      </c>
      <c r="I43" s="2807">
        <f>(D43/C40)*G39</f>
        <v>0</v>
      </c>
      <c r="J43" s="2138"/>
      <c r="K43" s="2138"/>
      <c r="L43" s="2138"/>
      <c r="M43" s="2138"/>
      <c r="N43" s="2366"/>
      <c r="O43" s="2810"/>
      <c r="P43" s="2795">
        <v>1</v>
      </c>
      <c r="Q43" s="2796" t="s">
        <v>272</v>
      </c>
      <c r="R43" s="2797"/>
      <c r="S43" s="2798" t="s">
        <v>2466</v>
      </c>
      <c r="T43" s="2799">
        <f t="shared" si="1"/>
        <v>0</v>
      </c>
      <c r="U43" s="3483" t="s">
        <v>2466</v>
      </c>
      <c r="V43" s="2808" t="s">
        <v>272</v>
      </c>
      <c r="W43" s="3183" t="str">
        <f t="shared" ref="W43:W61" si="7">SUBSTITUTE(S43,U43,V43)</f>
        <v>œuf</v>
      </c>
      <c r="X43" s="3184" t="str">
        <f t="shared" si="2"/>
        <v>œuf</v>
      </c>
      <c r="Y43" s="3190" t="str">
        <f t="shared" ref="Y43:Y61" si="8">IF(S43="","",UPPER(LEFT(X43,1))&amp;RIGHT(X43,LEN(X43)-1))</f>
        <v>Œuf</v>
      </c>
      <c r="Z43" s="2831"/>
      <c r="AA43" s="3594" t="s">
        <v>2373</v>
      </c>
    </row>
    <row r="44" spans="1:27" ht="21">
      <c r="A44" s="4967"/>
      <c r="B44" s="2804">
        <f t="shared" si="3"/>
        <v>0.1</v>
      </c>
      <c r="C44" s="2805" t="str">
        <f t="shared" si="3"/>
        <v>kg</v>
      </c>
      <c r="D44" s="2806">
        <f t="shared" si="4"/>
        <v>0</v>
      </c>
      <c r="E44" s="2809" t="str">
        <f t="shared" si="5"/>
        <v>Eau</v>
      </c>
      <c r="F44" s="2141"/>
      <c r="G44" s="2143">
        <f>(B44/C40)*G39</f>
        <v>10</v>
      </c>
      <c r="H44" s="2802" t="str">
        <f t="shared" si="6"/>
        <v>Kg</v>
      </c>
      <c r="I44" s="2807">
        <f>(D44/C40)*G39</f>
        <v>0</v>
      </c>
      <c r="J44" s="2138"/>
      <c r="K44" s="2138"/>
      <c r="L44" s="2138"/>
      <c r="M44" s="2138"/>
      <c r="N44" s="2366"/>
      <c r="O44" s="2810"/>
      <c r="P44" s="2795">
        <v>0.1</v>
      </c>
      <c r="Q44" s="2796" t="s">
        <v>273</v>
      </c>
      <c r="R44" s="2797"/>
      <c r="S44" s="2798" t="s">
        <v>274</v>
      </c>
      <c r="T44" s="2799">
        <f t="shared" si="1"/>
        <v>0</v>
      </c>
      <c r="U44" s="3483"/>
      <c r="V44" s="2808"/>
      <c r="W44" s="3183" t="str">
        <f t="shared" si="7"/>
        <v>eau</v>
      </c>
      <c r="X44" s="3184" t="str">
        <f t="shared" si="2"/>
        <v>eau</v>
      </c>
      <c r="Y44" s="3190" t="str">
        <f t="shared" si="8"/>
        <v>Eau</v>
      </c>
      <c r="Z44" s="2831"/>
      <c r="AA44" s="3594" t="s">
        <v>2373</v>
      </c>
    </row>
    <row r="45" spans="1:27" ht="15.75" customHeight="1">
      <c r="A45" s="4967"/>
      <c r="B45" s="2804">
        <f t="shared" si="3"/>
        <v>1</v>
      </c>
      <c r="C45" s="2805" t="str">
        <f t="shared" si="3"/>
        <v>blanc</v>
      </c>
      <c r="D45" s="2806">
        <f t="shared" si="4"/>
        <v>0</v>
      </c>
      <c r="E45" s="2809" t="str">
        <f t="shared" si="5"/>
        <v xml:space="preserve"> blanc</v>
      </c>
      <c r="F45" s="2141"/>
      <c r="G45" s="2143">
        <f>(B45/C40)*G39</f>
        <v>100</v>
      </c>
      <c r="H45" s="2802" t="str">
        <f t="shared" si="6"/>
        <v>Blanc</v>
      </c>
      <c r="I45" s="2807">
        <f>(D45/C40)*G39</f>
        <v>0</v>
      </c>
      <c r="J45" s="2138"/>
      <c r="K45" s="2138"/>
      <c r="L45" s="2138"/>
      <c r="M45" s="2138"/>
      <c r="N45" s="2366"/>
      <c r="O45" s="2810"/>
      <c r="P45" s="2795">
        <v>1</v>
      </c>
      <c r="Q45" s="2796" t="s">
        <v>275</v>
      </c>
      <c r="R45" s="2797"/>
      <c r="S45" s="2798" t="s">
        <v>276</v>
      </c>
      <c r="T45" s="2799">
        <f t="shared" si="1"/>
        <v>0</v>
      </c>
      <c r="U45" s="3483">
        <v>1</v>
      </c>
      <c r="V45" s="2808"/>
      <c r="W45" s="3183" t="str">
        <f t="shared" si="7"/>
        <v xml:space="preserve"> blanc</v>
      </c>
      <c r="X45" s="3184" t="str">
        <f t="shared" si="2"/>
        <v>blanc</v>
      </c>
      <c r="Y45" s="3190" t="str">
        <f t="shared" si="8"/>
        <v>Blanc</v>
      </c>
      <c r="Z45" s="2831"/>
      <c r="AA45" s="3594" t="s">
        <v>2373</v>
      </c>
    </row>
    <row r="46" spans="1:27" ht="21">
      <c r="A46" s="4967"/>
      <c r="B46" s="2804">
        <f t="shared" si="3"/>
        <v>0.125</v>
      </c>
      <c r="C46" s="2805" t="str">
        <f t="shared" si="3"/>
        <v>kg</v>
      </c>
      <c r="D46" s="2806">
        <f t="shared" si="4"/>
        <v>0</v>
      </c>
      <c r="E46" s="2809" t="str">
        <f t="shared" si="5"/>
        <v>Farine</v>
      </c>
      <c r="F46" s="2141"/>
      <c r="G46" s="2143">
        <f>(B46/C40)*G39</f>
        <v>12.5</v>
      </c>
      <c r="H46" s="2802" t="str">
        <f t="shared" si="6"/>
        <v>Kg</v>
      </c>
      <c r="I46" s="2807">
        <f>(D46/C40)*G39</f>
        <v>0</v>
      </c>
      <c r="J46" s="2138"/>
      <c r="K46" s="2138"/>
      <c r="L46" s="2138"/>
      <c r="M46" s="2138"/>
      <c r="N46" s="2366"/>
      <c r="O46" s="2810"/>
      <c r="P46" s="2795">
        <v>0.125</v>
      </c>
      <c r="Q46" s="2796" t="s">
        <v>273</v>
      </c>
      <c r="R46" s="2797"/>
      <c r="S46" s="2798" t="s">
        <v>277</v>
      </c>
      <c r="T46" s="2799">
        <f t="shared" si="1"/>
        <v>0</v>
      </c>
      <c r="U46" s="3483" t="s">
        <v>2467</v>
      </c>
      <c r="V46" s="2808"/>
      <c r="W46" s="3183" t="str">
        <f t="shared" si="7"/>
        <v>farine</v>
      </c>
      <c r="X46" s="3184" t="str">
        <f t="shared" si="2"/>
        <v>farine</v>
      </c>
      <c r="Y46" s="3190" t="str">
        <f t="shared" si="8"/>
        <v>Farine</v>
      </c>
      <c r="Z46" s="2831"/>
      <c r="AA46" s="3594" t="s">
        <v>2373</v>
      </c>
    </row>
    <row r="47" spans="1:27" ht="15.75" customHeight="1">
      <c r="A47" s="4967"/>
      <c r="B47" s="2804">
        <f t="shared" si="3"/>
        <v>1</v>
      </c>
      <c r="C47" s="2805" t="str">
        <f t="shared" si="3"/>
        <v>C à S</v>
      </c>
      <c r="D47" s="2806">
        <f t="shared" si="4"/>
        <v>0</v>
      </c>
      <c r="E47" s="2809" t="str">
        <f t="shared" si="5"/>
        <v>Cuil. à soupe d'huile d'olive</v>
      </c>
      <c r="F47" s="2141"/>
      <c r="G47" s="2143">
        <f>(B47/C40)*G39</f>
        <v>100</v>
      </c>
      <c r="H47" s="2802" t="str">
        <f t="shared" si="6"/>
        <v>C à S</v>
      </c>
      <c r="I47" s="2807">
        <f>(D47/C40)*G39</f>
        <v>0</v>
      </c>
      <c r="J47" s="2138"/>
      <c r="K47" s="2138"/>
      <c r="L47" s="2138"/>
      <c r="M47" s="2138"/>
      <c r="N47" s="2366"/>
      <c r="O47" s="2810"/>
      <c r="P47" s="2795">
        <v>1</v>
      </c>
      <c r="Q47" s="2796" t="s">
        <v>278</v>
      </c>
      <c r="R47" s="2797"/>
      <c r="S47" s="2798" t="s">
        <v>279</v>
      </c>
      <c r="T47" s="2799">
        <f t="shared" si="1"/>
        <v>0</v>
      </c>
      <c r="U47" s="3483" t="s">
        <v>2468</v>
      </c>
      <c r="V47" s="2808"/>
      <c r="W47" s="3183" t="str">
        <f t="shared" si="7"/>
        <v>cuil. à soupe d'huile d'olive</v>
      </c>
      <c r="X47" s="3184" t="str">
        <f t="shared" si="2"/>
        <v>cuil. à soupe d'huile d'olive</v>
      </c>
      <c r="Y47" s="3190" t="str">
        <f t="shared" si="8"/>
        <v>Cuil. à soupe d'huile d'olive</v>
      </c>
      <c r="Z47" s="2831"/>
      <c r="AA47" s="3594" t="s">
        <v>2373</v>
      </c>
    </row>
    <row r="48" spans="1:27" ht="21">
      <c r="A48" s="4967"/>
      <c r="B48" s="2804">
        <f t="shared" si="3"/>
        <v>0.08</v>
      </c>
      <c r="C48" s="2805" t="str">
        <f t="shared" si="3"/>
        <v>kg</v>
      </c>
      <c r="D48" s="2806">
        <f t="shared" si="4"/>
        <v>0</v>
      </c>
      <c r="E48" s="2809" t="str">
        <f t="shared" si="5"/>
        <v>Sucre en poudre</v>
      </c>
      <c r="F48" s="2141"/>
      <c r="G48" s="2143">
        <f>(B48/C40)*G39</f>
        <v>7.9999999999999991</v>
      </c>
      <c r="H48" s="2802" t="str">
        <f t="shared" si="6"/>
        <v>Kg</v>
      </c>
      <c r="I48" s="2807">
        <f>(D48/C40)*G39</f>
        <v>0</v>
      </c>
      <c r="J48" s="2138"/>
      <c r="K48" s="2138"/>
      <c r="L48" s="2138"/>
      <c r="M48" s="2138"/>
      <c r="N48" s="2366"/>
      <c r="O48" s="2810"/>
      <c r="P48" s="2795">
        <v>0.08</v>
      </c>
      <c r="Q48" s="2796" t="s">
        <v>273</v>
      </c>
      <c r="R48" s="2797"/>
      <c r="S48" s="2798" t="s">
        <v>280</v>
      </c>
      <c r="T48" s="2799">
        <f t="shared" si="1"/>
        <v>0</v>
      </c>
      <c r="U48" s="3483" t="s">
        <v>2469</v>
      </c>
      <c r="V48" s="2808"/>
      <c r="W48" s="3183" t="str">
        <f t="shared" si="7"/>
        <v>sucre en poudre</v>
      </c>
      <c r="X48" s="3184" t="str">
        <f t="shared" si="2"/>
        <v>sucre en poudre</v>
      </c>
      <c r="Y48" s="3190" t="str">
        <f t="shared" si="8"/>
        <v>Sucre en poudre</v>
      </c>
      <c r="Z48" s="2831"/>
      <c r="AA48" s="3594" t="s">
        <v>2373</v>
      </c>
    </row>
    <row r="49" spans="1:43" ht="15.75" customHeight="1">
      <c r="A49" s="4967"/>
      <c r="B49" s="2804">
        <f t="shared" si="3"/>
        <v>0</v>
      </c>
      <c r="C49" s="2805">
        <f t="shared" si="3"/>
        <v>0</v>
      </c>
      <c r="D49" s="2806">
        <f t="shared" si="4"/>
        <v>0</v>
      </c>
      <c r="E49" s="2809" t="str">
        <f t="shared" si="5"/>
        <v/>
      </c>
      <c r="F49" s="2141"/>
      <c r="G49" s="2143">
        <f>(B49/C40)*G39</f>
        <v>0</v>
      </c>
      <c r="H49" s="2802" t="str">
        <f t="shared" si="6"/>
        <v/>
      </c>
      <c r="I49" s="2807">
        <f>(D49/C40)*G39</f>
        <v>0</v>
      </c>
      <c r="J49" s="2138"/>
      <c r="K49" s="2138"/>
      <c r="L49" s="2138"/>
      <c r="M49" s="2138"/>
      <c r="N49" s="2366"/>
      <c r="O49" s="2810"/>
      <c r="P49" s="2795"/>
      <c r="Q49" s="2796"/>
      <c r="R49" s="2797"/>
      <c r="S49" s="2798"/>
      <c r="T49" s="2799">
        <f t="shared" si="1"/>
        <v>0</v>
      </c>
      <c r="U49" s="3483"/>
      <c r="V49" s="2808"/>
      <c r="W49" s="3183" t="str">
        <f t="shared" si="7"/>
        <v/>
      </c>
      <c r="X49" s="3184" t="str">
        <f t="shared" si="2"/>
        <v/>
      </c>
      <c r="Y49" s="3190" t="str">
        <f t="shared" si="8"/>
        <v/>
      </c>
      <c r="Z49" s="2831"/>
      <c r="AA49" s="3594" t="s">
        <v>2373</v>
      </c>
    </row>
    <row r="50" spans="1:43" ht="21">
      <c r="A50" s="4967"/>
      <c r="B50" s="2804">
        <f t="shared" si="3"/>
        <v>0</v>
      </c>
      <c r="C50" s="2805">
        <f t="shared" si="3"/>
        <v>0</v>
      </c>
      <c r="D50" s="2806">
        <f t="shared" si="4"/>
        <v>0</v>
      </c>
      <c r="E50" s="2809" t="str">
        <f t="shared" si="5"/>
        <v>Saisir ou coller vos produits</v>
      </c>
      <c r="F50" s="2141"/>
      <c r="G50" s="2143">
        <f>(B50/C40)*G39</f>
        <v>0</v>
      </c>
      <c r="H50" s="2802" t="str">
        <f t="shared" si="6"/>
        <v/>
      </c>
      <c r="I50" s="2807">
        <f>(D50/C40)*G39</f>
        <v>0</v>
      </c>
      <c r="J50" s="2138"/>
      <c r="K50" s="2138"/>
      <c r="L50" s="2138"/>
      <c r="M50" s="2138"/>
      <c r="N50" s="2366"/>
      <c r="O50" s="2810"/>
      <c r="P50" s="2795"/>
      <c r="Q50" s="2796"/>
      <c r="R50" s="2797"/>
      <c r="S50" s="2798" t="s">
        <v>348</v>
      </c>
      <c r="T50" s="2799">
        <f t="shared" si="1"/>
        <v>0</v>
      </c>
      <c r="U50" s="3483"/>
      <c r="V50" s="2808"/>
      <c r="W50" s="3183" t="str">
        <f t="shared" si="7"/>
        <v>saisir ou coller vos produits</v>
      </c>
      <c r="X50" s="3184" t="str">
        <f t="shared" si="2"/>
        <v>saisir ou coller vos produits</v>
      </c>
      <c r="Y50" s="3190" t="str">
        <f t="shared" si="8"/>
        <v>Saisir ou coller vos produits</v>
      </c>
      <c r="Z50" s="2831"/>
      <c r="AA50" s="3594" t="s">
        <v>2373</v>
      </c>
      <c r="AK50" s="2350"/>
      <c r="AL50" s="2350"/>
      <c r="AM50" s="2350"/>
      <c r="AN50" s="2350"/>
      <c r="AO50" s="2350"/>
      <c r="AP50" s="2350"/>
      <c r="AQ50" s="2350"/>
    </row>
    <row r="51" spans="1:43" ht="15.75" customHeight="1">
      <c r="A51" s="4967"/>
      <c r="B51" s="2804">
        <f t="shared" si="3"/>
        <v>0</v>
      </c>
      <c r="C51" s="2805">
        <f t="shared" si="3"/>
        <v>0</v>
      </c>
      <c r="D51" s="2806">
        <f t="shared" si="4"/>
        <v>0</v>
      </c>
      <c r="E51" s="2809" t="str">
        <f t="shared" si="5"/>
        <v>Dans la colonne S</v>
      </c>
      <c r="F51" s="2141"/>
      <c r="G51" s="2143">
        <f>(B51/C40)*G39</f>
        <v>0</v>
      </c>
      <c r="H51" s="2802" t="str">
        <f t="shared" si="6"/>
        <v/>
      </c>
      <c r="I51" s="2807">
        <f>(D51/C40)*G39</f>
        <v>0</v>
      </c>
      <c r="J51" s="2138"/>
      <c r="K51" s="2138"/>
      <c r="L51" s="2138"/>
      <c r="M51" s="2138"/>
      <c r="N51" s="2366"/>
      <c r="O51" s="2810"/>
      <c r="P51" s="2795"/>
      <c r="Q51" s="2796"/>
      <c r="R51" s="2797"/>
      <c r="S51" s="2798" t="s">
        <v>2473</v>
      </c>
      <c r="T51" s="2799">
        <f t="shared" si="1"/>
        <v>0</v>
      </c>
      <c r="U51" s="3483"/>
      <c r="V51" s="2808"/>
      <c r="W51" s="3183" t="str">
        <f t="shared" si="7"/>
        <v>dans la colonne S</v>
      </c>
      <c r="X51" s="3184" t="str">
        <f t="shared" si="2"/>
        <v>dans la colonne S</v>
      </c>
      <c r="Y51" s="3190" t="str">
        <f t="shared" si="8"/>
        <v>Dans la colonne S</v>
      </c>
      <c r="Z51" s="2831"/>
      <c r="AA51" s="3594" t="s">
        <v>2373</v>
      </c>
      <c r="AN51" s="2350"/>
      <c r="AO51" s="2350"/>
      <c r="AP51" s="2350"/>
      <c r="AQ51" s="2350"/>
    </row>
    <row r="52" spans="1:43" ht="21.75" customHeight="1">
      <c r="A52" s="4967"/>
      <c r="B52" s="2804">
        <f t="shared" si="3"/>
        <v>0</v>
      </c>
      <c r="C52" s="2805">
        <f t="shared" si="3"/>
        <v>0</v>
      </c>
      <c r="D52" s="2806">
        <f t="shared" si="4"/>
        <v>0</v>
      </c>
      <c r="E52" s="2809" t="str">
        <f t="shared" si="5"/>
        <v>Collage spécial Valeurs 1 2 3</v>
      </c>
      <c r="F52" s="2141"/>
      <c r="G52" s="2143">
        <f>(B52/C40)*G39</f>
        <v>0</v>
      </c>
      <c r="H52" s="2802" t="str">
        <f t="shared" si="6"/>
        <v/>
      </c>
      <c r="I52" s="2807">
        <f>(D52/C40)*G39</f>
        <v>0</v>
      </c>
      <c r="J52" s="2138"/>
      <c r="K52" s="2138"/>
      <c r="L52" s="2138"/>
      <c r="M52" s="2138"/>
      <c r="N52" s="2366"/>
      <c r="O52" s="2810"/>
      <c r="P52" s="2795"/>
      <c r="Q52" s="2796"/>
      <c r="R52" s="2797"/>
      <c r="S52" s="2798" t="s">
        <v>2477</v>
      </c>
      <c r="T52" s="2799">
        <f t="shared" si="1"/>
        <v>0</v>
      </c>
      <c r="U52" s="3483"/>
      <c r="V52" s="2808"/>
      <c r="W52" s="3183" t="str">
        <f t="shared" si="7"/>
        <v>collage spécial Valeurs 1 2 3</v>
      </c>
      <c r="X52" s="3184" t="str">
        <f t="shared" si="2"/>
        <v>collage spécial Valeurs 1 2 3</v>
      </c>
      <c r="Y52" s="3190" t="str">
        <f t="shared" si="8"/>
        <v>Collage spécial Valeurs 1 2 3</v>
      </c>
      <c r="Z52" s="2831"/>
      <c r="AA52" s="3594" t="s">
        <v>2373</v>
      </c>
      <c r="AN52" s="2350"/>
      <c r="AO52" s="2350"/>
      <c r="AP52" s="2350"/>
      <c r="AQ52" s="2350"/>
    </row>
    <row r="53" spans="1:43" ht="21">
      <c r="A53" s="4967"/>
      <c r="B53" s="2804">
        <f t="shared" si="3"/>
        <v>0</v>
      </c>
      <c r="C53" s="2805">
        <f t="shared" si="3"/>
        <v>0</v>
      </c>
      <c r="D53" s="2806">
        <f t="shared" si="4"/>
        <v>0</v>
      </c>
      <c r="E53" s="2809" t="str">
        <f t="shared" si="5"/>
        <v>Les unités colonne P</v>
      </c>
      <c r="F53" s="2141"/>
      <c r="G53" s="2143">
        <f>(B53/C40)*G39</f>
        <v>0</v>
      </c>
      <c r="H53" s="2802" t="str">
        <f t="shared" si="6"/>
        <v/>
      </c>
      <c r="I53" s="2807">
        <f>(D53/C40)*G39</f>
        <v>0</v>
      </c>
      <c r="J53" s="2138"/>
      <c r="K53" s="2138"/>
      <c r="L53" s="2138"/>
      <c r="M53" s="2138"/>
      <c r="N53" s="2366"/>
      <c r="O53" s="2810"/>
      <c r="P53" s="2795"/>
      <c r="Q53" s="2796"/>
      <c r="R53" s="2797"/>
      <c r="S53" s="2798" t="s">
        <v>2474</v>
      </c>
      <c r="T53" s="2799">
        <f t="shared" si="1"/>
        <v>0</v>
      </c>
      <c r="U53" s="3483"/>
      <c r="V53" s="2808"/>
      <c r="W53" s="3183" t="str">
        <f t="shared" si="7"/>
        <v>les unités colonne P</v>
      </c>
      <c r="X53" s="3184" t="str">
        <f t="shared" si="2"/>
        <v>les unités colonne P</v>
      </c>
      <c r="Y53" s="3190" t="str">
        <f t="shared" si="8"/>
        <v>Les unités colonne P</v>
      </c>
      <c r="Z53" s="2831"/>
      <c r="AA53" s="3594" t="s">
        <v>2373</v>
      </c>
      <c r="AN53" s="2350"/>
      <c r="AO53" s="2350"/>
      <c r="AP53" s="2350"/>
      <c r="AQ53" s="2350"/>
    </row>
    <row r="54" spans="1:43" ht="21">
      <c r="A54" s="4967"/>
      <c r="B54" s="2804">
        <f t="shared" si="3"/>
        <v>0</v>
      </c>
      <c r="C54" s="2805">
        <f t="shared" si="3"/>
        <v>0</v>
      </c>
      <c r="D54" s="2806">
        <f t="shared" si="4"/>
        <v>0</v>
      </c>
      <c r="E54" s="2809" t="str">
        <f t="shared" si="5"/>
        <v>Indiquez ce que c'est colonne Q</v>
      </c>
      <c r="F54" s="2141"/>
      <c r="G54" s="2143">
        <f>(B54/C40)*G39</f>
        <v>0</v>
      </c>
      <c r="H54" s="2802" t="str">
        <f t="shared" si="6"/>
        <v/>
      </c>
      <c r="I54" s="2807">
        <f>(D54/C40)*G39</f>
        <v>0</v>
      </c>
      <c r="J54" s="2138"/>
      <c r="K54" s="2138"/>
      <c r="L54" s="2138"/>
      <c r="M54" s="2138"/>
      <c r="N54" s="2366"/>
      <c r="O54" s="2810"/>
      <c r="P54" s="2795"/>
      <c r="Q54" s="2796"/>
      <c r="R54" s="2797"/>
      <c r="S54" s="2798" t="s">
        <v>2475</v>
      </c>
      <c r="T54" s="2799">
        <f t="shared" si="1"/>
        <v>0</v>
      </c>
      <c r="U54" s="3483"/>
      <c r="V54" s="2808"/>
      <c r="W54" s="3183" t="str">
        <f t="shared" si="7"/>
        <v>indiquez ce que c'est colonne Q</v>
      </c>
      <c r="X54" s="3184" t="str">
        <f t="shared" si="2"/>
        <v>indiquez ce que c'est colonne Q</v>
      </c>
      <c r="Y54" s="3190" t="str">
        <f t="shared" si="8"/>
        <v>Indiquez ce que c'est colonne Q</v>
      </c>
      <c r="Z54" s="2831"/>
      <c r="AA54" s="3594" t="s">
        <v>2373</v>
      </c>
      <c r="AN54" s="2350"/>
      <c r="AO54" s="2350"/>
      <c r="AP54" s="2350"/>
      <c r="AQ54" s="2350"/>
    </row>
    <row r="55" spans="1:43" ht="21">
      <c r="A55" s="4967"/>
      <c r="B55" s="2804">
        <f t="shared" si="3"/>
        <v>0</v>
      </c>
      <c r="C55" s="2805">
        <f t="shared" si="3"/>
        <v>0</v>
      </c>
      <c r="D55" s="2806">
        <f t="shared" si="4"/>
        <v>0</v>
      </c>
      <c r="E55" s="2809" t="str">
        <f t="shared" si="5"/>
        <v>Les poids UNITAIRES colonne R</v>
      </c>
      <c r="F55" s="2141"/>
      <c r="G55" s="2143">
        <f>(B55/C40)*G39</f>
        <v>0</v>
      </c>
      <c r="H55" s="2802" t="str">
        <f t="shared" si="6"/>
        <v/>
      </c>
      <c r="I55" s="2807">
        <f>(D55/C40)*G39</f>
        <v>0</v>
      </c>
      <c r="J55" s="2138"/>
      <c r="K55" s="2138"/>
      <c r="L55" s="2138"/>
      <c r="M55" s="2138"/>
      <c r="N55" s="2366"/>
      <c r="O55" s="2810"/>
      <c r="P55" s="2795"/>
      <c r="Q55" s="2796"/>
      <c r="R55" s="2797"/>
      <c r="S55" s="2798" t="s">
        <v>2476</v>
      </c>
      <c r="T55" s="2799">
        <f t="shared" si="1"/>
        <v>0</v>
      </c>
      <c r="U55" s="3483"/>
      <c r="V55" s="2808"/>
      <c r="W55" s="3183" t="str">
        <f t="shared" si="7"/>
        <v>les poids UNITAIRES colonne R</v>
      </c>
      <c r="X55" s="3184" t="str">
        <f t="shared" si="2"/>
        <v>les poids UNITAIRES colonne R</v>
      </c>
      <c r="Y55" s="3190" t="str">
        <f t="shared" si="8"/>
        <v>Les poids UNITAIRES colonne R</v>
      </c>
      <c r="Z55" s="2831"/>
      <c r="AA55" s="3594" t="s">
        <v>2373</v>
      </c>
      <c r="AN55" s="2350"/>
      <c r="AO55" s="2350"/>
      <c r="AP55" s="2350"/>
      <c r="AQ55" s="2350"/>
    </row>
    <row r="56" spans="1:43" ht="21" customHeight="1">
      <c r="A56" s="4967"/>
      <c r="B56" s="2804">
        <f t="shared" si="3"/>
        <v>0</v>
      </c>
      <c r="C56" s="2805">
        <f t="shared" si="3"/>
        <v>0</v>
      </c>
      <c r="D56" s="2806">
        <f t="shared" si="4"/>
        <v>0</v>
      </c>
      <c r="E56" s="2809" t="str">
        <f t="shared" si="5"/>
        <v/>
      </c>
      <c r="F56" s="2141"/>
      <c r="G56" s="2143">
        <f>(B56/C40)*G39</f>
        <v>0</v>
      </c>
      <c r="H56" s="2802" t="str">
        <f t="shared" si="6"/>
        <v/>
      </c>
      <c r="I56" s="2807">
        <f>(D56/C40)*G39</f>
        <v>0</v>
      </c>
      <c r="J56" s="2138"/>
      <c r="K56" s="2138"/>
      <c r="L56" s="2138"/>
      <c r="M56" s="2138"/>
      <c r="N56" s="2366"/>
      <c r="O56" s="2810"/>
      <c r="P56" s="2795"/>
      <c r="Q56" s="2796"/>
      <c r="R56" s="2797"/>
      <c r="S56" s="2798"/>
      <c r="T56" s="2799">
        <f t="shared" si="1"/>
        <v>0</v>
      </c>
      <c r="U56" s="3483"/>
      <c r="V56" s="2808"/>
      <c r="W56" s="3183" t="str">
        <f t="shared" si="7"/>
        <v/>
      </c>
      <c r="X56" s="3184" t="str">
        <f t="shared" si="2"/>
        <v/>
      </c>
      <c r="Y56" s="3190" t="str">
        <f t="shared" si="8"/>
        <v/>
      </c>
      <c r="Z56" s="2831"/>
      <c r="AA56" s="3594" t="s">
        <v>2373</v>
      </c>
      <c r="AN56" s="2350"/>
      <c r="AO56" s="2350"/>
      <c r="AP56" s="2350"/>
      <c r="AQ56" s="2350"/>
    </row>
    <row r="57" spans="1:43" ht="21">
      <c r="A57" s="4967"/>
      <c r="B57" s="2804">
        <f t="shared" si="3"/>
        <v>0</v>
      </c>
      <c r="C57" s="2805">
        <f t="shared" si="3"/>
        <v>0</v>
      </c>
      <c r="D57" s="2806">
        <f t="shared" si="4"/>
        <v>0</v>
      </c>
      <c r="E57" s="2809" t="str">
        <f t="shared" si="5"/>
        <v/>
      </c>
      <c r="F57" s="2141"/>
      <c r="G57" s="2143">
        <f>(B57/C40)*G39</f>
        <v>0</v>
      </c>
      <c r="H57" s="2802" t="str">
        <f t="shared" si="6"/>
        <v/>
      </c>
      <c r="I57" s="2807">
        <f>(D57/C40)*G39</f>
        <v>0</v>
      </c>
      <c r="J57" s="2138"/>
      <c r="K57" s="2138"/>
      <c r="L57" s="2138"/>
      <c r="M57" s="2138"/>
      <c r="N57" s="2366"/>
      <c r="O57" s="2810"/>
      <c r="P57" s="2795"/>
      <c r="Q57" s="2796"/>
      <c r="R57" s="2797"/>
      <c r="S57" s="2798"/>
      <c r="T57" s="2799">
        <f t="shared" si="1"/>
        <v>0</v>
      </c>
      <c r="U57" s="3483"/>
      <c r="V57" s="2808"/>
      <c r="W57" s="3183" t="str">
        <f t="shared" si="7"/>
        <v/>
      </c>
      <c r="X57" s="3184" t="str">
        <f t="shared" si="2"/>
        <v/>
      </c>
      <c r="Y57" s="3190" t="str">
        <f t="shared" si="8"/>
        <v/>
      </c>
      <c r="Z57" s="2831"/>
      <c r="AA57" s="3594" t="s">
        <v>2373</v>
      </c>
      <c r="AN57" s="2350"/>
      <c r="AO57" s="2350"/>
      <c r="AP57" s="2350"/>
      <c r="AQ57" s="2350"/>
    </row>
    <row r="58" spans="1:43" ht="21">
      <c r="A58" s="4967"/>
      <c r="B58" s="2804">
        <f t="shared" si="3"/>
        <v>0</v>
      </c>
      <c r="C58" s="2805">
        <f t="shared" si="3"/>
        <v>0</v>
      </c>
      <c r="D58" s="2806">
        <f t="shared" si="4"/>
        <v>0</v>
      </c>
      <c r="E58" s="2809" t="str">
        <f t="shared" si="5"/>
        <v/>
      </c>
      <c r="F58" s="2141"/>
      <c r="G58" s="2143">
        <f>(B58/C40)*G39</f>
        <v>0</v>
      </c>
      <c r="H58" s="2802" t="str">
        <f t="shared" si="6"/>
        <v/>
      </c>
      <c r="I58" s="2807">
        <f>(D58/C40)*G39</f>
        <v>0</v>
      </c>
      <c r="J58" s="2138"/>
      <c r="K58" s="2138"/>
      <c r="L58" s="2138"/>
      <c r="M58" s="2138"/>
      <c r="N58" s="2366"/>
      <c r="O58" s="2810"/>
      <c r="P58" s="2795"/>
      <c r="Q58" s="2796"/>
      <c r="R58" s="2797"/>
      <c r="S58" s="2798"/>
      <c r="T58" s="2799">
        <f t="shared" si="1"/>
        <v>0</v>
      </c>
      <c r="U58" s="3483"/>
      <c r="V58" s="2808"/>
      <c r="W58" s="3183" t="str">
        <f t="shared" si="7"/>
        <v/>
      </c>
      <c r="X58" s="3184" t="str">
        <f t="shared" si="2"/>
        <v/>
      </c>
      <c r="Y58" s="3190" t="str">
        <f t="shared" si="8"/>
        <v/>
      </c>
      <c r="Z58" s="2831"/>
      <c r="AA58" s="3594" t="s">
        <v>2373</v>
      </c>
      <c r="AI58" s="2700"/>
      <c r="AJ58" s="2701"/>
      <c r="AN58" s="2350"/>
      <c r="AO58" s="2350"/>
      <c r="AP58" s="2350"/>
      <c r="AQ58" s="2350"/>
    </row>
    <row r="59" spans="1:43" ht="21">
      <c r="A59" s="4967"/>
      <c r="B59" s="2804">
        <f t="shared" si="3"/>
        <v>0</v>
      </c>
      <c r="C59" s="2805">
        <f t="shared" si="3"/>
        <v>0</v>
      </c>
      <c r="D59" s="2806">
        <f t="shared" si="4"/>
        <v>0</v>
      </c>
      <c r="E59" s="2809" t="str">
        <f t="shared" si="5"/>
        <v/>
      </c>
      <c r="F59" s="2141"/>
      <c r="G59" s="2143">
        <f>(B59/C40)*G39</f>
        <v>0</v>
      </c>
      <c r="H59" s="2802" t="str">
        <f t="shared" si="6"/>
        <v/>
      </c>
      <c r="I59" s="2807">
        <f>(D59/C40)*G39</f>
        <v>0</v>
      </c>
      <c r="J59" s="2138"/>
      <c r="K59" s="2138"/>
      <c r="L59" s="2138"/>
      <c r="M59" s="2138"/>
      <c r="N59" s="2366"/>
      <c r="O59" s="2810"/>
      <c r="P59" s="2795"/>
      <c r="Q59" s="2796"/>
      <c r="R59" s="2797"/>
      <c r="S59" s="2798"/>
      <c r="T59" s="2799">
        <f t="shared" si="1"/>
        <v>0</v>
      </c>
      <c r="U59" s="3483"/>
      <c r="V59" s="2808"/>
      <c r="W59" s="3183" t="str">
        <f t="shared" si="7"/>
        <v/>
      </c>
      <c r="X59" s="3184" t="str">
        <f t="shared" si="2"/>
        <v/>
      </c>
      <c r="Y59" s="3190" t="str">
        <f t="shared" si="8"/>
        <v/>
      </c>
      <c r="Z59" s="2831"/>
      <c r="AA59" s="3594" t="s">
        <v>2373</v>
      </c>
      <c r="AN59" s="2350"/>
      <c r="AO59" s="2350"/>
      <c r="AP59" s="2350"/>
      <c r="AQ59" s="2350"/>
    </row>
    <row r="60" spans="1:43" ht="15.75" customHeight="1">
      <c r="A60" s="4967"/>
      <c r="B60" s="2804">
        <f t="shared" si="3"/>
        <v>0</v>
      </c>
      <c r="C60" s="2805">
        <f t="shared" si="3"/>
        <v>0</v>
      </c>
      <c r="D60" s="2806">
        <f t="shared" si="4"/>
        <v>0</v>
      </c>
      <c r="E60" s="2809" t="str">
        <f t="shared" si="5"/>
        <v/>
      </c>
      <c r="F60" s="2141"/>
      <c r="G60" s="2143">
        <f>(B60/C40)*G39</f>
        <v>0</v>
      </c>
      <c r="H60" s="2802" t="str">
        <f t="shared" si="6"/>
        <v/>
      </c>
      <c r="I60" s="2807">
        <f>(D60/C40)*G39</f>
        <v>0</v>
      </c>
      <c r="J60" s="2138"/>
      <c r="K60" s="2138"/>
      <c r="L60" s="2138"/>
      <c r="M60" s="2138"/>
      <c r="N60" s="2366"/>
      <c r="O60" s="2810"/>
      <c r="P60" s="2795"/>
      <c r="Q60" s="2796"/>
      <c r="R60" s="2797"/>
      <c r="S60" s="2798"/>
      <c r="T60" s="2799">
        <f t="shared" si="1"/>
        <v>0</v>
      </c>
      <c r="U60" s="3483"/>
      <c r="V60" s="2808"/>
      <c r="W60" s="3183" t="str">
        <f t="shared" si="7"/>
        <v/>
      </c>
      <c r="X60" s="3184" t="str">
        <f t="shared" si="2"/>
        <v/>
      </c>
      <c r="Y60" s="3190" t="str">
        <f t="shared" si="8"/>
        <v/>
      </c>
      <c r="Z60" s="2831"/>
      <c r="AA60" s="3594" t="s">
        <v>2373</v>
      </c>
    </row>
    <row r="61" spans="1:43" ht="21.75" thickBot="1">
      <c r="A61" s="4967"/>
      <c r="B61" s="2804">
        <f t="shared" si="3"/>
        <v>0</v>
      </c>
      <c r="C61" s="2805">
        <f t="shared" si="3"/>
        <v>0</v>
      </c>
      <c r="D61" s="2806">
        <f t="shared" si="4"/>
        <v>0</v>
      </c>
      <c r="E61" s="2809" t="str">
        <f t="shared" si="5"/>
        <v/>
      </c>
      <c r="F61" s="2141"/>
      <c r="G61" s="2143">
        <f>(B61/C40)*G39</f>
        <v>0</v>
      </c>
      <c r="H61" s="2802" t="str">
        <f t="shared" si="6"/>
        <v/>
      </c>
      <c r="I61" s="2807">
        <f>(D61/C40)*G39</f>
        <v>0</v>
      </c>
      <c r="J61" s="2138"/>
      <c r="K61" s="2138"/>
      <c r="L61" s="2138"/>
      <c r="M61" s="2138"/>
      <c r="N61" s="2366"/>
      <c r="O61" s="2810"/>
      <c r="P61" s="2812"/>
      <c r="Q61" s="2813"/>
      <c r="R61" s="2814"/>
      <c r="S61" s="2815"/>
      <c r="T61" s="2816">
        <f t="shared" si="1"/>
        <v>0</v>
      </c>
      <c r="U61" s="2822"/>
      <c r="V61" s="2823"/>
      <c r="W61" s="3185" t="str">
        <f t="shared" si="7"/>
        <v/>
      </c>
      <c r="X61" s="3186" t="str">
        <f t="shared" si="2"/>
        <v/>
      </c>
      <c r="Y61" s="3191" t="str">
        <f t="shared" si="8"/>
        <v/>
      </c>
      <c r="Z61" s="2831"/>
      <c r="AA61" s="3594" t="s">
        <v>2373</v>
      </c>
    </row>
    <row r="62" spans="1:43" ht="21" customHeight="1">
      <c r="A62" s="4967"/>
      <c r="B62" s="2138"/>
      <c r="C62" s="2138"/>
      <c r="D62" s="2138"/>
      <c r="E62" s="2138"/>
      <c r="F62" s="2138"/>
      <c r="G62" s="2138"/>
      <c r="H62" s="2138"/>
      <c r="I62" s="2138"/>
      <c r="J62" s="2138"/>
      <c r="K62" s="2138"/>
      <c r="L62" s="2138"/>
      <c r="M62" s="2138"/>
      <c r="N62" s="2366"/>
      <c r="O62" s="2810"/>
      <c r="P62" s="2887"/>
      <c r="Q62" s="3482" t="s">
        <v>313</v>
      </c>
      <c r="R62" s="2389">
        <f>SUM(R42:R61)</f>
        <v>2.5000000000000001E-2</v>
      </c>
      <c r="S62" s="3482"/>
      <c r="T62" s="2389">
        <f>SUM(T42:T61)</f>
        <v>0.1</v>
      </c>
      <c r="U62" s="2811"/>
      <c r="V62" s="2811"/>
      <c r="W62" s="2811"/>
      <c r="X62" s="2811"/>
      <c r="Y62" s="2811"/>
      <c r="Z62" s="2831"/>
      <c r="AA62" s="3755" t="s">
        <v>2974</v>
      </c>
      <c r="AB62" s="3180"/>
      <c r="AC62" s="3180"/>
      <c r="AD62" s="3180"/>
      <c r="AE62" s="3180"/>
      <c r="AF62" s="3180"/>
    </row>
    <row r="63" spans="1:43" ht="21">
      <c r="A63" s="4967"/>
      <c r="B63" s="5454" t="s">
        <v>2387</v>
      </c>
      <c r="C63" s="5454"/>
      <c r="D63" s="5454"/>
      <c r="E63" s="5454"/>
      <c r="F63" s="5454"/>
      <c r="G63" s="5454"/>
      <c r="H63" s="5454"/>
      <c r="I63" s="5454"/>
      <c r="J63" s="5454"/>
      <c r="K63" s="5454"/>
      <c r="L63" s="5454"/>
      <c r="M63" s="5454"/>
      <c r="N63" s="5455"/>
      <c r="O63" s="2810"/>
      <c r="P63" s="2882" t="s">
        <v>256</v>
      </c>
      <c r="Q63" s="2882"/>
      <c r="R63" s="2882"/>
      <c r="S63" s="2882"/>
      <c r="T63" s="2882"/>
      <c r="U63" s="2882"/>
      <c r="V63" s="2882"/>
      <c r="W63" s="2882"/>
      <c r="X63" s="2882"/>
      <c r="Y63" s="2882"/>
      <c r="Z63" s="2831"/>
      <c r="AA63" s="3755" t="s">
        <v>2974</v>
      </c>
      <c r="AB63" s="3180"/>
      <c r="AC63" s="3180"/>
      <c r="AD63" s="3180"/>
      <c r="AE63" s="3180"/>
      <c r="AF63" s="3180"/>
    </row>
    <row r="64" spans="1:43" ht="21">
      <c r="A64" s="4967"/>
      <c r="B64" s="3452" t="s">
        <v>16</v>
      </c>
      <c r="C64" s="2817" t="str">
        <f>ADDRESS(ROW(),COLUMN(),4)</f>
        <v>C64</v>
      </c>
      <c r="D64" s="2373" t="s">
        <v>281</v>
      </c>
      <c r="E64" s="5118"/>
      <c r="F64" s="5118"/>
      <c r="G64" s="5118"/>
      <c r="H64" s="5118"/>
      <c r="I64" s="5118"/>
      <c r="J64" s="5118"/>
      <c r="K64" s="5118"/>
      <c r="L64" s="5118"/>
      <c r="M64" s="5118"/>
      <c r="N64" s="5456"/>
      <c r="O64" s="2810"/>
      <c r="P64" s="2888" t="s">
        <v>24</v>
      </c>
      <c r="Q64" s="2882" t="s">
        <v>2488</v>
      </c>
      <c r="R64" s="2882"/>
      <c r="S64" s="2882"/>
      <c r="T64" s="2882"/>
      <c r="U64" s="2882"/>
      <c r="V64" s="2882"/>
      <c r="W64" s="2882"/>
      <c r="X64" s="2882"/>
      <c r="Y64" s="2882"/>
      <c r="Z64" s="2831"/>
      <c r="AA64" s="3755" t="s">
        <v>2974</v>
      </c>
      <c r="AB64" s="3180"/>
      <c r="AC64" s="3180"/>
      <c r="AD64" s="3180"/>
      <c r="AE64" s="3180"/>
      <c r="AF64" s="3180"/>
    </row>
    <row r="65" spans="1:43" ht="21">
      <c r="A65" s="4967"/>
      <c r="B65" s="5457" t="s">
        <v>259</v>
      </c>
      <c r="C65" s="5457"/>
      <c r="D65" s="5457"/>
      <c r="E65" s="5457"/>
      <c r="F65" s="5457"/>
      <c r="G65" s="5457"/>
      <c r="H65" s="5457"/>
      <c r="I65" s="5457"/>
      <c r="J65" s="5457"/>
      <c r="K65" s="5457"/>
      <c r="L65" s="5457"/>
      <c r="M65" s="5457"/>
      <c r="N65" s="5458"/>
      <c r="O65" s="2810"/>
      <c r="P65" s="2889"/>
      <c r="Q65" s="2882"/>
      <c r="R65" s="2883" t="s">
        <v>2400</v>
      </c>
      <c r="S65" s="2883"/>
      <c r="T65" s="2883"/>
      <c r="U65" s="2883"/>
      <c r="V65" s="2883"/>
      <c r="W65" s="2883"/>
      <c r="X65" s="2883"/>
      <c r="Y65" s="2883"/>
      <c r="Z65" s="2831"/>
      <c r="AA65" s="3755" t="s">
        <v>2974</v>
      </c>
      <c r="AB65" s="3180"/>
      <c r="AC65" s="3180"/>
      <c r="AD65" s="3180"/>
      <c r="AE65" s="3180"/>
      <c r="AF65" s="3180"/>
    </row>
    <row r="66" spans="1:43" ht="21">
      <c r="A66" s="4967"/>
      <c r="B66" s="5457"/>
      <c r="C66" s="5457"/>
      <c r="D66" s="5457"/>
      <c r="E66" s="5457"/>
      <c r="F66" s="5457"/>
      <c r="G66" s="5457"/>
      <c r="H66" s="5457"/>
      <c r="I66" s="5457"/>
      <c r="J66" s="5457"/>
      <c r="K66" s="5457"/>
      <c r="L66" s="5457"/>
      <c r="M66" s="5457"/>
      <c r="N66" s="5458"/>
      <c r="O66" s="2810"/>
      <c r="P66" s="2889"/>
      <c r="Q66" s="2882"/>
      <c r="R66" s="2883" t="s">
        <v>2489</v>
      </c>
      <c r="S66" s="2883"/>
      <c r="T66" s="2883"/>
      <c r="U66" s="2883"/>
      <c r="V66" s="2883"/>
      <c r="W66" s="2883"/>
      <c r="X66" s="2883"/>
      <c r="Y66" s="2883"/>
      <c r="Z66" s="2831"/>
      <c r="AA66" s="3755" t="s">
        <v>2974</v>
      </c>
    </row>
    <row r="67" spans="1:43" ht="21" customHeight="1">
      <c r="A67" s="4967"/>
      <c r="B67" s="5459" t="s">
        <v>765</v>
      </c>
      <c r="C67" s="5460"/>
      <c r="D67" s="5460"/>
      <c r="E67" s="5460"/>
      <c r="F67" s="5460"/>
      <c r="G67" s="5460"/>
      <c r="H67" s="5460"/>
      <c r="I67" s="5460"/>
      <c r="J67" s="5460"/>
      <c r="K67" s="5460"/>
      <c r="L67" s="5460"/>
      <c r="M67" s="5460"/>
      <c r="N67" s="5461"/>
      <c r="O67" s="2810"/>
      <c r="P67" s="2890" t="s">
        <v>27</v>
      </c>
      <c r="Q67" s="2884" t="s">
        <v>2490</v>
      </c>
      <c r="R67" s="2884"/>
      <c r="S67" s="2884"/>
      <c r="T67" s="2884"/>
      <c r="U67" s="2884"/>
      <c r="V67" s="2884"/>
      <c r="W67" s="2884"/>
      <c r="X67" s="2884"/>
      <c r="Y67" s="2884"/>
      <c r="Z67" s="2831"/>
      <c r="AA67" s="3755" t="s">
        <v>2974</v>
      </c>
    </row>
    <row r="68" spans="1:43" ht="21.75" customHeight="1">
      <c r="A68" s="4967"/>
      <c r="B68" s="2359"/>
      <c r="C68" s="2359"/>
      <c r="D68" s="2143">
        <v>10</v>
      </c>
      <c r="E68" s="2369"/>
      <c r="F68" s="2144">
        <v>2.5</v>
      </c>
      <c r="G68" s="2370"/>
      <c r="H68" s="2368">
        <v>0.25</v>
      </c>
      <c r="I68" s="2371"/>
      <c r="J68" s="2371"/>
      <c r="K68" s="2371"/>
      <c r="L68" s="2371"/>
      <c r="M68" s="2371"/>
      <c r="N68" s="2374"/>
      <c r="O68" s="2810"/>
      <c r="P68" s="2890" t="s">
        <v>264</v>
      </c>
      <c r="Q68" s="2884" t="s">
        <v>2480</v>
      </c>
      <c r="R68" s="2884"/>
      <c r="S68" s="2884"/>
      <c r="T68" s="2884"/>
      <c r="U68" s="2884"/>
      <c r="V68" s="2884"/>
      <c r="W68" s="2884"/>
      <c r="X68" s="2884"/>
      <c r="Y68" s="2884"/>
      <c r="Z68" s="2831"/>
      <c r="AA68" s="3755" t="s">
        <v>2974</v>
      </c>
    </row>
    <row r="69" spans="1:43" ht="15.75" customHeight="1">
      <c r="A69" s="4967"/>
      <c r="B69" s="2359"/>
      <c r="C69" s="2359"/>
      <c r="D69" s="2142">
        <v>150</v>
      </c>
      <c r="E69" s="2371"/>
      <c r="F69" s="2375">
        <v>2.5</v>
      </c>
      <c r="G69" s="2371"/>
      <c r="H69" s="2367">
        <v>0.25</v>
      </c>
      <c r="I69" s="2371"/>
      <c r="J69" s="2371"/>
      <c r="K69" s="2371"/>
      <c r="L69" s="2371"/>
      <c r="M69" s="2371"/>
      <c r="N69" s="2374"/>
      <c r="O69" s="2810"/>
      <c r="P69" s="2891" t="s">
        <v>12</v>
      </c>
      <c r="Q69" s="2885" t="s">
        <v>18</v>
      </c>
      <c r="R69" s="2885"/>
      <c r="S69" s="2885"/>
      <c r="T69" s="2885"/>
      <c r="U69" s="2885"/>
      <c r="V69" s="2885"/>
      <c r="W69" s="2885"/>
      <c r="X69" s="2885"/>
      <c r="Y69" s="2885"/>
      <c r="Z69" s="2831"/>
      <c r="AA69" s="3755" t="s">
        <v>2974</v>
      </c>
    </row>
    <row r="70" spans="1:43" ht="15" customHeight="1">
      <c r="A70" s="4967"/>
      <c r="B70" s="2376" t="s">
        <v>266</v>
      </c>
      <c r="C70" s="2377" t="str">
        <f ca="1">CELL("nomfichier")</f>
        <v>E:\0-UPRT\1-UPRT.FR-SITE-WEB\ff-fiches-fabrications\ff-fiches-fabrication-maj-08-2020\[ff-14.A-restauration-13.postits-au-poids.xlsx]Epurer un texte (2)</v>
      </c>
      <c r="D70" s="2377"/>
      <c r="E70" s="2377"/>
      <c r="F70" s="2377"/>
      <c r="G70" s="2377"/>
      <c r="H70" s="2377"/>
      <c r="I70" s="2377"/>
      <c r="J70" s="2377"/>
      <c r="K70" s="2377"/>
      <c r="L70" s="2377"/>
      <c r="M70" s="2377"/>
      <c r="N70" s="2378"/>
      <c r="O70" s="2821"/>
      <c r="P70" s="2892" t="s">
        <v>14</v>
      </c>
      <c r="Q70" s="2886" t="s">
        <v>19</v>
      </c>
      <c r="R70" s="2886"/>
      <c r="S70" s="2886"/>
      <c r="T70" s="2886"/>
      <c r="U70" s="2886"/>
      <c r="V70" s="2886"/>
      <c r="W70" s="2886"/>
      <c r="X70" s="2886"/>
      <c r="Y70" s="2886"/>
      <c r="Z70" s="2831"/>
      <c r="AA70" s="3755" t="s">
        <v>2974</v>
      </c>
    </row>
    <row r="71" spans="1:43" ht="15" customHeight="1">
      <c r="A71" s="4967"/>
      <c r="B71" s="3446" t="s">
        <v>268</v>
      </c>
      <c r="C71" s="2377" t="s">
        <v>2911</v>
      </c>
      <c r="D71" s="2377"/>
      <c r="E71" s="2377"/>
      <c r="F71" s="2377"/>
      <c r="G71" s="2377"/>
      <c r="H71" s="2377"/>
      <c r="I71" s="2377"/>
      <c r="J71" s="2377"/>
      <c r="K71" s="2377"/>
      <c r="L71" s="2377"/>
      <c r="M71" s="2377"/>
      <c r="N71" s="2378"/>
      <c r="O71" s="2821"/>
      <c r="P71" s="2893"/>
      <c r="Q71" s="2821"/>
      <c r="R71" s="2821"/>
      <c r="S71" s="2821"/>
      <c r="T71" s="2821"/>
      <c r="U71" s="2821"/>
      <c r="V71" s="2821"/>
      <c r="W71" s="2821"/>
      <c r="X71" s="2821"/>
      <c r="Y71" s="2821"/>
      <c r="Z71" s="2831"/>
      <c r="AA71" s="3755" t="s">
        <v>2974</v>
      </c>
    </row>
    <row r="72" spans="1:43" ht="15.75" customHeight="1" thickBot="1">
      <c r="A72" s="4967"/>
      <c r="B72" s="5494" t="s">
        <v>271</v>
      </c>
      <c r="C72" s="5494"/>
      <c r="D72" s="5494"/>
      <c r="E72" s="5494"/>
      <c r="F72" s="5494"/>
      <c r="G72" s="5494"/>
      <c r="H72" s="5494"/>
      <c r="I72" s="5494"/>
      <c r="J72" s="5494"/>
      <c r="K72" s="5494"/>
      <c r="L72" s="5494"/>
      <c r="M72" s="5494"/>
      <c r="N72" s="5495"/>
      <c r="O72" s="2821"/>
      <c r="P72" s="2893"/>
      <c r="Q72" s="2821"/>
      <c r="R72" s="2821"/>
      <c r="S72" s="2821"/>
      <c r="T72" s="2821"/>
      <c r="U72" s="2821"/>
      <c r="V72" s="2821"/>
      <c r="W72" s="2821"/>
      <c r="X72" s="2821"/>
      <c r="Y72" s="2821"/>
      <c r="Z72" s="2831"/>
      <c r="AA72" s="3755" t="s">
        <v>2974</v>
      </c>
    </row>
    <row r="73" spans="1:43">
      <c r="A73" s="4967"/>
      <c r="B73" s="5084"/>
      <c r="C73" s="5084"/>
      <c r="D73" s="5084"/>
      <c r="E73" s="5084"/>
      <c r="F73" s="5084"/>
      <c r="G73" s="5084"/>
      <c r="H73" s="5084"/>
      <c r="I73" s="5084"/>
      <c r="J73" s="5084"/>
      <c r="K73" s="5084"/>
      <c r="L73" s="5084"/>
      <c r="M73" s="5084"/>
      <c r="N73" s="5084"/>
      <c r="O73" s="5084"/>
      <c r="P73" s="5084"/>
      <c r="Q73" s="5084"/>
      <c r="R73" s="5084"/>
      <c r="S73" s="5084"/>
      <c r="T73" s="5084"/>
      <c r="U73" s="5084"/>
      <c r="V73" s="5084"/>
      <c r="W73" s="5084"/>
      <c r="X73" s="5084"/>
      <c r="Y73" s="5084"/>
      <c r="Z73" s="2831"/>
      <c r="AA73" s="3595"/>
      <c r="AB73" s="2044"/>
      <c r="AC73" s="2044"/>
      <c r="AD73" s="2044"/>
      <c r="AE73" s="2044"/>
      <c r="AF73" s="2044"/>
      <c r="AG73" s="2350"/>
      <c r="AH73" s="2350"/>
      <c r="AI73" s="2350"/>
      <c r="AJ73" s="2350"/>
      <c r="AK73" s="2350"/>
      <c r="AL73" s="2350"/>
      <c r="AM73" s="2350"/>
      <c r="AN73" s="2350"/>
      <c r="AO73" s="2350"/>
      <c r="AP73" s="2350"/>
      <c r="AQ73" s="2350"/>
    </row>
    <row r="74" spans="1:43">
      <c r="A74" s="2350"/>
      <c r="B74" s="2350"/>
      <c r="C74" s="2350"/>
      <c r="D74" s="2350"/>
      <c r="E74" s="2350"/>
      <c r="F74" s="2350"/>
      <c r="G74" s="2350"/>
      <c r="H74" s="2350"/>
      <c r="I74" s="2350"/>
      <c r="J74" s="2350"/>
      <c r="K74" s="2350"/>
      <c r="L74" s="2350"/>
      <c r="M74" s="2350"/>
      <c r="N74" s="2350"/>
      <c r="O74" s="2350"/>
      <c r="P74" s="2350"/>
      <c r="Q74" s="2350"/>
      <c r="R74" s="2350"/>
      <c r="S74" s="2350"/>
      <c r="T74" s="2350"/>
      <c r="U74" s="2350"/>
      <c r="V74" s="2350"/>
      <c r="W74" s="2350"/>
      <c r="X74" s="2350"/>
      <c r="Y74" s="2350"/>
      <c r="Z74" s="2350"/>
      <c r="AA74" s="2350"/>
      <c r="AB74" s="2350"/>
      <c r="AC74" s="2350"/>
      <c r="AD74" s="2350"/>
      <c r="AE74" s="2350"/>
      <c r="AF74" s="2350"/>
      <c r="AG74" s="2350"/>
      <c r="AH74" s="2350"/>
      <c r="AI74" s="2350"/>
      <c r="AJ74" s="2350"/>
      <c r="AK74" s="2350"/>
      <c r="AL74" s="2350"/>
      <c r="AM74" s="2350"/>
      <c r="AN74" s="2350"/>
      <c r="AO74" s="2350"/>
      <c r="AP74" s="2350"/>
      <c r="AQ74" s="2350"/>
    </row>
    <row r="75" spans="1:43" ht="18.75">
      <c r="A75" s="2145"/>
      <c r="B75" s="2145"/>
      <c r="C75" s="2145"/>
      <c r="D75" s="2145"/>
      <c r="E75" s="2145"/>
      <c r="F75" s="2145"/>
      <c r="G75" s="2145"/>
      <c r="H75" s="2145"/>
      <c r="I75" s="2145"/>
      <c r="J75" s="2145"/>
      <c r="K75" s="2145"/>
      <c r="L75" s="2145"/>
      <c r="M75" s="2145"/>
      <c r="N75" s="2145"/>
      <c r="O75" s="2145"/>
      <c r="P75" s="2145"/>
      <c r="Q75" s="2145"/>
      <c r="R75" s="2145"/>
      <c r="S75" s="2145"/>
      <c r="T75" s="2145"/>
      <c r="U75" s="2145"/>
      <c r="V75" s="2145"/>
      <c r="W75" s="2145"/>
      <c r="X75" s="2145"/>
      <c r="Y75" s="2145"/>
      <c r="Z75" s="2831"/>
      <c r="AA75" s="3594" t="s">
        <v>2373</v>
      </c>
      <c r="AB75" s="2831"/>
      <c r="AC75" s="2831"/>
      <c r="AD75" s="2831"/>
      <c r="AE75" s="2831"/>
      <c r="AF75" s="2831"/>
    </row>
    <row r="76" spans="1:43" ht="18.75">
      <c r="A76" s="2145"/>
      <c r="B76" s="2145"/>
      <c r="C76" s="2145"/>
      <c r="D76" s="2145"/>
      <c r="E76" s="2145"/>
      <c r="F76" s="2145"/>
      <c r="G76" s="2145"/>
      <c r="H76" s="2145"/>
      <c r="I76" s="2145"/>
      <c r="J76" s="2145"/>
      <c r="K76" s="2145"/>
      <c r="L76" s="2145"/>
      <c r="M76" s="2145"/>
      <c r="N76" s="2145"/>
      <c r="O76" s="2145"/>
      <c r="P76" s="2145"/>
      <c r="Q76" s="2145"/>
      <c r="R76" s="2145"/>
      <c r="S76" s="2145"/>
      <c r="T76" s="2145"/>
      <c r="U76" s="2145"/>
      <c r="V76" s="2145"/>
      <c r="W76" s="2145"/>
      <c r="X76" s="2145"/>
      <c r="Y76" s="2145"/>
      <c r="Z76" s="2831"/>
      <c r="AA76" s="3594" t="s">
        <v>2373</v>
      </c>
    </row>
    <row r="77" spans="1:43" ht="18.75" customHeight="1">
      <c r="A77" s="2352"/>
      <c r="B77" s="2352"/>
      <c r="C77" s="2352"/>
      <c r="D77" s="2352"/>
      <c r="E77" s="2352"/>
      <c r="F77" s="2352"/>
      <c r="G77" s="2352"/>
      <c r="H77" s="2352"/>
      <c r="I77" s="2352"/>
      <c r="J77" s="2352"/>
      <c r="K77" s="2352"/>
      <c r="L77" s="2352"/>
      <c r="M77" s="2352"/>
      <c r="N77" s="2352"/>
      <c r="O77" s="5450"/>
      <c r="P77" s="5450"/>
      <c r="Q77" s="5450"/>
      <c r="R77" s="5450"/>
      <c r="S77" s="5450"/>
      <c r="T77" s="5450"/>
      <c r="U77" s="5450"/>
      <c r="V77" s="5450"/>
      <c r="W77" s="3223"/>
      <c r="X77" s="3223"/>
      <c r="Y77" s="3223"/>
      <c r="Z77" s="2831"/>
      <c r="AA77" s="3594" t="s">
        <v>2373</v>
      </c>
      <c r="AB77" s="2350"/>
      <c r="AC77" s="2350"/>
      <c r="AD77" s="2350"/>
      <c r="AE77" s="2350"/>
      <c r="AF77" s="2350"/>
      <c r="AG77" s="2350"/>
      <c r="AH77" s="2350"/>
      <c r="AI77" s="2350"/>
      <c r="AJ77" s="2350"/>
      <c r="AK77" s="2350"/>
      <c r="AL77" s="2350"/>
      <c r="AM77" s="2350"/>
      <c r="AN77" s="2350"/>
      <c r="AO77" s="2350"/>
      <c r="AP77" s="2350"/>
      <c r="AQ77" s="2350"/>
    </row>
    <row r="78" spans="1:43" ht="15" customHeight="1">
      <c r="A78" s="2379"/>
      <c r="B78" s="2687"/>
      <c r="C78" s="2379"/>
      <c r="D78" s="2379"/>
      <c r="E78" s="2379"/>
      <c r="F78" s="2379"/>
      <c r="G78" s="2379"/>
      <c r="H78" s="2379"/>
      <c r="I78" s="2379"/>
      <c r="J78" s="2379"/>
      <c r="K78" s="2379"/>
      <c r="L78" s="2379"/>
      <c r="M78" s="2379"/>
      <c r="N78" s="2380" t="s">
        <v>10</v>
      </c>
      <c r="O78" s="5450"/>
      <c r="P78" s="5450"/>
      <c r="Q78" s="5450"/>
      <c r="R78" s="5450"/>
      <c r="S78" s="5450"/>
      <c r="T78" s="5450"/>
      <c r="U78" s="5450"/>
      <c r="V78" s="5450"/>
      <c r="W78" s="3223"/>
      <c r="X78" s="3223"/>
      <c r="Y78" s="3223"/>
      <c r="Z78" s="2831"/>
      <c r="AA78" s="3594" t="s">
        <v>2373</v>
      </c>
      <c r="AB78" s="2350"/>
      <c r="AC78" s="2350"/>
      <c r="AD78" s="2350"/>
      <c r="AE78" s="2350"/>
      <c r="AF78" s="2350"/>
      <c r="AG78" s="2350"/>
      <c r="AH78" s="2350"/>
      <c r="AI78" s="2350"/>
      <c r="AJ78" s="2350"/>
      <c r="AK78" s="2350"/>
      <c r="AL78" s="2350"/>
      <c r="AM78" s="2350"/>
      <c r="AN78" s="2350"/>
      <c r="AO78" s="2350"/>
      <c r="AP78" s="2350"/>
      <c r="AQ78" s="2350"/>
    </row>
    <row r="79" spans="1:43" ht="26.25">
      <c r="A79" s="2379"/>
      <c r="B79" s="5451" t="s">
        <v>2843</v>
      </c>
      <c r="C79" s="5451"/>
      <c r="D79" s="5451"/>
      <c r="E79" s="5451"/>
      <c r="F79" s="5451"/>
      <c r="G79" s="5451"/>
      <c r="H79" s="5451"/>
      <c r="I79" s="5451"/>
      <c r="J79" s="5451"/>
      <c r="K79" s="5451"/>
      <c r="L79" s="5451"/>
      <c r="M79" s="5451"/>
      <c r="N79" s="5452">
        <f>N82</f>
        <v>2</v>
      </c>
      <c r="O79" s="5450"/>
      <c r="P79" s="5450"/>
      <c r="Q79" s="5450"/>
      <c r="R79" s="5450"/>
      <c r="S79" s="5450"/>
      <c r="T79" s="5450"/>
      <c r="U79" s="5450"/>
      <c r="V79" s="5450"/>
      <c r="W79" s="3223"/>
      <c r="X79" s="3223"/>
      <c r="Y79" s="3223"/>
      <c r="Z79" s="2831"/>
      <c r="AA79" s="3594" t="s">
        <v>2373</v>
      </c>
      <c r="AB79" s="2350"/>
      <c r="AC79" s="2350"/>
      <c r="AD79" s="2350"/>
      <c r="AE79" s="2350"/>
      <c r="AF79" s="2350"/>
      <c r="AG79" s="2350"/>
      <c r="AH79" s="2350"/>
      <c r="AI79" s="2350"/>
      <c r="AJ79" s="2350"/>
      <c r="AK79" s="2350"/>
      <c r="AL79" s="2350"/>
      <c r="AM79" s="2350"/>
      <c r="AN79" s="2350"/>
      <c r="AO79" s="2350"/>
      <c r="AP79" s="2350"/>
      <c r="AQ79" s="2350"/>
    </row>
    <row r="80" spans="1:43" ht="15" customHeight="1">
      <c r="A80" s="2379"/>
      <c r="B80" s="2379"/>
      <c r="C80" s="2379"/>
      <c r="D80" s="2379"/>
      <c r="E80" s="2379"/>
      <c r="F80" s="2379"/>
      <c r="G80" s="2379"/>
      <c r="H80" s="2379"/>
      <c r="I80" s="2379"/>
      <c r="J80" s="2379"/>
      <c r="K80" s="2379"/>
      <c r="L80" s="2379"/>
      <c r="M80" s="2379">
        <f t="shared" ref="M80" si="9">ROW()+1</f>
        <v>81</v>
      </c>
      <c r="N80" s="5452"/>
      <c r="O80" s="5450"/>
      <c r="P80" s="5450"/>
      <c r="Q80" s="5450"/>
      <c r="R80" s="5450"/>
      <c r="S80" s="5450"/>
      <c r="T80" s="5450"/>
      <c r="U80" s="5450"/>
      <c r="V80" s="5450"/>
      <c r="W80" s="3223"/>
      <c r="X80" s="3223"/>
      <c r="Y80" s="3223"/>
      <c r="Z80" s="2831"/>
      <c r="AA80" s="3594" t="s">
        <v>2373</v>
      </c>
      <c r="AB80" s="2350"/>
      <c r="AC80" s="2350"/>
      <c r="AD80" s="2350"/>
      <c r="AE80" s="2350"/>
      <c r="AF80" s="2350"/>
      <c r="AG80" s="2350"/>
      <c r="AH80" s="2350"/>
      <c r="AI80" s="2350"/>
      <c r="AJ80" s="2350"/>
      <c r="AK80" s="2350"/>
      <c r="AL80" s="2350"/>
      <c r="AM80" s="2350"/>
      <c r="AN80" s="2350"/>
      <c r="AO80" s="2350"/>
      <c r="AP80" s="2350"/>
      <c r="AQ80" s="2350"/>
    </row>
    <row r="81" spans="1:32" ht="19.5" customHeight="1" thickBot="1">
      <c r="A81" s="2358"/>
      <c r="B81" s="2358"/>
      <c r="C81" s="2358"/>
      <c r="D81" s="2358"/>
      <c r="E81" s="2358"/>
      <c r="F81" s="2358"/>
      <c r="G81" s="2358"/>
      <c r="H81" s="2358"/>
      <c r="I81" s="2358"/>
      <c r="J81" s="2358"/>
      <c r="K81" s="2358"/>
      <c r="L81" s="2358"/>
      <c r="M81" s="2358"/>
      <c r="O81" s="5450"/>
      <c r="P81" s="5450"/>
      <c r="Q81" s="5450"/>
      <c r="R81" s="5450"/>
      <c r="S81" s="5450"/>
      <c r="T81" s="5450"/>
      <c r="U81" s="5450"/>
      <c r="V81" s="5450"/>
      <c r="W81" s="3223"/>
      <c r="X81" s="3223"/>
      <c r="Y81" s="3223"/>
      <c r="Z81" s="2831"/>
      <c r="AA81" s="3594" t="s">
        <v>2373</v>
      </c>
    </row>
    <row r="82" spans="1:32" ht="26.1" customHeight="1">
      <c r="A82" s="5232" t="s">
        <v>260</v>
      </c>
      <c r="B82" s="5234" t="s">
        <v>282</v>
      </c>
      <c r="C82" s="5235"/>
      <c r="D82" s="5235"/>
      <c r="E82" s="5235"/>
      <c r="F82" s="5235"/>
      <c r="G82" s="5235"/>
      <c r="H82" s="5235"/>
      <c r="I82" s="5235"/>
      <c r="J82" s="5235"/>
      <c r="K82" s="5235"/>
      <c r="L82" s="5235"/>
      <c r="M82" s="5235"/>
      <c r="N82" s="5150">
        <v>2</v>
      </c>
      <c r="O82" s="5207"/>
      <c r="P82" s="5208"/>
      <c r="Q82" s="5208"/>
      <c r="R82" s="5208"/>
      <c r="S82" s="5208"/>
      <c r="T82" s="5208"/>
      <c r="U82" s="5208"/>
      <c r="V82" s="5208"/>
      <c r="W82" s="5208"/>
      <c r="X82" s="5208"/>
      <c r="Y82" s="5208"/>
      <c r="Z82" s="2831"/>
      <c r="AA82" s="3755" t="s">
        <v>2974</v>
      </c>
      <c r="AB82" s="2834"/>
      <c r="AC82" s="2834"/>
      <c r="AD82" s="2834"/>
      <c r="AE82" s="2834"/>
      <c r="AF82" s="2834"/>
    </row>
    <row r="83" spans="1:32" ht="26.1" customHeight="1">
      <c r="A83" s="5233"/>
      <c r="B83" s="5236"/>
      <c r="C83" s="5237"/>
      <c r="D83" s="5237"/>
      <c r="E83" s="5237"/>
      <c r="F83" s="5237"/>
      <c r="G83" s="5237"/>
      <c r="H83" s="5237"/>
      <c r="I83" s="5237"/>
      <c r="J83" s="5237"/>
      <c r="K83" s="5237"/>
      <c r="L83" s="5237"/>
      <c r="M83" s="5237"/>
      <c r="N83" s="5151"/>
      <c r="O83" s="3604">
        <v>26</v>
      </c>
      <c r="P83" s="3559"/>
      <c r="Q83" s="3559"/>
      <c r="R83" s="3559"/>
      <c r="S83" s="3605"/>
      <c r="T83" s="3605"/>
      <c r="U83" s="3602" t="s">
        <v>2898</v>
      </c>
      <c r="V83" s="3559" t="str">
        <f>ADDRESS(ROW(P150),COLUMN(P150),4)</f>
        <v>P150</v>
      </c>
      <c r="W83" s="2696" t="s">
        <v>2832</v>
      </c>
      <c r="X83" s="2696"/>
      <c r="Y83" s="2696"/>
      <c r="Z83" s="2831"/>
      <c r="AA83" s="3755" t="s">
        <v>2974</v>
      </c>
      <c r="AB83" s="2834"/>
      <c r="AC83" s="2834"/>
      <c r="AD83" s="2834"/>
      <c r="AE83" s="2834"/>
      <c r="AF83" s="2834"/>
    </row>
    <row r="84" spans="1:32" ht="26.1" customHeight="1" thickBot="1">
      <c r="A84" s="5209"/>
      <c r="B84" s="5396" t="s">
        <v>287</v>
      </c>
      <c r="C84" s="5397"/>
      <c r="D84" s="5398" t="s">
        <v>288</v>
      </c>
      <c r="E84" s="5398"/>
      <c r="F84" s="5398"/>
      <c r="G84" s="5398"/>
      <c r="H84" s="5398"/>
      <c r="I84" s="5398"/>
      <c r="J84" s="5398"/>
      <c r="K84" s="5398"/>
      <c r="L84" s="5398"/>
      <c r="M84" s="5398"/>
      <c r="N84" s="5399"/>
      <c r="O84" s="3603">
        <v>26</v>
      </c>
      <c r="P84" s="3559"/>
      <c r="Q84" s="3606"/>
      <c r="R84" s="3297"/>
      <c r="S84" s="3606"/>
      <c r="T84" s="3606"/>
      <c r="U84" s="3606"/>
      <c r="V84" s="3606"/>
      <c r="W84" s="3324" t="s">
        <v>329</v>
      </c>
      <c r="X84" s="2951"/>
      <c r="Y84" s="2951"/>
      <c r="Z84" s="2831"/>
      <c r="AA84" s="3755" t="s">
        <v>2974</v>
      </c>
      <c r="AB84" s="2834"/>
      <c r="AC84" s="2834"/>
      <c r="AD84" s="2834"/>
      <c r="AE84" s="2834"/>
      <c r="AF84" s="2834"/>
    </row>
    <row r="85" spans="1:32" ht="15.75" customHeight="1">
      <c r="A85" s="5209"/>
      <c r="B85" s="5350" t="s">
        <v>2952</v>
      </c>
      <c r="C85" s="5352" t="s">
        <v>2720</v>
      </c>
      <c r="D85" s="5352"/>
      <c r="E85" s="5352"/>
      <c r="F85" s="5352"/>
      <c r="G85" s="5352"/>
      <c r="H85" s="5352"/>
      <c r="I85" s="5352"/>
      <c r="J85" s="3294"/>
      <c r="K85" s="2833"/>
      <c r="L85" s="3371">
        <f>M86*1000</f>
        <v>10000</v>
      </c>
      <c r="M85" s="2148" t="s">
        <v>26</v>
      </c>
      <c r="N85" s="3454" t="s">
        <v>14</v>
      </c>
      <c r="O85" s="3561">
        <v>26</v>
      </c>
      <c r="P85" s="3560" t="s">
        <v>2925</v>
      </c>
      <c r="Q85" s="3297" t="s">
        <v>2831</v>
      </c>
      <c r="R85" s="3298">
        <v>26</v>
      </c>
      <c r="S85" s="3265" t="s">
        <v>2841</v>
      </c>
      <c r="T85" s="3266"/>
      <c r="U85" s="3267"/>
      <c r="V85" s="3253"/>
      <c r="W85" s="3324" t="s">
        <v>330</v>
      </c>
      <c r="X85" s="2951"/>
      <c r="Y85" s="2951"/>
      <c r="Z85" s="2831"/>
      <c r="AA85" s="3755" t="s">
        <v>2974</v>
      </c>
      <c r="AB85" s="2834"/>
      <c r="AC85" s="2834"/>
      <c r="AD85" s="2834"/>
      <c r="AE85" s="2834"/>
      <c r="AF85" s="2834"/>
    </row>
    <row r="86" spans="1:32" ht="15.75" customHeight="1">
      <c r="A86" s="5209"/>
      <c r="B86" s="5351"/>
      <c r="C86" s="3226"/>
      <c r="D86" s="2975"/>
      <c r="E86" s="2728" t="s">
        <v>292</v>
      </c>
      <c r="F86" s="5446" t="s">
        <v>1277</v>
      </c>
      <c r="G86" s="5446"/>
      <c r="H86" s="5446"/>
      <c r="I86" s="3231" t="s">
        <v>16</v>
      </c>
      <c r="J86" s="3294"/>
      <c r="K86" s="5447" t="s">
        <v>290</v>
      </c>
      <c r="L86" s="5447"/>
      <c r="M86" s="5448">
        <v>10</v>
      </c>
      <c r="N86" s="5449"/>
      <c r="O86" s="3276"/>
      <c r="P86" s="3252"/>
      <c r="Q86" s="3252"/>
      <c r="R86" s="3299">
        <v>25</v>
      </c>
      <c r="S86" s="3492"/>
      <c r="T86" s="3296">
        <f>T94</f>
        <v>16.204999999999998</v>
      </c>
      <c r="U86" s="3254" t="str">
        <f>IF(ISBLANK(S86),"",T86/S86*1000)</f>
        <v/>
      </c>
      <c r="V86" s="3252"/>
      <c r="W86" s="2951"/>
      <c r="X86" s="2951"/>
      <c r="Y86" s="2951"/>
      <c r="Z86" s="2831"/>
      <c r="AA86" s="3755" t="s">
        <v>2974</v>
      </c>
      <c r="AB86" s="2834"/>
      <c r="AC86" s="2834"/>
      <c r="AD86" s="2834"/>
      <c r="AE86" s="2834"/>
      <c r="AF86" s="2834"/>
    </row>
    <row r="87" spans="1:32" ht="15.75" customHeight="1">
      <c r="A87" s="5209"/>
      <c r="B87" s="5351"/>
      <c r="C87" s="2975"/>
      <c r="D87" s="2975"/>
      <c r="E87" s="3227"/>
      <c r="F87" s="3228"/>
      <c r="G87" s="3359" t="s">
        <v>329</v>
      </c>
      <c r="H87" s="3241">
        <v>7652</v>
      </c>
      <c r="I87" s="3231" t="s">
        <v>16</v>
      </c>
      <c r="J87" s="3294"/>
      <c r="K87" s="5447"/>
      <c r="L87" s="5447"/>
      <c r="M87" s="5448"/>
      <c r="N87" s="5449"/>
      <c r="O87" s="3276"/>
      <c r="P87" s="3251"/>
      <c r="Q87" s="2811"/>
      <c r="R87" s="3298">
        <v>21</v>
      </c>
      <c r="S87" s="5338"/>
      <c r="T87" s="5340" t="s">
        <v>2842</v>
      </c>
      <c r="U87" s="5342" t="s">
        <v>2525</v>
      </c>
      <c r="V87" s="2811"/>
      <c r="W87" s="2951"/>
      <c r="X87" s="2951"/>
      <c r="Y87" s="2951"/>
      <c r="Z87" s="2831"/>
      <c r="AA87" s="3755" t="s">
        <v>2974</v>
      </c>
      <c r="AB87" s="2834"/>
      <c r="AC87" s="2834"/>
      <c r="AD87" s="2834"/>
      <c r="AE87" s="2834"/>
      <c r="AF87" s="2834"/>
    </row>
    <row r="88" spans="1:32" ht="15.75" customHeight="1">
      <c r="A88" s="5209"/>
      <c r="B88" s="5351"/>
      <c r="C88" s="2975"/>
      <c r="D88" s="2975"/>
      <c r="E88" s="3227"/>
      <c r="F88" s="3228"/>
      <c r="G88" s="3242" t="s">
        <v>330</v>
      </c>
      <c r="H88" s="3358">
        <v>5000</v>
      </c>
      <c r="I88" s="3232" t="s">
        <v>295</v>
      </c>
      <c r="J88" s="3294"/>
      <c r="K88" s="5447"/>
      <c r="L88" s="5447"/>
      <c r="M88" s="5448"/>
      <c r="N88" s="5449"/>
      <c r="O88" s="3276"/>
      <c r="P88" s="3251"/>
      <c r="Q88" s="2811"/>
      <c r="R88" s="3298">
        <v>21</v>
      </c>
      <c r="S88" s="5338"/>
      <c r="T88" s="5340"/>
      <c r="U88" s="5342"/>
      <c r="V88" s="2811"/>
      <c r="W88" s="3374" t="s">
        <v>2869</v>
      </c>
      <c r="X88" s="3375"/>
      <c r="Y88" s="3375"/>
      <c r="Z88" s="2831"/>
      <c r="AA88" s="3755" t="s">
        <v>2974</v>
      </c>
      <c r="AB88" s="2834"/>
      <c r="AC88" s="2834"/>
      <c r="AD88" s="2834"/>
      <c r="AE88" s="2834"/>
      <c r="AF88" s="2834"/>
    </row>
    <row r="89" spans="1:32" ht="15.75" customHeight="1" thickBot="1">
      <c r="A89" s="5209"/>
      <c r="B89" s="5351"/>
      <c r="C89" s="2975"/>
      <c r="D89" s="2975"/>
      <c r="E89" s="3227"/>
      <c r="F89" s="2729"/>
      <c r="G89" s="3370" t="s">
        <v>2514</v>
      </c>
      <c r="H89" s="3360">
        <f>((L85/H87)*H88)/1000</f>
        <v>6.5342394145321476</v>
      </c>
      <c r="I89" s="3233" t="s">
        <v>297</v>
      </c>
      <c r="J89" s="3294"/>
      <c r="K89" s="3294"/>
      <c r="L89" s="3294"/>
      <c r="M89" s="5443">
        <f>M86</f>
        <v>10</v>
      </c>
      <c r="N89" s="5444"/>
      <c r="O89" s="3276"/>
      <c r="P89" s="3251"/>
      <c r="Q89" s="2811"/>
      <c r="R89" s="3298">
        <v>21</v>
      </c>
      <c r="S89" s="5339"/>
      <c r="T89" s="5341"/>
      <c r="U89" s="5343"/>
      <c r="V89" s="2811"/>
      <c r="W89" s="3374" t="s">
        <v>2870</v>
      </c>
      <c r="X89" s="3375"/>
      <c r="Y89" s="3375"/>
      <c r="Z89" s="2831"/>
      <c r="AA89" s="3755" t="s">
        <v>2974</v>
      </c>
      <c r="AB89" s="2834"/>
      <c r="AC89" s="2834"/>
      <c r="AD89" s="2834"/>
      <c r="AE89" s="2834"/>
      <c r="AF89" s="2834"/>
    </row>
    <row r="90" spans="1:32" ht="18.75" customHeight="1" thickBot="1">
      <c r="A90" s="5209"/>
      <c r="B90" s="3293"/>
      <c r="C90" s="3294"/>
      <c r="D90" s="3294"/>
      <c r="E90" s="3294"/>
      <c r="F90" s="2154" t="s">
        <v>304</v>
      </c>
      <c r="G90" s="5445">
        <f ca="1">NOW()</f>
        <v>44545.406542013887</v>
      </c>
      <c r="H90" s="5445"/>
      <c r="I90" s="5445"/>
      <c r="J90" s="5445"/>
      <c r="K90" s="3294"/>
      <c r="M90" s="2426" t="s">
        <v>298</v>
      </c>
      <c r="N90" s="2382"/>
      <c r="O90" s="3276"/>
      <c r="P90" s="3251"/>
      <c r="Q90" s="2811"/>
      <c r="R90" s="3298">
        <v>21</v>
      </c>
      <c r="S90" s="2811"/>
      <c r="T90" s="2811"/>
      <c r="U90" s="2811"/>
      <c r="V90" s="2811"/>
      <c r="W90" s="2811"/>
      <c r="X90" s="2811"/>
      <c r="Y90" s="2811"/>
      <c r="Z90" s="2831"/>
      <c r="AA90" s="3755" t="s">
        <v>2974</v>
      </c>
      <c r="AB90" s="2834"/>
      <c r="AC90" s="2834"/>
      <c r="AD90" s="2834"/>
      <c r="AE90" s="2834"/>
      <c r="AF90" s="2834"/>
    </row>
    <row r="91" spans="1:32" ht="15.75" customHeight="1">
      <c r="A91" s="5209"/>
      <c r="B91" s="2702"/>
      <c r="C91" s="2155"/>
      <c r="D91" s="2155"/>
      <c r="E91" s="2155"/>
      <c r="F91" s="2155"/>
      <c r="G91" s="2155"/>
      <c r="H91" s="2155"/>
      <c r="I91" s="2155"/>
      <c r="J91" s="2155"/>
      <c r="K91" s="2155"/>
      <c r="L91" s="2155"/>
      <c r="M91" s="3444"/>
      <c r="N91" s="2199">
        <f>ROW()-9</f>
        <v>82</v>
      </c>
      <c r="O91" s="2801"/>
      <c r="P91" s="5381" t="s">
        <v>21</v>
      </c>
      <c r="Q91" s="5382"/>
      <c r="R91" s="5382"/>
      <c r="S91" s="5436" t="s">
        <v>2912</v>
      </c>
      <c r="T91" s="5437"/>
      <c r="U91" s="5076" t="s">
        <v>2459</v>
      </c>
      <c r="V91" s="5077"/>
      <c r="W91" s="5078" t="s">
        <v>2470</v>
      </c>
      <c r="X91" s="5079"/>
      <c r="Y91" s="5080"/>
      <c r="Z91" s="2831"/>
      <c r="AA91" s="3755" t="s">
        <v>2974</v>
      </c>
      <c r="AB91" s="2834"/>
      <c r="AC91" s="2834"/>
      <c r="AD91" s="2834"/>
      <c r="AE91" s="2834"/>
      <c r="AF91" s="2834"/>
    </row>
    <row r="92" spans="1:32" ht="18.75" customHeight="1" thickBot="1">
      <c r="A92" s="5209"/>
      <c r="B92" s="5440" t="s">
        <v>2885</v>
      </c>
      <c r="C92" s="5329"/>
      <c r="D92" s="5329"/>
      <c r="E92" s="5329"/>
      <c r="F92" s="5329"/>
      <c r="G92" s="5329"/>
      <c r="H92" s="5329"/>
      <c r="I92" s="5329"/>
      <c r="J92" s="5329"/>
      <c r="K92" s="5329"/>
      <c r="L92" s="5329"/>
      <c r="M92" s="5329"/>
      <c r="N92" s="5330"/>
      <c r="O92" s="2801"/>
      <c r="P92" s="5383"/>
      <c r="Q92" s="5384"/>
      <c r="R92" s="5384"/>
      <c r="S92" s="5438"/>
      <c r="T92" s="5439"/>
      <c r="U92" s="5441" t="s">
        <v>2830</v>
      </c>
      <c r="V92" s="5442"/>
      <c r="W92" s="5081"/>
      <c r="X92" s="5082"/>
      <c r="Y92" s="5083"/>
      <c r="Z92" s="2831"/>
      <c r="AA92" s="3755" t="s">
        <v>2974</v>
      </c>
      <c r="AB92" s="2834"/>
      <c r="AC92" s="2834"/>
      <c r="AD92" s="2834"/>
      <c r="AE92" s="2834"/>
      <c r="AF92" s="2834"/>
    </row>
    <row r="93" spans="1:32" ht="21" customHeight="1">
      <c r="A93" s="5209"/>
      <c r="B93" s="5440"/>
      <c r="C93" s="5329"/>
      <c r="D93" s="5329"/>
      <c r="E93" s="5329"/>
      <c r="F93" s="5329"/>
      <c r="G93" s="5329"/>
      <c r="H93" s="5329"/>
      <c r="I93" s="5329"/>
      <c r="J93" s="5329"/>
      <c r="K93" s="5329"/>
      <c r="L93" s="5329"/>
      <c r="M93" s="5329"/>
      <c r="N93" s="5330"/>
      <c r="O93" s="2801"/>
      <c r="P93" s="2854" t="s">
        <v>27</v>
      </c>
      <c r="Q93" s="2855" t="s">
        <v>264</v>
      </c>
      <c r="R93" s="2855" t="s">
        <v>27</v>
      </c>
      <c r="S93" s="2877" t="s">
        <v>24</v>
      </c>
      <c r="T93" s="3247"/>
      <c r="U93" s="3318" t="s">
        <v>2471</v>
      </c>
      <c r="V93" s="3319"/>
      <c r="W93" s="5081"/>
      <c r="X93" s="5082"/>
      <c r="Y93" s="5083"/>
      <c r="Z93" s="2831"/>
      <c r="AA93" s="3755" t="s">
        <v>2974</v>
      </c>
      <c r="AB93" s="2834"/>
      <c r="AC93" s="2834"/>
      <c r="AD93" s="2834"/>
      <c r="AE93" s="2834"/>
      <c r="AF93" s="2834"/>
    </row>
    <row r="94" spans="1:32" ht="18.75" customHeight="1">
      <c r="A94" s="5209"/>
      <c r="B94" s="5440"/>
      <c r="C94" s="5329"/>
      <c r="D94" s="5329"/>
      <c r="E94" s="5329"/>
      <c r="F94" s="5329"/>
      <c r="G94" s="5329"/>
      <c r="H94" s="5329"/>
      <c r="I94" s="5329"/>
      <c r="J94" s="5329"/>
      <c r="K94" s="5329"/>
      <c r="L94" s="5329"/>
      <c r="M94" s="5329"/>
      <c r="N94" s="5330"/>
      <c r="O94" s="2801"/>
      <c r="P94" s="5333" t="s">
        <v>2462</v>
      </c>
      <c r="Q94" s="5333" t="s">
        <v>2463</v>
      </c>
      <c r="R94" s="5385" t="s">
        <v>800</v>
      </c>
      <c r="S94" s="5387" t="s">
        <v>2725</v>
      </c>
      <c r="T94" s="2799">
        <f>T136</f>
        <v>16.204999999999998</v>
      </c>
      <c r="U94" s="5357" t="s">
        <v>2465</v>
      </c>
      <c r="V94" s="5433" t="s">
        <v>2427</v>
      </c>
      <c r="W94" s="5336"/>
      <c r="X94" s="5316"/>
      <c r="Y94" s="5318" t="s">
        <v>2820</v>
      </c>
      <c r="Z94" s="2831"/>
      <c r="AA94" s="3755" t="s">
        <v>2974</v>
      </c>
      <c r="AB94" s="2834"/>
      <c r="AC94" s="2834"/>
      <c r="AD94" s="2834"/>
      <c r="AE94" s="2834"/>
      <c r="AF94" s="2834"/>
    </row>
    <row r="95" spans="1:32" ht="15.75" customHeight="1">
      <c r="A95" s="5209"/>
      <c r="B95" s="5435" t="s">
        <v>263</v>
      </c>
      <c r="C95" s="5163"/>
      <c r="D95" s="5163"/>
      <c r="E95" s="5163"/>
      <c r="F95" s="5321"/>
      <c r="G95" s="2847"/>
      <c r="H95" s="2155"/>
      <c r="I95" s="3425" t="str">
        <f>LEFT(ADDRESS(1,COLUMN(),4),LEN(ADDRESS(1,COLUMN(),4))-1)</f>
        <v>I</v>
      </c>
      <c r="J95" s="3444" t="s">
        <v>2479</v>
      </c>
      <c r="K95" s="3444" t="s">
        <v>331</v>
      </c>
      <c r="L95" s="3444" t="s">
        <v>306</v>
      </c>
      <c r="M95" s="3444" t="s">
        <v>17</v>
      </c>
      <c r="N95" s="3448" t="s">
        <v>308</v>
      </c>
      <c r="O95" s="2801"/>
      <c r="P95" s="5356"/>
      <c r="Q95" s="5356"/>
      <c r="R95" s="5386"/>
      <c r="S95" s="5388"/>
      <c r="T95" s="3490"/>
      <c r="U95" s="5432"/>
      <c r="V95" s="5434"/>
      <c r="W95" s="5337"/>
      <c r="X95" s="5317"/>
      <c r="Y95" s="5319"/>
      <c r="Z95" s="2831"/>
      <c r="AA95" s="3755" t="s">
        <v>2974</v>
      </c>
      <c r="AB95" s="2834"/>
      <c r="AC95" s="2834"/>
      <c r="AD95" s="2834"/>
      <c r="AE95" s="2834"/>
      <c r="AF95" s="2834"/>
    </row>
    <row r="96" spans="1:32" ht="18.75" customHeight="1">
      <c r="A96" s="5209"/>
      <c r="B96" s="2406">
        <v>1</v>
      </c>
      <c r="C96" s="2851"/>
      <c r="D96" s="2846"/>
      <c r="E96" s="2846"/>
      <c r="F96" s="2846"/>
      <c r="G96" s="2848"/>
      <c r="H96" s="2359"/>
      <c r="I96" s="2850" t="str">
        <f>IF(S96="","",Y96)</f>
        <v/>
      </c>
      <c r="J96" s="2167">
        <f>IF(ISTEXT(P96),P96,IF(ISBLANK(P96),0,(P96/T86)*M86))</f>
        <v>0</v>
      </c>
      <c r="K96" s="2828" t="str">
        <f>IF(Q96="","",UPPER(LEFT(Q96,1))&amp;RIGHT(Q96,LEN(Q96)-1))</f>
        <v/>
      </c>
      <c r="L96" s="2820">
        <f>IF(ISTEXT(T96),0,IF(ISBLANK(T96),0,(T96/T86)*M86))</f>
        <v>0</v>
      </c>
      <c r="M96" s="2163">
        <f>+IF(ISTEXT(T96),0,IF(ISBLANK(T96),0,(T96/1000/T86)*M86))</f>
        <v>0</v>
      </c>
      <c r="N96" s="2386">
        <f>IF(ISTEXT(R96),0,(R96/R136)/1000)</f>
        <v>0</v>
      </c>
      <c r="O96" s="2801"/>
      <c r="P96" s="2795"/>
      <c r="Q96" s="2796"/>
      <c r="R96" s="2819"/>
      <c r="S96" s="2798"/>
      <c r="T96" s="3491">
        <f t="shared" ref="T96:T135" si="10">IF(ISBLANK(P96),R96,(R96*P96))</f>
        <v>0</v>
      </c>
      <c r="U96" s="3483"/>
      <c r="V96" s="2808"/>
      <c r="W96" s="3182" t="str">
        <f>SUBSTITUTE(S96,U96,V96)</f>
        <v/>
      </c>
      <c r="X96" s="3131" t="str">
        <f t="shared" ref="X96:X135" si="11">TRIM(W96)</f>
        <v/>
      </c>
      <c r="Y96" s="3190" t="str">
        <f>IF(S96="","",UPPER(LEFT(X96,1))&amp;RIGHT(X96,LEN(X96)-1))</f>
        <v/>
      </c>
      <c r="Z96" s="2831"/>
      <c r="AA96" s="3755" t="s">
        <v>2974</v>
      </c>
      <c r="AB96" s="2834"/>
      <c r="AC96" s="2834"/>
      <c r="AD96" s="2834"/>
      <c r="AE96" s="2834"/>
      <c r="AF96" s="2834"/>
    </row>
    <row r="97" spans="1:32" ht="18.75" customHeight="1">
      <c r="A97" s="5209"/>
      <c r="B97" s="2406">
        <f>LARGE(B96:B96,1)+1</f>
        <v>2</v>
      </c>
      <c r="C97" s="2206" t="s">
        <v>318</v>
      </c>
      <c r="D97" s="2846"/>
      <c r="E97" s="2846"/>
      <c r="F97" s="2846"/>
      <c r="G97" s="2848"/>
      <c r="H97" s="2359"/>
      <c r="I97" s="2850" t="str">
        <f>IF(S97="","",Y97)</f>
        <v>Epaule ou Jambon</v>
      </c>
      <c r="J97" s="2167">
        <f>IF(ISTEXT(P97),P97,IF(ISBLANK(P97),0,(P97/T86)*M86))</f>
        <v>1.2341869793273683</v>
      </c>
      <c r="K97" s="2897" t="str">
        <f>IF(Q97="","",UPPER(LEFT(Q97,1))&amp;RIGHT(Q97,LEN(Q97)-1))</f>
        <v>Noix</v>
      </c>
      <c r="L97" s="2898">
        <f>IF(ISTEXT(T97),0,IF(ISBLANK(T97),0,(T97/T86)*M86))</f>
        <v>7651.9592718296826</v>
      </c>
      <c r="M97" s="2899">
        <f>+IF(ISTEXT(T97),0,IF(ISBLANK(T97),0,(T97/1000/T86)*M86))</f>
        <v>7.6519592718296838</v>
      </c>
      <c r="N97" s="2900">
        <f>L97/L137</f>
        <v>0.76519592718296825</v>
      </c>
      <c r="O97" s="2801"/>
      <c r="P97" s="2795">
        <v>2</v>
      </c>
      <c r="Q97" s="2796" t="s">
        <v>2478</v>
      </c>
      <c r="R97" s="2819">
        <v>6200</v>
      </c>
      <c r="S97" s="2798" t="s">
        <v>2482</v>
      </c>
      <c r="T97" s="3491">
        <f t="shared" si="10"/>
        <v>12400</v>
      </c>
      <c r="U97" s="3483" t="s">
        <v>2481</v>
      </c>
      <c r="V97" s="2808"/>
      <c r="W97" s="3183" t="str">
        <f t="shared" ref="W97:W135" si="12">SUBSTITUTE(S97,U97,V97)</f>
        <v>Epaule ou Jambon</v>
      </c>
      <c r="X97" s="3184" t="str">
        <f t="shared" si="11"/>
        <v>Epaule ou Jambon</v>
      </c>
      <c r="Y97" s="3190" t="str">
        <f t="shared" ref="Y97:Y135" si="13">IF(S97="","",UPPER(LEFT(X97,1))&amp;RIGHT(X97,LEN(X97)-1))</f>
        <v>Epaule ou Jambon</v>
      </c>
      <c r="Z97" s="2831"/>
      <c r="AA97" s="3756" t="s">
        <v>2975</v>
      </c>
      <c r="AB97" s="2834"/>
      <c r="AC97" s="2834"/>
      <c r="AD97" s="2834"/>
      <c r="AE97" s="2834"/>
      <c r="AF97" s="2834"/>
    </row>
    <row r="98" spans="1:32" ht="18.75" customHeight="1">
      <c r="A98" s="5209"/>
      <c r="B98" s="2406">
        <f>LARGE(B96:B97,1)+1</f>
        <v>3</v>
      </c>
      <c r="C98" s="2206" t="s">
        <v>2491</v>
      </c>
      <c r="D98" s="2846"/>
      <c r="E98" s="2846"/>
      <c r="F98" s="2846"/>
      <c r="G98" s="2848"/>
      <c r="H98" s="2359"/>
      <c r="I98" s="2850" t="str">
        <f t="shared" ref="I98:I135" si="14">IF(S98="","",Y98)</f>
        <v>Gras dur</v>
      </c>
      <c r="J98" s="2167">
        <f>IF(ISTEXT(P98),P98,IF(ISBLANK(P98),0,(P98/T86)*M86))</f>
        <v>0</v>
      </c>
      <c r="K98" s="2828" t="str">
        <f t="shared" ref="K98:K135" si="15">IF(Q98="","",UPPER(LEFT(Q98,1))&amp;RIGHT(Q98,LEN(Q98)-1))</f>
        <v/>
      </c>
      <c r="L98" s="2820">
        <f>IF(ISTEXT(T98),0,IF(ISBLANK(T98),0,(T98/T86)*M86))</f>
        <v>1727.8617710583153</v>
      </c>
      <c r="M98" s="2163">
        <f>+IF(ISTEXT(T98),0,IF(ISBLANK(T98),0,(T98/1000/T86)*M86))</f>
        <v>1.7278617710583155</v>
      </c>
      <c r="N98" s="2386">
        <f>L98/L137</f>
        <v>0.17278617710583152</v>
      </c>
      <c r="O98" s="2801"/>
      <c r="P98" s="2795"/>
      <c r="Q98" s="2796"/>
      <c r="R98" s="2819">
        <v>2800</v>
      </c>
      <c r="S98" s="2798" t="s">
        <v>2484</v>
      </c>
      <c r="T98" s="3491">
        <f t="shared" si="10"/>
        <v>2800</v>
      </c>
      <c r="U98" s="3483" t="s">
        <v>2485</v>
      </c>
      <c r="V98" s="2808"/>
      <c r="W98" s="3183" t="str">
        <f t="shared" si="12"/>
        <v>Gras dur</v>
      </c>
      <c r="X98" s="3184" t="str">
        <f t="shared" si="11"/>
        <v>Gras dur</v>
      </c>
      <c r="Y98" s="3190" t="str">
        <f t="shared" si="13"/>
        <v>Gras dur</v>
      </c>
      <c r="Z98" s="2831"/>
      <c r="AA98" s="3594" t="s">
        <v>2373</v>
      </c>
      <c r="AB98" s="2834"/>
      <c r="AC98" s="2834"/>
      <c r="AD98" s="2834"/>
      <c r="AE98" s="2834"/>
      <c r="AF98" s="2834"/>
    </row>
    <row r="99" spans="1:32" ht="18.75" customHeight="1">
      <c r="A99" s="5209"/>
      <c r="B99" s="2406">
        <f>LARGE(B96:B98,1)+1</f>
        <v>4</v>
      </c>
      <c r="C99" s="2206" t="s">
        <v>2492</v>
      </c>
      <c r="D99" s="2846"/>
      <c r="E99" s="2846"/>
      <c r="F99" s="2846"/>
      <c r="G99" s="2848"/>
      <c r="H99" s="2359"/>
      <c r="I99" s="2850" t="str">
        <f t="shared" si="14"/>
        <v>Eau</v>
      </c>
      <c r="J99" s="2167">
        <f>IF(ISTEXT(P99),P99,IF(ISBLANK(P99),0,(P99/T86)*M86))</f>
        <v>0</v>
      </c>
      <c r="K99" s="2828" t="str">
        <f t="shared" si="15"/>
        <v/>
      </c>
      <c r="L99" s="2820">
        <f>IF(ISTEXT(T99),0,IF(ISBLANK(T99),0,(T99/T86)*M86))</f>
        <v>370.25609379821049</v>
      </c>
      <c r="M99" s="2163">
        <f>+IF(ISTEXT(T99),0,IF(ISBLANK(T99),0,(T99/1000/T86)*M86))</f>
        <v>0.37025609379821045</v>
      </c>
      <c r="N99" s="2386">
        <f>L99/L137</f>
        <v>3.7025609379821051E-2</v>
      </c>
      <c r="O99" s="2801"/>
      <c r="P99" s="2795"/>
      <c r="Q99" s="2796"/>
      <c r="R99" s="2819">
        <v>600</v>
      </c>
      <c r="S99" s="2798" t="s">
        <v>683</v>
      </c>
      <c r="T99" s="3491">
        <f t="shared" si="10"/>
        <v>600</v>
      </c>
      <c r="U99" s="3483"/>
      <c r="V99" s="2808"/>
      <c r="W99" s="3183" t="str">
        <f t="shared" si="12"/>
        <v>Eau</v>
      </c>
      <c r="X99" s="3184" t="str">
        <f t="shared" si="11"/>
        <v>Eau</v>
      </c>
      <c r="Y99" s="3190" t="str">
        <f t="shared" si="13"/>
        <v>Eau</v>
      </c>
      <c r="Z99" s="2831"/>
      <c r="AA99" s="3594" t="s">
        <v>2373</v>
      </c>
    </row>
    <row r="100" spans="1:32" ht="18.75" customHeight="1">
      <c r="A100" s="5209"/>
      <c r="B100" s="2406">
        <f>LARGE(B96:B99,1)+1</f>
        <v>5</v>
      </c>
      <c r="C100" s="2849"/>
      <c r="D100" s="2846"/>
      <c r="E100" s="2846"/>
      <c r="F100" s="2846"/>
      <c r="G100" s="2848"/>
      <c r="H100" s="2359"/>
      <c r="I100" s="2850" t="str">
        <f t="shared" si="14"/>
        <v>Sucre</v>
      </c>
      <c r="J100" s="2167">
        <f>IF(ISTEXT(P100),P100,IF(ISBLANK(P100),0,(P100/T86)*M86))</f>
        <v>0</v>
      </c>
      <c r="K100" s="2828" t="str">
        <f t="shared" si="15"/>
        <v/>
      </c>
      <c r="L100" s="2820">
        <f>IF(ISTEXT(T100),0,IF(ISBLANK(T100),0,(T100/T86)*M86))</f>
        <v>37.025609379821049</v>
      </c>
      <c r="M100" s="2163">
        <f>+IF(ISTEXT(T100),0,IF(ISBLANK(T100),0,(T100/1000/T86)*M86))</f>
        <v>3.7025609379821044E-2</v>
      </c>
      <c r="N100" s="2386">
        <f>L100/L137</f>
        <v>3.7025609379821049E-3</v>
      </c>
      <c r="O100" s="2801"/>
      <c r="P100" s="2795"/>
      <c r="Q100" s="2796"/>
      <c r="R100" s="2819">
        <v>60</v>
      </c>
      <c r="S100" s="2798" t="s">
        <v>494</v>
      </c>
      <c r="T100" s="3491">
        <f t="shared" si="10"/>
        <v>60</v>
      </c>
      <c r="U100" s="3483"/>
      <c r="V100" s="2808"/>
      <c r="W100" s="3183" t="str">
        <f t="shared" si="12"/>
        <v>Sucre</v>
      </c>
      <c r="X100" s="3184" t="str">
        <f t="shared" si="11"/>
        <v>Sucre</v>
      </c>
      <c r="Y100" s="3190" t="str">
        <f t="shared" si="13"/>
        <v>Sucre</v>
      </c>
      <c r="Z100" s="2831"/>
      <c r="AA100" s="3594" t="s">
        <v>2373</v>
      </c>
      <c r="AB100" s="2381"/>
    </row>
    <row r="101" spans="1:32" ht="21">
      <c r="A101" s="5209"/>
      <c r="B101" s="2406">
        <f>LARGE(B96:B100,1)+1</f>
        <v>6</v>
      </c>
      <c r="C101" s="2851" t="s">
        <v>2493</v>
      </c>
      <c r="D101" s="2846"/>
      <c r="E101" s="2846"/>
      <c r="F101" s="2846"/>
      <c r="G101" s="2848"/>
      <c r="H101" s="2359"/>
      <c r="I101" s="2850" t="str">
        <f t="shared" si="14"/>
        <v>Ail dégermé</v>
      </c>
      <c r="J101" s="2167">
        <f>IF(ISTEXT(P101),P101,IF(ISBLANK(P101),0,(P101/T86)*M86))</f>
        <v>0</v>
      </c>
      <c r="K101" s="2828" t="str">
        <f t="shared" si="15"/>
        <v/>
      </c>
      <c r="L101" s="2820">
        <f>IF(ISTEXT(T101),0,IF(ISBLANK(T101),0,(T101/T86)*M86))</f>
        <v>18.512804689910524</v>
      </c>
      <c r="M101" s="2163">
        <f>+IF(ISTEXT(T101),0,IF(ISBLANK(T101),0,(T101/1000/T86)*M86))</f>
        <v>1.8512804689910522E-2</v>
      </c>
      <c r="N101" s="2386">
        <f>L101/L137</f>
        <v>1.8512804689910524E-3</v>
      </c>
      <c r="O101" s="2801"/>
      <c r="P101" s="2795"/>
      <c r="Q101" s="2796"/>
      <c r="R101" s="2819">
        <v>30</v>
      </c>
      <c r="S101" s="2798" t="s">
        <v>1278</v>
      </c>
      <c r="T101" s="3491">
        <f t="shared" si="10"/>
        <v>30</v>
      </c>
      <c r="U101" s="3483"/>
      <c r="V101" s="2808"/>
      <c r="W101" s="3183" t="str">
        <f t="shared" si="12"/>
        <v>Ail dégermé</v>
      </c>
      <c r="X101" s="3184" t="str">
        <f t="shared" si="11"/>
        <v>Ail dégermé</v>
      </c>
      <c r="Y101" s="3190" t="str">
        <f t="shared" si="13"/>
        <v>Ail dégermé</v>
      </c>
      <c r="Z101" s="2831"/>
      <c r="AA101" s="3594" t="s">
        <v>2373</v>
      </c>
      <c r="AB101" s="2381"/>
    </row>
    <row r="102" spans="1:32" ht="21">
      <c r="A102" s="5209"/>
      <c r="B102" s="2406">
        <f>LARGE(B96:B101,1)+1</f>
        <v>7</v>
      </c>
      <c r="C102" s="2849" t="s">
        <v>2494</v>
      </c>
      <c r="D102" s="2846"/>
      <c r="E102" s="2846"/>
      <c r="F102" s="2846"/>
      <c r="G102" s="2848"/>
      <c r="H102" s="2359"/>
      <c r="I102" s="2850" t="str">
        <f t="shared" si="14"/>
        <v>Blanc d’oeuf</v>
      </c>
      <c r="J102" s="2167">
        <f>IF(ISTEXT(P102),P102,IF(ISBLANK(P102),0,(P102/T86)*M86))</f>
        <v>0</v>
      </c>
      <c r="K102" s="2828" t="str">
        <f t="shared" si="15"/>
        <v/>
      </c>
      <c r="L102" s="2820">
        <f>IF(ISTEXT(T102),0,IF(ISBLANK(T102),0,(T102/T86)*M86))</f>
        <v>61.70934896636841</v>
      </c>
      <c r="M102" s="2163">
        <f>+IF(ISTEXT(T102),0,IF(ISBLANK(T102),0,(T102/1000/T86)*M86))</f>
        <v>6.1709348966368413E-2</v>
      </c>
      <c r="N102" s="2386">
        <f>L102/L137</f>
        <v>6.1709348966368406E-3</v>
      </c>
      <c r="O102" s="2801"/>
      <c r="P102" s="2795"/>
      <c r="Q102" s="2796"/>
      <c r="R102" s="2819">
        <v>100</v>
      </c>
      <c r="S102" s="2798" t="s">
        <v>1279</v>
      </c>
      <c r="T102" s="3491">
        <f t="shared" si="10"/>
        <v>100</v>
      </c>
      <c r="U102" s="3483" t="s">
        <v>2483</v>
      </c>
      <c r="V102" s="2808"/>
      <c r="W102" s="3183" t="str">
        <f t="shared" si="12"/>
        <v>Blanc d’oeuf</v>
      </c>
      <c r="X102" s="3184" t="str">
        <f t="shared" si="11"/>
        <v>Blanc d’oeuf</v>
      </c>
      <c r="Y102" s="3190" t="str">
        <f t="shared" si="13"/>
        <v>Blanc d’oeuf</v>
      </c>
      <c r="Z102" s="2831"/>
      <c r="AA102" s="3594" t="s">
        <v>2373</v>
      </c>
      <c r="AB102" s="2381"/>
    </row>
    <row r="103" spans="1:32" ht="21">
      <c r="A103" s="5209"/>
      <c r="B103" s="2406">
        <f>LARGE(B96:B102,1)+1</f>
        <v>8</v>
      </c>
      <c r="C103" s="2849" t="s">
        <v>2487</v>
      </c>
      <c r="D103" s="2846"/>
      <c r="E103" s="2846"/>
      <c r="F103" s="2846"/>
      <c r="G103" s="2848"/>
      <c r="H103" s="2359"/>
      <c r="I103" s="2850" t="str">
        <f t="shared" si="14"/>
        <v>Épices</v>
      </c>
      <c r="J103" s="2167">
        <f>IF(ISTEXT(P103),P103,IF(ISBLANK(P103),0,(P103/T86)*M86))</f>
        <v>0</v>
      </c>
      <c r="K103" s="2828" t="str">
        <f t="shared" si="15"/>
        <v/>
      </c>
      <c r="L103" s="2820">
        <f>IF(ISTEXT(T103),0,IF(ISBLANK(T103),0,(T103/T86)*M86))</f>
        <v>12.341869793273684</v>
      </c>
      <c r="M103" s="2163">
        <f>+IF(ISTEXT(T103),0,IF(ISBLANK(T103),0,(T103/1000/T86)*M86))</f>
        <v>1.2341869793273683E-2</v>
      </c>
      <c r="N103" s="2386">
        <f>L103/L137</f>
        <v>1.2341869793273685E-3</v>
      </c>
      <c r="O103" s="2801"/>
      <c r="P103" s="2795"/>
      <c r="Q103" s="2796"/>
      <c r="R103" s="2819">
        <v>20</v>
      </c>
      <c r="S103" s="2798" t="s">
        <v>1280</v>
      </c>
      <c r="T103" s="3491">
        <f t="shared" si="10"/>
        <v>20</v>
      </c>
      <c r="U103" s="3483"/>
      <c r="V103" s="2808"/>
      <c r="W103" s="3183" t="str">
        <f t="shared" si="12"/>
        <v>Épices</v>
      </c>
      <c r="X103" s="3184" t="str">
        <f t="shared" si="11"/>
        <v>Épices</v>
      </c>
      <c r="Y103" s="3190" t="str">
        <f t="shared" si="13"/>
        <v>Épices</v>
      </c>
      <c r="Z103" s="2831"/>
      <c r="AA103" s="3594" t="s">
        <v>2373</v>
      </c>
      <c r="AB103" s="2381"/>
    </row>
    <row r="104" spans="1:32" ht="18.75" customHeight="1">
      <c r="A104" s="5209"/>
      <c r="B104" s="2406">
        <f>LARGE(B96:B103,1)+1</f>
        <v>9</v>
      </c>
      <c r="C104" s="2853" t="s">
        <v>2503</v>
      </c>
      <c r="D104" s="2846"/>
      <c r="E104" s="2846"/>
      <c r="F104" s="2846"/>
      <c r="G104" s="2848"/>
      <c r="H104" s="2359"/>
      <c r="I104" s="2850" t="str">
        <f t="shared" si="14"/>
        <v>Poivre blanc</v>
      </c>
      <c r="J104" s="2167">
        <f>IF(ISTEXT(P104),P104,IF(ISBLANK(P104),0,(P104/T86)*M86))</f>
        <v>0</v>
      </c>
      <c r="K104" s="2828" t="str">
        <f t="shared" si="15"/>
        <v/>
      </c>
      <c r="L104" s="2820">
        <f>IF(ISTEXT(T104),0,IF(ISBLANK(T104),0,(T104/T86)*M86))</f>
        <v>12.341869793273684</v>
      </c>
      <c r="M104" s="2163">
        <f>+IF(ISTEXT(T104),0,IF(ISBLANK(T104),0,(T104/1000/T86)*M86))</f>
        <v>1.2341869793273683E-2</v>
      </c>
      <c r="N104" s="2386">
        <f>L104/L137</f>
        <v>1.2341869793273685E-3</v>
      </c>
      <c r="O104" s="2801"/>
      <c r="P104" s="2795"/>
      <c r="Q104" s="2796"/>
      <c r="R104" s="2819">
        <v>20</v>
      </c>
      <c r="S104" s="2798" t="s">
        <v>1281</v>
      </c>
      <c r="T104" s="3491">
        <f t="shared" si="10"/>
        <v>20</v>
      </c>
      <c r="U104" s="3483"/>
      <c r="V104" s="2808"/>
      <c r="W104" s="3183" t="str">
        <f t="shared" si="12"/>
        <v xml:space="preserve">Poivre blanc </v>
      </c>
      <c r="X104" s="3184" t="str">
        <f t="shared" si="11"/>
        <v>Poivre blanc</v>
      </c>
      <c r="Y104" s="3190" t="str">
        <f t="shared" si="13"/>
        <v>Poivre blanc</v>
      </c>
      <c r="Z104" s="2831"/>
      <c r="AA104" s="3594" t="s">
        <v>2373</v>
      </c>
      <c r="AB104" s="2381"/>
    </row>
    <row r="105" spans="1:32" ht="18.75" customHeight="1">
      <c r="A105" s="5209"/>
      <c r="B105" s="2406">
        <f>LARGE(B96:B104,1)+1</f>
        <v>10</v>
      </c>
      <c r="C105" s="2853" t="s">
        <v>2504</v>
      </c>
      <c r="D105" s="2846"/>
      <c r="E105" s="2846"/>
      <c r="F105" s="2846"/>
      <c r="G105" s="2848"/>
      <c r="H105" s="2359"/>
      <c r="I105" s="2850" t="str">
        <f t="shared" si="14"/>
        <v>Sel nitrité</v>
      </c>
      <c r="J105" s="2167">
        <f>IF(ISTEXT(P105),P105,IF(ISBLANK(P105),0,(P105/T86)*M86))</f>
        <v>0</v>
      </c>
      <c r="K105" s="2828" t="str">
        <f t="shared" si="15"/>
        <v/>
      </c>
      <c r="L105" s="2820">
        <f>IF(ISTEXT(T105),0,IF(ISBLANK(T105),0,(T105/T86)*M86))</f>
        <v>104.90589324282629</v>
      </c>
      <c r="M105" s="2163">
        <f>+IF(ISTEXT(T105),0,IF(ISBLANK(T105),0,(T105/1000/T86)*M86))</f>
        <v>0.1049058932428263</v>
      </c>
      <c r="N105" s="2386">
        <f>L105/L137</f>
        <v>1.049058932428263E-2</v>
      </c>
      <c r="O105" s="2801"/>
      <c r="P105" s="2795"/>
      <c r="Q105" s="2796"/>
      <c r="R105" s="2819">
        <v>170</v>
      </c>
      <c r="S105" s="2798" t="s">
        <v>1282</v>
      </c>
      <c r="T105" s="3491">
        <f t="shared" si="10"/>
        <v>170</v>
      </c>
      <c r="U105" s="3483"/>
      <c r="V105" s="2808"/>
      <c r="W105" s="3183" t="str">
        <f t="shared" si="12"/>
        <v>Sel nitrité</v>
      </c>
      <c r="X105" s="3184" t="str">
        <f t="shared" si="11"/>
        <v>Sel nitrité</v>
      </c>
      <c r="Y105" s="3190" t="str">
        <f t="shared" si="13"/>
        <v>Sel nitrité</v>
      </c>
      <c r="Z105" s="2831"/>
      <c r="AA105" s="3594" t="s">
        <v>2373</v>
      </c>
      <c r="AB105" s="2381"/>
    </row>
    <row r="106" spans="1:32" ht="18.75" customHeight="1">
      <c r="A106" s="5209"/>
      <c r="B106" s="2406">
        <f>LARGE(B96:B105,1)+1</f>
        <v>11</v>
      </c>
      <c r="C106" s="2849"/>
      <c r="D106" s="2846"/>
      <c r="E106" s="2846"/>
      <c r="F106" s="2846"/>
      <c r="G106" s="2848"/>
      <c r="H106" s="2359"/>
      <c r="I106" s="2850" t="str">
        <f t="shared" si="14"/>
        <v>Acide ascorbique (facultatif)</v>
      </c>
      <c r="J106" s="2167">
        <f>IF(ISTEXT(P106),P106,IF(ISBLANK(P106),0,(P106/T86)*M86))</f>
        <v>0</v>
      </c>
      <c r="K106" s="2828" t="str">
        <f t="shared" si="15"/>
        <v/>
      </c>
      <c r="L106" s="2820">
        <f>IF(ISTEXT(T106),0,IF(ISBLANK(T106),0,(T106/T86)*M86))</f>
        <v>3.085467448318421</v>
      </c>
      <c r="M106" s="2163">
        <f>+IF(ISTEXT(T106),0,IF(ISBLANK(T106),0,(T106/1000/T86)*M86))</f>
        <v>3.0854674483184207E-3</v>
      </c>
      <c r="N106" s="2386">
        <f>L106/L137</f>
        <v>3.0854674483184213E-4</v>
      </c>
      <c r="O106" s="2801"/>
      <c r="P106" s="2795"/>
      <c r="Q106" s="2796"/>
      <c r="R106" s="2819">
        <v>5</v>
      </c>
      <c r="S106" s="2798" t="s">
        <v>1283</v>
      </c>
      <c r="T106" s="3491">
        <f t="shared" si="10"/>
        <v>5</v>
      </c>
      <c r="U106" s="3483"/>
      <c r="V106" s="2808"/>
      <c r="W106" s="3183" t="str">
        <f t="shared" si="12"/>
        <v>acide ascorbique (facultatif)</v>
      </c>
      <c r="X106" s="3184" t="str">
        <f t="shared" si="11"/>
        <v>acide ascorbique (facultatif)</v>
      </c>
      <c r="Y106" s="3190" t="str">
        <f t="shared" si="13"/>
        <v>Acide ascorbique (facultatif)</v>
      </c>
      <c r="Z106" s="2831"/>
      <c r="AA106" s="3594" t="s">
        <v>2373</v>
      </c>
      <c r="AB106" s="2381"/>
    </row>
    <row r="107" spans="1:32" ht="18.75" customHeight="1">
      <c r="A107" s="5209"/>
      <c r="B107" s="2406">
        <f>LARGE(B96:B106,1)+1</f>
        <v>12</v>
      </c>
      <c r="C107" s="2853" t="s">
        <v>2505</v>
      </c>
      <c r="D107" s="2846"/>
      <c r="E107" s="2846"/>
      <c r="F107" s="2846"/>
      <c r="G107" s="2848"/>
      <c r="H107" s="2359"/>
      <c r="I107" s="2850" t="str">
        <f t="shared" si="14"/>
        <v/>
      </c>
      <c r="J107" s="2167">
        <f>IF(ISTEXT(P107),P107,IF(ISBLANK(P107),0,(P107/T86)*M86))</f>
        <v>0</v>
      </c>
      <c r="K107" s="2828" t="str">
        <f t="shared" si="15"/>
        <v/>
      </c>
      <c r="L107" s="2820">
        <f>IF(ISTEXT(T107),0,IF(ISBLANK(T107),0,(T107/T86)*M86))</f>
        <v>0</v>
      </c>
      <c r="M107" s="2163">
        <f>+IF(ISTEXT(T107),0,IF(ISBLANK(T107),0,(T107/1000/T86)*M86))</f>
        <v>0</v>
      </c>
      <c r="N107" s="2386">
        <f>L107/L137</f>
        <v>0</v>
      </c>
      <c r="O107" s="2801"/>
      <c r="P107" s="2795"/>
      <c r="Q107" s="2796"/>
      <c r="R107" s="2819"/>
      <c r="S107" s="2798"/>
      <c r="T107" s="3491">
        <f t="shared" si="10"/>
        <v>0</v>
      </c>
      <c r="U107" s="3483"/>
      <c r="V107" s="2808"/>
      <c r="W107" s="3183" t="str">
        <f t="shared" si="12"/>
        <v/>
      </c>
      <c r="X107" s="3184" t="str">
        <f t="shared" si="11"/>
        <v/>
      </c>
      <c r="Y107" s="3190" t="str">
        <f t="shared" si="13"/>
        <v/>
      </c>
      <c r="Z107" s="2831"/>
      <c r="AA107" s="3594" t="s">
        <v>2373</v>
      </c>
      <c r="AB107" s="2381"/>
    </row>
    <row r="108" spans="1:32" ht="18.75" customHeight="1">
      <c r="A108" s="5209"/>
      <c r="B108" s="2406">
        <f>LARGE(B96:B107,1)+1</f>
        <v>13</v>
      </c>
      <c r="C108" s="2853" t="s">
        <v>2506</v>
      </c>
      <c r="D108" s="2846"/>
      <c r="E108" s="2846"/>
      <c r="F108" s="2846"/>
      <c r="G108" s="2848"/>
      <c r="H108" s="2359"/>
      <c r="I108" s="2850" t="str">
        <f t="shared" si="14"/>
        <v>Saisir ou coller vos produits</v>
      </c>
      <c r="J108" s="2167">
        <f>IF(ISTEXT(P108),P108,IF(ISBLANK(P108),0,(P108/T86)*M86))</f>
        <v>0</v>
      </c>
      <c r="K108" s="2828" t="str">
        <f t="shared" si="15"/>
        <v/>
      </c>
      <c r="L108" s="2820">
        <f>IF(ISTEXT(T108),0,IF(ISBLANK(T108),0,(T108/T86)*M86))</f>
        <v>0</v>
      </c>
      <c r="M108" s="2163">
        <f>+IF(ISTEXT(T108),0,IF(ISBLANK(T108),0,(T108/1000/T86)*M86))</f>
        <v>0</v>
      </c>
      <c r="N108" s="2386">
        <f>L108/L137</f>
        <v>0</v>
      </c>
      <c r="O108" s="2801"/>
      <c r="P108" s="2795"/>
      <c r="Q108" s="2796"/>
      <c r="R108" s="2819"/>
      <c r="S108" s="2798" t="s">
        <v>348</v>
      </c>
      <c r="T108" s="3491">
        <f t="shared" si="10"/>
        <v>0</v>
      </c>
      <c r="U108" s="3483"/>
      <c r="V108" s="2808"/>
      <c r="W108" s="3183" t="str">
        <f t="shared" si="12"/>
        <v>saisir ou coller vos produits</v>
      </c>
      <c r="X108" s="3184" t="str">
        <f t="shared" si="11"/>
        <v>saisir ou coller vos produits</v>
      </c>
      <c r="Y108" s="3190" t="str">
        <f t="shared" si="13"/>
        <v>Saisir ou coller vos produits</v>
      </c>
      <c r="Z108" s="2831"/>
      <c r="AA108" s="3594" t="s">
        <v>2373</v>
      </c>
      <c r="AB108" s="2381"/>
    </row>
    <row r="109" spans="1:32" ht="21">
      <c r="A109" s="5209"/>
      <c r="B109" s="2406">
        <f>LARGE(B96:B108,1)+1</f>
        <v>14</v>
      </c>
      <c r="C109" s="2853" t="s">
        <v>2507</v>
      </c>
      <c r="D109" s="2846"/>
      <c r="E109" s="2846"/>
      <c r="F109" s="2846"/>
      <c r="G109" s="2848"/>
      <c r="H109" s="2359"/>
      <c r="I109" s="2850" t="str">
        <f t="shared" si="14"/>
        <v>Dans la colonne S</v>
      </c>
      <c r="J109" s="2167">
        <f>IF(ISTEXT(P109),P109,IF(ISBLANK(P109),0,(P109/T86)*M86))</f>
        <v>0</v>
      </c>
      <c r="K109" s="2828" t="str">
        <f t="shared" si="15"/>
        <v/>
      </c>
      <c r="L109" s="2820">
        <f>IF(ISTEXT(T109),0,IF(ISBLANK(T109),0,(T109/T86)*M86))</f>
        <v>0</v>
      </c>
      <c r="M109" s="2163">
        <f>+IF(ISTEXT(T109),0,IF(ISBLANK(T109),0,(T109/1000/T86)*M86))</f>
        <v>0</v>
      </c>
      <c r="N109" s="2386">
        <f>L109/L137</f>
        <v>0</v>
      </c>
      <c r="O109" s="2801"/>
      <c r="P109" s="2795"/>
      <c r="Q109" s="2796"/>
      <c r="R109" s="2819"/>
      <c r="S109" s="2798" t="s">
        <v>2473</v>
      </c>
      <c r="T109" s="3491">
        <f t="shared" si="10"/>
        <v>0</v>
      </c>
      <c r="U109" s="3483"/>
      <c r="V109" s="2808"/>
      <c r="W109" s="3183" t="str">
        <f t="shared" si="12"/>
        <v>dans la colonne S</v>
      </c>
      <c r="X109" s="3184" t="str">
        <f t="shared" si="11"/>
        <v>dans la colonne S</v>
      </c>
      <c r="Y109" s="3190" t="str">
        <f t="shared" si="13"/>
        <v>Dans la colonne S</v>
      </c>
      <c r="Z109" s="2831"/>
      <c r="AA109" s="3594" t="s">
        <v>2373</v>
      </c>
      <c r="AB109" s="2381"/>
    </row>
    <row r="110" spans="1:32" ht="21">
      <c r="A110" s="5209"/>
      <c r="B110" s="2406">
        <f>LARGE(B96:B109,1)+1</f>
        <v>15</v>
      </c>
      <c r="C110" s="2853" t="s">
        <v>2509</v>
      </c>
      <c r="D110" s="2846"/>
      <c r="E110" s="2846"/>
      <c r="F110" s="2846"/>
      <c r="G110" s="2848"/>
      <c r="H110" s="2359"/>
      <c r="I110" s="2850" t="str">
        <f t="shared" si="14"/>
        <v>Collage spécial Valeurs 1 2 3</v>
      </c>
      <c r="J110" s="2167">
        <f>IF(ISTEXT(P110),P110,IF(ISBLANK(P110),0,(P110/T86)*M86))</f>
        <v>0</v>
      </c>
      <c r="K110" s="2828" t="str">
        <f t="shared" si="15"/>
        <v/>
      </c>
      <c r="L110" s="2820">
        <f>IF(ISTEXT(T110),0,IF(ISBLANK(T110),0,(T110/T86)*M86))</f>
        <v>0</v>
      </c>
      <c r="M110" s="2163">
        <f>+IF(ISTEXT(T110),0,IF(ISBLANK(T110),0,(T110/1000/T86)*M86))</f>
        <v>0</v>
      </c>
      <c r="N110" s="2386">
        <f>L110/L137</f>
        <v>0</v>
      </c>
      <c r="O110" s="2801"/>
      <c r="P110" s="2795"/>
      <c r="Q110" s="2796"/>
      <c r="R110" s="2819"/>
      <c r="S110" s="2798" t="s">
        <v>2477</v>
      </c>
      <c r="T110" s="3491">
        <f t="shared" si="10"/>
        <v>0</v>
      </c>
      <c r="U110" s="3483"/>
      <c r="V110" s="2808"/>
      <c r="W110" s="3183" t="str">
        <f t="shared" si="12"/>
        <v>collage spécial Valeurs 1 2 3</v>
      </c>
      <c r="X110" s="3184" t="str">
        <f t="shared" si="11"/>
        <v>collage spécial Valeurs 1 2 3</v>
      </c>
      <c r="Y110" s="3190" t="str">
        <f t="shared" si="13"/>
        <v>Collage spécial Valeurs 1 2 3</v>
      </c>
      <c r="Z110" s="2831"/>
      <c r="AA110" s="3594" t="s">
        <v>2373</v>
      </c>
      <c r="AB110" s="2381"/>
    </row>
    <row r="111" spans="1:32" ht="18.75" customHeight="1">
      <c r="A111" s="5209"/>
      <c r="B111" s="2406">
        <f>LARGE(B96:B110,1)+1</f>
        <v>16</v>
      </c>
      <c r="C111" s="2853" t="s">
        <v>2508</v>
      </c>
      <c r="D111" s="2846"/>
      <c r="E111" s="2846"/>
      <c r="F111" s="2846"/>
      <c r="G111" s="2848"/>
      <c r="H111" s="2359"/>
      <c r="I111" s="2850" t="str">
        <f t="shared" si="14"/>
        <v>Les unités colonne P</v>
      </c>
      <c r="J111" s="2167">
        <f>IF(ISTEXT(P111),P111,IF(ISBLANK(P111),0,(P111/T86)*M86))</f>
        <v>0</v>
      </c>
      <c r="K111" s="2828" t="str">
        <f t="shared" si="15"/>
        <v/>
      </c>
      <c r="L111" s="2820">
        <f>IF(ISTEXT(T111),0,IF(ISBLANK(T111),0,(T111/T86)*M86))</f>
        <v>0</v>
      </c>
      <c r="M111" s="2163">
        <f>+IF(ISTEXT(T111),0,IF(ISBLANK(T111),0,(T111/1000/T86)*M86))</f>
        <v>0</v>
      </c>
      <c r="N111" s="2386">
        <f>L111/L137</f>
        <v>0</v>
      </c>
      <c r="O111" s="2801"/>
      <c r="P111" s="2795"/>
      <c r="Q111" s="2796"/>
      <c r="R111" s="2819"/>
      <c r="S111" s="2798" t="s">
        <v>2474</v>
      </c>
      <c r="T111" s="3491">
        <f t="shared" si="10"/>
        <v>0</v>
      </c>
      <c r="U111" s="3483"/>
      <c r="V111" s="2808"/>
      <c r="W111" s="3183" t="str">
        <f t="shared" si="12"/>
        <v>les unités colonne P</v>
      </c>
      <c r="X111" s="3184" t="str">
        <f t="shared" si="11"/>
        <v>les unités colonne P</v>
      </c>
      <c r="Y111" s="3190" t="str">
        <f t="shared" si="13"/>
        <v>Les unités colonne P</v>
      </c>
      <c r="Z111" s="2831"/>
      <c r="AA111" s="3594" t="s">
        <v>2373</v>
      </c>
      <c r="AB111" s="2381"/>
    </row>
    <row r="112" spans="1:32" ht="18.75" customHeight="1">
      <c r="A112" s="5209"/>
      <c r="B112" s="2406">
        <f>LARGE(B96:B111,1)+1</f>
        <v>17</v>
      </c>
      <c r="C112" s="2846"/>
      <c r="D112" s="2846"/>
      <c r="E112" s="2846"/>
      <c r="F112" s="2846"/>
      <c r="G112" s="2848"/>
      <c r="H112" s="2359"/>
      <c r="I112" s="2850" t="str">
        <f t="shared" si="14"/>
        <v>Indiquez ce que c'est colonne Q</v>
      </c>
      <c r="J112" s="2167">
        <f>IF(ISTEXT(P112),P112,IF(ISBLANK(P112),0,(P112/T86)*M86))</f>
        <v>0</v>
      </c>
      <c r="K112" s="2828" t="str">
        <f t="shared" si="15"/>
        <v/>
      </c>
      <c r="L112" s="2820">
        <f>IF(ISTEXT(T112),0,IF(ISBLANK(T112),0,(T112/T86)*M86))</f>
        <v>0</v>
      </c>
      <c r="M112" s="2163">
        <f>+IF(ISTEXT(T112),0,IF(ISBLANK(T112),0,(T112/1000/T86)*M86))</f>
        <v>0</v>
      </c>
      <c r="N112" s="2386">
        <f>L112/L137</f>
        <v>0</v>
      </c>
      <c r="O112" s="2801"/>
      <c r="P112" s="2795"/>
      <c r="Q112" s="2796"/>
      <c r="R112" s="2819"/>
      <c r="S112" s="2798" t="s">
        <v>2475</v>
      </c>
      <c r="T112" s="3491">
        <f t="shared" si="10"/>
        <v>0</v>
      </c>
      <c r="U112" s="3483"/>
      <c r="V112" s="2808"/>
      <c r="W112" s="3183" t="str">
        <f t="shared" si="12"/>
        <v>indiquez ce que c'est colonne Q</v>
      </c>
      <c r="X112" s="3184" t="str">
        <f t="shared" si="11"/>
        <v>indiquez ce que c'est colonne Q</v>
      </c>
      <c r="Y112" s="3190" t="str">
        <f t="shared" si="13"/>
        <v>Indiquez ce que c'est colonne Q</v>
      </c>
      <c r="Z112" s="2831"/>
      <c r="AA112" s="3594" t="s">
        <v>2373</v>
      </c>
      <c r="AB112" s="2381"/>
    </row>
    <row r="113" spans="1:28" ht="18.75" customHeight="1">
      <c r="A113" s="5209"/>
      <c r="B113" s="2406">
        <f>LARGE(B96:B112,1)+1</f>
        <v>18</v>
      </c>
      <c r="C113" s="2846"/>
      <c r="D113" s="2846"/>
      <c r="E113" s="2846"/>
      <c r="F113" s="2846"/>
      <c r="G113" s="2848"/>
      <c r="H113" s="2359"/>
      <c r="I113" s="2850" t="str">
        <f t="shared" si="14"/>
        <v>Les poids UNITAIRES colonne R</v>
      </c>
      <c r="J113" s="2167">
        <f>IF(ISTEXT(P113),P113,IF(ISBLANK(P113),0,(P113/T86)*M86))</f>
        <v>0</v>
      </c>
      <c r="K113" s="2828" t="str">
        <f t="shared" si="15"/>
        <v/>
      </c>
      <c r="L113" s="2820">
        <f>IF(ISTEXT(T113),0,IF(ISBLANK(T113),0,(T113/T86)*M86))</f>
        <v>0</v>
      </c>
      <c r="M113" s="2163">
        <f>+IF(ISTEXT(T113),0,IF(ISBLANK(T113),0,(T113/1000/T86)*M86))</f>
        <v>0</v>
      </c>
      <c r="N113" s="2386">
        <f>L113/L137</f>
        <v>0</v>
      </c>
      <c r="O113" s="2801"/>
      <c r="P113" s="2795"/>
      <c r="Q113" s="2796"/>
      <c r="R113" s="2819"/>
      <c r="S113" s="2798" t="s">
        <v>2476</v>
      </c>
      <c r="T113" s="3491">
        <f t="shared" si="10"/>
        <v>0</v>
      </c>
      <c r="U113" s="3483"/>
      <c r="V113" s="2808"/>
      <c r="W113" s="3183" t="str">
        <f t="shared" si="12"/>
        <v>les poids UNITAIRES colonne R</v>
      </c>
      <c r="X113" s="3184" t="str">
        <f t="shared" si="11"/>
        <v>les poids UNITAIRES colonne R</v>
      </c>
      <c r="Y113" s="3190" t="str">
        <f t="shared" si="13"/>
        <v>Les poids UNITAIRES colonne R</v>
      </c>
      <c r="Z113" s="2831"/>
      <c r="AA113" s="3594" t="s">
        <v>2373</v>
      </c>
      <c r="AB113" s="2381"/>
    </row>
    <row r="114" spans="1:28" ht="18.75" customHeight="1">
      <c r="A114" s="5209"/>
      <c r="B114" s="2406">
        <f>LARGE(B96:B113,1)+1</f>
        <v>19</v>
      </c>
      <c r="C114" s="2858" t="s">
        <v>2501</v>
      </c>
      <c r="D114" s="2846"/>
      <c r="E114" s="2846"/>
      <c r="F114" s="2846"/>
      <c r="G114" s="2848"/>
      <c r="H114" s="2359"/>
      <c r="I114" s="2850" t="str">
        <f t="shared" si="14"/>
        <v/>
      </c>
      <c r="J114" s="2167">
        <f>IF(ISTEXT(P114),P114,IF(ISBLANK(P114),0,(P114/T86)*M86))</f>
        <v>0</v>
      </c>
      <c r="K114" s="2828" t="str">
        <f t="shared" si="15"/>
        <v/>
      </c>
      <c r="L114" s="2820">
        <f>IF(ISTEXT(T114),0,IF(ISBLANK(T114),0,(T114/T86)*M86))</f>
        <v>0</v>
      </c>
      <c r="M114" s="2163">
        <f>+IF(ISTEXT(T114),0,IF(ISBLANK(T114),0,(T114/1000/T86)*M86))</f>
        <v>0</v>
      </c>
      <c r="N114" s="2386">
        <f>L114/L137</f>
        <v>0</v>
      </c>
      <c r="O114" s="2801"/>
      <c r="P114" s="2795"/>
      <c r="Q114" s="2796"/>
      <c r="R114" s="2819"/>
      <c r="S114" s="2798"/>
      <c r="T114" s="3491">
        <f t="shared" si="10"/>
        <v>0</v>
      </c>
      <c r="U114" s="3483"/>
      <c r="V114" s="2808"/>
      <c r="W114" s="3183" t="str">
        <f t="shared" si="12"/>
        <v/>
      </c>
      <c r="X114" s="3184" t="str">
        <f t="shared" si="11"/>
        <v/>
      </c>
      <c r="Y114" s="3190" t="str">
        <f t="shared" si="13"/>
        <v/>
      </c>
      <c r="Z114" s="2831"/>
      <c r="AA114" s="3594" t="s">
        <v>2373</v>
      </c>
      <c r="AB114" s="2381"/>
    </row>
    <row r="115" spans="1:28" ht="18.75" customHeight="1">
      <c r="A115" s="5209"/>
      <c r="B115" s="2406">
        <f>LARGE(B96:B114,1)+1</f>
        <v>20</v>
      </c>
      <c r="C115" s="2880" t="s">
        <v>2502</v>
      </c>
      <c r="D115" s="2846"/>
      <c r="E115" s="2846"/>
      <c r="F115" s="2846"/>
      <c r="G115" s="2848"/>
      <c r="H115" s="2359"/>
      <c r="I115" s="2850" t="str">
        <f t="shared" si="14"/>
        <v/>
      </c>
      <c r="J115" s="2167">
        <f>IF(ISTEXT(P115),P115,IF(ISBLANK(P115),0,(P115/T86)*M86))</f>
        <v>0</v>
      </c>
      <c r="K115" s="2828" t="str">
        <f t="shared" si="15"/>
        <v/>
      </c>
      <c r="L115" s="2820">
        <f>IF(ISTEXT(T115),0,IF(ISBLANK(T115),0,(T115/T86)*M86))</f>
        <v>0</v>
      </c>
      <c r="M115" s="2163">
        <f>+IF(ISTEXT(T115),0,IF(ISBLANK(T115),0,(T115/1000/T86)*M86))</f>
        <v>0</v>
      </c>
      <c r="N115" s="2386">
        <f>L115/L137</f>
        <v>0</v>
      </c>
      <c r="O115" s="2801"/>
      <c r="P115" s="2795"/>
      <c r="Q115" s="2796"/>
      <c r="R115" s="2819"/>
      <c r="S115" s="2798"/>
      <c r="T115" s="3491">
        <f t="shared" si="10"/>
        <v>0</v>
      </c>
      <c r="U115" s="3483"/>
      <c r="V115" s="2808"/>
      <c r="W115" s="3183" t="str">
        <f t="shared" si="12"/>
        <v/>
      </c>
      <c r="X115" s="3184" t="str">
        <f t="shared" si="11"/>
        <v/>
      </c>
      <c r="Y115" s="3190" t="str">
        <f t="shared" si="13"/>
        <v/>
      </c>
      <c r="Z115" s="2831"/>
      <c r="AA115" s="3594" t="s">
        <v>2373</v>
      </c>
      <c r="AB115" s="2381"/>
    </row>
    <row r="116" spans="1:28" ht="18.75" customHeight="1">
      <c r="A116" s="5209"/>
      <c r="B116" s="2406">
        <f>LARGE(B96:B115,1)+1</f>
        <v>21</v>
      </c>
      <c r="C116" s="2858" t="s">
        <v>2405</v>
      </c>
      <c r="D116" s="2846"/>
      <c r="E116" s="2846"/>
      <c r="F116" s="2846"/>
      <c r="G116" s="2848"/>
      <c r="H116" s="2359"/>
      <c r="I116" s="2850" t="str">
        <f t="shared" si="14"/>
        <v/>
      </c>
      <c r="J116" s="2167">
        <f>IF(ISTEXT(P116),P116,IF(ISBLANK(P116),0,(P116/T86)*M86))</f>
        <v>0</v>
      </c>
      <c r="K116" s="2828" t="str">
        <f t="shared" si="15"/>
        <v/>
      </c>
      <c r="L116" s="2820">
        <f>IF(ISTEXT(T116),0,IF(ISBLANK(T116),0,(T116/T86)*M86))</f>
        <v>0</v>
      </c>
      <c r="M116" s="2163">
        <f>+IF(ISTEXT(T116),0,IF(ISBLANK(T116),0,(T116/1000/T86)*M86))</f>
        <v>0</v>
      </c>
      <c r="N116" s="2386">
        <f>L116/L137</f>
        <v>0</v>
      </c>
      <c r="O116" s="2801"/>
      <c r="P116" s="2795"/>
      <c r="Q116" s="2796"/>
      <c r="R116" s="2819"/>
      <c r="S116" s="2798"/>
      <c r="T116" s="3491">
        <f t="shared" si="10"/>
        <v>0</v>
      </c>
      <c r="U116" s="3483"/>
      <c r="V116" s="2808"/>
      <c r="W116" s="3183" t="str">
        <f t="shared" si="12"/>
        <v/>
      </c>
      <c r="X116" s="3184" t="str">
        <f t="shared" si="11"/>
        <v/>
      </c>
      <c r="Y116" s="3190" t="str">
        <f t="shared" si="13"/>
        <v/>
      </c>
      <c r="Z116" s="2831"/>
      <c r="AA116" s="3594" t="s">
        <v>2373</v>
      </c>
      <c r="AB116" s="2381"/>
    </row>
    <row r="117" spans="1:28" ht="18.75" customHeight="1">
      <c r="A117" s="5209"/>
      <c r="B117" s="2406">
        <f>LARGE(B96:B116,1)+1</f>
        <v>22</v>
      </c>
      <c r="C117" s="2858" t="s">
        <v>2407</v>
      </c>
      <c r="D117" s="2846"/>
      <c r="E117" s="2846"/>
      <c r="F117" s="2846"/>
      <c r="G117" s="2848"/>
      <c r="H117" s="2359"/>
      <c r="I117" s="2850" t="str">
        <f t="shared" si="14"/>
        <v/>
      </c>
      <c r="J117" s="2167">
        <f>IF(ISTEXT(P117),P117,IF(ISBLANK(P117),0,(P117/T86)*M86))</f>
        <v>0</v>
      </c>
      <c r="K117" s="2828" t="str">
        <f t="shared" si="15"/>
        <v/>
      </c>
      <c r="L117" s="2820">
        <f>IF(ISTEXT(T117),0,IF(ISBLANK(T117),0,(T117/T86)*M86))</f>
        <v>0</v>
      </c>
      <c r="M117" s="2163">
        <f>+IF(ISTEXT(T117),0,IF(ISBLANK(T117),0,(T117/1000/T86)*M86))</f>
        <v>0</v>
      </c>
      <c r="N117" s="2386">
        <f>L117/L137</f>
        <v>0</v>
      </c>
      <c r="O117" s="2801"/>
      <c r="P117" s="2795"/>
      <c r="Q117" s="2796"/>
      <c r="R117" s="2819"/>
      <c r="S117" s="2798"/>
      <c r="T117" s="3491">
        <f t="shared" si="10"/>
        <v>0</v>
      </c>
      <c r="U117" s="3483"/>
      <c r="V117" s="2808"/>
      <c r="W117" s="3183" t="str">
        <f t="shared" si="12"/>
        <v/>
      </c>
      <c r="X117" s="3184" t="str">
        <f t="shared" si="11"/>
        <v/>
      </c>
      <c r="Y117" s="3190" t="str">
        <f t="shared" si="13"/>
        <v/>
      </c>
      <c r="Z117" s="2831"/>
      <c r="AA117" s="3594" t="s">
        <v>2373</v>
      </c>
      <c r="AB117" s="2381"/>
    </row>
    <row r="118" spans="1:28" ht="18.75" customHeight="1">
      <c r="A118" s="5209"/>
      <c r="B118" s="2406">
        <f>LARGE(B96:B117,1)+1</f>
        <v>23</v>
      </c>
      <c r="C118" s="2858" t="s">
        <v>2409</v>
      </c>
      <c r="D118" s="2846"/>
      <c r="E118" s="2846"/>
      <c r="F118" s="2846"/>
      <c r="G118" s="2848"/>
      <c r="H118" s="2359"/>
      <c r="I118" s="2850" t="str">
        <f t="shared" si="14"/>
        <v/>
      </c>
      <c r="J118" s="2167">
        <f>IF(ISTEXT(P118),P118,IF(ISBLANK(P118),0,(P118/T86)*M86))</f>
        <v>0</v>
      </c>
      <c r="K118" s="2828" t="str">
        <f t="shared" si="15"/>
        <v/>
      </c>
      <c r="L118" s="2820">
        <f>IF(ISTEXT(T118),0,IF(ISBLANK(T118),0,(T118/T86)*M86))</f>
        <v>0</v>
      </c>
      <c r="M118" s="2163">
        <f>+IF(ISTEXT(T118),0,IF(ISBLANK(T118),0,(T118/1000/T86)*M86))</f>
        <v>0</v>
      </c>
      <c r="N118" s="2386">
        <f>L118/L137</f>
        <v>0</v>
      </c>
      <c r="O118" s="2801"/>
      <c r="P118" s="2795"/>
      <c r="Q118" s="2796"/>
      <c r="R118" s="2819"/>
      <c r="S118" s="2798"/>
      <c r="T118" s="3491">
        <f t="shared" si="10"/>
        <v>0</v>
      </c>
      <c r="U118" s="3483"/>
      <c r="V118" s="2808"/>
      <c r="W118" s="3183" t="str">
        <f t="shared" si="12"/>
        <v/>
      </c>
      <c r="X118" s="3184" t="str">
        <f t="shared" si="11"/>
        <v/>
      </c>
      <c r="Y118" s="3190" t="str">
        <f t="shared" si="13"/>
        <v/>
      </c>
      <c r="Z118" s="2831"/>
      <c r="AA118" s="3594" t="s">
        <v>2373</v>
      </c>
      <c r="AB118" s="2381"/>
    </row>
    <row r="119" spans="1:28" ht="21">
      <c r="A119" s="5209"/>
      <c r="B119" s="2406">
        <f>LARGE(B96:B118,1)+1</f>
        <v>24</v>
      </c>
      <c r="C119" s="2849"/>
      <c r="D119" s="2846"/>
      <c r="E119" s="2846"/>
      <c r="F119" s="2846"/>
      <c r="G119" s="2848"/>
      <c r="H119" s="2359"/>
      <c r="I119" s="2850" t="str">
        <f t="shared" si="14"/>
        <v/>
      </c>
      <c r="J119" s="2167">
        <f>IF(ISTEXT(P119),P119,IF(ISBLANK(P119),0,(P119/T86)*M86))</f>
        <v>0</v>
      </c>
      <c r="K119" s="2828" t="str">
        <f t="shared" si="15"/>
        <v/>
      </c>
      <c r="L119" s="2820">
        <f>IF(ISTEXT(T119),0,IF(ISBLANK(T119),0,(T119/T86)*M86))</f>
        <v>0</v>
      </c>
      <c r="M119" s="2163">
        <f>+IF(ISTEXT(T119),0,IF(ISBLANK(T119),0,(T119/1000/T86)*M86))</f>
        <v>0</v>
      </c>
      <c r="N119" s="2386">
        <f>L119/L137</f>
        <v>0</v>
      </c>
      <c r="O119" s="2801"/>
      <c r="P119" s="2795"/>
      <c r="Q119" s="2796"/>
      <c r="R119" s="2819"/>
      <c r="S119" s="2798"/>
      <c r="T119" s="3491">
        <f t="shared" si="10"/>
        <v>0</v>
      </c>
      <c r="U119" s="3483"/>
      <c r="V119" s="2808"/>
      <c r="W119" s="3183" t="str">
        <f t="shared" si="12"/>
        <v/>
      </c>
      <c r="X119" s="3184" t="str">
        <f t="shared" si="11"/>
        <v/>
      </c>
      <c r="Y119" s="3190" t="str">
        <f t="shared" si="13"/>
        <v/>
      </c>
      <c r="Z119" s="2831"/>
      <c r="AA119" s="3594" t="s">
        <v>2373</v>
      </c>
      <c r="AB119" s="2381"/>
    </row>
    <row r="120" spans="1:28" ht="18.75" customHeight="1">
      <c r="A120" s="5209"/>
      <c r="B120" s="2406">
        <f>LARGE(B96:B119,1)+1</f>
        <v>25</v>
      </c>
      <c r="C120" s="2849" t="s">
        <v>2495</v>
      </c>
      <c r="D120" s="2846"/>
      <c r="E120" s="2846"/>
      <c r="F120" s="2846"/>
      <c r="G120" s="2848"/>
      <c r="H120" s="2359"/>
      <c r="I120" s="2850" t="str">
        <f t="shared" si="14"/>
        <v/>
      </c>
      <c r="J120" s="2167">
        <f>IF(ISTEXT(P120),P120,IF(ISBLANK(P120),0,(P120/T86)*M86))</f>
        <v>0</v>
      </c>
      <c r="K120" s="2828" t="str">
        <f t="shared" si="15"/>
        <v/>
      </c>
      <c r="L120" s="2820">
        <f>IF(ISTEXT(T120),0,IF(ISBLANK(T120),0,(T120/T86)*M86))</f>
        <v>0</v>
      </c>
      <c r="M120" s="2163">
        <f>+IF(ISTEXT(T120),0,IF(ISBLANK(T120),0,(T120/1000/T86)*M86))</f>
        <v>0</v>
      </c>
      <c r="N120" s="2386">
        <f>L120/L137</f>
        <v>0</v>
      </c>
      <c r="O120" s="2801"/>
      <c r="P120" s="2795"/>
      <c r="Q120" s="2796"/>
      <c r="R120" s="2819"/>
      <c r="S120" s="2798"/>
      <c r="T120" s="3491">
        <f t="shared" si="10"/>
        <v>0</v>
      </c>
      <c r="U120" s="3483"/>
      <c r="V120" s="2808"/>
      <c r="W120" s="3183" t="str">
        <f t="shared" si="12"/>
        <v/>
      </c>
      <c r="X120" s="3184" t="str">
        <f t="shared" si="11"/>
        <v/>
      </c>
      <c r="Y120" s="3190" t="str">
        <f t="shared" si="13"/>
        <v/>
      </c>
      <c r="Z120" s="2831"/>
      <c r="AA120" s="3594" t="s">
        <v>2373</v>
      </c>
      <c r="AB120" s="2381"/>
    </row>
    <row r="121" spans="1:28" ht="18.75" customHeight="1">
      <c r="A121" s="5209"/>
      <c r="B121" s="2406">
        <f>LARGE(B96:B120,1)+1</f>
        <v>26</v>
      </c>
      <c r="C121" s="2849" t="s">
        <v>2496</v>
      </c>
      <c r="D121" s="2846"/>
      <c r="E121" s="2846"/>
      <c r="F121" s="2846"/>
      <c r="G121" s="2848"/>
      <c r="H121" s="2359"/>
      <c r="I121" s="2850" t="str">
        <f t="shared" si="14"/>
        <v/>
      </c>
      <c r="J121" s="2167">
        <f>IF(ISTEXT(P121),P121,IF(ISBLANK(P121),0,(P121/T86)*M86))</f>
        <v>0</v>
      </c>
      <c r="K121" s="2828" t="str">
        <f t="shared" si="15"/>
        <v/>
      </c>
      <c r="L121" s="2820">
        <f>IF(ISTEXT(T121),0,IF(ISBLANK(T121),0,(T121/T86)*M86))</f>
        <v>0</v>
      </c>
      <c r="M121" s="2163">
        <f>+IF(ISTEXT(T121),0,IF(ISBLANK(T121),0,(T121/1000/T86)*M86))</f>
        <v>0</v>
      </c>
      <c r="N121" s="2386">
        <f>L121/L137</f>
        <v>0</v>
      </c>
      <c r="O121" s="2801"/>
      <c r="P121" s="2795"/>
      <c r="Q121" s="2796"/>
      <c r="R121" s="2819"/>
      <c r="S121" s="2798"/>
      <c r="T121" s="3491">
        <f t="shared" si="10"/>
        <v>0</v>
      </c>
      <c r="U121" s="3483"/>
      <c r="V121" s="2808"/>
      <c r="W121" s="3183" t="str">
        <f t="shared" si="12"/>
        <v/>
      </c>
      <c r="X121" s="3184" t="str">
        <f t="shared" si="11"/>
        <v/>
      </c>
      <c r="Y121" s="3190" t="str">
        <f t="shared" si="13"/>
        <v/>
      </c>
      <c r="Z121" s="2831"/>
      <c r="AA121" s="3594" t="s">
        <v>2373</v>
      </c>
      <c r="AB121" s="2381"/>
    </row>
    <row r="122" spans="1:28" ht="18.75" customHeight="1">
      <c r="A122" s="5209"/>
      <c r="B122" s="2406">
        <f>LARGE(B96:B121,1)+1</f>
        <v>27</v>
      </c>
      <c r="C122" s="2849" t="s">
        <v>2497</v>
      </c>
      <c r="D122" s="2846"/>
      <c r="E122" s="2846"/>
      <c r="F122" s="2846"/>
      <c r="G122" s="2848"/>
      <c r="H122" s="2359"/>
      <c r="I122" s="2850" t="str">
        <f t="shared" si="14"/>
        <v/>
      </c>
      <c r="J122" s="2167">
        <f>IF(ISTEXT(P122),P122,IF(ISBLANK(P122),0,(P122/T86)*M86))</f>
        <v>0</v>
      </c>
      <c r="K122" s="2828" t="str">
        <f t="shared" si="15"/>
        <v/>
      </c>
      <c r="L122" s="2820">
        <f>IF(ISTEXT(T122),0,IF(ISBLANK(T122),0,(T122/T86)*M86))</f>
        <v>0</v>
      </c>
      <c r="M122" s="2163">
        <f>+IF(ISTEXT(T122),0,IF(ISBLANK(T122),0,(T122/1000/T86)*M86))</f>
        <v>0</v>
      </c>
      <c r="N122" s="2386">
        <f>L122/L137</f>
        <v>0</v>
      </c>
      <c r="O122" s="2801"/>
      <c r="P122" s="2795"/>
      <c r="Q122" s="2796"/>
      <c r="R122" s="2819"/>
      <c r="S122" s="2798"/>
      <c r="T122" s="3491">
        <f t="shared" si="10"/>
        <v>0</v>
      </c>
      <c r="U122" s="3483"/>
      <c r="V122" s="2808"/>
      <c r="W122" s="3183" t="str">
        <f t="shared" si="12"/>
        <v/>
      </c>
      <c r="X122" s="3184" t="str">
        <f t="shared" si="11"/>
        <v/>
      </c>
      <c r="Y122" s="3190" t="str">
        <f t="shared" si="13"/>
        <v/>
      </c>
      <c r="Z122" s="2831"/>
      <c r="AA122" s="3594" t="s">
        <v>2373</v>
      </c>
      <c r="AB122" s="2381"/>
    </row>
    <row r="123" spans="1:28" ht="18.75" customHeight="1">
      <c r="A123" s="5209"/>
      <c r="B123" s="2406">
        <f>LARGE(B96:B122,1)+1</f>
        <v>28</v>
      </c>
      <c r="C123" s="2849" t="s">
        <v>324</v>
      </c>
      <c r="D123" s="2846"/>
      <c r="E123" s="2846"/>
      <c r="F123" s="2846"/>
      <c r="G123" s="2848"/>
      <c r="H123" s="2359"/>
      <c r="I123" s="2850" t="str">
        <f t="shared" si="14"/>
        <v/>
      </c>
      <c r="J123" s="2167">
        <f>IF(ISTEXT(P123),P123,IF(ISBLANK(P123),0,(P123/T86)*M86))</f>
        <v>0</v>
      </c>
      <c r="K123" s="2828" t="str">
        <f t="shared" si="15"/>
        <v/>
      </c>
      <c r="L123" s="2820">
        <f>IF(ISTEXT(T123),0,IF(ISBLANK(T123),0,(T123/T86)*M86))</f>
        <v>0</v>
      </c>
      <c r="M123" s="2163">
        <f>+IF(ISTEXT(T123),0,IF(ISBLANK(T123),0,(T123/1000/T86)*M86))</f>
        <v>0</v>
      </c>
      <c r="N123" s="2386">
        <f>L123/L137</f>
        <v>0</v>
      </c>
      <c r="O123" s="2801"/>
      <c r="P123" s="2795"/>
      <c r="Q123" s="2796"/>
      <c r="R123" s="2819"/>
      <c r="S123" s="2798"/>
      <c r="T123" s="3491">
        <f t="shared" si="10"/>
        <v>0</v>
      </c>
      <c r="U123" s="3483"/>
      <c r="V123" s="2808"/>
      <c r="W123" s="3183" t="str">
        <f t="shared" si="12"/>
        <v/>
      </c>
      <c r="X123" s="3184" t="str">
        <f t="shared" si="11"/>
        <v/>
      </c>
      <c r="Y123" s="3190" t="str">
        <f t="shared" si="13"/>
        <v/>
      </c>
      <c r="Z123" s="2831"/>
      <c r="AA123" s="3594" t="s">
        <v>2373</v>
      </c>
      <c r="AB123" s="2381"/>
    </row>
    <row r="124" spans="1:28" ht="18.75" customHeight="1">
      <c r="A124" s="5209"/>
      <c r="B124" s="2406">
        <f>LARGE(B96:B123,1)+1</f>
        <v>29</v>
      </c>
      <c r="C124" s="2849" t="s">
        <v>2498</v>
      </c>
      <c r="D124" s="2846"/>
      <c r="E124" s="2846"/>
      <c r="F124" s="2846"/>
      <c r="G124" s="2848"/>
      <c r="H124" s="2359"/>
      <c r="I124" s="2850" t="str">
        <f t="shared" si="14"/>
        <v/>
      </c>
      <c r="J124" s="2167">
        <f>IF(ISTEXT(P124),P124,IF(ISBLANK(P124),0,(P124/T86)*M86))</f>
        <v>0</v>
      </c>
      <c r="K124" s="2828" t="str">
        <f t="shared" si="15"/>
        <v/>
      </c>
      <c r="L124" s="2820">
        <f>IF(ISTEXT(T124),0,IF(ISBLANK(T124),0,(T124/T86)*M86))</f>
        <v>0</v>
      </c>
      <c r="M124" s="2163">
        <f>+IF(ISTEXT(T124),0,IF(ISBLANK(T124),0,(T124/1000/T86)*M86))</f>
        <v>0</v>
      </c>
      <c r="N124" s="2386">
        <f>L124/L137</f>
        <v>0</v>
      </c>
      <c r="O124" s="2801"/>
      <c r="P124" s="2795"/>
      <c r="Q124" s="2796"/>
      <c r="R124" s="2819"/>
      <c r="S124" s="2798"/>
      <c r="T124" s="3491">
        <f t="shared" si="10"/>
        <v>0</v>
      </c>
      <c r="U124" s="3483"/>
      <c r="V124" s="2808"/>
      <c r="W124" s="3183" t="str">
        <f t="shared" si="12"/>
        <v/>
      </c>
      <c r="X124" s="3184" t="str">
        <f t="shared" si="11"/>
        <v/>
      </c>
      <c r="Y124" s="3190" t="str">
        <f t="shared" si="13"/>
        <v/>
      </c>
      <c r="Z124" s="2831"/>
      <c r="AA124" s="3594" t="s">
        <v>2373</v>
      </c>
      <c r="AB124" s="2381"/>
    </row>
    <row r="125" spans="1:28" ht="18.75" customHeight="1">
      <c r="A125" s="5209"/>
      <c r="B125" s="2406">
        <f>LARGE(B96:B124,1)+1</f>
        <v>30</v>
      </c>
      <c r="C125" s="2857" t="s">
        <v>2499</v>
      </c>
      <c r="D125" s="2846"/>
      <c r="E125" s="2846"/>
      <c r="F125" s="2846"/>
      <c r="G125" s="2848"/>
      <c r="H125" s="2359"/>
      <c r="I125" s="2850" t="str">
        <f t="shared" si="14"/>
        <v/>
      </c>
      <c r="J125" s="2167">
        <f>IF(ISTEXT(P125),P125,IF(ISBLANK(P125),0,(P125/T86)*M86))</f>
        <v>0</v>
      </c>
      <c r="K125" s="2828" t="str">
        <f t="shared" si="15"/>
        <v/>
      </c>
      <c r="L125" s="2820">
        <f>IF(ISTEXT(T125),0,IF(ISBLANK(T125),0,(T125/T86)*M86))</f>
        <v>0</v>
      </c>
      <c r="M125" s="2163">
        <f>+IF(ISTEXT(T125),0,IF(ISBLANK(T125),0,(T125/1000/T86)*M86))</f>
        <v>0</v>
      </c>
      <c r="N125" s="2386">
        <f>L125/L137</f>
        <v>0</v>
      </c>
      <c r="O125" s="2801"/>
      <c r="P125" s="2795"/>
      <c r="Q125" s="2796"/>
      <c r="R125" s="2819"/>
      <c r="S125" s="2798"/>
      <c r="T125" s="3491">
        <f t="shared" si="10"/>
        <v>0</v>
      </c>
      <c r="U125" s="3483"/>
      <c r="V125" s="2808"/>
      <c r="W125" s="3183" t="str">
        <f t="shared" si="12"/>
        <v/>
      </c>
      <c r="X125" s="3184" t="str">
        <f t="shared" si="11"/>
        <v/>
      </c>
      <c r="Y125" s="3190" t="str">
        <f t="shared" si="13"/>
        <v/>
      </c>
      <c r="Z125" s="2831"/>
      <c r="AA125" s="3594" t="s">
        <v>2373</v>
      </c>
      <c r="AB125" s="2381"/>
    </row>
    <row r="126" spans="1:28" ht="18.75" customHeight="1">
      <c r="A126" s="5209"/>
      <c r="B126" s="2406">
        <f>LARGE(B96:B125,1)+1</f>
        <v>31</v>
      </c>
      <c r="C126" s="2857" t="s">
        <v>2500</v>
      </c>
      <c r="D126" s="2846"/>
      <c r="E126" s="2846"/>
      <c r="F126" s="2846"/>
      <c r="G126" s="2848"/>
      <c r="H126" s="2359"/>
      <c r="I126" s="2850" t="str">
        <f t="shared" si="14"/>
        <v/>
      </c>
      <c r="J126" s="2167">
        <f>IF(ISTEXT(P126),P126,IF(ISBLANK(P126),0,(P126/T86)*M86))</f>
        <v>0</v>
      </c>
      <c r="K126" s="2828" t="str">
        <f t="shared" si="15"/>
        <v/>
      </c>
      <c r="L126" s="2820">
        <f>IF(ISTEXT(T126),0,IF(ISBLANK(T126),0,(T126/T86)*M86))</f>
        <v>0</v>
      </c>
      <c r="M126" s="2163">
        <f>+IF(ISTEXT(T126),0,IF(ISBLANK(T126),0,(T126/1000/T86)*M86))</f>
        <v>0</v>
      </c>
      <c r="N126" s="2386">
        <f>L126/L137</f>
        <v>0</v>
      </c>
      <c r="O126" s="2801"/>
      <c r="P126" s="2795"/>
      <c r="Q126" s="2796"/>
      <c r="R126" s="2819"/>
      <c r="S126" s="2798"/>
      <c r="T126" s="3491">
        <f t="shared" si="10"/>
        <v>0</v>
      </c>
      <c r="U126" s="3483"/>
      <c r="V126" s="2808"/>
      <c r="W126" s="3183" t="str">
        <f t="shared" si="12"/>
        <v/>
      </c>
      <c r="X126" s="3184" t="str">
        <f t="shared" si="11"/>
        <v/>
      </c>
      <c r="Y126" s="3190" t="str">
        <f t="shared" si="13"/>
        <v/>
      </c>
      <c r="Z126" s="2831"/>
      <c r="AA126" s="3594" t="s">
        <v>2373</v>
      </c>
      <c r="AB126" s="2381"/>
    </row>
    <row r="127" spans="1:28" ht="21">
      <c r="A127" s="5209"/>
      <c r="B127" s="2406">
        <f>LARGE(B96:B126,1)+1</f>
        <v>32</v>
      </c>
      <c r="C127" s="2881"/>
      <c r="D127" s="2846"/>
      <c r="E127" s="2846"/>
      <c r="F127" s="2846"/>
      <c r="G127" s="2848"/>
      <c r="H127" s="2359"/>
      <c r="I127" s="2850" t="str">
        <f t="shared" si="14"/>
        <v/>
      </c>
      <c r="J127" s="2167">
        <f>IF(ISTEXT(P127),P127,IF(ISBLANK(P127),0,(P127/T86)*M86))</f>
        <v>0</v>
      </c>
      <c r="K127" s="2828" t="str">
        <f t="shared" si="15"/>
        <v/>
      </c>
      <c r="L127" s="2820">
        <f>IF(ISTEXT(T127),0,IF(ISBLANK(T127),0,(T127/T86)*M86))</f>
        <v>0</v>
      </c>
      <c r="M127" s="2163">
        <f>+IF(ISTEXT(T127),0,IF(ISBLANK(T127),0,(T127/1000/T86)*M86))</f>
        <v>0</v>
      </c>
      <c r="N127" s="2386">
        <f>L127/L137</f>
        <v>0</v>
      </c>
      <c r="O127" s="2801"/>
      <c r="P127" s="2795"/>
      <c r="Q127" s="2796"/>
      <c r="R127" s="2819"/>
      <c r="S127" s="2798"/>
      <c r="T127" s="3491">
        <f t="shared" si="10"/>
        <v>0</v>
      </c>
      <c r="U127" s="3483"/>
      <c r="V127" s="2808"/>
      <c r="W127" s="3183" t="str">
        <f t="shared" si="12"/>
        <v/>
      </c>
      <c r="X127" s="3184" t="str">
        <f t="shared" si="11"/>
        <v/>
      </c>
      <c r="Y127" s="3190" t="str">
        <f t="shared" si="13"/>
        <v/>
      </c>
      <c r="Z127" s="2831"/>
      <c r="AA127" s="3594" t="s">
        <v>2373</v>
      </c>
      <c r="AB127" s="2381"/>
    </row>
    <row r="128" spans="1:28" ht="18.75" customHeight="1">
      <c r="A128" s="5209"/>
      <c r="B128" s="2406">
        <f>LARGE(B96:B127,1)+1</f>
        <v>33</v>
      </c>
      <c r="C128" s="2849"/>
      <c r="D128" s="2846"/>
      <c r="E128" s="2846"/>
      <c r="F128" s="2846"/>
      <c r="G128" s="2848"/>
      <c r="H128" s="2359"/>
      <c r="I128" s="2850" t="str">
        <f t="shared" si="14"/>
        <v/>
      </c>
      <c r="J128" s="2167">
        <f>IF(ISTEXT(P128),P128,IF(ISBLANK(P128),0,(P128/T86)*M86))</f>
        <v>0</v>
      </c>
      <c r="K128" s="2828" t="str">
        <f t="shared" si="15"/>
        <v/>
      </c>
      <c r="L128" s="2820">
        <f>IF(ISTEXT(T128),0,IF(ISBLANK(T128),0,(T128/T86)*M86))</f>
        <v>0</v>
      </c>
      <c r="M128" s="2163">
        <f>+IF(ISTEXT(T128),0,IF(ISBLANK(T128),0,(T128/1000/T86)*M86))</f>
        <v>0</v>
      </c>
      <c r="N128" s="2386">
        <f>L128/L137</f>
        <v>0</v>
      </c>
      <c r="O128" s="2801"/>
      <c r="P128" s="2795"/>
      <c r="Q128" s="2796"/>
      <c r="R128" s="2819"/>
      <c r="S128" s="2798"/>
      <c r="T128" s="3491">
        <f t="shared" si="10"/>
        <v>0</v>
      </c>
      <c r="U128" s="3483"/>
      <c r="V128" s="2808"/>
      <c r="W128" s="3183" t="str">
        <f t="shared" si="12"/>
        <v/>
      </c>
      <c r="X128" s="3184" t="str">
        <f t="shared" si="11"/>
        <v/>
      </c>
      <c r="Y128" s="3190" t="str">
        <f t="shared" si="13"/>
        <v/>
      </c>
      <c r="Z128" s="2831"/>
      <c r="AA128" s="3594" t="s">
        <v>2373</v>
      </c>
      <c r="AB128" s="2381"/>
    </row>
    <row r="129" spans="1:44" ht="21">
      <c r="A129" s="5209"/>
      <c r="B129" s="2406">
        <f>LARGE(B96:B128,1)+1</f>
        <v>34</v>
      </c>
      <c r="C129" s="2849"/>
      <c r="D129" s="2846"/>
      <c r="E129" s="2846"/>
      <c r="F129" s="2846"/>
      <c r="G129" s="2848"/>
      <c r="H129" s="2359"/>
      <c r="I129" s="2850" t="str">
        <f t="shared" si="14"/>
        <v/>
      </c>
      <c r="J129" s="2167">
        <f>IF(ISTEXT(P129),P129,IF(ISBLANK(P129),0,(P129/T86)*M86))</f>
        <v>0</v>
      </c>
      <c r="K129" s="2828" t="str">
        <f t="shared" si="15"/>
        <v/>
      </c>
      <c r="L129" s="2820">
        <f>IF(ISTEXT(T129),0,IF(ISBLANK(T129),0,(T129/T86)*M86))</f>
        <v>0</v>
      </c>
      <c r="M129" s="2163">
        <f>+IF(ISTEXT(T129),0,IF(ISBLANK(T129),0,(T129/1000/T86)*M86))</f>
        <v>0</v>
      </c>
      <c r="N129" s="2386">
        <f>L129/L137</f>
        <v>0</v>
      </c>
      <c r="O129" s="2801"/>
      <c r="P129" s="2795"/>
      <c r="Q129" s="2796"/>
      <c r="R129" s="2819"/>
      <c r="S129" s="2798"/>
      <c r="T129" s="3491">
        <f t="shared" si="10"/>
        <v>0</v>
      </c>
      <c r="U129" s="3483"/>
      <c r="V129" s="2808"/>
      <c r="W129" s="3183" t="str">
        <f t="shared" si="12"/>
        <v/>
      </c>
      <c r="X129" s="3184" t="str">
        <f t="shared" si="11"/>
        <v/>
      </c>
      <c r="Y129" s="3190" t="str">
        <f t="shared" si="13"/>
        <v/>
      </c>
      <c r="Z129" s="2831"/>
      <c r="AA129" s="3594" t="s">
        <v>2373</v>
      </c>
      <c r="AB129" s="2381"/>
    </row>
    <row r="130" spans="1:44" ht="21">
      <c r="A130" s="5209"/>
      <c r="B130" s="2406">
        <f>LARGE(B96:B129,1)+1</f>
        <v>35</v>
      </c>
      <c r="C130" s="2849"/>
      <c r="D130" s="2846"/>
      <c r="E130" s="2846"/>
      <c r="F130" s="2846"/>
      <c r="G130" s="2848"/>
      <c r="H130" s="2359"/>
      <c r="I130" s="2850" t="str">
        <f t="shared" si="14"/>
        <v/>
      </c>
      <c r="J130" s="2167">
        <f>IF(ISTEXT(P130),P130,IF(ISBLANK(P130),0,(P130/T86)*M86))</f>
        <v>0</v>
      </c>
      <c r="K130" s="2828" t="str">
        <f t="shared" si="15"/>
        <v/>
      </c>
      <c r="L130" s="2820">
        <f>IF(ISTEXT(T130),0,IF(ISBLANK(T130),0,(T130/T86)*M86))</f>
        <v>0</v>
      </c>
      <c r="M130" s="2163">
        <f>+IF(ISTEXT(T130),0,IF(ISBLANK(T130),0,(T130/1000/T86)*M86))</f>
        <v>0</v>
      </c>
      <c r="N130" s="2386">
        <f>L130/L137</f>
        <v>0</v>
      </c>
      <c r="O130" s="2801"/>
      <c r="P130" s="2795"/>
      <c r="Q130" s="2796"/>
      <c r="R130" s="2819"/>
      <c r="S130" s="2798"/>
      <c r="T130" s="3491">
        <f t="shared" si="10"/>
        <v>0</v>
      </c>
      <c r="U130" s="3483"/>
      <c r="V130" s="2808"/>
      <c r="W130" s="3183" t="str">
        <f t="shared" si="12"/>
        <v/>
      </c>
      <c r="X130" s="3184" t="str">
        <f t="shared" si="11"/>
        <v/>
      </c>
      <c r="Y130" s="3190" t="str">
        <f t="shared" si="13"/>
        <v/>
      </c>
      <c r="Z130" s="2831"/>
      <c r="AA130" s="3594" t="s">
        <v>2373</v>
      </c>
      <c r="AB130" s="2381"/>
    </row>
    <row r="131" spans="1:44" ht="21">
      <c r="A131" s="5209"/>
      <c r="B131" s="2406">
        <f>LARGE(B96:B130,1)+1</f>
        <v>36</v>
      </c>
      <c r="C131" s="2849"/>
      <c r="D131" s="2846"/>
      <c r="E131" s="2846"/>
      <c r="F131" s="2846"/>
      <c r="G131" s="2848"/>
      <c r="H131" s="2359"/>
      <c r="I131" s="2850" t="str">
        <f t="shared" si="14"/>
        <v/>
      </c>
      <c r="J131" s="2167">
        <f>IF(ISTEXT(P131),P131,IF(ISBLANK(P131),0,(P131/T86)*M86))</f>
        <v>0</v>
      </c>
      <c r="K131" s="2828" t="str">
        <f t="shared" si="15"/>
        <v/>
      </c>
      <c r="L131" s="2820">
        <f>IF(ISTEXT(T131),0,IF(ISBLANK(T131),0,(T131/T86)*M86))</f>
        <v>0</v>
      </c>
      <c r="M131" s="2163">
        <f>+IF(ISTEXT(T131),0,IF(ISBLANK(T131),0,(T131/1000/T86)*M86))</f>
        <v>0</v>
      </c>
      <c r="N131" s="2386">
        <f>L131/L137</f>
        <v>0</v>
      </c>
      <c r="O131" s="2801"/>
      <c r="P131" s="2795"/>
      <c r="Q131" s="2796"/>
      <c r="R131" s="2819"/>
      <c r="S131" s="2798"/>
      <c r="T131" s="3491">
        <f t="shared" si="10"/>
        <v>0</v>
      </c>
      <c r="U131" s="3483"/>
      <c r="V131" s="2808"/>
      <c r="W131" s="3183" t="str">
        <f t="shared" si="12"/>
        <v/>
      </c>
      <c r="X131" s="3184" t="str">
        <f t="shared" si="11"/>
        <v/>
      </c>
      <c r="Y131" s="3190" t="str">
        <f t="shared" si="13"/>
        <v/>
      </c>
      <c r="Z131" s="2831"/>
      <c r="AA131" s="3594" t="s">
        <v>2373</v>
      </c>
      <c r="AB131" s="2381"/>
    </row>
    <row r="132" spans="1:44" ht="21">
      <c r="A132" s="5209"/>
      <c r="B132" s="2406">
        <f>LARGE(B96:B131,1)+1</f>
        <v>37</v>
      </c>
      <c r="C132" s="2849"/>
      <c r="D132" s="2846"/>
      <c r="E132" s="2846"/>
      <c r="F132" s="2846"/>
      <c r="G132" s="2848"/>
      <c r="H132" s="2359"/>
      <c r="I132" s="2850" t="str">
        <f t="shared" si="14"/>
        <v/>
      </c>
      <c r="J132" s="2167">
        <f>IF(ISTEXT(P132),P132,IF(ISBLANK(P132),0,(P132/T86)*M86))</f>
        <v>0</v>
      </c>
      <c r="K132" s="2828" t="str">
        <f t="shared" si="15"/>
        <v/>
      </c>
      <c r="L132" s="2820">
        <f>IF(ISTEXT(T132),0,IF(ISBLANK(T132),0,(T132/T86)*M86))</f>
        <v>0</v>
      </c>
      <c r="M132" s="2163">
        <f>+IF(ISTEXT(T132),0,IF(ISBLANK(T132),0,(T132/1000/T86)*M86))</f>
        <v>0</v>
      </c>
      <c r="N132" s="2386">
        <f>L132/L137</f>
        <v>0</v>
      </c>
      <c r="O132" s="2801"/>
      <c r="P132" s="2795"/>
      <c r="Q132" s="2796"/>
      <c r="R132" s="2819"/>
      <c r="S132" s="2798"/>
      <c r="T132" s="3491">
        <f t="shared" si="10"/>
        <v>0</v>
      </c>
      <c r="U132" s="3483"/>
      <c r="V132" s="2808"/>
      <c r="W132" s="3183" t="str">
        <f t="shared" si="12"/>
        <v/>
      </c>
      <c r="X132" s="3184" t="str">
        <f t="shared" si="11"/>
        <v/>
      </c>
      <c r="Y132" s="3190" t="str">
        <f t="shared" si="13"/>
        <v/>
      </c>
      <c r="Z132" s="2831"/>
      <c r="AA132" s="3594" t="s">
        <v>2373</v>
      </c>
      <c r="AB132" s="2381"/>
    </row>
    <row r="133" spans="1:44" ht="21">
      <c r="A133" s="5209"/>
      <c r="B133" s="2406">
        <f>LARGE(B96:B132,1)+1</f>
        <v>38</v>
      </c>
      <c r="C133" s="2849"/>
      <c r="D133" s="2846"/>
      <c r="E133" s="2846"/>
      <c r="F133" s="2846"/>
      <c r="G133" s="2848"/>
      <c r="H133" s="2359"/>
      <c r="I133" s="2850" t="str">
        <f t="shared" si="14"/>
        <v/>
      </c>
      <c r="J133" s="2167">
        <f>IF(ISTEXT(P133),P133,IF(ISBLANK(P133),0,(P133/T86)*M86))</f>
        <v>0</v>
      </c>
      <c r="K133" s="2828" t="str">
        <f t="shared" si="15"/>
        <v/>
      </c>
      <c r="L133" s="2820">
        <f>IF(ISTEXT(T133),0,IF(ISBLANK(T133),0,(T133/T86)*M86))</f>
        <v>0</v>
      </c>
      <c r="M133" s="2163">
        <f>+IF(ISTEXT(T133),0,IF(ISBLANK(T133),0,(T133/1000/T86)*M86))</f>
        <v>0</v>
      </c>
      <c r="N133" s="2386">
        <f>L133/L137</f>
        <v>0</v>
      </c>
      <c r="O133" s="2801"/>
      <c r="P133" s="2795"/>
      <c r="Q133" s="2796"/>
      <c r="R133" s="2819"/>
      <c r="S133" s="2798"/>
      <c r="T133" s="3491">
        <f t="shared" si="10"/>
        <v>0</v>
      </c>
      <c r="U133" s="3483"/>
      <c r="V133" s="2808"/>
      <c r="W133" s="3183" t="str">
        <f t="shared" si="12"/>
        <v/>
      </c>
      <c r="X133" s="3184" t="str">
        <f t="shared" si="11"/>
        <v/>
      </c>
      <c r="Y133" s="3190" t="str">
        <f t="shared" si="13"/>
        <v/>
      </c>
      <c r="Z133" s="2831"/>
      <c r="AA133" s="3594" t="s">
        <v>2373</v>
      </c>
      <c r="AB133" s="2381"/>
      <c r="AR133" s="2388"/>
    </row>
    <row r="134" spans="1:44" ht="21">
      <c r="A134" s="5209"/>
      <c r="B134" s="2406">
        <f>LARGE(B96:B133,1)+1</f>
        <v>39</v>
      </c>
      <c r="C134" s="2849"/>
      <c r="D134" s="2846"/>
      <c r="E134" s="2846"/>
      <c r="F134" s="2846"/>
      <c r="G134" s="2848"/>
      <c r="H134" s="2359"/>
      <c r="I134" s="2850" t="str">
        <f t="shared" si="14"/>
        <v/>
      </c>
      <c r="J134" s="2167">
        <f>IF(ISTEXT(P134),P134,IF(ISBLANK(P134),0,(P134/T86)*M86))</f>
        <v>0</v>
      </c>
      <c r="K134" s="2828" t="str">
        <f t="shared" si="15"/>
        <v/>
      </c>
      <c r="L134" s="2820">
        <f>IF(ISTEXT(T134),0,IF(ISBLANK(T134),0,(T134/T86)*M86))</f>
        <v>0</v>
      </c>
      <c r="M134" s="2163">
        <f>+IF(ISTEXT(T134),0,IF(ISBLANK(T134),0,(T134/1000/T86)*M86))</f>
        <v>0</v>
      </c>
      <c r="N134" s="2386">
        <f>L134/L137</f>
        <v>0</v>
      </c>
      <c r="O134" s="2801"/>
      <c r="P134" s="2795"/>
      <c r="Q134" s="2796"/>
      <c r="R134" s="2819"/>
      <c r="S134" s="2798"/>
      <c r="T134" s="3491">
        <f t="shared" si="10"/>
        <v>0</v>
      </c>
      <c r="U134" s="3483"/>
      <c r="V134" s="2808"/>
      <c r="W134" s="3183" t="str">
        <f t="shared" si="12"/>
        <v/>
      </c>
      <c r="X134" s="3184" t="str">
        <f t="shared" si="11"/>
        <v/>
      </c>
      <c r="Y134" s="3190" t="str">
        <f t="shared" si="13"/>
        <v/>
      </c>
      <c r="Z134" s="2831"/>
      <c r="AA134" s="3594" t="s">
        <v>2373</v>
      </c>
      <c r="AB134" s="2356"/>
      <c r="AR134" s="2388"/>
    </row>
    <row r="135" spans="1:44" ht="21.75" customHeight="1" thickBot="1">
      <c r="A135" s="5209"/>
      <c r="B135" s="2406">
        <f>LARGE(B96:B134,1)+1</f>
        <v>40</v>
      </c>
      <c r="C135" s="2849"/>
      <c r="D135" s="2846"/>
      <c r="E135" s="2846"/>
      <c r="F135" s="2846"/>
      <c r="G135" s="2848"/>
      <c r="H135" s="2359"/>
      <c r="I135" s="2850" t="str">
        <f t="shared" si="14"/>
        <v/>
      </c>
      <c r="J135" s="2167">
        <f>IF(ISTEXT(P135),P135,IF(ISBLANK(P135),0,(P135/T86)*M86))</f>
        <v>0</v>
      </c>
      <c r="K135" s="2828" t="str">
        <f t="shared" si="15"/>
        <v/>
      </c>
      <c r="L135" s="2820">
        <f>IF(ISTEXT(T135),0,IF(ISBLANK(T135),0,(T135/T86)*M86))</f>
        <v>0</v>
      </c>
      <c r="M135" s="2163">
        <f>+IF(ISTEXT(T135),0,IF(ISBLANK(T135),0,(T135/1000/T86)*M86))</f>
        <v>0</v>
      </c>
      <c r="N135" s="2386">
        <f>L135/L137</f>
        <v>0</v>
      </c>
      <c r="O135" s="2801"/>
      <c r="P135" s="2812"/>
      <c r="Q135" s="2813"/>
      <c r="R135" s="2824"/>
      <c r="S135" s="2815"/>
      <c r="T135" s="2825">
        <f t="shared" si="10"/>
        <v>0</v>
      </c>
      <c r="U135" s="3481"/>
      <c r="V135" s="2823"/>
      <c r="W135" s="3185" t="str">
        <f t="shared" si="12"/>
        <v/>
      </c>
      <c r="X135" s="3186" t="str">
        <f t="shared" si="11"/>
        <v/>
      </c>
      <c r="Y135" s="3191" t="str">
        <f t="shared" si="13"/>
        <v/>
      </c>
      <c r="Z135" s="2831"/>
      <c r="AA135" s="3755" t="s">
        <v>2974</v>
      </c>
      <c r="AB135" s="2834"/>
      <c r="AC135" s="2834"/>
      <c r="AD135" s="2834"/>
      <c r="AE135" s="2834"/>
      <c r="AF135" s="2834"/>
      <c r="AR135" s="2388"/>
    </row>
    <row r="136" spans="1:44" ht="23.25">
      <c r="A136" s="5209"/>
      <c r="B136" s="5429" t="s">
        <v>2387</v>
      </c>
      <c r="C136" s="5430"/>
      <c r="D136" s="5430"/>
      <c r="E136" s="5430"/>
      <c r="F136" s="5430"/>
      <c r="G136" s="5430"/>
      <c r="H136" s="5430"/>
      <c r="I136" s="5430"/>
      <c r="J136" s="5430"/>
      <c r="K136" s="5430"/>
      <c r="L136" s="5430"/>
      <c r="M136" s="5430"/>
      <c r="N136" s="5431"/>
      <c r="O136" s="2800"/>
      <c r="P136" s="3482"/>
      <c r="Q136" s="3482" t="s">
        <v>313</v>
      </c>
      <c r="R136" s="2389">
        <f>SUM(R96:R135)/1000</f>
        <v>10.005000000000001</v>
      </c>
      <c r="S136" s="3482"/>
      <c r="T136" s="2389">
        <f>SUM(T96:T135)/1000</f>
        <v>16.204999999999998</v>
      </c>
      <c r="U136" s="5425" t="s">
        <v>2427</v>
      </c>
      <c r="V136" s="5426"/>
      <c r="W136" s="2831"/>
      <c r="X136" s="2831"/>
      <c r="Y136" s="2831"/>
      <c r="Z136" s="2831"/>
      <c r="AA136" s="3755" t="s">
        <v>2974</v>
      </c>
      <c r="AB136" s="2834"/>
      <c r="AC136" s="2834"/>
      <c r="AD136" s="2834"/>
      <c r="AE136" s="2834"/>
      <c r="AF136" s="2834"/>
      <c r="AR136" s="2388"/>
    </row>
    <row r="137" spans="1:44" ht="21.75" thickBot="1">
      <c r="A137" s="5209"/>
      <c r="B137" s="2384"/>
      <c r="C137" s="2389"/>
      <c r="D137" s="2389">
        <f>SUM(D96:D135)/1000</f>
        <v>0</v>
      </c>
      <c r="E137" s="2393" t="s">
        <v>313</v>
      </c>
      <c r="F137" s="2393"/>
      <c r="G137" s="2393"/>
      <c r="H137" s="2393"/>
      <c r="I137" s="2393"/>
      <c r="J137" s="2155"/>
      <c r="K137" s="2155"/>
      <c r="L137" s="2390">
        <f>SUM(L96:L135)</f>
        <v>10000</v>
      </c>
      <c r="M137" s="2389">
        <f>SUM(M96:M135)</f>
        <v>10</v>
      </c>
      <c r="N137" s="2391">
        <f>SUM(N96:N135)</f>
        <v>1.0000000000000002</v>
      </c>
      <c r="O137" s="2800"/>
      <c r="P137" s="2826"/>
      <c r="Q137" s="2801"/>
      <c r="R137" s="2801"/>
      <c r="S137" s="2801"/>
      <c r="T137" s="2801"/>
      <c r="U137" s="5040" t="s">
        <v>2486</v>
      </c>
      <c r="V137" s="5041"/>
      <c r="W137" s="2831"/>
      <c r="X137" s="2831"/>
      <c r="Y137" s="2831"/>
      <c r="Z137" s="2831"/>
      <c r="AA137" s="3755" t="s">
        <v>2974</v>
      </c>
      <c r="AB137" s="2834"/>
      <c r="AC137" s="2834"/>
      <c r="AD137" s="2834"/>
      <c r="AE137" s="2834"/>
      <c r="AF137" s="2834"/>
      <c r="AR137" s="2388"/>
    </row>
    <row r="138" spans="1:44" ht="19.5" thickBot="1">
      <c r="A138" s="5209"/>
      <c r="B138" s="2384"/>
      <c r="C138" s="2392">
        <f>C137*1000</f>
        <v>0</v>
      </c>
      <c r="D138" s="2393"/>
      <c r="E138" s="2393"/>
      <c r="F138" s="2393"/>
      <c r="G138" s="2393"/>
      <c r="H138" s="2393"/>
      <c r="I138" s="2393"/>
      <c r="J138" s="2393"/>
      <c r="K138" s="2393"/>
      <c r="L138" s="2390"/>
      <c r="M138" s="2389"/>
      <c r="N138" s="2394"/>
      <c r="O138" s="2800"/>
      <c r="P138" s="2826"/>
      <c r="Q138" s="2801"/>
      <c r="R138" s="2801"/>
      <c r="S138" s="2801"/>
      <c r="T138" s="2801"/>
      <c r="U138" s="2801"/>
      <c r="V138" s="2801"/>
      <c r="W138" s="2831"/>
      <c r="X138" s="2831"/>
      <c r="Y138" s="2831"/>
      <c r="Z138" s="2831"/>
      <c r="AA138" s="3755" t="s">
        <v>2974</v>
      </c>
      <c r="AB138" s="2834"/>
      <c r="AC138" s="2834"/>
      <c r="AD138" s="2834"/>
      <c r="AE138" s="2834"/>
      <c r="AF138" s="2834"/>
      <c r="AR138" s="2388"/>
    </row>
    <row r="139" spans="1:44" ht="23.25">
      <c r="A139" s="5209"/>
      <c r="B139" s="2395"/>
      <c r="C139" s="2396" t="s">
        <v>314</v>
      </c>
      <c r="D139" s="2397"/>
      <c r="E139" s="2397"/>
      <c r="F139" s="2397"/>
      <c r="G139" s="2397" t="s">
        <v>263</v>
      </c>
      <c r="H139" s="2397"/>
      <c r="I139" s="2397"/>
      <c r="J139" s="2397"/>
      <c r="K139" s="2397"/>
      <c r="L139" s="2397"/>
      <c r="M139" s="2397"/>
      <c r="N139" s="2845"/>
      <c r="O139" s="2800"/>
      <c r="P139" s="2860" t="s">
        <v>2401</v>
      </c>
      <c r="Q139" s="2861"/>
      <c r="R139" s="2861"/>
      <c r="S139" s="2861"/>
      <c r="T139" s="2862"/>
      <c r="U139" s="2869" t="s">
        <v>2402</v>
      </c>
      <c r="V139" s="2870"/>
      <c r="W139" s="2871"/>
      <c r="X139" s="2831"/>
      <c r="Y139" s="2831"/>
      <c r="Z139" s="2831"/>
      <c r="AA139" s="3755" t="s">
        <v>2974</v>
      </c>
      <c r="AB139" s="2834"/>
      <c r="AC139" s="2834"/>
      <c r="AD139" s="2834"/>
      <c r="AE139" s="2834"/>
      <c r="AF139" s="2834"/>
      <c r="AR139" s="2388"/>
    </row>
    <row r="140" spans="1:44" ht="23.25">
      <c r="A140" s="5209"/>
      <c r="B140" s="2398"/>
      <c r="C140" s="2399" t="str">
        <f>SUBSTITUTE(ADDRESS(1,COLUMN(),4),"1","")</f>
        <v>C</v>
      </c>
      <c r="D140" s="2400" t="s">
        <v>315</v>
      </c>
      <c r="E140" s="2401"/>
      <c r="F140" s="2401"/>
      <c r="G140" s="2397"/>
      <c r="H140" s="2397"/>
      <c r="I140" s="2397"/>
      <c r="J140" s="2397"/>
      <c r="K140" s="2397"/>
      <c r="L140" s="2397"/>
      <c r="M140" s="2397"/>
      <c r="N140" s="2845"/>
      <c r="O140" s="2800"/>
      <c r="P140" s="2859" t="s">
        <v>2403</v>
      </c>
      <c r="Q140" s="2863"/>
      <c r="R140" s="2863"/>
      <c r="S140" s="2863"/>
      <c r="T140" s="2864"/>
      <c r="U140" s="3192" t="s">
        <v>2404</v>
      </c>
      <c r="V140" s="2872"/>
      <c r="W140" s="3193"/>
      <c r="X140" s="2831"/>
      <c r="Y140" s="2831"/>
      <c r="Z140" s="2831"/>
      <c r="AA140" s="3755" t="s">
        <v>2974</v>
      </c>
      <c r="AB140" s="2834"/>
      <c r="AC140" s="2834"/>
      <c r="AD140" s="2834"/>
      <c r="AE140" s="2834"/>
      <c r="AF140" s="2834"/>
      <c r="AR140" s="2388"/>
    </row>
    <row r="141" spans="1:44" ht="23.25">
      <c r="A141" s="5209"/>
      <c r="B141" s="2398"/>
      <c r="C141" s="2172" t="s">
        <v>316</v>
      </c>
      <c r="D141" s="2396" t="s">
        <v>317</v>
      </c>
      <c r="E141" s="2401"/>
      <c r="F141" s="2401"/>
      <c r="G141" s="2396"/>
      <c r="H141" s="2402"/>
      <c r="I141" s="2402"/>
      <c r="J141" s="2402"/>
      <c r="K141" s="2402"/>
      <c r="L141" s="2402"/>
      <c r="M141" s="2402"/>
      <c r="N141" s="2403"/>
      <c r="O141" s="2800"/>
      <c r="P141" s="2859" t="s">
        <v>2405</v>
      </c>
      <c r="Q141" s="2863"/>
      <c r="R141" s="2863"/>
      <c r="S141" s="2863"/>
      <c r="T141" s="2864"/>
      <c r="U141" s="3192" t="s">
        <v>2406</v>
      </c>
      <c r="V141" s="2872"/>
      <c r="W141" s="3193"/>
      <c r="X141" s="2831"/>
      <c r="Y141" s="2831"/>
      <c r="Z141" s="2831"/>
      <c r="AA141" s="3755" t="s">
        <v>2974</v>
      </c>
      <c r="AB141" s="2834"/>
      <c r="AC141" s="2834"/>
      <c r="AD141" s="2834"/>
      <c r="AE141" s="2834"/>
      <c r="AF141" s="2834"/>
      <c r="AR141" s="2388"/>
    </row>
    <row r="142" spans="1:44" ht="23.25">
      <c r="A142" s="5209"/>
      <c r="B142" s="2406">
        <v>1</v>
      </c>
      <c r="C142" s="3443"/>
      <c r="D142" s="2404"/>
      <c r="E142" s="2198"/>
      <c r="F142" s="2354"/>
      <c r="G142" s="2354"/>
      <c r="H142" s="2354"/>
      <c r="I142" s="2354"/>
      <c r="J142" s="2354"/>
      <c r="K142" s="2206" t="s">
        <v>318</v>
      </c>
      <c r="L142" s="2354"/>
      <c r="M142" s="2354"/>
      <c r="N142" s="2405"/>
      <c r="O142" s="2800"/>
      <c r="P142" s="2859" t="s">
        <v>2407</v>
      </c>
      <c r="Q142" s="2863"/>
      <c r="R142" s="2863"/>
      <c r="S142" s="2863"/>
      <c r="T142" s="2864"/>
      <c r="U142" s="3192" t="s">
        <v>2408</v>
      </c>
      <c r="V142" s="2872"/>
      <c r="W142" s="3193"/>
      <c r="X142" s="2831"/>
      <c r="Y142" s="2831"/>
      <c r="Z142" s="2831"/>
      <c r="AA142" s="3755" t="s">
        <v>2974</v>
      </c>
      <c r="AB142" s="2834"/>
      <c r="AC142" s="2834"/>
      <c r="AD142" s="2834"/>
      <c r="AE142" s="2834"/>
      <c r="AF142" s="2834"/>
      <c r="AR142" s="2388"/>
    </row>
    <row r="143" spans="1:44" ht="23.25">
      <c r="A143" s="5209"/>
      <c r="B143" s="2406">
        <f>LARGE(B142:B142,1)+1</f>
        <v>2</v>
      </c>
      <c r="C143" s="3443"/>
      <c r="D143" s="2407"/>
      <c r="E143" s="2354"/>
      <c r="F143" s="2408"/>
      <c r="G143" s="2408"/>
      <c r="H143" s="2408"/>
      <c r="I143" s="2408"/>
      <c r="J143" s="2408"/>
      <c r="K143" s="2206" t="s">
        <v>319</v>
      </c>
      <c r="L143" s="2408"/>
      <c r="M143" s="2408"/>
      <c r="N143" s="2409"/>
      <c r="O143" s="2800"/>
      <c r="P143" s="2859" t="s">
        <v>2409</v>
      </c>
      <c r="Q143" s="2863"/>
      <c r="R143" s="2863"/>
      <c r="S143" s="2863"/>
      <c r="T143" s="2864"/>
      <c r="U143" s="3192" t="s">
        <v>2410</v>
      </c>
      <c r="V143" s="2872"/>
      <c r="W143" s="3193"/>
      <c r="X143" s="2831"/>
      <c r="Y143" s="2831"/>
      <c r="Z143" s="2831"/>
      <c r="AA143" s="3755" t="s">
        <v>2974</v>
      </c>
      <c r="AB143" s="2834"/>
      <c r="AC143" s="2834"/>
      <c r="AD143" s="2834"/>
      <c r="AE143" s="2834"/>
      <c r="AF143" s="2834"/>
    </row>
    <row r="144" spans="1:44" ht="24" thickBot="1">
      <c r="A144" s="5209"/>
      <c r="B144" s="2406">
        <f>LARGE(B142:B143,1)+1</f>
        <v>3</v>
      </c>
      <c r="C144" s="2410" t="s">
        <v>320</v>
      </c>
      <c r="D144" s="2152"/>
      <c r="E144" s="2152"/>
      <c r="F144" s="2152"/>
      <c r="G144" s="2152"/>
      <c r="H144" s="2152"/>
      <c r="I144" s="2152"/>
      <c r="J144" s="2152"/>
      <c r="K144" s="2206" t="s">
        <v>321</v>
      </c>
      <c r="L144" s="2152"/>
      <c r="M144" s="2152"/>
      <c r="N144" s="2411"/>
      <c r="O144" s="2800"/>
      <c r="P144" s="2865"/>
      <c r="Q144" s="2866"/>
      <c r="R144" s="2866"/>
      <c r="S144" s="2866"/>
      <c r="T144" s="2867"/>
      <c r="U144" s="3194" t="s">
        <v>2411</v>
      </c>
      <c r="V144" s="2874"/>
      <c r="W144" s="2372"/>
      <c r="X144" s="2831"/>
      <c r="Y144" s="2831"/>
      <c r="Z144" s="2831"/>
      <c r="AA144" s="3755" t="s">
        <v>2974</v>
      </c>
      <c r="AB144" s="2834"/>
      <c r="AC144" s="2834"/>
      <c r="AD144" s="2834"/>
      <c r="AE144" s="2834"/>
      <c r="AF144" s="2834"/>
    </row>
    <row r="145" spans="1:43" ht="18.75">
      <c r="A145" s="5209"/>
      <c r="B145" s="2406">
        <f>LARGE(B142:B144,1)+1</f>
        <v>4</v>
      </c>
      <c r="C145" s="2410"/>
      <c r="D145" s="2152"/>
      <c r="E145" s="2152"/>
      <c r="F145" s="2152"/>
      <c r="G145" s="2152"/>
      <c r="H145" s="2152"/>
      <c r="I145" s="2152"/>
      <c r="J145" s="2152"/>
      <c r="K145" s="2152"/>
      <c r="L145" s="2152"/>
      <c r="M145" s="2152"/>
      <c r="N145" s="2411"/>
      <c r="O145" s="2800"/>
      <c r="P145" s="2801"/>
      <c r="Q145" s="2801"/>
      <c r="R145" s="2801"/>
      <c r="S145" s="2801"/>
      <c r="T145" s="2801"/>
      <c r="U145" s="2801"/>
      <c r="V145" s="2801"/>
      <c r="W145" s="2831"/>
      <c r="X145" s="2831"/>
      <c r="Y145" s="2831"/>
      <c r="Z145" s="2831"/>
      <c r="AA145" s="3594" t="s">
        <v>2373</v>
      </c>
      <c r="AB145" s="2381"/>
    </row>
    <row r="146" spans="1:43" ht="21">
      <c r="A146" s="5209"/>
      <c r="B146" s="2406">
        <f>LARGE(B142:B145,1)+1</f>
        <v>5</v>
      </c>
      <c r="C146" s="2412" t="s">
        <v>770</v>
      </c>
      <c r="D146" s="2413"/>
      <c r="E146" s="2413"/>
      <c r="F146" s="2413"/>
      <c r="G146" s="2413"/>
      <c r="H146" s="2413"/>
      <c r="I146" s="2413"/>
      <c r="J146" s="2413"/>
      <c r="K146" s="2413"/>
      <c r="L146" s="2413"/>
      <c r="M146" s="2413"/>
      <c r="N146" s="2414"/>
      <c r="O146" s="2800"/>
      <c r="P146" s="2876" t="s">
        <v>2380</v>
      </c>
      <c r="Q146" s="5314" t="s">
        <v>2510</v>
      </c>
      <c r="R146" s="5314"/>
      <c r="S146" s="5314"/>
      <c r="T146" s="2801"/>
      <c r="U146" s="2801"/>
      <c r="V146" s="2801"/>
      <c r="W146" s="2831"/>
      <c r="X146" s="2831"/>
      <c r="Y146" s="2831"/>
      <c r="Z146" s="2831"/>
      <c r="AA146" s="3594" t="s">
        <v>2373</v>
      </c>
      <c r="AB146" s="2381"/>
      <c r="AD146" s="2388"/>
      <c r="AE146" s="2388"/>
      <c r="AF146" s="2388"/>
      <c r="AG146" s="2388"/>
      <c r="AH146" s="2388"/>
      <c r="AI146" s="2388"/>
      <c r="AJ146" s="2388"/>
      <c r="AK146" s="2388"/>
      <c r="AL146" s="2388"/>
      <c r="AM146" s="2388"/>
      <c r="AN146" s="2388"/>
      <c r="AO146" s="2388"/>
      <c r="AP146" s="2388"/>
      <c r="AQ146" s="2388"/>
    </row>
    <row r="147" spans="1:43" ht="21">
      <c r="A147" s="5209"/>
      <c r="B147" s="2406">
        <f>LARGE(B142:B146,1)+1</f>
        <v>6</v>
      </c>
      <c r="C147" s="2410" t="s">
        <v>322</v>
      </c>
      <c r="D147" s="2152"/>
      <c r="E147" s="2152"/>
      <c r="F147" s="2152"/>
      <c r="G147" s="2152"/>
      <c r="H147" s="2152"/>
      <c r="I147" s="2152"/>
      <c r="J147" s="2152"/>
      <c r="K147" s="2152"/>
      <c r="L147" s="2152"/>
      <c r="M147" s="2152"/>
      <c r="N147" s="2411"/>
      <c r="O147" s="2800"/>
      <c r="P147" s="2876" t="s">
        <v>2380</v>
      </c>
      <c r="Q147" s="5315" t="s">
        <v>2511</v>
      </c>
      <c r="R147" s="5315"/>
      <c r="S147" s="5315"/>
      <c r="T147" s="2801"/>
      <c r="U147" s="2801"/>
      <c r="V147" s="2801"/>
      <c r="W147" s="2831"/>
      <c r="X147" s="2831"/>
      <c r="Y147" s="2831"/>
      <c r="Z147" s="2831"/>
      <c r="AA147" s="3594" t="s">
        <v>2373</v>
      </c>
      <c r="AB147" s="2381"/>
      <c r="AD147" s="2388"/>
      <c r="AE147" s="2388"/>
      <c r="AF147" s="2388"/>
      <c r="AG147" s="2388"/>
      <c r="AH147" s="2388"/>
      <c r="AI147" s="2388"/>
      <c r="AJ147" s="2388"/>
      <c r="AK147" s="2388"/>
      <c r="AL147" s="2388"/>
      <c r="AM147" s="2388"/>
      <c r="AN147" s="2388"/>
      <c r="AO147" s="2388"/>
      <c r="AP147" s="2388"/>
      <c r="AQ147" s="2388"/>
    </row>
    <row r="148" spans="1:43" ht="18.75">
      <c r="A148" s="5209"/>
      <c r="B148" s="2406">
        <f>LARGE(B142:B147,1)+1</f>
        <v>7</v>
      </c>
      <c r="C148" s="2410" t="s">
        <v>323</v>
      </c>
      <c r="D148" s="2152"/>
      <c r="E148" s="2152"/>
      <c r="F148" s="2152"/>
      <c r="G148" s="2152"/>
      <c r="H148" s="2152"/>
      <c r="I148" s="2152"/>
      <c r="J148" s="2152"/>
      <c r="K148" s="2152"/>
      <c r="L148" s="2152"/>
      <c r="M148" s="2152"/>
      <c r="N148" s="2411"/>
      <c r="O148" s="2800"/>
      <c r="P148" s="2826"/>
      <c r="Q148" s="2801"/>
      <c r="R148" s="2801"/>
      <c r="S148" s="2801"/>
      <c r="T148" s="2801"/>
      <c r="U148" s="2801"/>
      <c r="V148" s="2801"/>
      <c r="W148" s="2831"/>
      <c r="X148" s="2831"/>
      <c r="Y148" s="2831"/>
      <c r="Z148" s="2831"/>
      <c r="AA148" s="3594" t="s">
        <v>2373</v>
      </c>
      <c r="AB148" s="2381"/>
      <c r="AD148" s="2388"/>
    </row>
    <row r="149" spans="1:43" ht="19.5" thickBot="1">
      <c r="A149" s="5209"/>
      <c r="B149" s="2406">
        <f>LARGE(B142:B148,1)+1</f>
        <v>8</v>
      </c>
      <c r="C149" s="2410" t="s">
        <v>324</v>
      </c>
      <c r="D149" s="2152"/>
      <c r="E149" s="2152"/>
      <c r="F149" s="2152"/>
      <c r="G149" s="2152"/>
      <c r="H149" s="2152"/>
      <c r="I149" s="2152"/>
      <c r="J149" s="2152"/>
      <c r="K149" s="2152"/>
      <c r="L149" s="2152"/>
      <c r="M149" s="2152"/>
      <c r="N149" s="2411"/>
      <c r="O149" s="2800"/>
      <c r="P149" s="2826"/>
      <c r="Q149" s="2801"/>
      <c r="R149" s="2801"/>
      <c r="S149" s="2801"/>
      <c r="T149" s="2801"/>
      <c r="U149" s="2801"/>
      <c r="V149" s="2801"/>
      <c r="W149" s="2831"/>
      <c r="X149" s="2831"/>
      <c r="Y149" s="2831"/>
      <c r="Z149" s="2831"/>
      <c r="AA149" s="3594" t="s">
        <v>2373</v>
      </c>
      <c r="AB149" s="2381"/>
      <c r="AD149" s="2388"/>
    </row>
    <row r="150" spans="1:43" ht="21" customHeight="1">
      <c r="A150" s="5209"/>
      <c r="B150" s="2406">
        <f>LARGE(B142:B149,1)+1</f>
        <v>9</v>
      </c>
      <c r="C150" s="2410"/>
      <c r="D150" s="2152"/>
      <c r="E150" s="2152"/>
      <c r="F150" s="2152"/>
      <c r="G150" s="2152"/>
      <c r="H150" s="2152"/>
      <c r="I150" s="2152"/>
      <c r="J150" s="2152"/>
      <c r="K150" s="2152"/>
      <c r="L150" s="2152"/>
      <c r="M150" s="2152"/>
      <c r="N150" s="2411"/>
      <c r="O150" s="2800"/>
      <c r="P150" s="5108" t="s">
        <v>2377</v>
      </c>
      <c r="Q150" s="5109"/>
      <c r="R150" s="5109"/>
      <c r="S150" s="5109"/>
      <c r="T150" s="5112">
        <f>N82</f>
        <v>2</v>
      </c>
      <c r="U150" s="5112" t="s">
        <v>2829</v>
      </c>
      <c r="V150" s="5112"/>
      <c r="W150" s="5427"/>
      <c r="X150" s="2831"/>
      <c r="Y150" s="2831"/>
      <c r="Z150" s="2831"/>
      <c r="AA150" s="3594" t="s">
        <v>2373</v>
      </c>
      <c r="AB150" s="2381"/>
      <c r="AD150" s="2388"/>
    </row>
    <row r="151" spans="1:43" ht="21" customHeight="1">
      <c r="A151" s="5209"/>
      <c r="B151" s="2406">
        <f>LARGE(B142:B150,1)+1</f>
        <v>10</v>
      </c>
      <c r="C151" s="2410" t="s">
        <v>325</v>
      </c>
      <c r="D151" s="2152"/>
      <c r="E151" s="2152"/>
      <c r="F151" s="2152"/>
      <c r="G151" s="2152"/>
      <c r="H151" s="2152"/>
      <c r="I151" s="2152"/>
      <c r="J151" s="2152"/>
      <c r="K151" s="2152"/>
      <c r="L151" s="2152"/>
      <c r="M151" s="2152"/>
      <c r="N151" s="2411"/>
      <c r="O151" s="2800"/>
      <c r="P151" s="5110"/>
      <c r="Q151" s="5111"/>
      <c r="R151" s="5111"/>
      <c r="S151" s="5111"/>
      <c r="T151" s="5113"/>
      <c r="U151" s="5113"/>
      <c r="V151" s="5113"/>
      <c r="W151" s="5428"/>
      <c r="X151" s="2831"/>
      <c r="Y151" s="2831"/>
      <c r="Z151" s="2831"/>
      <c r="AA151" s="3594" t="s">
        <v>2373</v>
      </c>
      <c r="AB151" s="2381"/>
      <c r="AD151" s="2388"/>
      <c r="AE151" s="2388"/>
      <c r="AF151" s="2388"/>
      <c r="AG151" s="2388"/>
      <c r="AH151" s="2388"/>
      <c r="AI151" s="2388"/>
      <c r="AJ151" s="2388"/>
      <c r="AK151" s="2388"/>
      <c r="AL151" s="2388"/>
      <c r="AM151" s="2388"/>
      <c r="AN151" s="2388"/>
      <c r="AO151" s="2388"/>
      <c r="AP151" s="2388"/>
      <c r="AQ151" s="2388"/>
    </row>
    <row r="152" spans="1:43" ht="18.75">
      <c r="A152" s="5209"/>
      <c r="B152" s="2406">
        <f>LARGE(B142:B151,1)+1</f>
        <v>11</v>
      </c>
      <c r="C152" s="2410"/>
      <c r="D152" s="2152"/>
      <c r="E152" s="2152"/>
      <c r="F152" s="2152"/>
      <c r="G152" s="2152"/>
      <c r="H152" s="2152"/>
      <c r="I152" s="2152"/>
      <c r="J152" s="2152"/>
      <c r="K152" s="2152"/>
      <c r="L152" s="2152"/>
      <c r="M152" s="2152"/>
      <c r="N152" s="2411"/>
      <c r="O152" s="2800"/>
      <c r="P152" s="3277" t="str">
        <f>ADDRESS(ROW(),COLUMN(),4)</f>
        <v>P152</v>
      </c>
      <c r="Q152" s="2697"/>
      <c r="R152" s="2697"/>
      <c r="S152" s="2697"/>
      <c r="T152" s="2697"/>
      <c r="U152" s="5113"/>
      <c r="V152" s="5113"/>
      <c r="W152" s="5428"/>
      <c r="X152" s="2831"/>
      <c r="Y152" s="2831"/>
      <c r="Z152" s="2831"/>
      <c r="AA152" s="3594" t="s">
        <v>2373</v>
      </c>
      <c r="AB152" s="2381"/>
      <c r="AD152" s="2388"/>
      <c r="AE152" s="2388"/>
      <c r="AF152" s="2388"/>
      <c r="AG152" s="2388"/>
      <c r="AH152" s="2388"/>
      <c r="AI152" s="2388"/>
      <c r="AJ152" s="2388"/>
      <c r="AK152" s="2388"/>
      <c r="AL152" s="2388"/>
      <c r="AM152" s="2388"/>
      <c r="AN152" s="2388"/>
      <c r="AO152" s="2388"/>
      <c r="AP152" s="2388"/>
      <c r="AQ152" s="2388"/>
    </row>
    <row r="153" spans="1:43" ht="18.75">
      <c r="A153" s="5209"/>
      <c r="B153" s="2406">
        <f>LARGE(B142:B152,1)+1</f>
        <v>12</v>
      </c>
      <c r="C153" s="2410" t="s">
        <v>326</v>
      </c>
      <c r="D153" s="2152"/>
      <c r="E153" s="2152"/>
      <c r="F153" s="2152"/>
      <c r="G153" s="2152"/>
      <c r="H153" s="2152"/>
      <c r="I153" s="2152"/>
      <c r="J153" s="2152"/>
      <c r="K153" s="2152"/>
      <c r="L153" s="2152"/>
      <c r="M153" s="2152"/>
      <c r="N153" s="2411"/>
      <c r="O153" s="2800"/>
      <c r="P153" s="3279" t="s">
        <v>24</v>
      </c>
      <c r="Q153" s="3286" t="s">
        <v>2488</v>
      </c>
      <c r="R153" s="3286"/>
      <c r="S153" s="3286"/>
      <c r="T153" s="3286"/>
      <c r="U153" s="3286"/>
      <c r="V153" s="3286"/>
      <c r="W153" s="3536"/>
      <c r="X153" s="2831"/>
      <c r="Y153" s="2831"/>
      <c r="Z153" s="2831"/>
      <c r="AA153" s="3594" t="s">
        <v>2373</v>
      </c>
      <c r="AB153" s="2381"/>
      <c r="AD153" s="2388"/>
      <c r="AE153" s="2388"/>
      <c r="AF153" s="2388"/>
      <c r="AG153" s="2388"/>
      <c r="AH153" s="2388"/>
      <c r="AI153" s="2388"/>
      <c r="AJ153" s="2388"/>
      <c r="AK153" s="2388"/>
      <c r="AL153" s="2388"/>
      <c r="AM153" s="2388"/>
      <c r="AN153" s="2388"/>
      <c r="AO153" s="2388"/>
      <c r="AP153" s="2388"/>
      <c r="AQ153" s="2388"/>
    </row>
    <row r="154" spans="1:43" ht="18.75">
      <c r="A154" s="5209"/>
      <c r="B154" s="2406">
        <f>LARGE(B142:B153,1)+1</f>
        <v>13</v>
      </c>
      <c r="C154" s="2410"/>
      <c r="D154" s="2152"/>
      <c r="E154" s="2152"/>
      <c r="F154" s="2152"/>
      <c r="G154" s="2152"/>
      <c r="H154" s="2152"/>
      <c r="I154" s="2152"/>
      <c r="J154" s="2152"/>
      <c r="K154" s="2152"/>
      <c r="L154" s="2152"/>
      <c r="M154" s="2152"/>
      <c r="N154" s="2411"/>
      <c r="O154" s="2800"/>
      <c r="P154" s="535"/>
      <c r="Q154" s="3287" t="s">
        <v>2400</v>
      </c>
      <c r="R154" s="3287"/>
      <c r="S154" s="3287"/>
      <c r="T154" s="3287"/>
      <c r="U154" s="3287"/>
      <c r="V154" s="3287"/>
      <c r="W154" s="3537"/>
      <c r="X154" s="2831"/>
      <c r="Y154" s="2831"/>
      <c r="Z154" s="2831"/>
      <c r="AA154" s="3594" t="s">
        <v>2373</v>
      </c>
      <c r="AB154" s="2381"/>
      <c r="AD154" s="2388"/>
      <c r="AE154" s="2388"/>
      <c r="AF154" s="2388"/>
      <c r="AG154" s="2388"/>
      <c r="AH154" s="2388"/>
      <c r="AI154" s="2388"/>
      <c r="AJ154" s="2388"/>
      <c r="AK154" s="2388"/>
      <c r="AL154" s="2388"/>
      <c r="AM154" s="2388"/>
      <c r="AN154" s="2388"/>
      <c r="AO154" s="2388"/>
      <c r="AP154" s="2388"/>
      <c r="AQ154" s="2388"/>
    </row>
    <row r="155" spans="1:43" ht="18.75">
      <c r="A155" s="5209"/>
      <c r="B155" s="2406">
        <f>LARGE(B142:B154,1)+1</f>
        <v>14</v>
      </c>
      <c r="C155" s="2410"/>
      <c r="D155" s="2152"/>
      <c r="E155" s="2152"/>
      <c r="F155" s="2152"/>
      <c r="G155" s="2152"/>
      <c r="H155" s="2152"/>
      <c r="I155" s="2152"/>
      <c r="J155" s="2152"/>
      <c r="K155" s="2152"/>
      <c r="L155" s="2152"/>
      <c r="M155" s="2152"/>
      <c r="N155" s="2411"/>
      <c r="O155" s="2800"/>
      <c r="P155" s="535"/>
      <c r="Q155" s="3287" t="s">
        <v>2489</v>
      </c>
      <c r="R155" s="3287"/>
      <c r="S155" s="3287"/>
      <c r="T155" s="3287"/>
      <c r="U155" s="3287"/>
      <c r="V155" s="3287"/>
      <c r="W155" s="3537"/>
      <c r="X155" s="2831"/>
      <c r="Y155" s="2831"/>
      <c r="Z155" s="2831"/>
      <c r="AA155" s="3594" t="s">
        <v>2373</v>
      </c>
      <c r="AB155" s="2381"/>
      <c r="AD155" s="2388"/>
      <c r="AE155" s="2388"/>
      <c r="AF155" s="2388"/>
      <c r="AG155" s="2388"/>
      <c r="AH155" s="2388"/>
      <c r="AI155" s="2388"/>
      <c r="AJ155" s="2388"/>
      <c r="AK155" s="2388"/>
      <c r="AL155" s="2388"/>
      <c r="AM155" s="2388"/>
      <c r="AN155" s="2388"/>
      <c r="AO155" s="2388"/>
      <c r="AP155" s="2388"/>
      <c r="AQ155" s="2388"/>
    </row>
    <row r="156" spans="1:43" ht="18.75">
      <c r="A156" s="5209"/>
      <c r="B156" s="2406">
        <f>LARGE(B142:B155,1)+1</f>
        <v>15</v>
      </c>
      <c r="C156" s="2152"/>
      <c r="D156" s="2152"/>
      <c r="E156" s="2152"/>
      <c r="F156" s="2152"/>
      <c r="G156" s="2152"/>
      <c r="H156" s="2152"/>
      <c r="I156" s="2152"/>
      <c r="J156" s="2152"/>
      <c r="K156" s="2152"/>
      <c r="L156" s="2152"/>
      <c r="M156" s="2152"/>
      <c r="N156" s="2411"/>
      <c r="O156" s="2800"/>
      <c r="P156" s="3280" t="s">
        <v>27</v>
      </c>
      <c r="Q156" s="3288" t="s">
        <v>2490</v>
      </c>
      <c r="R156" s="3288"/>
      <c r="S156" s="3288"/>
      <c r="T156" s="3288"/>
      <c r="U156" s="3288"/>
      <c r="V156" s="3288"/>
      <c r="W156" s="3538"/>
      <c r="X156" s="2831"/>
      <c r="Y156" s="2831"/>
      <c r="Z156" s="2831"/>
      <c r="AA156" s="3594" t="s">
        <v>2373</v>
      </c>
      <c r="AB156" s="2381"/>
      <c r="AD156" s="2388"/>
      <c r="AE156" s="2388"/>
      <c r="AF156" s="2388"/>
      <c r="AG156" s="2388"/>
      <c r="AH156" s="2388"/>
      <c r="AI156" s="2388"/>
      <c r="AJ156" s="2388"/>
      <c r="AK156" s="2388"/>
      <c r="AL156" s="2388"/>
      <c r="AM156" s="2388"/>
      <c r="AN156" s="2388"/>
      <c r="AO156" s="2388"/>
      <c r="AP156" s="2388"/>
      <c r="AQ156" s="2388"/>
    </row>
    <row r="157" spans="1:43" ht="18.75">
      <c r="A157" s="5209"/>
      <c r="B157" s="2406">
        <f>LARGE(B142:B156,1)+1</f>
        <v>16</v>
      </c>
      <c r="C157" s="2152"/>
      <c r="D157" s="2152"/>
      <c r="E157" s="2152"/>
      <c r="F157" s="2152"/>
      <c r="G157" s="2152"/>
      <c r="H157" s="2152"/>
      <c r="I157" s="2152"/>
      <c r="J157" s="2152"/>
      <c r="K157" s="2152"/>
      <c r="L157" s="2152"/>
      <c r="M157" s="2152"/>
      <c r="N157" s="2411"/>
      <c r="O157" s="2800"/>
      <c r="P157" s="3280" t="s">
        <v>264</v>
      </c>
      <c r="Q157" s="3288" t="s">
        <v>2480</v>
      </c>
      <c r="R157" s="3288"/>
      <c r="S157" s="3288"/>
      <c r="T157" s="3288"/>
      <c r="U157" s="3288"/>
      <c r="V157" s="3288"/>
      <c r="W157" s="3538"/>
      <c r="X157" s="2831"/>
      <c r="Y157" s="2831"/>
      <c r="Z157" s="2831"/>
      <c r="AA157" s="3594" t="s">
        <v>2373</v>
      </c>
      <c r="AB157" s="2381"/>
      <c r="AD157" s="2388"/>
      <c r="AE157" s="2388"/>
      <c r="AF157" s="2388"/>
      <c r="AG157" s="2388"/>
      <c r="AH157" s="2388"/>
      <c r="AI157" s="2388"/>
      <c r="AJ157" s="2388"/>
      <c r="AK157" s="2388"/>
      <c r="AL157" s="2388"/>
      <c r="AM157" s="2388"/>
      <c r="AN157" s="2388"/>
      <c r="AO157" s="2388"/>
      <c r="AP157" s="2388"/>
      <c r="AQ157" s="2388"/>
    </row>
    <row r="158" spans="1:43" ht="18.75">
      <c r="A158" s="5209"/>
      <c r="B158" s="2406">
        <f>LARGE(B142:B157,1)+1</f>
        <v>17</v>
      </c>
      <c r="C158" s="2152"/>
      <c r="D158" s="2152"/>
      <c r="E158" s="2152"/>
      <c r="F158" s="2152"/>
      <c r="G158" s="2152"/>
      <c r="H158" s="2152"/>
      <c r="I158" s="2152"/>
      <c r="J158" s="2152"/>
      <c r="K158" s="2152"/>
      <c r="L158" s="2152"/>
      <c r="M158" s="2152"/>
      <c r="N158" s="2411"/>
      <c r="O158" s="2800"/>
      <c r="P158" s="3281" t="s">
        <v>12</v>
      </c>
      <c r="Q158" s="3289" t="s">
        <v>18</v>
      </c>
      <c r="R158" s="3289"/>
      <c r="S158" s="3289"/>
      <c r="T158" s="3289"/>
      <c r="U158" s="3289"/>
      <c r="V158" s="3289"/>
      <c r="W158" s="3539"/>
      <c r="X158" s="2831"/>
      <c r="Y158" s="2831"/>
      <c r="Z158" s="2831"/>
      <c r="AA158" s="3594" t="s">
        <v>2373</v>
      </c>
      <c r="AB158" s="2381"/>
      <c r="AD158" s="2388"/>
      <c r="AE158" s="2388"/>
      <c r="AF158" s="2388"/>
      <c r="AG158" s="2388"/>
      <c r="AH158" s="2388"/>
      <c r="AI158" s="2388"/>
      <c r="AJ158" s="2388"/>
      <c r="AK158" s="2388"/>
      <c r="AL158" s="2388"/>
      <c r="AM158" s="2388"/>
      <c r="AN158" s="2388"/>
      <c r="AO158" s="2388"/>
      <c r="AP158" s="2388"/>
      <c r="AQ158" s="2388"/>
    </row>
    <row r="159" spans="1:43" ht="18.75">
      <c r="A159" s="5209"/>
      <c r="B159" s="2406">
        <f>LARGE(B142:B158,1)+1</f>
        <v>18</v>
      </c>
      <c r="C159" s="2152"/>
      <c r="D159" s="2152"/>
      <c r="E159" s="2152"/>
      <c r="F159" s="2152"/>
      <c r="G159" s="2152"/>
      <c r="H159" s="2152"/>
      <c r="I159" s="2152"/>
      <c r="J159" s="2152"/>
      <c r="K159" s="2152"/>
      <c r="L159" s="2152"/>
      <c r="M159" s="2152"/>
      <c r="N159" s="2411"/>
      <c r="O159" s="2800"/>
      <c r="P159" s="3282" t="s">
        <v>14</v>
      </c>
      <c r="Q159" s="3290" t="s">
        <v>19</v>
      </c>
      <c r="R159" s="3290"/>
      <c r="S159" s="3290"/>
      <c r="T159" s="3290"/>
      <c r="U159" s="3290"/>
      <c r="V159" s="3290"/>
      <c r="W159" s="3540"/>
      <c r="X159" s="2831"/>
      <c r="Y159" s="2831"/>
      <c r="Z159" s="2831"/>
      <c r="AA159" s="3594" t="s">
        <v>2373</v>
      </c>
      <c r="AB159" s="2381"/>
      <c r="AD159" s="2388"/>
      <c r="AE159" s="2388"/>
      <c r="AF159" s="2388"/>
      <c r="AG159" s="2388"/>
      <c r="AH159" s="2388"/>
      <c r="AI159" s="2388"/>
      <c r="AJ159" s="2388"/>
      <c r="AK159" s="2388"/>
      <c r="AL159" s="2388"/>
      <c r="AM159" s="2388"/>
      <c r="AN159" s="2388"/>
      <c r="AO159" s="2388"/>
      <c r="AP159" s="2388"/>
      <c r="AQ159" s="2388"/>
    </row>
    <row r="160" spans="1:43" ht="18.75">
      <c r="A160" s="5209"/>
      <c r="B160" s="2406">
        <f>LARGE(B142:B159,1)+1</f>
        <v>19</v>
      </c>
      <c r="C160" s="2152"/>
      <c r="D160" s="2152"/>
      <c r="E160" s="2152"/>
      <c r="F160" s="2152"/>
      <c r="G160" s="2152"/>
      <c r="H160" s="2152"/>
      <c r="I160" s="2152"/>
      <c r="J160" s="2152"/>
      <c r="K160" s="2152"/>
      <c r="L160" s="2152"/>
      <c r="M160" s="2152"/>
      <c r="N160" s="2411"/>
      <c r="O160" s="2800"/>
      <c r="P160" s="3283" t="s">
        <v>16</v>
      </c>
      <c r="Q160" s="3291" t="s">
        <v>22</v>
      </c>
      <c r="R160" s="3291"/>
      <c r="S160" s="3291"/>
      <c r="T160" s="3291"/>
      <c r="U160" s="3291"/>
      <c r="V160" s="3291"/>
      <c r="W160" s="3541"/>
      <c r="X160" s="2831"/>
      <c r="Y160" s="2831"/>
      <c r="Z160" s="2831"/>
      <c r="AA160" s="3594" t="s">
        <v>2373</v>
      </c>
      <c r="AB160" s="2381"/>
      <c r="AD160" s="2388"/>
      <c r="AE160" s="2388"/>
      <c r="AF160" s="2388"/>
      <c r="AG160" s="2388"/>
      <c r="AH160" s="2388"/>
      <c r="AI160" s="2388"/>
      <c r="AJ160" s="2388"/>
      <c r="AK160" s="2388"/>
      <c r="AL160" s="2388"/>
      <c r="AM160" s="2388"/>
      <c r="AN160" s="2388"/>
      <c r="AO160" s="2388"/>
      <c r="AP160" s="2388"/>
      <c r="AQ160" s="2388"/>
    </row>
    <row r="161" spans="1:43" ht="18.75">
      <c r="A161" s="5209"/>
      <c r="B161" s="2406">
        <f>LARGE(B142:B160,1)+1</f>
        <v>20</v>
      </c>
      <c r="C161" s="2152"/>
      <c r="D161" s="2152"/>
      <c r="E161" s="2152"/>
      <c r="F161" s="2152"/>
      <c r="G161" s="2152"/>
      <c r="H161" s="2152"/>
      <c r="I161" s="2152"/>
      <c r="J161" s="2152"/>
      <c r="K161" s="2152"/>
      <c r="L161" s="2152"/>
      <c r="M161" s="2152"/>
      <c r="N161" s="2411"/>
      <c r="O161" s="2800"/>
      <c r="P161" s="3283"/>
      <c r="Q161" s="3292" t="s">
        <v>303</v>
      </c>
      <c r="R161" s="3292"/>
      <c r="S161" s="3292"/>
      <c r="T161" s="3292"/>
      <c r="U161" s="3292"/>
      <c r="V161" s="3292"/>
      <c r="W161" s="3542"/>
      <c r="X161" s="2831"/>
      <c r="Y161" s="2831"/>
      <c r="Z161" s="2831"/>
      <c r="AA161" s="3594" t="s">
        <v>2373</v>
      </c>
      <c r="AB161" s="2381"/>
      <c r="AD161" s="2388"/>
      <c r="AE161" s="2388"/>
      <c r="AF161" s="2388"/>
      <c r="AG161" s="2388"/>
      <c r="AH161" s="2388"/>
      <c r="AI161" s="2388"/>
      <c r="AJ161" s="2388"/>
      <c r="AK161" s="2388"/>
      <c r="AL161" s="2388"/>
      <c r="AM161" s="2388"/>
      <c r="AN161" s="2388"/>
      <c r="AO161" s="2388"/>
      <c r="AP161" s="2388"/>
      <c r="AQ161" s="2388"/>
    </row>
    <row r="162" spans="1:43" ht="18.75">
      <c r="A162" s="5209"/>
      <c r="B162" s="2406">
        <f>LARGE(B142:B161,1)+1</f>
        <v>21</v>
      </c>
      <c r="C162" s="2152"/>
      <c r="D162" s="2152"/>
      <c r="E162" s="2152"/>
      <c r="F162" s="2152"/>
      <c r="G162" s="2152"/>
      <c r="H162" s="2152"/>
      <c r="I162" s="2152"/>
      <c r="J162" s="2152"/>
      <c r="K162" s="2152"/>
      <c r="L162" s="2152"/>
      <c r="M162" s="2152"/>
      <c r="N162" s="2411"/>
      <c r="O162" s="2800"/>
      <c r="P162" s="3283"/>
      <c r="Q162" s="2843" t="s">
        <v>305</v>
      </c>
      <c r="R162" s="2843"/>
      <c r="S162" s="2843"/>
      <c r="T162" s="2843"/>
      <c r="U162" s="2843"/>
      <c r="V162" s="2843"/>
      <c r="W162" s="3543"/>
      <c r="X162" s="2831"/>
      <c r="Y162" s="2831"/>
      <c r="Z162" s="2831"/>
      <c r="AA162" s="3594" t="s">
        <v>2373</v>
      </c>
      <c r="AB162" s="2381"/>
      <c r="AD162" s="2388"/>
      <c r="AE162" s="2388"/>
      <c r="AF162" s="2388"/>
      <c r="AG162" s="2388"/>
      <c r="AH162" s="2388"/>
      <c r="AI162" s="2388"/>
      <c r="AJ162" s="2388"/>
      <c r="AK162" s="2388"/>
      <c r="AL162" s="2388"/>
      <c r="AM162" s="2388"/>
      <c r="AN162" s="2388"/>
      <c r="AO162" s="2388"/>
      <c r="AP162" s="2388"/>
      <c r="AQ162" s="2388"/>
    </row>
    <row r="163" spans="1:43" ht="18.75">
      <c r="A163" s="5209"/>
      <c r="B163" s="2406">
        <f>LARGE(B142:B162,1)+1</f>
        <v>22</v>
      </c>
      <c r="C163" s="2152"/>
      <c r="D163" s="2152"/>
      <c r="E163" s="2152"/>
      <c r="F163" s="2152"/>
      <c r="G163" s="2152"/>
      <c r="H163" s="2152"/>
      <c r="I163" s="2152"/>
      <c r="J163" s="2152"/>
      <c r="K163" s="2152"/>
      <c r="L163" s="2152"/>
      <c r="M163" s="2152"/>
      <c r="N163" s="2411"/>
      <c r="O163" s="2800"/>
      <c r="P163" s="3284" t="s">
        <v>295</v>
      </c>
      <c r="Q163" s="2835" t="s">
        <v>312</v>
      </c>
      <c r="R163" s="2835"/>
      <c r="S163" s="2835"/>
      <c r="T163" s="2835"/>
      <c r="U163" s="2835"/>
      <c r="V163" s="2835"/>
      <c r="W163" s="3544"/>
      <c r="X163" s="2831"/>
      <c r="Y163" s="2831"/>
      <c r="Z163" s="2831"/>
      <c r="AA163" s="3594" t="s">
        <v>2373</v>
      </c>
      <c r="AB163" s="2381"/>
      <c r="AD163" s="2388"/>
      <c r="AE163" s="2388"/>
      <c r="AF163" s="2388"/>
      <c r="AG163" s="2388"/>
      <c r="AH163" s="2388"/>
      <c r="AI163" s="2388"/>
      <c r="AJ163" s="2388"/>
      <c r="AK163" s="2388"/>
      <c r="AL163" s="2388"/>
      <c r="AM163" s="2388"/>
      <c r="AN163" s="2388"/>
      <c r="AO163" s="2388"/>
      <c r="AP163" s="2388"/>
      <c r="AQ163" s="2388"/>
    </row>
    <row r="164" spans="1:43" ht="18.75">
      <c r="A164" s="5209"/>
      <c r="B164" s="2406">
        <f>LARGE(B142:B163,1)+1</f>
        <v>23</v>
      </c>
      <c r="C164" s="2152"/>
      <c r="D164" s="2152"/>
      <c r="E164" s="2152"/>
      <c r="F164" s="2152"/>
      <c r="G164" s="2152"/>
      <c r="H164" s="2152"/>
      <c r="I164" s="2152"/>
      <c r="J164" s="2152"/>
      <c r="K164" s="2152"/>
      <c r="L164" s="2152"/>
      <c r="M164" s="2152"/>
      <c r="N164" s="2411"/>
      <c r="O164" s="2800"/>
      <c r="P164" s="3285" t="s">
        <v>297</v>
      </c>
      <c r="Q164" s="5406" t="s">
        <v>755</v>
      </c>
      <c r="R164" s="5406"/>
      <c r="S164" s="5406"/>
      <c r="T164" s="5406"/>
      <c r="U164" s="5406"/>
      <c r="V164" s="5406"/>
      <c r="W164" s="3250"/>
      <c r="X164" s="2831"/>
      <c r="Y164" s="2831"/>
      <c r="Z164" s="2831"/>
      <c r="AA164" s="3594" t="s">
        <v>2373</v>
      </c>
      <c r="AB164" s="2381"/>
      <c r="AD164" s="2388"/>
      <c r="AE164" s="2388"/>
      <c r="AF164" s="2388"/>
      <c r="AG164" s="2388"/>
      <c r="AH164" s="2388"/>
      <c r="AI164" s="2388"/>
      <c r="AJ164" s="2388"/>
      <c r="AK164" s="2388"/>
      <c r="AL164" s="2388"/>
      <c r="AM164" s="2388"/>
      <c r="AN164" s="2388"/>
      <c r="AO164" s="2388"/>
      <c r="AP164" s="2388"/>
      <c r="AQ164" s="2388"/>
    </row>
    <row r="165" spans="1:43" ht="23.25">
      <c r="A165" s="5209"/>
      <c r="B165" s="2406">
        <f>LARGE(B142:B164,1)+1</f>
        <v>24</v>
      </c>
      <c r="C165" s="2152"/>
      <c r="D165" s="2152"/>
      <c r="E165" s="2152"/>
      <c r="F165" s="2152"/>
      <c r="G165" s="2152"/>
      <c r="H165" s="2152"/>
      <c r="I165" s="2152"/>
      <c r="J165" s="2152"/>
      <c r="K165" s="2152"/>
      <c r="L165" s="2152"/>
      <c r="M165" s="2152"/>
      <c r="N165" s="2411"/>
      <c r="O165" s="2800"/>
      <c r="P165" s="3301"/>
      <c r="Q165" s="5406"/>
      <c r="R165" s="5406"/>
      <c r="S165" s="5406"/>
      <c r="T165" s="5406"/>
      <c r="U165" s="5406"/>
      <c r="V165" s="5406"/>
      <c r="W165" s="3250"/>
      <c r="X165" s="2831"/>
      <c r="Y165" s="2831"/>
      <c r="Z165" s="2831"/>
      <c r="AA165" s="3594" t="s">
        <v>2373</v>
      </c>
      <c r="AB165" s="2381"/>
      <c r="AD165" s="2388"/>
      <c r="AE165" s="2388"/>
      <c r="AF165" s="2388"/>
      <c r="AG165" s="2388"/>
      <c r="AH165" s="2388"/>
      <c r="AI165" s="2388"/>
      <c r="AJ165" s="2388"/>
      <c r="AK165" s="2388"/>
      <c r="AL165" s="2388"/>
      <c r="AM165" s="2388"/>
      <c r="AN165" s="2388"/>
      <c r="AO165" s="2388"/>
      <c r="AP165" s="2388"/>
      <c r="AQ165" s="2388"/>
    </row>
    <row r="166" spans="1:43" ht="18.75">
      <c r="A166" s="5209"/>
      <c r="B166" s="2406">
        <f>LARGE(B142:B165,1)+1</f>
        <v>25</v>
      </c>
      <c r="C166" s="2152"/>
      <c r="D166" s="2152"/>
      <c r="E166" s="2152"/>
      <c r="F166" s="2152"/>
      <c r="G166" s="2152"/>
      <c r="H166" s="2152"/>
      <c r="I166" s="2152"/>
      <c r="J166" s="2152"/>
      <c r="K166" s="2152"/>
      <c r="L166" s="2152"/>
      <c r="M166" s="2152"/>
      <c r="N166" s="2411"/>
      <c r="O166" s="2800"/>
      <c r="P166" s="3529" t="s">
        <v>2923</v>
      </c>
      <c r="Q166" s="3512"/>
      <c r="R166" s="3512"/>
      <c r="S166" s="3512"/>
      <c r="T166" s="3512"/>
      <c r="U166" s="3512"/>
      <c r="V166" s="2826"/>
      <c r="W166" s="3250"/>
      <c r="X166" s="2831"/>
      <c r="Y166" s="2831"/>
      <c r="Z166" s="2831"/>
      <c r="AA166" s="3594" t="s">
        <v>2373</v>
      </c>
      <c r="AB166" s="2381"/>
      <c r="AD166" s="2388"/>
      <c r="AE166" s="2388"/>
      <c r="AF166" s="2388"/>
      <c r="AG166" s="2388"/>
      <c r="AH166" s="2388"/>
      <c r="AI166" s="2388"/>
      <c r="AJ166" s="2388"/>
      <c r="AK166" s="2388"/>
      <c r="AL166" s="2388"/>
      <c r="AM166" s="2388"/>
      <c r="AN166" s="2388"/>
      <c r="AO166" s="2388"/>
      <c r="AP166" s="2388"/>
      <c r="AQ166" s="2388"/>
    </row>
    <row r="167" spans="1:43" ht="18.75">
      <c r="A167" s="5209"/>
      <c r="B167" s="2406">
        <f>LARGE(B142:B166,1)+1</f>
        <v>26</v>
      </c>
      <c r="C167" s="2152"/>
      <c r="D167" s="2152"/>
      <c r="E167" s="2152"/>
      <c r="F167" s="2152"/>
      <c r="G167" s="2152"/>
      <c r="H167" s="2152"/>
      <c r="I167" s="2152"/>
      <c r="J167" s="2152"/>
      <c r="K167" s="2152"/>
      <c r="L167" s="2152"/>
      <c r="M167" s="2152"/>
      <c r="N167" s="2411"/>
      <c r="O167" s="2800"/>
      <c r="P167" s="3531" t="s">
        <v>2924</v>
      </c>
      <c r="Q167" s="3514" t="s">
        <v>2253</v>
      </c>
      <c r="R167" s="516"/>
      <c r="S167" s="516"/>
      <c r="T167" s="2175"/>
      <c r="U167" s="2175"/>
      <c r="V167" s="2826"/>
      <c r="W167" s="3250"/>
      <c r="X167" s="2831"/>
      <c r="Y167" s="2831"/>
      <c r="Z167" s="2831"/>
      <c r="AA167" s="3594" t="s">
        <v>2373</v>
      </c>
      <c r="AB167" s="2381"/>
      <c r="AD167" s="2388"/>
      <c r="AE167" s="2388"/>
      <c r="AF167" s="2388"/>
      <c r="AG167" s="2388"/>
      <c r="AH167" s="2388"/>
      <c r="AI167" s="2388"/>
      <c r="AJ167" s="2388"/>
      <c r="AK167" s="2388"/>
      <c r="AL167" s="2388"/>
      <c r="AM167" s="2388"/>
      <c r="AN167" s="2388"/>
      <c r="AO167" s="2388"/>
      <c r="AP167" s="2388"/>
      <c r="AQ167" s="2388"/>
    </row>
    <row r="168" spans="1:43" ht="18.75">
      <c r="A168" s="5209"/>
      <c r="B168" s="2406">
        <f>LARGE(B142:B167,1)+1</f>
        <v>27</v>
      </c>
      <c r="C168" s="2152"/>
      <c r="D168" s="2152"/>
      <c r="E168" s="2152"/>
      <c r="F168" s="2152"/>
      <c r="G168" s="2152"/>
      <c r="H168" s="2152"/>
      <c r="I168" s="2152"/>
      <c r="J168" s="2152"/>
      <c r="K168" s="2152"/>
      <c r="L168" s="2152"/>
      <c r="M168" s="2152"/>
      <c r="N168" s="2411"/>
      <c r="O168" s="2800"/>
      <c r="P168" s="3532" t="s">
        <v>870</v>
      </c>
      <c r="Q168" s="3514" t="s">
        <v>870</v>
      </c>
      <c r="R168" s="516"/>
      <c r="S168" s="516"/>
      <c r="T168" s="2175"/>
      <c r="U168" s="2175"/>
      <c r="V168" s="2826"/>
      <c r="W168" s="3250"/>
      <c r="X168" s="2831"/>
      <c r="Y168" s="2831"/>
      <c r="Z168" s="2831"/>
      <c r="AA168" s="3594" t="s">
        <v>2373</v>
      </c>
      <c r="AB168" s="2381"/>
      <c r="AD168" s="2388"/>
      <c r="AE168" s="2388"/>
      <c r="AF168" s="2388"/>
      <c r="AG168" s="2388"/>
      <c r="AH168" s="2388"/>
      <c r="AI168" s="2388"/>
      <c r="AJ168" s="2388"/>
      <c r="AK168" s="2388"/>
      <c r="AL168" s="2388"/>
      <c r="AM168" s="2388"/>
      <c r="AN168" s="2388"/>
      <c r="AO168" s="2388"/>
      <c r="AP168" s="2388"/>
      <c r="AQ168" s="2388"/>
    </row>
    <row r="169" spans="1:43" ht="18.75">
      <c r="A169" s="5209"/>
      <c r="B169" s="2406">
        <f>LARGE(B142:B168,1)+1</f>
        <v>28</v>
      </c>
      <c r="C169" s="2152"/>
      <c r="D169" s="2152"/>
      <c r="E169" s="2152"/>
      <c r="F169" s="2152"/>
      <c r="G169" s="2152"/>
      <c r="H169" s="2152"/>
      <c r="I169" s="2152"/>
      <c r="J169" s="2152"/>
      <c r="K169" s="2152"/>
      <c r="L169" s="2152"/>
      <c r="M169" s="2152"/>
      <c r="N169" s="2411"/>
      <c r="O169" s="2800"/>
      <c r="P169" s="3532" t="s">
        <v>316</v>
      </c>
      <c r="Q169" s="3514" t="s">
        <v>316</v>
      </c>
      <c r="R169" s="2175"/>
      <c r="S169" s="516"/>
      <c r="T169" s="516"/>
      <c r="U169" s="516"/>
      <c r="V169" s="2826"/>
      <c r="W169" s="3250"/>
      <c r="X169" s="2831"/>
      <c r="Y169" s="2831"/>
      <c r="Z169" s="2831"/>
      <c r="AA169" s="3594" t="s">
        <v>2373</v>
      </c>
      <c r="AB169" s="2381"/>
      <c r="AD169" s="2388"/>
      <c r="AE169" s="2388"/>
      <c r="AF169" s="2388"/>
      <c r="AG169" s="2388"/>
      <c r="AH169" s="2388"/>
      <c r="AI169" s="2388"/>
      <c r="AJ169" s="2388"/>
      <c r="AK169" s="2388"/>
      <c r="AL169" s="2388"/>
      <c r="AM169" s="2388"/>
      <c r="AN169" s="2388"/>
      <c r="AO169" s="2388"/>
      <c r="AP169" s="2388"/>
      <c r="AQ169" s="2388"/>
    </row>
    <row r="170" spans="1:43" ht="18.75">
      <c r="A170" s="5209"/>
      <c r="B170" s="2406">
        <f>LARGE(B142:B169,1)+1</f>
        <v>29</v>
      </c>
      <c r="C170" s="2152"/>
      <c r="D170" s="2152"/>
      <c r="E170" s="2152"/>
      <c r="F170" s="2152"/>
      <c r="G170" s="2152"/>
      <c r="H170" s="2152"/>
      <c r="I170" s="2152"/>
      <c r="J170" s="2152"/>
      <c r="K170" s="2152"/>
      <c r="L170" s="2152"/>
      <c r="M170" s="2152"/>
      <c r="N170" s="2411"/>
      <c r="O170" s="2800"/>
      <c r="P170" s="3532" t="s">
        <v>647</v>
      </c>
      <c r="Q170" s="3514" t="s">
        <v>647</v>
      </c>
      <c r="R170" s="2175"/>
      <c r="S170" s="516"/>
      <c r="T170" s="516"/>
      <c r="U170" s="516"/>
      <c r="V170" s="2826"/>
      <c r="W170" s="3250"/>
      <c r="X170" s="2831"/>
      <c r="Y170" s="2831"/>
      <c r="Z170" s="2831"/>
      <c r="AA170" s="3594" t="s">
        <v>2373</v>
      </c>
      <c r="AB170" s="2381"/>
      <c r="AD170" s="2388"/>
      <c r="AE170" s="2388"/>
      <c r="AF170" s="2388"/>
      <c r="AG170" s="2388"/>
      <c r="AH170" s="2388"/>
      <c r="AI170" s="2388"/>
      <c r="AJ170" s="2388"/>
      <c r="AK170" s="2388"/>
      <c r="AL170" s="2388"/>
      <c r="AM170" s="2388"/>
      <c r="AN170" s="2388"/>
      <c r="AO170" s="2388"/>
      <c r="AP170" s="2388"/>
      <c r="AQ170" s="2388"/>
    </row>
    <row r="171" spans="1:43" ht="19.5" thickBot="1">
      <c r="A171" s="5209"/>
      <c r="B171" s="2406">
        <f>LARGE(B142:B170,1)+1</f>
        <v>30</v>
      </c>
      <c r="C171" s="2152"/>
      <c r="D171" s="2152"/>
      <c r="E171" s="2152"/>
      <c r="F171" s="2152"/>
      <c r="G171" s="2152"/>
      <c r="H171" s="2152"/>
      <c r="I171" s="2152"/>
      <c r="J171" s="2152"/>
      <c r="K171" s="2152"/>
      <c r="L171" s="2152"/>
      <c r="M171" s="2152"/>
      <c r="N171" s="2411"/>
      <c r="O171" s="2800"/>
      <c r="P171" s="3533" t="s">
        <v>626</v>
      </c>
      <c r="Q171" s="3534" t="s">
        <v>626</v>
      </c>
      <c r="R171" s="550"/>
      <c r="S171" s="550"/>
      <c r="T171" s="550"/>
      <c r="U171" s="550"/>
      <c r="V171" s="3302"/>
      <c r="W171" s="2980"/>
      <c r="X171" s="2831"/>
      <c r="Y171" s="2831"/>
      <c r="Z171" s="2831"/>
      <c r="AA171" s="3594" t="s">
        <v>2373</v>
      </c>
      <c r="AB171" s="2381"/>
      <c r="AD171" s="2388"/>
      <c r="AE171" s="2388"/>
      <c r="AF171" s="2388"/>
      <c r="AG171" s="2388"/>
      <c r="AH171" s="2388"/>
      <c r="AI171" s="2388"/>
      <c r="AJ171" s="2388"/>
      <c r="AK171" s="2388"/>
      <c r="AL171" s="2388"/>
      <c r="AM171" s="2388"/>
      <c r="AN171" s="2388"/>
      <c r="AO171" s="2388"/>
      <c r="AP171" s="2388"/>
      <c r="AQ171" s="2388"/>
    </row>
    <row r="172" spans="1:43" ht="18.75">
      <c r="A172" s="5209"/>
      <c r="B172" s="2406">
        <f>LARGE(B142:B171,1)+1</f>
        <v>31</v>
      </c>
      <c r="C172" s="2152"/>
      <c r="D172" s="2152"/>
      <c r="E172" s="2152"/>
      <c r="F172" s="2152"/>
      <c r="G172" s="2152"/>
      <c r="H172" s="2152"/>
      <c r="I172" s="2152"/>
      <c r="J172" s="2152"/>
      <c r="K172" s="2152"/>
      <c r="L172" s="2152"/>
      <c r="M172" s="2152"/>
      <c r="N172" s="2411"/>
      <c r="O172" s="2800"/>
      <c r="P172" s="2826"/>
      <c r="Q172" s="2801"/>
      <c r="R172" s="2801"/>
      <c r="S172" s="2801"/>
      <c r="T172" s="2801"/>
      <c r="U172" s="2801"/>
      <c r="V172" s="2801"/>
      <c r="W172" s="2831"/>
      <c r="X172" s="2831"/>
      <c r="Y172" s="2831"/>
      <c r="Z172" s="2831"/>
      <c r="AA172" s="3594" t="s">
        <v>2373</v>
      </c>
      <c r="AB172" s="2381"/>
      <c r="AD172" s="2388"/>
      <c r="AE172" s="2388"/>
      <c r="AF172" s="2388"/>
      <c r="AG172" s="2388"/>
      <c r="AH172" s="2388"/>
      <c r="AI172" s="2388"/>
      <c r="AJ172" s="2388"/>
      <c r="AK172" s="2388"/>
      <c r="AL172" s="2388"/>
      <c r="AM172" s="2388"/>
      <c r="AN172" s="2388"/>
      <c r="AO172" s="2388"/>
      <c r="AP172" s="2388"/>
      <c r="AQ172" s="2388"/>
    </row>
    <row r="173" spans="1:43" ht="19.5" thickBot="1">
      <c r="A173" s="5209"/>
      <c r="B173" s="2406">
        <f>LARGE(B142:B172,1)+1</f>
        <v>32</v>
      </c>
      <c r="C173" s="2152"/>
      <c r="D173" s="2152"/>
      <c r="E173" s="2152"/>
      <c r="F173" s="2152"/>
      <c r="G173" s="2152"/>
      <c r="H173" s="2152"/>
      <c r="I173" s="2152"/>
      <c r="J173" s="2152"/>
      <c r="K173" s="2152"/>
      <c r="L173" s="2152"/>
      <c r="M173" s="2152"/>
      <c r="N173" s="2411"/>
      <c r="O173" s="2800"/>
      <c r="P173" s="2826"/>
      <c r="Q173" s="2801"/>
      <c r="R173" s="2801"/>
      <c r="S173" s="2801"/>
      <c r="T173" s="2801"/>
      <c r="U173" s="2801"/>
      <c r="V173" s="2801"/>
      <c r="W173" s="2831"/>
      <c r="X173" s="2831"/>
      <c r="Y173" s="2831"/>
      <c r="Z173" s="2831"/>
      <c r="AA173" s="3594" t="s">
        <v>2373</v>
      </c>
      <c r="AB173" s="2381"/>
      <c r="AD173" s="2388"/>
      <c r="AE173" s="2388"/>
      <c r="AF173" s="2388"/>
      <c r="AG173" s="2388"/>
      <c r="AH173" s="2388"/>
      <c r="AI173" s="2388"/>
      <c r="AJ173" s="2388"/>
      <c r="AK173" s="2388"/>
      <c r="AL173" s="2388"/>
      <c r="AM173" s="2388"/>
      <c r="AN173" s="2388"/>
      <c r="AO173" s="2388"/>
      <c r="AP173" s="2388"/>
      <c r="AQ173" s="2388"/>
    </row>
    <row r="174" spans="1:43" ht="21">
      <c r="A174" s="5209"/>
      <c r="B174" s="2406">
        <f>LARGE(B142:B173,1)+1</f>
        <v>33</v>
      </c>
      <c r="C174" s="2152"/>
      <c r="D174" s="2152"/>
      <c r="E174" s="2152"/>
      <c r="F174" s="2152"/>
      <c r="G174" s="2152"/>
      <c r="H174" s="2152"/>
      <c r="I174" s="2152"/>
      <c r="J174" s="2152"/>
      <c r="K174" s="2152"/>
      <c r="L174" s="2152"/>
      <c r="M174" s="2152"/>
      <c r="N174" s="2411"/>
      <c r="O174" s="2800"/>
      <c r="P174" s="5407" t="s">
        <v>86</v>
      </c>
      <c r="Q174" s="5408"/>
      <c r="R174" s="5408"/>
      <c r="S174" s="5408"/>
      <c r="T174" s="5408"/>
      <c r="U174" s="5408"/>
      <c r="V174" s="5408"/>
      <c r="W174" s="5408"/>
      <c r="X174" s="5409"/>
      <c r="Y174" s="2831"/>
      <c r="Z174" s="2831"/>
      <c r="AA174" s="3594" t="s">
        <v>2373</v>
      </c>
      <c r="AB174" s="2381"/>
      <c r="AD174" s="2388"/>
      <c r="AE174" s="2388"/>
      <c r="AF174" s="2388"/>
      <c r="AG174" s="2388"/>
      <c r="AH174" s="2388"/>
      <c r="AI174" s="2388"/>
      <c r="AJ174" s="2388"/>
      <c r="AK174" s="2388"/>
      <c r="AL174" s="2388"/>
      <c r="AM174" s="2388"/>
      <c r="AN174" s="2388"/>
      <c r="AO174" s="2388"/>
      <c r="AP174" s="2388"/>
      <c r="AQ174" s="2388"/>
    </row>
    <row r="175" spans="1:43" ht="19.5" thickBot="1">
      <c r="A175" s="5209"/>
      <c r="B175" s="2406">
        <f>LARGE(B142:B174,1)+1</f>
        <v>34</v>
      </c>
      <c r="C175" s="2152"/>
      <c r="D175" s="2152"/>
      <c r="E175" s="2152"/>
      <c r="F175" s="2152"/>
      <c r="G175" s="2152"/>
      <c r="H175" s="2152"/>
      <c r="I175" s="2152"/>
      <c r="J175" s="2152"/>
      <c r="K175" s="2152"/>
      <c r="L175" s="2152"/>
      <c r="M175" s="2152"/>
      <c r="N175" s="2411"/>
      <c r="O175" s="2800"/>
      <c r="P175" s="5410" t="s">
        <v>87</v>
      </c>
      <c r="Q175" s="5411"/>
      <c r="R175" s="5411"/>
      <c r="S175" s="5412"/>
      <c r="T175" s="5413" t="s">
        <v>88</v>
      </c>
      <c r="U175" s="5414"/>
      <c r="V175" s="5414"/>
      <c r="W175" s="5414"/>
      <c r="X175" s="5415"/>
      <c r="Y175" s="2831"/>
      <c r="Z175" s="2831"/>
      <c r="AA175" s="3594" t="s">
        <v>2373</v>
      </c>
      <c r="AB175" s="2381"/>
      <c r="AD175" s="2388"/>
      <c r="AE175" s="2388"/>
      <c r="AF175" s="2388"/>
      <c r="AG175" s="2388"/>
      <c r="AH175" s="2388"/>
      <c r="AI175" s="2388"/>
      <c r="AJ175" s="2388"/>
      <c r="AK175" s="2388"/>
      <c r="AL175" s="2388"/>
      <c r="AM175" s="2388"/>
      <c r="AN175" s="2388"/>
      <c r="AO175" s="2388"/>
      <c r="AP175" s="2388"/>
      <c r="AQ175" s="2388"/>
    </row>
    <row r="176" spans="1:43" ht="18.75">
      <c r="A176" s="5209"/>
      <c r="B176" s="2406">
        <f>LARGE(B142:B175,1)+1</f>
        <v>35</v>
      </c>
      <c r="C176" s="2152"/>
      <c r="D176" s="2152"/>
      <c r="E176" s="2152"/>
      <c r="F176" s="2152"/>
      <c r="G176" s="2152"/>
      <c r="H176" s="2152"/>
      <c r="I176" s="2152"/>
      <c r="J176" s="2152"/>
      <c r="K176" s="2152"/>
      <c r="L176" s="2152"/>
      <c r="M176" s="2152"/>
      <c r="N176" s="2411"/>
      <c r="O176" s="2800"/>
      <c r="P176" s="5416" t="s">
        <v>89</v>
      </c>
      <c r="Q176" s="5418" t="s">
        <v>90</v>
      </c>
      <c r="R176" s="5418" t="s">
        <v>91</v>
      </c>
      <c r="S176" s="5420" t="s">
        <v>92</v>
      </c>
      <c r="T176" s="3566" t="s">
        <v>17</v>
      </c>
      <c r="U176" s="3567" t="s">
        <v>257</v>
      </c>
      <c r="V176" s="3568" t="s">
        <v>93</v>
      </c>
      <c r="W176" s="3568" t="s">
        <v>94</v>
      </c>
      <c r="X176" s="3569" t="s">
        <v>95</v>
      </c>
      <c r="Y176" s="2831"/>
      <c r="Z176" s="2831"/>
      <c r="AA176" s="3594" t="s">
        <v>2373</v>
      </c>
      <c r="AB176" s="2381"/>
      <c r="AD176" s="2388"/>
      <c r="AE176" s="2388"/>
      <c r="AF176" s="2388"/>
      <c r="AG176" s="2388"/>
      <c r="AH176" s="2388"/>
      <c r="AI176" s="2388"/>
      <c r="AJ176" s="2388"/>
      <c r="AK176" s="2388"/>
      <c r="AL176" s="2388"/>
      <c r="AM176" s="2388"/>
      <c r="AN176" s="2388"/>
      <c r="AO176" s="2388"/>
      <c r="AP176" s="2388"/>
      <c r="AQ176" s="2388"/>
    </row>
    <row r="177" spans="1:43" ht="18.75">
      <c r="A177" s="5209"/>
      <c r="B177" s="2406">
        <f>LARGE(B142:B176,1)+1</f>
        <v>36</v>
      </c>
      <c r="C177" s="2152"/>
      <c r="D177" s="2152"/>
      <c r="E177" s="2152"/>
      <c r="F177" s="2152"/>
      <c r="G177" s="2152"/>
      <c r="H177" s="2152"/>
      <c r="I177" s="2152"/>
      <c r="J177" s="2152"/>
      <c r="K177" s="2152"/>
      <c r="L177" s="2152"/>
      <c r="M177" s="2152"/>
      <c r="N177" s="2411"/>
      <c r="O177" s="2800"/>
      <c r="P177" s="5417"/>
      <c r="Q177" s="5419"/>
      <c r="R177" s="5419"/>
      <c r="S177" s="5421"/>
      <c r="T177" s="3570" t="s">
        <v>96</v>
      </c>
      <c r="U177" s="5422" t="s">
        <v>121</v>
      </c>
      <c r="V177" s="3571" t="s">
        <v>97</v>
      </c>
      <c r="W177" s="3571" t="s">
        <v>98</v>
      </c>
      <c r="X177" s="3572" t="s">
        <v>99</v>
      </c>
      <c r="Y177" s="2831"/>
      <c r="Z177" s="2831"/>
      <c r="AA177" s="3594" t="s">
        <v>2373</v>
      </c>
      <c r="AB177" s="2381"/>
      <c r="AD177" s="2388"/>
      <c r="AE177" s="2388"/>
      <c r="AF177" s="2388"/>
      <c r="AG177" s="2388"/>
      <c r="AH177" s="2388"/>
      <c r="AI177" s="2388"/>
      <c r="AJ177" s="2388"/>
      <c r="AK177" s="2388"/>
      <c r="AL177" s="2388"/>
      <c r="AM177" s="2388"/>
      <c r="AN177" s="2388"/>
      <c r="AO177" s="2388"/>
      <c r="AP177" s="2388"/>
      <c r="AQ177" s="2388"/>
    </row>
    <row r="178" spans="1:43" ht="18.75">
      <c r="A178" s="5209"/>
      <c r="B178" s="2406">
        <f>LARGE(B142:B177,1)+1</f>
        <v>37</v>
      </c>
      <c r="C178" s="2152"/>
      <c r="D178" s="2152"/>
      <c r="E178" s="2152"/>
      <c r="F178" s="2152"/>
      <c r="G178" s="2152"/>
      <c r="H178" s="2152"/>
      <c r="I178" s="2152"/>
      <c r="J178" s="2152"/>
      <c r="K178" s="2152"/>
      <c r="L178" s="2152"/>
      <c r="M178" s="2152"/>
      <c r="N178" s="2411"/>
      <c r="O178" s="2800"/>
      <c r="P178" s="3576" t="s">
        <v>100</v>
      </c>
      <c r="Q178" s="3577" t="s">
        <v>101</v>
      </c>
      <c r="R178" s="3577" t="s">
        <v>102</v>
      </c>
      <c r="S178" s="3578" t="s">
        <v>103</v>
      </c>
      <c r="T178" s="3573">
        <v>1</v>
      </c>
      <c r="U178" s="5423"/>
      <c r="V178" s="3574" t="s">
        <v>104</v>
      </c>
      <c r="W178" s="3574" t="s">
        <v>104</v>
      </c>
      <c r="X178" s="3575">
        <v>0</v>
      </c>
      <c r="Y178" s="2831"/>
      <c r="Z178" s="2831"/>
      <c r="AA178" s="3594" t="s">
        <v>2373</v>
      </c>
      <c r="AB178" s="2381"/>
      <c r="AD178" s="2388"/>
      <c r="AE178" s="2388"/>
      <c r="AF178" s="2388"/>
      <c r="AG178" s="2388"/>
      <c r="AH178" s="2388"/>
      <c r="AI178" s="2388"/>
      <c r="AJ178" s="2388"/>
      <c r="AK178" s="2388"/>
      <c r="AL178" s="2388"/>
      <c r="AM178" s="2388"/>
      <c r="AN178" s="2388"/>
      <c r="AO178" s="2388"/>
      <c r="AP178" s="2388"/>
      <c r="AQ178" s="2388"/>
    </row>
    <row r="179" spans="1:43" ht="18.75">
      <c r="A179" s="5209"/>
      <c r="B179" s="2406">
        <f>LARGE(B142:B178,1)+1</f>
        <v>38</v>
      </c>
      <c r="C179" s="2152"/>
      <c r="D179" s="2152"/>
      <c r="E179" s="2152"/>
      <c r="F179" s="2152"/>
      <c r="G179" s="2152"/>
      <c r="H179" s="2152"/>
      <c r="I179" s="2152"/>
      <c r="J179" s="2152"/>
      <c r="K179" s="2152"/>
      <c r="L179" s="2152"/>
      <c r="M179" s="2152"/>
      <c r="N179" s="2411"/>
      <c r="O179" s="2800"/>
      <c r="P179" s="3576" t="s">
        <v>105</v>
      </c>
      <c r="Q179" s="3577" t="s">
        <v>106</v>
      </c>
      <c r="R179" s="3577" t="s">
        <v>107</v>
      </c>
      <c r="S179" s="3578" t="s">
        <v>108</v>
      </c>
      <c r="T179" s="3582" t="s">
        <v>104</v>
      </c>
      <c r="U179" s="5423"/>
      <c r="V179" s="3583">
        <v>5</v>
      </c>
      <c r="W179" s="3583" t="s">
        <v>104</v>
      </c>
      <c r="X179" s="3584" t="s">
        <v>104</v>
      </c>
      <c r="Y179" s="2831"/>
      <c r="Z179" s="2831"/>
      <c r="AA179" s="3594" t="s">
        <v>2373</v>
      </c>
      <c r="AB179" s="2381"/>
      <c r="AD179" s="2388"/>
      <c r="AE179" s="2388"/>
      <c r="AF179" s="2388"/>
      <c r="AG179" s="2388"/>
      <c r="AH179" s="2388"/>
      <c r="AI179" s="2388"/>
      <c r="AJ179" s="2388"/>
      <c r="AK179" s="2388"/>
      <c r="AL179" s="2388"/>
      <c r="AM179" s="2388"/>
      <c r="AN179" s="2388"/>
      <c r="AO179" s="2388"/>
      <c r="AP179" s="2388"/>
      <c r="AQ179" s="2388"/>
    </row>
    <row r="180" spans="1:43" ht="18.75">
      <c r="A180" s="5209"/>
      <c r="B180" s="2406">
        <f>LARGE(B142:B179,1)+1</f>
        <v>39</v>
      </c>
      <c r="C180" s="2152"/>
      <c r="D180" s="2152"/>
      <c r="E180" s="2152"/>
      <c r="F180" s="2152"/>
      <c r="G180" s="2152"/>
      <c r="H180" s="2152"/>
      <c r="I180" s="2152"/>
      <c r="J180" s="2152"/>
      <c r="K180" s="2152"/>
      <c r="L180" s="2152"/>
      <c r="M180" s="2152"/>
      <c r="N180" s="2411"/>
      <c r="O180" s="2800"/>
      <c r="P180" s="3576"/>
      <c r="Q180" s="3577"/>
      <c r="R180" s="3577"/>
      <c r="S180" s="3578"/>
      <c r="T180" s="3591"/>
      <c r="U180" s="5423"/>
      <c r="V180" s="3592"/>
      <c r="W180" s="3592"/>
      <c r="X180" s="3593"/>
      <c r="Y180" s="2831"/>
      <c r="Z180" s="2831"/>
      <c r="AA180" s="3594" t="s">
        <v>2373</v>
      </c>
      <c r="AB180" s="2381"/>
      <c r="AD180" s="2388"/>
      <c r="AE180" s="2388"/>
      <c r="AF180" s="2388"/>
      <c r="AG180" s="2388"/>
      <c r="AH180" s="2388"/>
      <c r="AI180" s="2388"/>
      <c r="AJ180" s="2388"/>
      <c r="AK180" s="2388"/>
      <c r="AL180" s="2388"/>
      <c r="AM180" s="2388"/>
      <c r="AN180" s="2388"/>
      <c r="AO180" s="2388"/>
      <c r="AP180" s="2388"/>
      <c r="AQ180" s="2388"/>
    </row>
    <row r="181" spans="1:43" ht="18.75">
      <c r="A181" s="5209"/>
      <c r="B181" s="2406">
        <f>LARGE(B142:B180,1)+1</f>
        <v>40</v>
      </c>
      <c r="C181" s="2152"/>
      <c r="D181" s="2152"/>
      <c r="E181" s="2152"/>
      <c r="F181" s="2152"/>
      <c r="G181" s="2152"/>
      <c r="H181" s="2152"/>
      <c r="I181" s="2152"/>
      <c r="J181" s="2152"/>
      <c r="K181" s="2152"/>
      <c r="L181" s="2152"/>
      <c r="M181" s="2152"/>
      <c r="N181" s="2411"/>
      <c r="O181" s="2800"/>
      <c r="P181" s="3576" t="s">
        <v>109</v>
      </c>
      <c r="Q181" s="3577" t="s">
        <v>110</v>
      </c>
      <c r="R181" s="3577" t="s">
        <v>111</v>
      </c>
      <c r="S181" s="3578" t="s">
        <v>112</v>
      </c>
      <c r="T181" s="3585">
        <v>0</v>
      </c>
      <c r="U181" s="5423"/>
      <c r="V181" s="3586">
        <v>2</v>
      </c>
      <c r="W181" s="3586">
        <v>5</v>
      </c>
      <c r="X181" s="3587">
        <v>0</v>
      </c>
      <c r="Y181" s="2831"/>
      <c r="Z181" s="2831"/>
      <c r="AA181" s="3594" t="s">
        <v>2373</v>
      </c>
      <c r="AB181" s="2381"/>
      <c r="AD181" s="2388"/>
      <c r="AE181" s="2388"/>
      <c r="AF181" s="2388"/>
      <c r="AG181" s="2388"/>
      <c r="AH181" s="2388"/>
      <c r="AI181" s="2388"/>
      <c r="AJ181" s="2388"/>
      <c r="AK181" s="2388"/>
      <c r="AL181" s="2388"/>
      <c r="AM181" s="2388"/>
      <c r="AN181" s="2388"/>
      <c r="AO181" s="2388"/>
      <c r="AP181" s="2388"/>
      <c r="AQ181" s="2388"/>
    </row>
    <row r="182" spans="1:43" ht="18.75">
      <c r="A182" s="5209"/>
      <c r="B182" s="2406">
        <f>LARGE(B142:B181,1)+1</f>
        <v>41</v>
      </c>
      <c r="C182" s="2152"/>
      <c r="D182" s="2152"/>
      <c r="E182" s="2152"/>
      <c r="F182" s="2152"/>
      <c r="G182" s="2152"/>
      <c r="H182" s="2152"/>
      <c r="I182" s="2152"/>
      <c r="J182" s="2152"/>
      <c r="K182" s="2152"/>
      <c r="L182" s="2152"/>
      <c r="M182" s="2152"/>
      <c r="N182" s="2411"/>
      <c r="O182" s="2800"/>
      <c r="P182" s="3579" t="s">
        <v>113</v>
      </c>
      <c r="Q182" s="3580" t="s">
        <v>114</v>
      </c>
      <c r="R182" s="3580" t="s">
        <v>115</v>
      </c>
      <c r="S182" s="3581" t="s">
        <v>116</v>
      </c>
      <c r="T182" s="3588">
        <v>0</v>
      </c>
      <c r="U182" s="5424"/>
      <c r="V182" s="3589">
        <v>1</v>
      </c>
      <c r="W182" s="3589">
        <v>2</v>
      </c>
      <c r="X182" s="3590">
        <v>5</v>
      </c>
      <c r="Y182" s="2831"/>
      <c r="Z182" s="2831"/>
      <c r="AA182" s="3594" t="s">
        <v>2373</v>
      </c>
      <c r="AB182" s="2381"/>
      <c r="AD182" s="2388"/>
      <c r="AE182" s="2388"/>
      <c r="AF182" s="2388"/>
      <c r="AG182" s="2388"/>
      <c r="AH182" s="2388"/>
      <c r="AI182" s="2388"/>
      <c r="AJ182" s="2388"/>
      <c r="AK182" s="2388"/>
      <c r="AL182" s="2388"/>
      <c r="AM182" s="2388"/>
      <c r="AN182" s="2388"/>
      <c r="AO182" s="2388"/>
      <c r="AP182" s="2388"/>
      <c r="AQ182" s="2388"/>
    </row>
    <row r="183" spans="1:43" ht="18.75">
      <c r="A183" s="5209"/>
      <c r="B183" s="2406">
        <f>LARGE(B142:B182,1)+1</f>
        <v>42</v>
      </c>
      <c r="C183" s="2152"/>
      <c r="D183" s="2152"/>
      <c r="E183" s="2152"/>
      <c r="F183" s="2152"/>
      <c r="G183" s="2152"/>
      <c r="H183" s="2152"/>
      <c r="I183" s="2152"/>
      <c r="J183" s="2152"/>
      <c r="K183" s="2152"/>
      <c r="L183" s="2152"/>
      <c r="M183" s="2152"/>
      <c r="N183" s="2411"/>
      <c r="O183" s="2800"/>
      <c r="P183" s="5400" t="s">
        <v>2380</v>
      </c>
      <c r="Q183" s="5402" t="s">
        <v>117</v>
      </c>
      <c r="R183" s="5402"/>
      <c r="S183" s="5402"/>
      <c r="T183" s="5402"/>
      <c r="U183" s="5402"/>
      <c r="V183" s="5402"/>
      <c r="W183" s="5402"/>
      <c r="X183" s="5403"/>
      <c r="Y183" s="2831"/>
      <c r="Z183" s="2831"/>
      <c r="AA183" s="3594" t="s">
        <v>2373</v>
      </c>
      <c r="AB183" s="2381"/>
      <c r="AD183" s="2388"/>
      <c r="AE183" s="2388"/>
      <c r="AF183" s="2388"/>
      <c r="AG183" s="2388"/>
      <c r="AH183" s="2388"/>
      <c r="AI183" s="2388"/>
      <c r="AJ183" s="2388"/>
      <c r="AK183" s="2388"/>
      <c r="AL183" s="2388"/>
      <c r="AM183" s="2388"/>
      <c r="AN183" s="2388"/>
      <c r="AO183" s="2388"/>
      <c r="AP183" s="2388"/>
      <c r="AQ183" s="2388"/>
    </row>
    <row r="184" spans="1:43" ht="19.5" thickBot="1">
      <c r="A184" s="5209"/>
      <c r="B184" s="2406">
        <f>LARGE(B142:B183,1)+1</f>
        <v>43</v>
      </c>
      <c r="C184" s="2152"/>
      <c r="D184" s="2152"/>
      <c r="E184" s="2152"/>
      <c r="F184" s="2152"/>
      <c r="G184" s="2152"/>
      <c r="H184" s="2152"/>
      <c r="I184" s="2152"/>
      <c r="J184" s="2152"/>
      <c r="K184" s="2152"/>
      <c r="L184" s="2152"/>
      <c r="M184" s="2152"/>
      <c r="N184" s="2411"/>
      <c r="O184" s="2800"/>
      <c r="P184" s="5401"/>
      <c r="Q184" s="5404"/>
      <c r="R184" s="5404"/>
      <c r="S184" s="5404"/>
      <c r="T184" s="5404"/>
      <c r="U184" s="5404"/>
      <c r="V184" s="5404"/>
      <c r="W184" s="5404"/>
      <c r="X184" s="5405"/>
      <c r="Y184" s="2831"/>
      <c r="Z184" s="2831"/>
      <c r="AA184" s="3594" t="s">
        <v>2373</v>
      </c>
      <c r="AB184" s="2381"/>
      <c r="AD184" s="2388"/>
      <c r="AE184" s="2388"/>
      <c r="AF184" s="2388"/>
      <c r="AG184" s="2388"/>
      <c r="AH184" s="2388"/>
      <c r="AI184" s="2388"/>
      <c r="AJ184" s="2388"/>
      <c r="AK184" s="2388"/>
      <c r="AL184" s="2388"/>
      <c r="AM184" s="2388"/>
      <c r="AN184" s="2388"/>
      <c r="AO184" s="2388"/>
      <c r="AP184" s="2388"/>
      <c r="AQ184" s="2388"/>
    </row>
    <row r="185" spans="1:43" ht="18.75">
      <c r="A185" s="5209"/>
      <c r="B185" s="2406">
        <f>LARGE(B142:B184,1)+1</f>
        <v>44</v>
      </c>
      <c r="C185" s="2152"/>
      <c r="D185" s="2152"/>
      <c r="E185" s="2152"/>
      <c r="F185" s="2152"/>
      <c r="G185" s="2152"/>
      <c r="H185" s="2152"/>
      <c r="I185" s="2152"/>
      <c r="J185" s="2152"/>
      <c r="K185" s="2152"/>
      <c r="L185" s="2152"/>
      <c r="M185" s="2152"/>
      <c r="N185" s="2411"/>
      <c r="O185" s="2800"/>
      <c r="P185" s="2700" t="s">
        <v>126</v>
      </c>
      <c r="Q185" s="2700"/>
      <c r="R185" s="2700"/>
      <c r="S185" s="2700"/>
      <c r="T185" s="2700" t="s">
        <v>258</v>
      </c>
      <c r="U185" s="2700"/>
      <c r="V185" s="2801"/>
      <c r="W185" s="2831"/>
      <c r="X185" s="2831"/>
      <c r="Y185" s="2831"/>
      <c r="Z185" s="2831"/>
      <c r="AA185" s="3594" t="s">
        <v>2373</v>
      </c>
      <c r="AB185" s="2381"/>
      <c r="AD185" s="2388"/>
      <c r="AE185" s="2388"/>
      <c r="AF185" s="2388"/>
      <c r="AG185" s="2388"/>
      <c r="AH185" s="2388"/>
      <c r="AI185" s="2388"/>
      <c r="AJ185" s="2388"/>
      <c r="AK185" s="2388"/>
      <c r="AL185" s="2388"/>
      <c r="AM185" s="2388"/>
      <c r="AN185" s="2388"/>
      <c r="AO185" s="2388"/>
      <c r="AP185" s="2388"/>
      <c r="AQ185" s="2388"/>
    </row>
    <row r="186" spans="1:43" ht="18.75">
      <c r="A186" s="5209"/>
      <c r="B186" s="2406">
        <f>LARGE(B142:B185,1)+1</f>
        <v>45</v>
      </c>
      <c r="C186" s="2152"/>
      <c r="D186" s="2152"/>
      <c r="E186" s="2152"/>
      <c r="F186" s="2152"/>
      <c r="G186" s="2152"/>
      <c r="H186" s="2152"/>
      <c r="I186" s="2152"/>
      <c r="J186" s="2152"/>
      <c r="K186" s="2152"/>
      <c r="L186" s="2152"/>
      <c r="M186" s="2152"/>
      <c r="N186" s="2411"/>
      <c r="O186" s="2800"/>
      <c r="P186" s="2826"/>
      <c r="Q186" s="2801"/>
      <c r="R186" s="2801"/>
      <c r="S186" s="2801"/>
      <c r="T186" s="2801"/>
      <c r="U186" s="2801"/>
      <c r="V186" s="2801"/>
      <c r="W186" s="2831"/>
      <c r="X186" s="2831"/>
      <c r="Y186" s="2831"/>
      <c r="Z186" s="2831"/>
      <c r="AA186" s="3594" t="s">
        <v>2373</v>
      </c>
      <c r="AB186" s="2381"/>
      <c r="AD186" s="2388"/>
      <c r="AE186" s="2388"/>
      <c r="AF186" s="2388"/>
      <c r="AG186" s="2388"/>
      <c r="AH186" s="2388"/>
      <c r="AI186" s="2388"/>
      <c r="AJ186" s="2388"/>
      <c r="AK186" s="2388"/>
      <c r="AL186" s="2388"/>
      <c r="AM186" s="2388"/>
      <c r="AN186" s="2388"/>
      <c r="AO186" s="2388"/>
      <c r="AP186" s="2388"/>
      <c r="AQ186" s="2388"/>
    </row>
    <row r="187" spans="1:43" ht="18.75">
      <c r="A187" s="5209"/>
      <c r="B187" s="2406">
        <f>LARGE(B142:B186,1)+1</f>
        <v>46</v>
      </c>
      <c r="C187" s="2152"/>
      <c r="D187" s="2152"/>
      <c r="E187" s="2152"/>
      <c r="F187" s="2152"/>
      <c r="G187" s="2152"/>
      <c r="H187" s="2152"/>
      <c r="I187" s="2152"/>
      <c r="J187" s="2152"/>
      <c r="K187" s="2152"/>
      <c r="L187" s="2152"/>
      <c r="M187" s="2152"/>
      <c r="N187" s="2411"/>
      <c r="O187" s="2800"/>
      <c r="P187" s="2826"/>
      <c r="Q187" s="2801"/>
      <c r="R187" s="2801"/>
      <c r="S187" s="2801"/>
      <c r="T187" s="2801"/>
      <c r="U187" s="2801"/>
      <c r="V187" s="2801"/>
      <c r="W187" s="2831"/>
      <c r="X187" s="2831"/>
      <c r="Y187" s="2831"/>
      <c r="Z187" s="2831"/>
      <c r="AA187" s="3594" t="s">
        <v>2373</v>
      </c>
      <c r="AB187" s="2381"/>
      <c r="AD187" s="2388"/>
      <c r="AE187" s="2388"/>
      <c r="AF187" s="2388"/>
      <c r="AG187" s="2388"/>
      <c r="AH187" s="2388"/>
      <c r="AI187" s="2388"/>
      <c r="AJ187" s="2388"/>
      <c r="AK187" s="2388"/>
      <c r="AL187" s="2388"/>
      <c r="AM187" s="2388"/>
      <c r="AN187" s="2388"/>
      <c r="AO187" s="2388"/>
      <c r="AP187" s="2388"/>
      <c r="AQ187" s="2388"/>
    </row>
    <row r="188" spans="1:43" ht="18.75">
      <c r="A188" s="5209"/>
      <c r="B188" s="2406">
        <f>LARGE(B142:B187,1)+1</f>
        <v>47</v>
      </c>
      <c r="C188" s="2152"/>
      <c r="D188" s="2152"/>
      <c r="E188" s="2152"/>
      <c r="F188" s="2152"/>
      <c r="G188" s="2152"/>
      <c r="H188" s="2152"/>
      <c r="I188" s="2152"/>
      <c r="J188" s="2152"/>
      <c r="K188" s="2152"/>
      <c r="L188" s="2152"/>
      <c r="M188" s="2152"/>
      <c r="N188" s="2411"/>
      <c r="O188" s="2800"/>
      <c r="P188" s="2826"/>
      <c r="Q188" s="2801"/>
      <c r="R188" s="2801"/>
      <c r="S188" s="2801"/>
      <c r="T188" s="2801"/>
      <c r="U188" s="2801"/>
      <c r="V188" s="2801"/>
      <c r="W188" s="2831"/>
      <c r="X188" s="2831"/>
      <c r="Y188" s="2831"/>
      <c r="Z188" s="2831"/>
      <c r="AA188" s="3594" t="s">
        <v>2373</v>
      </c>
      <c r="AB188" s="2381"/>
      <c r="AD188" s="2388"/>
      <c r="AE188" s="2388"/>
      <c r="AF188" s="2388"/>
      <c r="AG188" s="2388"/>
      <c r="AH188" s="2388"/>
      <c r="AI188" s="2388"/>
      <c r="AJ188" s="2388"/>
      <c r="AK188" s="2388"/>
      <c r="AL188" s="2388"/>
      <c r="AM188" s="2388"/>
      <c r="AN188" s="2388"/>
      <c r="AO188" s="2388"/>
      <c r="AP188" s="2388"/>
      <c r="AQ188" s="2388"/>
    </row>
    <row r="189" spans="1:43" ht="18.75">
      <c r="A189" s="5209"/>
      <c r="B189" s="2406">
        <f>LARGE(B142:B188,1)+1</f>
        <v>48</v>
      </c>
      <c r="C189" s="2152"/>
      <c r="D189" s="2152"/>
      <c r="E189" s="2152"/>
      <c r="F189" s="2152"/>
      <c r="G189" s="2152"/>
      <c r="H189" s="2152"/>
      <c r="I189" s="2152"/>
      <c r="J189" s="2152"/>
      <c r="K189" s="2152"/>
      <c r="L189" s="2152"/>
      <c r="M189" s="2152"/>
      <c r="N189" s="2411"/>
      <c r="O189" s="2800"/>
      <c r="P189" s="2826"/>
      <c r="Q189" s="2801"/>
      <c r="R189" s="2801"/>
      <c r="S189" s="2801"/>
      <c r="T189" s="2801"/>
      <c r="U189" s="2801"/>
      <c r="V189" s="2801"/>
      <c r="W189" s="2831"/>
      <c r="X189" s="2831"/>
      <c r="Y189" s="2831"/>
      <c r="Z189" s="2831"/>
      <c r="AA189" s="3594" t="s">
        <v>2373</v>
      </c>
      <c r="AB189" s="2381"/>
      <c r="AD189" s="2388"/>
      <c r="AE189" s="2388"/>
      <c r="AF189" s="2388"/>
      <c r="AG189" s="2388"/>
      <c r="AH189" s="2388"/>
      <c r="AI189" s="2388"/>
      <c r="AJ189" s="2388"/>
      <c r="AK189" s="2388"/>
      <c r="AL189" s="2388"/>
      <c r="AM189" s="2388"/>
      <c r="AN189" s="2388"/>
      <c r="AO189" s="2388"/>
      <c r="AP189" s="2388"/>
      <c r="AQ189" s="2388"/>
    </row>
    <row r="190" spans="1:43" ht="18.75">
      <c r="A190" s="5209"/>
      <c r="B190" s="2406">
        <f>LARGE(B142:B189,1)+1</f>
        <v>49</v>
      </c>
      <c r="C190" s="2152"/>
      <c r="D190" s="2152"/>
      <c r="E190" s="2152"/>
      <c r="F190" s="2152"/>
      <c r="G190" s="2152"/>
      <c r="H190" s="2152"/>
      <c r="I190" s="2152"/>
      <c r="J190" s="2152"/>
      <c r="K190" s="2152"/>
      <c r="L190" s="2152"/>
      <c r="M190" s="2152"/>
      <c r="N190" s="2411"/>
      <c r="O190" s="2800"/>
      <c r="P190" s="2826"/>
      <c r="Q190" s="2801"/>
      <c r="R190" s="2801"/>
      <c r="S190" s="2801"/>
      <c r="T190" s="2801"/>
      <c r="U190" s="2801"/>
      <c r="V190" s="2801"/>
      <c r="W190" s="2831"/>
      <c r="X190" s="2831"/>
      <c r="Y190" s="2831"/>
      <c r="Z190" s="2831"/>
      <c r="AA190" s="3594" t="s">
        <v>2373</v>
      </c>
      <c r="AB190" s="2381"/>
      <c r="AD190" s="2388"/>
      <c r="AE190" s="2388"/>
      <c r="AF190" s="2388"/>
      <c r="AG190" s="2388"/>
      <c r="AH190" s="2388"/>
      <c r="AI190" s="2388"/>
      <c r="AJ190" s="2388"/>
      <c r="AK190" s="2388"/>
      <c r="AL190" s="2388"/>
      <c r="AM190" s="2388"/>
      <c r="AN190" s="2388"/>
      <c r="AO190" s="2388"/>
      <c r="AP190" s="2388"/>
      <c r="AQ190" s="2388"/>
    </row>
    <row r="191" spans="1:43" ht="18.75">
      <c r="A191" s="5209"/>
      <c r="B191" s="2406">
        <f>LARGE(B142:B190,1)+1</f>
        <v>50</v>
      </c>
      <c r="C191" s="2152"/>
      <c r="D191" s="2152"/>
      <c r="E191" s="2152"/>
      <c r="F191" s="2152"/>
      <c r="G191" s="2152"/>
      <c r="H191" s="2152"/>
      <c r="I191" s="2152"/>
      <c r="J191" s="2152"/>
      <c r="K191" s="2152"/>
      <c r="L191" s="2152"/>
      <c r="M191" s="2152"/>
      <c r="N191" s="2411"/>
      <c r="O191" s="2800"/>
      <c r="P191" s="2826"/>
      <c r="Q191" s="2801"/>
      <c r="R191" s="2801"/>
      <c r="S191" s="2801"/>
      <c r="T191" s="2801"/>
      <c r="U191" s="2801"/>
      <c r="V191" s="2801"/>
      <c r="W191" s="2831"/>
      <c r="X191" s="2831"/>
      <c r="Y191" s="2831"/>
      <c r="Z191" s="2831"/>
      <c r="AA191" s="3594" t="s">
        <v>2373</v>
      </c>
      <c r="AB191" s="2381"/>
      <c r="AD191" s="2388"/>
      <c r="AE191" s="2388"/>
      <c r="AF191" s="2388"/>
      <c r="AG191" s="2388"/>
      <c r="AH191" s="2388"/>
      <c r="AI191" s="2388"/>
      <c r="AJ191" s="2388"/>
      <c r="AK191" s="2388"/>
      <c r="AL191" s="2388"/>
      <c r="AM191" s="2388"/>
      <c r="AN191" s="2388"/>
      <c r="AO191" s="2388"/>
      <c r="AP191" s="2388"/>
      <c r="AQ191" s="2388"/>
    </row>
    <row r="192" spans="1:43" ht="18.75">
      <c r="A192" s="5209"/>
      <c r="B192" s="2406">
        <f>LARGE(B142:B191,1)+1</f>
        <v>51</v>
      </c>
      <c r="C192" s="2152"/>
      <c r="D192" s="2152"/>
      <c r="E192" s="2152"/>
      <c r="F192" s="2152"/>
      <c r="G192" s="2152"/>
      <c r="H192" s="2152"/>
      <c r="I192" s="2152"/>
      <c r="J192" s="2152"/>
      <c r="K192" s="2152"/>
      <c r="L192" s="2152"/>
      <c r="M192" s="2152"/>
      <c r="N192" s="2411"/>
      <c r="O192" s="2800"/>
      <c r="P192" s="2826"/>
      <c r="Q192" s="2801"/>
      <c r="R192" s="2801"/>
      <c r="S192" s="2801"/>
      <c r="T192" s="2801"/>
      <c r="U192" s="2801"/>
      <c r="V192" s="2801"/>
      <c r="W192" s="2831"/>
      <c r="X192" s="2831"/>
      <c r="Y192" s="2831"/>
      <c r="Z192" s="2831"/>
      <c r="AA192" s="3594" t="s">
        <v>2373</v>
      </c>
      <c r="AB192" s="2381"/>
      <c r="AD192" s="2388"/>
      <c r="AE192" s="2388"/>
      <c r="AF192" s="2388"/>
      <c r="AG192" s="2388"/>
      <c r="AH192" s="2388"/>
      <c r="AI192" s="2388"/>
      <c r="AJ192" s="2388"/>
      <c r="AK192" s="2388"/>
      <c r="AL192" s="2388"/>
      <c r="AM192" s="2388"/>
      <c r="AN192" s="2388"/>
      <c r="AO192" s="2388"/>
      <c r="AP192" s="2388"/>
      <c r="AQ192" s="2388"/>
    </row>
    <row r="193" spans="1:43" ht="18.75">
      <c r="A193" s="5209"/>
      <c r="B193" s="2406">
        <f>LARGE(B142:B192,1)+1</f>
        <v>52</v>
      </c>
      <c r="C193" s="2152"/>
      <c r="D193" s="2152"/>
      <c r="E193" s="2152"/>
      <c r="F193" s="2152"/>
      <c r="G193" s="2152"/>
      <c r="H193" s="2152"/>
      <c r="I193" s="2152"/>
      <c r="J193" s="2152"/>
      <c r="K193" s="2152"/>
      <c r="L193" s="2152"/>
      <c r="M193" s="2152"/>
      <c r="N193" s="2411"/>
      <c r="O193" s="2800"/>
      <c r="P193" s="2826"/>
      <c r="Q193" s="2801"/>
      <c r="R193" s="2801"/>
      <c r="S193" s="2801"/>
      <c r="T193" s="2801"/>
      <c r="U193" s="2801"/>
      <c r="V193" s="2801"/>
      <c r="W193" s="2831"/>
      <c r="X193" s="2831"/>
      <c r="Y193" s="2831"/>
      <c r="Z193" s="2831"/>
      <c r="AA193" s="3594" t="s">
        <v>2373</v>
      </c>
      <c r="AB193" s="2381"/>
      <c r="AD193" s="2388"/>
      <c r="AE193" s="2388"/>
      <c r="AF193" s="2388"/>
      <c r="AG193" s="2388"/>
      <c r="AH193" s="2388"/>
      <c r="AI193" s="2388"/>
      <c r="AJ193" s="2388"/>
      <c r="AK193" s="2388"/>
      <c r="AL193" s="2388"/>
      <c r="AM193" s="2388"/>
      <c r="AN193" s="2388"/>
      <c r="AO193" s="2388"/>
      <c r="AP193" s="2388"/>
      <c r="AQ193" s="2388"/>
    </row>
    <row r="194" spans="1:43" ht="18.75">
      <c r="A194" s="5209"/>
      <c r="B194" s="2406">
        <f>LARGE(B142:B193,1)+1</f>
        <v>53</v>
      </c>
      <c r="C194" s="2152"/>
      <c r="D194" s="2152"/>
      <c r="E194" s="2152"/>
      <c r="F194" s="2152"/>
      <c r="G194" s="2152"/>
      <c r="H194" s="2152"/>
      <c r="I194" s="2152"/>
      <c r="J194" s="2152"/>
      <c r="K194" s="2152"/>
      <c r="L194" s="2152"/>
      <c r="M194" s="2152"/>
      <c r="N194" s="2411"/>
      <c r="O194" s="2800"/>
      <c r="P194" s="2826"/>
      <c r="Q194" s="2801"/>
      <c r="R194" s="2801"/>
      <c r="S194" s="2801"/>
      <c r="T194" s="2801"/>
      <c r="U194" s="2801"/>
      <c r="V194" s="2801"/>
      <c r="W194" s="2831"/>
      <c r="X194" s="2831"/>
      <c r="Y194" s="2831"/>
      <c r="Z194" s="2831"/>
      <c r="AA194" s="3594" t="s">
        <v>2373</v>
      </c>
      <c r="AB194" s="2381"/>
      <c r="AD194" s="2388"/>
      <c r="AE194" s="2388"/>
      <c r="AF194" s="2388"/>
      <c r="AG194" s="2388"/>
      <c r="AH194" s="2388"/>
      <c r="AI194" s="2388"/>
      <c r="AJ194" s="2388"/>
      <c r="AK194" s="2388"/>
      <c r="AL194" s="2388"/>
      <c r="AM194" s="2388"/>
      <c r="AN194" s="2388"/>
      <c r="AO194" s="2388"/>
      <c r="AP194" s="2388"/>
      <c r="AQ194" s="2388"/>
    </row>
    <row r="195" spans="1:43" ht="18.75">
      <c r="A195" s="5209"/>
      <c r="B195" s="2406">
        <f>LARGE(B142:B194,1)+1</f>
        <v>54</v>
      </c>
      <c r="C195" s="2152"/>
      <c r="D195" s="2152"/>
      <c r="E195" s="2152"/>
      <c r="F195" s="2152"/>
      <c r="G195" s="2152"/>
      <c r="H195" s="2152"/>
      <c r="I195" s="2152"/>
      <c r="J195" s="2152"/>
      <c r="K195" s="2152"/>
      <c r="L195" s="2152"/>
      <c r="M195" s="2152"/>
      <c r="N195" s="2411"/>
      <c r="O195" s="2800"/>
      <c r="P195" s="2826"/>
      <c r="Q195" s="2801"/>
      <c r="R195" s="2801"/>
      <c r="S195" s="2801"/>
      <c r="T195" s="2801"/>
      <c r="U195" s="2801"/>
      <c r="V195" s="2801"/>
      <c r="W195" s="2831"/>
      <c r="X195" s="2831"/>
      <c r="Y195" s="2831"/>
      <c r="Z195" s="2831"/>
      <c r="AA195" s="3594" t="s">
        <v>2373</v>
      </c>
      <c r="AB195" s="2381"/>
      <c r="AD195" s="2388"/>
      <c r="AE195" s="2388"/>
      <c r="AF195" s="2388"/>
      <c r="AG195" s="2388"/>
      <c r="AH195" s="2388"/>
      <c r="AI195" s="2388"/>
      <c r="AJ195" s="2388"/>
      <c r="AK195" s="2388"/>
      <c r="AL195" s="2388"/>
      <c r="AM195" s="2388"/>
      <c r="AN195" s="2388"/>
      <c r="AO195" s="2388"/>
      <c r="AP195" s="2388"/>
      <c r="AQ195" s="2388"/>
    </row>
    <row r="196" spans="1:43" ht="18.75">
      <c r="A196" s="5209"/>
      <c r="B196" s="2406">
        <f>LARGE(B142:B195,1)+1</f>
        <v>55</v>
      </c>
      <c r="C196" s="2152"/>
      <c r="D196" s="2152"/>
      <c r="E196" s="2152"/>
      <c r="F196" s="2152"/>
      <c r="G196" s="2152"/>
      <c r="H196" s="2152"/>
      <c r="I196" s="2152"/>
      <c r="J196" s="2152"/>
      <c r="K196" s="2152"/>
      <c r="L196" s="2152"/>
      <c r="M196" s="2152"/>
      <c r="N196" s="2411"/>
      <c r="O196" s="2800"/>
      <c r="P196" s="2826"/>
      <c r="Q196" s="2801"/>
      <c r="R196" s="2801"/>
      <c r="S196" s="2801"/>
      <c r="T196" s="2801"/>
      <c r="U196" s="2801"/>
      <c r="V196" s="2801"/>
      <c r="W196" s="2831"/>
      <c r="X196" s="2831"/>
      <c r="Y196" s="2831"/>
      <c r="Z196" s="2831"/>
      <c r="AA196" s="3594" t="s">
        <v>2373</v>
      </c>
      <c r="AB196" s="2381"/>
      <c r="AD196" s="2388"/>
      <c r="AE196" s="2388"/>
      <c r="AF196" s="2388"/>
      <c r="AG196" s="2388"/>
      <c r="AH196" s="2388"/>
      <c r="AI196" s="2388"/>
      <c r="AJ196" s="2388"/>
      <c r="AK196" s="2388"/>
      <c r="AL196" s="2388"/>
      <c r="AM196" s="2388"/>
      <c r="AN196" s="2388"/>
      <c r="AO196" s="2388"/>
      <c r="AP196" s="2388"/>
      <c r="AQ196" s="2388"/>
    </row>
    <row r="197" spans="1:43" ht="18.75">
      <c r="A197" s="5209"/>
      <c r="B197" s="2406">
        <f>LARGE(B142:B196,1)+1</f>
        <v>56</v>
      </c>
      <c r="C197" s="2152"/>
      <c r="D197" s="2152"/>
      <c r="E197" s="2152"/>
      <c r="F197" s="2152"/>
      <c r="G197" s="2152"/>
      <c r="H197" s="2152"/>
      <c r="I197" s="2152"/>
      <c r="J197" s="2152"/>
      <c r="K197" s="2152"/>
      <c r="L197" s="2152"/>
      <c r="M197" s="2152"/>
      <c r="N197" s="2411"/>
      <c r="O197" s="2800"/>
      <c r="P197" s="2826"/>
      <c r="Q197" s="2801"/>
      <c r="R197" s="2801"/>
      <c r="S197" s="2801"/>
      <c r="T197" s="2801"/>
      <c r="U197" s="2801"/>
      <c r="V197" s="2801"/>
      <c r="W197" s="2831"/>
      <c r="X197" s="2831"/>
      <c r="Y197" s="2831"/>
      <c r="Z197" s="2831"/>
      <c r="AA197" s="3594" t="s">
        <v>2373</v>
      </c>
      <c r="AB197" s="2381"/>
      <c r="AD197" s="2388"/>
      <c r="AE197" s="2388"/>
      <c r="AF197" s="2388"/>
      <c r="AG197" s="2388"/>
      <c r="AH197" s="2388"/>
      <c r="AI197" s="2388"/>
      <c r="AJ197" s="2388"/>
      <c r="AK197" s="2388"/>
      <c r="AL197" s="2388"/>
      <c r="AM197" s="2388"/>
      <c r="AN197" s="2388"/>
      <c r="AO197" s="2388"/>
      <c r="AP197" s="2388"/>
      <c r="AQ197" s="2388"/>
    </row>
    <row r="198" spans="1:43" ht="18.75">
      <c r="A198" s="5209"/>
      <c r="B198" s="2406">
        <f>LARGE(B142:B197,1)+1</f>
        <v>57</v>
      </c>
      <c r="C198" s="2152"/>
      <c r="D198" s="2152"/>
      <c r="E198" s="2152"/>
      <c r="F198" s="2152"/>
      <c r="G198" s="2152"/>
      <c r="H198" s="2152"/>
      <c r="I198" s="2152"/>
      <c r="J198" s="2152"/>
      <c r="K198" s="2152"/>
      <c r="L198" s="2152"/>
      <c r="M198" s="2152"/>
      <c r="N198" s="2411"/>
      <c r="O198" s="2800"/>
      <c r="P198" s="2826"/>
      <c r="Q198" s="2801"/>
      <c r="R198" s="2801"/>
      <c r="S198" s="2801"/>
      <c r="T198" s="2801"/>
      <c r="U198" s="2801"/>
      <c r="V198" s="2801"/>
      <c r="W198" s="2831"/>
      <c r="X198" s="2831"/>
      <c r="Y198" s="2831"/>
      <c r="Z198" s="2831"/>
      <c r="AA198" s="3594" t="s">
        <v>2373</v>
      </c>
      <c r="AB198" s="2381"/>
      <c r="AD198" s="2388"/>
      <c r="AE198" s="2388"/>
      <c r="AF198" s="2388"/>
      <c r="AG198" s="2388"/>
      <c r="AH198" s="2388"/>
      <c r="AI198" s="2388"/>
      <c r="AJ198" s="2388"/>
      <c r="AK198" s="2388"/>
      <c r="AL198" s="2388"/>
      <c r="AM198" s="2388"/>
      <c r="AN198" s="2388"/>
      <c r="AO198" s="2388"/>
      <c r="AP198" s="2388"/>
      <c r="AQ198" s="2388"/>
    </row>
    <row r="199" spans="1:43" ht="18.75">
      <c r="A199" s="5209"/>
      <c r="B199" s="2406">
        <f>LARGE(B142:B198,1)+1</f>
        <v>58</v>
      </c>
      <c r="C199" s="2152"/>
      <c r="D199" s="2152"/>
      <c r="E199" s="2152"/>
      <c r="F199" s="2152"/>
      <c r="G199" s="2152"/>
      <c r="H199" s="2152"/>
      <c r="I199" s="2152"/>
      <c r="J199" s="2152"/>
      <c r="K199" s="2152"/>
      <c r="L199" s="2152"/>
      <c r="M199" s="2152"/>
      <c r="N199" s="2411"/>
      <c r="O199" s="2800"/>
      <c r="P199" s="2826"/>
      <c r="Q199" s="2801"/>
      <c r="R199" s="2801"/>
      <c r="S199" s="2801"/>
      <c r="T199" s="2801"/>
      <c r="U199" s="2801"/>
      <c r="V199" s="2801"/>
      <c r="W199" s="2831"/>
      <c r="X199" s="2831"/>
      <c r="Y199" s="2831"/>
      <c r="Z199" s="2831"/>
      <c r="AA199" s="3594" t="s">
        <v>2373</v>
      </c>
      <c r="AB199" s="2381"/>
      <c r="AD199" s="2388"/>
      <c r="AE199" s="2388"/>
      <c r="AF199" s="2388"/>
      <c r="AG199" s="2388"/>
      <c r="AH199" s="2388"/>
      <c r="AI199" s="2388"/>
      <c r="AJ199" s="2388"/>
      <c r="AK199" s="2388"/>
      <c r="AL199" s="2388"/>
      <c r="AM199" s="2388"/>
      <c r="AN199" s="2388"/>
      <c r="AO199" s="2388"/>
      <c r="AP199" s="2388"/>
      <c r="AQ199" s="2388"/>
    </row>
    <row r="200" spans="1:43" ht="18.75">
      <c r="A200" s="5209"/>
      <c r="B200" s="2406">
        <f>LARGE(B142:B199,1)+1</f>
        <v>59</v>
      </c>
      <c r="C200" s="2152"/>
      <c r="D200" s="2152"/>
      <c r="E200" s="2152"/>
      <c r="F200" s="2152"/>
      <c r="G200" s="2152"/>
      <c r="H200" s="2152"/>
      <c r="I200" s="2152"/>
      <c r="J200" s="2152"/>
      <c r="K200" s="2152"/>
      <c r="L200" s="2152"/>
      <c r="M200" s="2152"/>
      <c r="N200" s="2411"/>
      <c r="O200" s="2800"/>
      <c r="P200" s="2826"/>
      <c r="Q200" s="2801"/>
      <c r="R200" s="2801"/>
      <c r="S200" s="2801"/>
      <c r="T200" s="2801"/>
      <c r="U200" s="2801"/>
      <c r="V200" s="2801"/>
      <c r="W200" s="2831"/>
      <c r="X200" s="2831"/>
      <c r="Y200" s="2831"/>
      <c r="Z200" s="2831"/>
      <c r="AA200" s="3594" t="s">
        <v>2373</v>
      </c>
      <c r="AB200" s="2381"/>
      <c r="AD200" s="2388"/>
      <c r="AE200" s="2388"/>
      <c r="AF200" s="2388"/>
      <c r="AG200" s="2388"/>
      <c r="AH200" s="2388"/>
      <c r="AI200" s="2388"/>
      <c r="AJ200" s="2388"/>
      <c r="AK200" s="2388"/>
      <c r="AL200" s="2388"/>
      <c r="AM200" s="2388"/>
      <c r="AN200" s="2388"/>
      <c r="AO200" s="2388"/>
      <c r="AP200" s="2388"/>
      <c r="AQ200" s="2388"/>
    </row>
    <row r="201" spans="1:43" ht="18.75">
      <c r="A201" s="5209"/>
      <c r="B201" s="2406">
        <f>LARGE(B142:B200,1)+1</f>
        <v>60</v>
      </c>
      <c r="C201" s="2152"/>
      <c r="D201" s="2152"/>
      <c r="E201" s="2152"/>
      <c r="F201" s="2152"/>
      <c r="G201" s="2152"/>
      <c r="H201" s="2152"/>
      <c r="I201" s="2152"/>
      <c r="J201" s="2152"/>
      <c r="K201" s="2152"/>
      <c r="L201" s="2152"/>
      <c r="M201" s="2152"/>
      <c r="N201" s="2411"/>
      <c r="O201" s="2800"/>
      <c r="P201" s="2826"/>
      <c r="Q201" s="2801"/>
      <c r="R201" s="2801"/>
      <c r="S201" s="2801"/>
      <c r="T201" s="2801"/>
      <c r="U201" s="2801"/>
      <c r="V201" s="2801"/>
      <c r="W201" s="2831"/>
      <c r="X201" s="2831"/>
      <c r="Y201" s="2831"/>
      <c r="Z201" s="2831"/>
      <c r="AA201" s="3594" t="s">
        <v>2373</v>
      </c>
      <c r="AB201" s="2381"/>
      <c r="AD201" s="2388"/>
      <c r="AE201" s="2388"/>
      <c r="AF201" s="2388"/>
      <c r="AG201" s="2388"/>
      <c r="AH201" s="2388"/>
      <c r="AI201" s="2388"/>
      <c r="AJ201" s="2388"/>
      <c r="AK201" s="2388"/>
      <c r="AL201" s="2388"/>
      <c r="AM201" s="2388"/>
      <c r="AN201" s="2388"/>
      <c r="AO201" s="2388"/>
      <c r="AP201" s="2388"/>
      <c r="AQ201" s="2388"/>
    </row>
    <row r="202" spans="1:43" ht="20.25" customHeight="1">
      <c r="A202" s="5209"/>
      <c r="B202" s="2406">
        <f>LARGE(B142:B201,1)+1</f>
        <v>61</v>
      </c>
      <c r="C202" s="2152"/>
      <c r="D202" s="2152"/>
      <c r="E202" s="2152"/>
      <c r="F202" s="2152"/>
      <c r="G202" s="2152"/>
      <c r="H202" s="2152"/>
      <c r="I202" s="2152"/>
      <c r="J202" s="2152"/>
      <c r="K202" s="2152"/>
      <c r="L202" s="2152"/>
      <c r="M202" s="2152"/>
      <c r="N202" s="2411"/>
      <c r="O202" s="2800"/>
      <c r="P202" s="2826"/>
      <c r="Q202" s="2801"/>
      <c r="R202" s="2801"/>
      <c r="S202" s="2801"/>
      <c r="T202" s="2801"/>
      <c r="U202" s="2801"/>
      <c r="V202" s="2801"/>
      <c r="W202" s="2831"/>
      <c r="X202" s="2831"/>
      <c r="Y202" s="2831"/>
      <c r="Z202" s="2831"/>
      <c r="AA202" s="3594" t="s">
        <v>2373</v>
      </c>
      <c r="AB202" s="2381"/>
      <c r="AD202" s="2388"/>
      <c r="AE202" s="2388"/>
      <c r="AF202" s="2388"/>
      <c r="AG202" s="2388"/>
      <c r="AH202" s="2388"/>
      <c r="AI202" s="2388"/>
      <c r="AJ202" s="2388"/>
      <c r="AK202" s="2388"/>
      <c r="AL202" s="2388"/>
      <c r="AM202" s="2388"/>
      <c r="AN202" s="2388"/>
      <c r="AO202" s="2388"/>
      <c r="AP202" s="2388"/>
      <c r="AQ202" s="2388"/>
    </row>
    <row r="203" spans="1:43" ht="18.75">
      <c r="A203" s="5209"/>
      <c r="B203" s="2406">
        <f>LARGE(B142:B202,1)+1</f>
        <v>62</v>
      </c>
      <c r="C203" s="2156"/>
      <c r="D203" s="2156"/>
      <c r="E203" s="2156"/>
      <c r="F203" s="2156"/>
      <c r="G203" s="2156"/>
      <c r="H203" s="2156"/>
      <c r="I203" s="2156"/>
      <c r="J203" s="2156"/>
      <c r="K203" s="2156"/>
      <c r="L203" s="2156"/>
      <c r="M203" s="2156"/>
      <c r="N203" s="3465"/>
      <c r="O203" s="2800"/>
      <c r="P203" s="2826"/>
      <c r="Q203" s="2801"/>
      <c r="R203" s="2801"/>
      <c r="S203" s="2801"/>
      <c r="T203" s="2801"/>
      <c r="U203" s="2801"/>
      <c r="V203" s="2801"/>
      <c r="W203" s="2831"/>
      <c r="X203" s="2831"/>
      <c r="Y203" s="2831"/>
      <c r="Z203" s="2831"/>
      <c r="AA203" s="3594" t="s">
        <v>2373</v>
      </c>
      <c r="AB203" s="2381"/>
      <c r="AD203" s="2388"/>
      <c r="AE203" s="2388"/>
      <c r="AF203" s="2388"/>
      <c r="AG203" s="2388"/>
      <c r="AH203" s="2388"/>
      <c r="AI203" s="2388"/>
      <c r="AJ203" s="2388"/>
      <c r="AK203" s="2388"/>
      <c r="AL203" s="2388"/>
      <c r="AM203" s="2388"/>
      <c r="AN203" s="2388"/>
      <c r="AO203" s="2388"/>
      <c r="AP203" s="2388"/>
      <c r="AQ203" s="2388"/>
    </row>
    <row r="204" spans="1:43" ht="18.75">
      <c r="A204" s="5209"/>
      <c r="B204" s="5374"/>
      <c r="C204" s="5375"/>
      <c r="D204" s="5375"/>
      <c r="E204" s="5375"/>
      <c r="F204" s="5375"/>
      <c r="G204" s="5375"/>
      <c r="H204" s="5375"/>
      <c r="I204" s="5375"/>
      <c r="J204" s="5375"/>
      <c r="K204" s="5375"/>
      <c r="L204" s="5375"/>
      <c r="M204" s="5375"/>
      <c r="N204" s="5376"/>
      <c r="O204" s="2800"/>
      <c r="P204" s="2826"/>
      <c r="Q204" s="2801"/>
      <c r="R204" s="2801"/>
      <c r="S204" s="2801"/>
      <c r="T204" s="2801"/>
      <c r="U204" s="2801"/>
      <c r="V204" s="2801"/>
      <c r="W204" s="2831"/>
      <c r="X204" s="2831"/>
      <c r="Y204" s="2831"/>
      <c r="Z204" s="2831"/>
      <c r="AA204" s="3755" t="s">
        <v>2974</v>
      </c>
      <c r="AB204" s="2834"/>
      <c r="AC204" s="2834"/>
      <c r="AD204" s="2834"/>
      <c r="AE204" s="2834"/>
      <c r="AF204" s="2388"/>
      <c r="AG204" s="2388"/>
      <c r="AH204" s="2388"/>
      <c r="AI204" s="2388"/>
      <c r="AJ204" s="2388"/>
      <c r="AK204" s="2388"/>
      <c r="AL204" s="2388"/>
      <c r="AM204" s="2388"/>
      <c r="AN204" s="2388"/>
      <c r="AO204" s="2388"/>
      <c r="AP204" s="2388"/>
      <c r="AQ204" s="2388"/>
    </row>
    <row r="205" spans="1:43" ht="18.75">
      <c r="A205" s="5209"/>
      <c r="B205" s="3458" t="s">
        <v>351</v>
      </c>
      <c r="C205" s="2373" t="s">
        <v>2515</v>
      </c>
      <c r="D205" s="2907"/>
      <c r="E205" s="2364"/>
      <c r="F205" s="2364"/>
      <c r="G205" s="2364"/>
      <c r="H205" s="2364"/>
      <c r="I205" s="2364"/>
      <c r="J205" s="2364"/>
      <c r="K205" s="2364"/>
      <c r="L205" s="2364"/>
      <c r="M205" s="2364"/>
      <c r="N205" s="2908"/>
      <c r="O205" s="2800"/>
      <c r="P205" s="2826"/>
      <c r="Q205" s="2801"/>
      <c r="R205" s="2801"/>
      <c r="S205" s="2801"/>
      <c r="T205" s="2801"/>
      <c r="U205" s="2801"/>
      <c r="V205" s="2801"/>
      <c r="W205" s="2831"/>
      <c r="X205" s="2831"/>
      <c r="Y205" s="2831"/>
      <c r="Z205" s="2831"/>
      <c r="AA205" s="3755" t="s">
        <v>2974</v>
      </c>
      <c r="AB205" s="2834"/>
      <c r="AC205" s="2834"/>
      <c r="AD205" s="2834"/>
      <c r="AE205" s="2834"/>
      <c r="AF205" s="2388"/>
      <c r="AG205" s="2388"/>
      <c r="AH205" s="2388"/>
      <c r="AI205" s="2388"/>
      <c r="AJ205" s="2388"/>
      <c r="AK205" s="2388"/>
      <c r="AL205" s="2388"/>
      <c r="AM205" s="2388"/>
      <c r="AN205" s="2388"/>
      <c r="AO205" s="2388"/>
      <c r="AP205" s="2388"/>
      <c r="AQ205" s="2388"/>
    </row>
    <row r="206" spans="1:43" ht="18.75">
      <c r="A206" s="5209"/>
      <c r="B206" s="5377"/>
      <c r="C206" s="5378"/>
      <c r="D206" s="5378"/>
      <c r="E206" s="5378"/>
      <c r="F206" s="5378"/>
      <c r="G206" s="5378"/>
      <c r="H206" s="5378"/>
      <c r="I206" s="5378"/>
      <c r="J206" s="5378"/>
      <c r="K206" s="5378"/>
      <c r="L206" s="5378"/>
      <c r="M206" s="5378"/>
      <c r="N206" s="5379"/>
      <c r="O206" s="2800"/>
      <c r="P206" s="2826"/>
      <c r="Q206" s="2801"/>
      <c r="R206" s="2801"/>
      <c r="S206" s="2801"/>
      <c r="T206" s="2801"/>
      <c r="U206" s="2801"/>
      <c r="V206" s="2801"/>
      <c r="W206" s="2831"/>
      <c r="X206" s="2831"/>
      <c r="Y206" s="2831"/>
      <c r="Z206" s="2831"/>
      <c r="AA206" s="3755" t="s">
        <v>2974</v>
      </c>
      <c r="AB206" s="2834"/>
      <c r="AC206" s="2834"/>
      <c r="AD206" s="2834"/>
      <c r="AE206" s="2834"/>
      <c r="AF206" s="2388"/>
      <c r="AG206" s="2388"/>
      <c r="AH206" s="2388"/>
      <c r="AI206" s="2388"/>
      <c r="AJ206" s="2388"/>
      <c r="AK206" s="2388"/>
      <c r="AL206" s="2388"/>
      <c r="AM206" s="2388"/>
      <c r="AN206" s="2388"/>
      <c r="AO206" s="2388"/>
      <c r="AP206" s="2388"/>
      <c r="AQ206" s="2388"/>
    </row>
    <row r="207" spans="1:43" ht="18.75">
      <c r="A207" s="5209"/>
      <c r="B207" s="5363" t="s">
        <v>766</v>
      </c>
      <c r="C207" s="5364"/>
      <c r="D207" s="5364"/>
      <c r="E207" s="5364"/>
      <c r="F207" s="5364"/>
      <c r="G207" s="5364"/>
      <c r="H207" s="5364"/>
      <c r="I207" s="5364"/>
      <c r="J207" s="5364"/>
      <c r="K207" s="5364"/>
      <c r="L207" s="5364"/>
      <c r="M207" s="5364"/>
      <c r="N207" s="5365"/>
      <c r="O207" s="2800"/>
      <c r="P207" s="2826"/>
      <c r="Q207" s="2801"/>
      <c r="R207" s="2801"/>
      <c r="S207" s="2801"/>
      <c r="T207" s="2801"/>
      <c r="U207" s="2801"/>
      <c r="V207" s="2801"/>
      <c r="W207" s="2831"/>
      <c r="X207" s="2831"/>
      <c r="Y207" s="2831"/>
      <c r="Z207" s="2831"/>
      <c r="AA207" s="3755" t="s">
        <v>2974</v>
      </c>
      <c r="AB207" s="2834"/>
      <c r="AC207" s="2834"/>
      <c r="AD207" s="2834"/>
      <c r="AE207" s="2834"/>
      <c r="AF207" s="2388"/>
      <c r="AG207" s="2388"/>
      <c r="AH207" s="2388"/>
      <c r="AI207" s="2388"/>
      <c r="AJ207" s="2388"/>
      <c r="AK207" s="2388"/>
      <c r="AL207" s="2388"/>
      <c r="AM207" s="2388"/>
      <c r="AN207" s="2388"/>
      <c r="AO207" s="2388"/>
      <c r="AP207" s="2388"/>
      <c r="AQ207" s="2388"/>
    </row>
    <row r="208" spans="1:43" ht="18.75">
      <c r="A208" s="5209"/>
      <c r="B208" s="2416" t="s">
        <v>28</v>
      </c>
      <c r="C208" s="2162">
        <v>300</v>
      </c>
      <c r="D208" s="2158">
        <v>15.492253873063467</v>
      </c>
      <c r="E208" s="2187"/>
      <c r="F208" s="2417" t="s">
        <v>327</v>
      </c>
      <c r="G208" s="2385">
        <v>4</v>
      </c>
      <c r="H208" s="2157">
        <v>0.31</v>
      </c>
      <c r="I208" s="2187"/>
      <c r="J208" s="2356"/>
      <c r="K208" s="2417" t="s">
        <v>328</v>
      </c>
      <c r="L208" s="2418">
        <v>0.05</v>
      </c>
      <c r="M208" s="2419">
        <v>2.4</v>
      </c>
      <c r="N208" s="3460"/>
      <c r="O208" s="2800"/>
      <c r="P208" s="2826"/>
      <c r="Q208" s="2801"/>
      <c r="R208" s="2801"/>
      <c r="S208" s="2801"/>
      <c r="T208" s="2801"/>
      <c r="U208" s="2801"/>
      <c r="V208" s="2801"/>
      <c r="W208" s="2831"/>
      <c r="X208" s="2831"/>
      <c r="Y208" s="2831"/>
      <c r="Z208" s="2831"/>
      <c r="AA208" s="3755" t="s">
        <v>2974</v>
      </c>
      <c r="AB208" s="2834"/>
      <c r="AC208" s="2834"/>
      <c r="AD208" s="2834"/>
      <c r="AE208" s="2834"/>
      <c r="AF208" s="2388"/>
      <c r="AG208" s="2388"/>
      <c r="AH208" s="2388"/>
      <c r="AI208" s="2388"/>
      <c r="AJ208" s="2388"/>
      <c r="AK208" s="2388"/>
      <c r="AL208" s="2388"/>
      <c r="AM208" s="2388"/>
      <c r="AN208" s="2388"/>
      <c r="AO208" s="2388"/>
      <c r="AP208" s="2388"/>
      <c r="AQ208" s="2388"/>
    </row>
    <row r="209" spans="1:43" ht="18.75" customHeight="1">
      <c r="A209" s="5209"/>
      <c r="B209" s="2183" t="s">
        <v>266</v>
      </c>
      <c r="C209" s="5091" t="str">
        <f ca="1">CELL("nomfichier")</f>
        <v>E:\0-UPRT\1-UPRT.FR-SITE-WEB\ff-fiches-fabrications\ff-fiches-fabrication-maj-08-2020\[ff-14.A-restauration-13.postits-au-poids.xlsx]Epurer un texte (2)</v>
      </c>
      <c r="D209" s="5091"/>
      <c r="E209" s="5091"/>
      <c r="F209" s="5091"/>
      <c r="G209" s="5091"/>
      <c r="H209" s="5091"/>
      <c r="I209" s="5091"/>
      <c r="J209" s="5091"/>
      <c r="K209" s="5091"/>
      <c r="L209" s="5091"/>
      <c r="M209" s="5091"/>
      <c r="N209" s="5092"/>
      <c r="O209" s="2800"/>
      <c r="P209" s="2826"/>
      <c r="Q209" s="2801"/>
      <c r="R209" s="2801"/>
      <c r="S209" s="2801"/>
      <c r="T209" s="2801"/>
      <c r="U209" s="2801"/>
      <c r="V209" s="2801"/>
      <c r="W209" s="2831"/>
      <c r="X209" s="2831"/>
      <c r="Y209" s="2831"/>
      <c r="Z209" s="2044"/>
      <c r="AA209" s="3755" t="s">
        <v>2974</v>
      </c>
      <c r="AB209" s="2834"/>
      <c r="AC209" s="2834"/>
      <c r="AD209" s="2834"/>
      <c r="AE209" s="2834"/>
      <c r="AF209" s="2388"/>
      <c r="AG209" s="2388"/>
      <c r="AH209" s="2388"/>
      <c r="AI209" s="2388"/>
      <c r="AJ209" s="2388"/>
      <c r="AK209" s="2388"/>
      <c r="AL209" s="2388"/>
      <c r="AM209" s="2388"/>
      <c r="AN209" s="2388"/>
      <c r="AO209" s="2388"/>
      <c r="AP209" s="2388"/>
      <c r="AQ209" s="2388"/>
    </row>
    <row r="210" spans="1:43" ht="18.75" customHeight="1">
      <c r="A210" s="5209"/>
      <c r="B210" s="2387" t="s">
        <v>268</v>
      </c>
      <c r="C210" s="5093" t="s">
        <v>2911</v>
      </c>
      <c r="D210" s="5093"/>
      <c r="E210" s="5093"/>
      <c r="F210" s="5093"/>
      <c r="G210" s="5093"/>
      <c r="H210" s="5093"/>
      <c r="I210" s="5093"/>
      <c r="J210" s="5093"/>
      <c r="K210" s="5093"/>
      <c r="L210" s="5093"/>
      <c r="M210" s="5093"/>
      <c r="N210" s="5094"/>
      <c r="O210" s="2800"/>
      <c r="P210" s="2826"/>
      <c r="Q210" s="2801"/>
      <c r="R210" s="2801"/>
      <c r="S210" s="2801"/>
      <c r="T210" s="2801"/>
      <c r="U210" s="2801"/>
      <c r="V210" s="2801"/>
      <c r="W210" s="2831"/>
      <c r="X210" s="2831"/>
      <c r="Y210" s="2831"/>
      <c r="Z210" s="2044"/>
      <c r="AA210" s="3755" t="s">
        <v>2974</v>
      </c>
      <c r="AB210" s="2834"/>
      <c r="AC210" s="2834"/>
      <c r="AD210" s="2834"/>
      <c r="AE210" s="2834"/>
      <c r="AF210" s="2388"/>
      <c r="AG210" s="2388"/>
      <c r="AH210" s="2388"/>
      <c r="AI210" s="2388"/>
      <c r="AJ210" s="2388"/>
      <c r="AK210" s="2388"/>
      <c r="AL210" s="2388"/>
      <c r="AM210" s="2388"/>
      <c r="AN210" s="2388"/>
      <c r="AO210" s="2388"/>
      <c r="AP210" s="2388"/>
      <c r="AQ210" s="2388"/>
    </row>
    <row r="211" spans="1:43" ht="19.5" customHeight="1" thickBot="1">
      <c r="A211" s="5209"/>
      <c r="B211" s="5095" t="s">
        <v>271</v>
      </c>
      <c r="C211" s="5096"/>
      <c r="D211" s="5096"/>
      <c r="E211" s="5096"/>
      <c r="F211" s="5096"/>
      <c r="G211" s="5096"/>
      <c r="H211" s="5096"/>
      <c r="I211" s="5096"/>
      <c r="J211" s="5096"/>
      <c r="K211" s="5096"/>
      <c r="L211" s="5096"/>
      <c r="M211" s="5096"/>
      <c r="N211" s="5097"/>
      <c r="O211" s="2800"/>
      <c r="P211" s="2826"/>
      <c r="Q211" s="2801"/>
      <c r="R211" s="2801"/>
      <c r="S211" s="2801"/>
      <c r="T211" s="2801"/>
      <c r="U211" s="2801"/>
      <c r="V211" s="2801"/>
      <c r="W211" s="2831"/>
      <c r="X211" s="2831"/>
      <c r="Y211" s="2831"/>
      <c r="Z211" s="2044"/>
      <c r="AA211" s="3755" t="s">
        <v>2974</v>
      </c>
      <c r="AB211" s="2834"/>
      <c r="AC211" s="2834"/>
      <c r="AD211" s="2834"/>
      <c r="AE211" s="2834"/>
      <c r="AF211" s="2388"/>
      <c r="AG211" s="2388"/>
      <c r="AH211" s="2388"/>
      <c r="AI211" s="2388"/>
      <c r="AJ211" s="2388"/>
      <c r="AK211" s="2388"/>
      <c r="AL211" s="2388"/>
      <c r="AM211" s="2388"/>
      <c r="AN211" s="2388"/>
      <c r="AO211" s="2388"/>
      <c r="AP211" s="2388"/>
      <c r="AQ211" s="2388"/>
    </row>
    <row r="212" spans="1:43">
      <c r="A212" s="5209"/>
      <c r="B212" s="5084"/>
      <c r="C212" s="5084"/>
      <c r="D212" s="5084"/>
      <c r="E212" s="5084"/>
      <c r="F212" s="5084"/>
      <c r="G212" s="5084"/>
      <c r="H212" s="5084"/>
      <c r="I212" s="5084"/>
      <c r="J212" s="5084"/>
      <c r="K212" s="5084"/>
      <c r="L212" s="5084"/>
      <c r="M212" s="5084"/>
      <c r="N212" s="5084"/>
      <c r="O212" s="5084"/>
      <c r="P212" s="5084"/>
      <c r="Q212" s="5084"/>
      <c r="R212" s="5084"/>
      <c r="S212" s="5084"/>
      <c r="T212" s="5084"/>
      <c r="U212" s="5084"/>
      <c r="V212" s="5084"/>
      <c r="W212" s="5084"/>
      <c r="X212" s="5084"/>
      <c r="Y212" s="5084"/>
      <c r="Z212" s="2044"/>
      <c r="AA212" s="3595"/>
      <c r="AB212" s="2044"/>
      <c r="AC212" s="2044"/>
      <c r="AD212" s="2044"/>
      <c r="AE212" s="2044"/>
      <c r="AF212" s="2044"/>
    </row>
    <row r="213" spans="1:43">
      <c r="P213" s="2349"/>
      <c r="Q213" s="2349"/>
      <c r="R213" s="2349"/>
      <c r="S213" s="2349"/>
      <c r="T213" s="2349"/>
    </row>
    <row r="214" spans="1:43" ht="18.75">
      <c r="A214" s="2145"/>
      <c r="B214" s="2145"/>
      <c r="C214" s="2145"/>
      <c r="D214" s="2145"/>
      <c r="E214" s="2145"/>
      <c r="F214" s="2145"/>
      <c r="G214" s="2145"/>
      <c r="H214" s="2145"/>
      <c r="I214" s="2145"/>
      <c r="J214" s="2145"/>
      <c r="K214" s="2145"/>
      <c r="L214" s="2145"/>
      <c r="M214" s="2145"/>
      <c r="N214" s="2145"/>
      <c r="O214" s="2145"/>
      <c r="P214" s="2145"/>
      <c r="Q214" s="2145"/>
      <c r="R214" s="2145"/>
      <c r="S214" s="2145"/>
      <c r="T214" s="2145"/>
      <c r="U214" s="2145"/>
      <c r="V214" s="2145"/>
      <c r="W214" s="2145"/>
      <c r="X214" s="2145"/>
      <c r="Y214" s="2145"/>
      <c r="Z214" s="2044"/>
      <c r="AA214" s="3594" t="s">
        <v>2373</v>
      </c>
      <c r="AB214" s="2801"/>
      <c r="AC214" s="2801"/>
    </row>
    <row r="215" spans="1:43" ht="18.75">
      <c r="A215" s="2145"/>
      <c r="B215" s="2145"/>
      <c r="C215" s="2145"/>
      <c r="D215" s="2145"/>
      <c r="E215" s="2145"/>
      <c r="F215" s="2145"/>
      <c r="G215" s="2145"/>
      <c r="H215" s="2145"/>
      <c r="I215" s="2145"/>
      <c r="J215" s="2145"/>
      <c r="K215" s="2145"/>
      <c r="L215" s="2145"/>
      <c r="M215" s="2145"/>
      <c r="N215" s="2145"/>
      <c r="O215" s="2145"/>
      <c r="P215" s="2145"/>
      <c r="Q215" s="2145"/>
      <c r="R215" s="2145"/>
      <c r="S215" s="2145"/>
      <c r="T215" s="2145"/>
      <c r="U215" s="2145"/>
      <c r="V215" s="2145"/>
      <c r="W215" s="2145"/>
      <c r="X215" s="2145"/>
      <c r="Y215" s="2145"/>
      <c r="Z215" s="2044"/>
      <c r="AA215" s="3594" t="s">
        <v>2373</v>
      </c>
      <c r="AB215" s="2801"/>
      <c r="AC215" s="2801"/>
    </row>
    <row r="216" spans="1:43" ht="15" customHeight="1">
      <c r="A216" s="2352"/>
      <c r="B216" s="2352"/>
      <c r="C216" s="2352"/>
      <c r="D216" s="2352"/>
      <c r="E216" s="2352"/>
      <c r="F216" s="2352"/>
      <c r="G216" s="2352"/>
      <c r="H216" s="2352"/>
      <c r="I216" s="2352"/>
      <c r="J216" s="2352"/>
      <c r="K216" s="2352"/>
      <c r="L216" s="2352"/>
      <c r="M216" s="2352"/>
      <c r="N216" s="2352"/>
      <c r="O216" s="2044"/>
      <c r="P216" s="2044"/>
      <c r="Q216" s="2044"/>
      <c r="R216" s="2044"/>
      <c r="S216" s="2044"/>
      <c r="T216" s="2044"/>
      <c r="U216" s="2044"/>
      <c r="V216" s="2044"/>
      <c r="W216" s="2044"/>
      <c r="X216" s="2044"/>
      <c r="Y216" s="2044"/>
      <c r="Z216" s="2044"/>
      <c r="AA216" s="3594" t="s">
        <v>2373</v>
      </c>
    </row>
    <row r="217" spans="1:43" ht="15" customHeight="1">
      <c r="A217" s="2688"/>
      <c r="B217" s="2688"/>
      <c r="C217" s="2688"/>
      <c r="D217" s="2688"/>
      <c r="E217" s="2688"/>
      <c r="F217" s="2688"/>
      <c r="G217" s="2688"/>
      <c r="H217" s="2688"/>
      <c r="I217" s="2688"/>
      <c r="J217" s="2688"/>
      <c r="K217" s="2688"/>
      <c r="L217" s="2688"/>
      <c r="M217" s="2688"/>
      <c r="N217" s="3495" t="s">
        <v>10</v>
      </c>
      <c r="O217" s="2831"/>
      <c r="P217" s="2831"/>
      <c r="Q217" s="2831"/>
      <c r="R217" s="2831"/>
      <c r="S217" s="2831"/>
      <c r="T217" s="2831"/>
      <c r="U217" s="2831"/>
      <c r="V217" s="2831"/>
      <c r="W217" s="2831"/>
      <c r="X217" s="2831"/>
      <c r="Y217" s="2831"/>
      <c r="Z217" s="2044"/>
      <c r="AA217" s="3594" t="s">
        <v>2373</v>
      </c>
    </row>
    <row r="218" spans="1:43" ht="26.25">
      <c r="A218" s="2688"/>
      <c r="B218" s="5389" t="s">
        <v>2847</v>
      </c>
      <c r="C218" s="5389"/>
      <c r="D218" s="5389"/>
      <c r="E218" s="5389"/>
      <c r="F218" s="5389"/>
      <c r="G218" s="5389"/>
      <c r="H218" s="5389"/>
      <c r="I218" s="5389"/>
      <c r="J218" s="5389"/>
      <c r="K218" s="5389"/>
      <c r="L218" s="5389"/>
      <c r="M218" s="5389"/>
      <c r="N218" s="5001">
        <v>3</v>
      </c>
      <c r="O218" s="2831"/>
      <c r="P218" s="2831"/>
      <c r="Q218" s="2831"/>
      <c r="R218" s="2831"/>
      <c r="S218" s="2831"/>
      <c r="T218" s="2831"/>
      <c r="U218" s="2831"/>
      <c r="V218" s="2831"/>
      <c r="W218" s="2831"/>
      <c r="X218" s="2831"/>
      <c r="Y218" s="2831"/>
      <c r="Z218" s="2044"/>
      <c r="AA218" s="3594" t="s">
        <v>2373</v>
      </c>
    </row>
    <row r="219" spans="1:43" ht="15" customHeight="1">
      <c r="A219" s="2689"/>
      <c r="B219" s="2689"/>
      <c r="C219" s="2689"/>
      <c r="D219" s="2689"/>
      <c r="E219" s="2689"/>
      <c r="F219" s="2689"/>
      <c r="G219" s="2689"/>
      <c r="H219" s="2689"/>
      <c r="I219" s="2689"/>
      <c r="J219" s="2689"/>
      <c r="K219" s="2689"/>
      <c r="L219" s="2689"/>
      <c r="M219" s="3495">
        <f t="shared" ref="M219" si="16">ROW()+1</f>
        <v>220</v>
      </c>
      <c r="N219" s="5001"/>
      <c r="O219" s="2831"/>
      <c r="P219" s="2831"/>
      <c r="Q219" s="2831"/>
      <c r="R219" s="2831"/>
      <c r="S219" s="2831"/>
      <c r="T219" s="2831"/>
      <c r="U219" s="2831"/>
      <c r="V219" s="2831"/>
      <c r="W219" s="2831"/>
      <c r="X219" s="2831"/>
      <c r="Y219" s="2831"/>
      <c r="Z219" s="2044"/>
      <c r="AA219" s="3594" t="s">
        <v>2373</v>
      </c>
    </row>
    <row r="220" spans="1:43" ht="19.5" thickBot="1">
      <c r="A220" s="2358"/>
      <c r="B220" s="2358"/>
      <c r="C220" s="2358"/>
      <c r="D220" s="2358"/>
      <c r="E220" s="2358"/>
      <c r="F220" s="2358"/>
      <c r="G220" s="2358"/>
      <c r="H220" s="2358"/>
      <c r="I220" s="2358"/>
      <c r="J220" s="2358"/>
      <c r="K220" s="2358"/>
      <c r="L220" s="2358"/>
      <c r="M220" s="2358"/>
      <c r="N220" s="2358"/>
      <c r="O220" s="2831"/>
      <c r="P220" s="2831"/>
      <c r="Q220" s="2831"/>
      <c r="R220" s="2831"/>
      <c r="S220" s="2831"/>
      <c r="T220" s="2831"/>
      <c r="U220" s="2831"/>
      <c r="V220" s="2831"/>
      <c r="W220" s="2831"/>
      <c r="X220" s="2831"/>
      <c r="Y220" s="2831"/>
      <c r="Z220" s="2044"/>
      <c r="AA220" s="3594" t="s">
        <v>2373</v>
      </c>
    </row>
    <row r="221" spans="1:43" ht="26.1" customHeight="1">
      <c r="A221" s="5232" t="s">
        <v>260</v>
      </c>
      <c r="B221" s="5234" t="s">
        <v>2871</v>
      </c>
      <c r="C221" s="5235"/>
      <c r="D221" s="5235"/>
      <c r="E221" s="5235"/>
      <c r="F221" s="5235"/>
      <c r="G221" s="5235"/>
      <c r="H221" s="5235"/>
      <c r="I221" s="5235"/>
      <c r="J221" s="5235"/>
      <c r="K221" s="5235"/>
      <c r="L221" s="5235"/>
      <c r="M221" s="5235"/>
      <c r="N221" s="5150">
        <v>3</v>
      </c>
      <c r="O221" s="5207"/>
      <c r="P221" s="5208"/>
      <c r="Q221" s="5208"/>
      <c r="R221" s="5208"/>
      <c r="S221" s="5208"/>
      <c r="T221" s="5208"/>
      <c r="U221" s="5208"/>
      <c r="V221" s="5208"/>
      <c r="W221" s="5208"/>
      <c r="X221" s="5208"/>
      <c r="Y221" s="5208"/>
      <c r="Z221" s="2044"/>
      <c r="AA221" s="3755" t="s">
        <v>2974</v>
      </c>
      <c r="AB221" s="2834"/>
      <c r="AC221" s="2834"/>
      <c r="AD221" s="2834"/>
      <c r="AE221" s="2834"/>
    </row>
    <row r="222" spans="1:43" ht="26.1" customHeight="1">
      <c r="A222" s="5233"/>
      <c r="B222" s="5236"/>
      <c r="C222" s="5237"/>
      <c r="D222" s="5237"/>
      <c r="E222" s="5237"/>
      <c r="F222" s="5237"/>
      <c r="G222" s="5237"/>
      <c r="H222" s="5237"/>
      <c r="I222" s="5237"/>
      <c r="J222" s="5237"/>
      <c r="K222" s="5237"/>
      <c r="L222" s="5237"/>
      <c r="M222" s="5237"/>
      <c r="N222" s="5151"/>
      <c r="O222" s="3604">
        <v>26</v>
      </c>
      <c r="P222" s="3559"/>
      <c r="Q222" s="3559"/>
      <c r="R222" s="3559"/>
      <c r="S222" s="3602" t="s">
        <v>2376</v>
      </c>
      <c r="T222" s="3559" t="str">
        <f>ADDRESS(ROW(P293),COLUMN(P293),4)</f>
        <v>P293</v>
      </c>
      <c r="U222" s="3602"/>
      <c r="V222" s="3602"/>
      <c r="W222" s="2696" t="s">
        <v>2847</v>
      </c>
      <c r="X222" s="2696"/>
      <c r="Y222" s="2696"/>
      <c r="Z222" s="2044"/>
      <c r="AA222" s="3755" t="s">
        <v>2974</v>
      </c>
      <c r="AB222" s="2834"/>
      <c r="AC222" s="2834"/>
      <c r="AD222" s="2834"/>
      <c r="AE222" s="2834"/>
    </row>
    <row r="223" spans="1:43" ht="26.1" customHeight="1" thickBot="1">
      <c r="A223" s="5209"/>
      <c r="B223" s="5132" t="s">
        <v>287</v>
      </c>
      <c r="C223" s="5133"/>
      <c r="D223" s="5134" t="s">
        <v>288</v>
      </c>
      <c r="E223" s="5134"/>
      <c r="F223" s="5134"/>
      <c r="G223" s="5134"/>
      <c r="H223" s="5134"/>
      <c r="I223" s="5134"/>
      <c r="J223" s="5134"/>
      <c r="K223" s="5134"/>
      <c r="L223" s="5134"/>
      <c r="M223" s="5134"/>
      <c r="N223" s="5135"/>
      <c r="O223" s="3603">
        <v>26</v>
      </c>
      <c r="P223" s="3559"/>
      <c r="Q223" s="3252"/>
      <c r="R223" s="3297"/>
      <c r="S223" s="3362" t="s">
        <v>2845</v>
      </c>
      <c r="T223" s="3252"/>
      <c r="U223" s="3252"/>
      <c r="V223" s="3252"/>
      <c r="W223" s="2951" t="s">
        <v>2850</v>
      </c>
      <c r="X223" s="2951"/>
      <c r="Y223" s="2951"/>
      <c r="Z223" s="2044"/>
      <c r="AA223" s="3755" t="s">
        <v>2974</v>
      </c>
      <c r="AB223" s="2834"/>
      <c r="AC223" s="2834"/>
      <c r="AD223" s="2834"/>
      <c r="AE223" s="2834"/>
    </row>
    <row r="224" spans="1:43" ht="21" customHeight="1">
      <c r="A224" s="5209"/>
      <c r="B224" s="5350" t="s">
        <v>2952</v>
      </c>
      <c r="C224" s="5352" t="s">
        <v>2719</v>
      </c>
      <c r="D224" s="5352"/>
      <c r="E224" s="5352"/>
      <c r="F224" s="5352"/>
      <c r="G224" s="5352"/>
      <c r="H224" s="5352"/>
      <c r="I224" s="5352"/>
      <c r="J224" s="3255"/>
      <c r="K224" s="2149"/>
      <c r="L224" s="2895" t="s">
        <v>26</v>
      </c>
      <c r="M224" s="5301" t="s">
        <v>14</v>
      </c>
      <c r="N224" s="5302"/>
      <c r="O224" s="3561">
        <v>26</v>
      </c>
      <c r="P224" s="3560" t="s">
        <v>2925</v>
      </c>
      <c r="Q224" s="3252"/>
      <c r="R224" s="3297" t="s">
        <v>2831</v>
      </c>
      <c r="S224" s="3265" t="s">
        <v>2850</v>
      </c>
      <c r="T224" s="3266"/>
      <c r="U224" s="3267"/>
      <c r="V224" s="3253"/>
      <c r="W224" s="2951" t="s">
        <v>2848</v>
      </c>
      <c r="X224" s="2951"/>
      <c r="Y224" s="2951"/>
      <c r="Z224" s="2044"/>
      <c r="AA224" s="3755" t="s">
        <v>2974</v>
      </c>
      <c r="AB224" s="2834"/>
      <c r="AC224" s="2834"/>
      <c r="AD224" s="2834"/>
      <c r="AE224" s="2834"/>
    </row>
    <row r="225" spans="1:31" ht="24.95" customHeight="1">
      <c r="A225" s="5209"/>
      <c r="B225" s="5351"/>
      <c r="C225" s="595"/>
      <c r="D225" s="3273" t="s">
        <v>2533</v>
      </c>
      <c r="E225" s="3243">
        <f>T225</f>
        <v>5.8999999999999995</v>
      </c>
      <c r="F225" s="3244">
        <f>S225</f>
        <v>1</v>
      </c>
      <c r="G225" s="3644" t="s">
        <v>2948</v>
      </c>
      <c r="H225" s="3457">
        <f>U225</f>
        <v>5.8999999999999995</v>
      </c>
      <c r="I225" s="3372" t="s">
        <v>2949</v>
      </c>
      <c r="J225" s="3255"/>
      <c r="K225" s="5353" t="s">
        <v>290</v>
      </c>
      <c r="L225" s="5353"/>
      <c r="M225" s="5394">
        <v>30</v>
      </c>
      <c r="N225" s="5395"/>
      <c r="O225" s="3276"/>
      <c r="P225" s="3252"/>
      <c r="Q225" s="3252"/>
      <c r="R225" s="3299">
        <v>25</v>
      </c>
      <c r="S225" s="3492">
        <v>1</v>
      </c>
      <c r="T225" s="3296">
        <f>T233</f>
        <v>5.8999999999999995</v>
      </c>
      <c r="U225" s="3363">
        <f>IF(ISBLANK(S225),"",T225/S225)</f>
        <v>5.8999999999999995</v>
      </c>
      <c r="V225" s="3252"/>
      <c r="W225" s="2951" t="s">
        <v>2851</v>
      </c>
      <c r="X225" s="2951"/>
      <c r="Y225" s="2951"/>
      <c r="Z225" s="2044"/>
      <c r="AA225" s="3755" t="s">
        <v>2974</v>
      </c>
      <c r="AB225" s="2834"/>
      <c r="AC225" s="2834"/>
      <c r="AD225" s="2834"/>
      <c r="AE225" s="2834"/>
    </row>
    <row r="226" spans="1:31" ht="21" customHeight="1">
      <c r="A226" s="5209"/>
      <c r="B226" s="5351"/>
      <c r="C226" s="2975"/>
      <c r="D226" s="2975"/>
      <c r="E226" s="3227"/>
      <c r="F226" s="3228"/>
      <c r="G226" s="3235" t="s">
        <v>2848</v>
      </c>
      <c r="H226" s="3238">
        <v>5</v>
      </c>
      <c r="I226" s="3231" t="s">
        <v>16</v>
      </c>
      <c r="J226" s="2836"/>
      <c r="K226" s="5353"/>
      <c r="L226" s="5353"/>
      <c r="M226" s="5394"/>
      <c r="N226" s="5395"/>
      <c r="O226" s="3276"/>
      <c r="P226" s="3251"/>
      <c r="Q226" s="2811"/>
      <c r="R226" s="3298">
        <v>21</v>
      </c>
      <c r="S226" s="5338" t="s">
        <v>2880</v>
      </c>
      <c r="T226" s="5340" t="s">
        <v>2842</v>
      </c>
      <c r="U226" s="5342" t="s">
        <v>2846</v>
      </c>
      <c r="V226" s="2811"/>
      <c r="W226" s="2951"/>
      <c r="X226" s="2951"/>
      <c r="Y226" s="2951"/>
      <c r="Z226" s="2044"/>
      <c r="AA226" s="3755" t="s">
        <v>2974</v>
      </c>
      <c r="AB226" s="2834"/>
      <c r="AC226" s="2834"/>
      <c r="AD226" s="2834"/>
      <c r="AE226" s="2834"/>
    </row>
    <row r="227" spans="1:31" ht="21" customHeight="1">
      <c r="A227" s="5209"/>
      <c r="B227" s="5351"/>
      <c r="C227" s="2963"/>
      <c r="D227" s="2963"/>
      <c r="E227" s="2963"/>
      <c r="F227" s="3228"/>
      <c r="G227" s="3237" t="s">
        <v>2851</v>
      </c>
      <c r="H227" s="3246">
        <v>6</v>
      </c>
      <c r="I227" s="3232" t="s">
        <v>295</v>
      </c>
      <c r="J227" s="2836"/>
      <c r="K227" s="5353"/>
      <c r="L227" s="5353"/>
      <c r="M227" s="5394"/>
      <c r="N227" s="5395"/>
      <c r="O227" s="3276"/>
      <c r="P227" s="3251"/>
      <c r="Q227" s="2811"/>
      <c r="R227" s="3298">
        <v>21</v>
      </c>
      <c r="S227" s="5338"/>
      <c r="T227" s="5340"/>
      <c r="U227" s="5342"/>
      <c r="V227" s="2811"/>
      <c r="W227" s="3374" t="s">
        <v>2869</v>
      </c>
      <c r="X227" s="3375"/>
      <c r="Y227" s="3375"/>
      <c r="Z227" s="2044"/>
      <c r="AA227" s="3755" t="s">
        <v>2974</v>
      </c>
      <c r="AB227" s="2834"/>
      <c r="AC227" s="2834"/>
      <c r="AD227" s="2834"/>
      <c r="AE227" s="2834"/>
    </row>
    <row r="228" spans="1:31" ht="21" customHeight="1" thickBot="1">
      <c r="A228" s="5209"/>
      <c r="B228" s="5351"/>
      <c r="C228" s="2975"/>
      <c r="D228" s="2975"/>
      <c r="E228" s="3227"/>
      <c r="F228" s="2729"/>
      <c r="G228" s="3370" t="s">
        <v>2514</v>
      </c>
      <c r="H228" s="3367">
        <f>(H226*H227)</f>
        <v>30</v>
      </c>
      <c r="I228" s="3369" t="s">
        <v>297</v>
      </c>
      <c r="J228" s="2836"/>
      <c r="K228" s="2836"/>
      <c r="L228" s="2896" t="s">
        <v>332</v>
      </c>
      <c r="M228" s="5390">
        <f>M225</f>
        <v>30</v>
      </c>
      <c r="N228" s="5391"/>
      <c r="O228" s="3276"/>
      <c r="P228" s="3251"/>
      <c r="Q228" s="2811"/>
      <c r="R228" s="3298">
        <v>21</v>
      </c>
      <c r="S228" s="5339"/>
      <c r="T228" s="5341"/>
      <c r="U228" s="5343"/>
      <c r="V228" s="2811"/>
      <c r="W228" s="3374" t="s">
        <v>2870</v>
      </c>
      <c r="X228" s="3375"/>
      <c r="Y228" s="3375"/>
      <c r="Z228" s="2044"/>
      <c r="AA228" s="3755" t="s">
        <v>2974</v>
      </c>
      <c r="AB228" s="2834"/>
      <c r="AC228" s="2834"/>
      <c r="AD228" s="2834"/>
      <c r="AE228" s="2834"/>
    </row>
    <row r="229" spans="1:31" ht="21" customHeight="1" thickBot="1">
      <c r="A229" s="5209"/>
      <c r="B229" s="3368" t="s">
        <v>2849</v>
      </c>
      <c r="C229" s="2975"/>
      <c r="D229" s="2836"/>
      <c r="E229" s="2836"/>
      <c r="F229" s="2836"/>
      <c r="H229" s="3366">
        <f>(H227*H226)*1000</f>
        <v>30000</v>
      </c>
      <c r="I229" s="3642">
        <f>H228</f>
        <v>30</v>
      </c>
      <c r="J229" s="3643"/>
      <c r="K229" s="2836"/>
      <c r="L229" s="5392">
        <f ca="1">NOW()</f>
        <v>44545.406542013887</v>
      </c>
      <c r="M229" s="5392"/>
      <c r="N229" s="5393"/>
      <c r="O229" s="3276"/>
      <c r="P229" s="3251"/>
      <c r="Q229" s="2811"/>
      <c r="R229" s="3298">
        <v>21</v>
      </c>
      <c r="S229" s="3361" t="s">
        <v>2844</v>
      </c>
      <c r="T229" s="2811"/>
      <c r="U229" s="2811"/>
      <c r="V229" s="3362"/>
      <c r="W229" s="2811"/>
      <c r="X229" s="2811"/>
      <c r="Y229" s="2811"/>
      <c r="Z229" s="2044"/>
      <c r="AA229" s="3755" t="s">
        <v>2974</v>
      </c>
      <c r="AB229" s="2834"/>
      <c r="AC229" s="2834"/>
      <c r="AD229" s="2834"/>
      <c r="AE229" s="2834"/>
    </row>
    <row r="230" spans="1:31" ht="21" customHeight="1">
      <c r="A230" s="5209"/>
      <c r="B230" s="2702"/>
      <c r="C230" s="2155"/>
      <c r="D230" s="2155"/>
      <c r="E230" s="2155"/>
      <c r="F230" s="2155"/>
      <c r="G230" s="2155"/>
      <c r="H230" s="2155"/>
      <c r="I230" s="2155"/>
      <c r="J230" s="2155"/>
      <c r="K230" s="2155"/>
      <c r="L230" s="2155"/>
      <c r="M230" s="2155"/>
      <c r="N230" s="2199">
        <f>ROW()-9</f>
        <v>221</v>
      </c>
      <c r="O230" s="3625" t="s">
        <v>2931</v>
      </c>
      <c r="P230" s="5381" t="s">
        <v>21</v>
      </c>
      <c r="Q230" s="5382"/>
      <c r="R230" s="5382"/>
      <c r="S230" s="5348" t="s">
        <v>2912</v>
      </c>
      <c r="T230" s="5073"/>
      <c r="U230" s="5076" t="s">
        <v>2459</v>
      </c>
      <c r="V230" s="5077"/>
      <c r="W230" s="5078" t="s">
        <v>2470</v>
      </c>
      <c r="X230" s="5079"/>
      <c r="Y230" s="5080"/>
      <c r="Z230" s="2044"/>
      <c r="AA230" s="3755" t="s">
        <v>2974</v>
      </c>
      <c r="AB230" s="2834"/>
      <c r="AC230" s="2834"/>
      <c r="AD230" s="2834"/>
      <c r="AE230" s="2834"/>
    </row>
    <row r="231" spans="1:31" ht="33.75" customHeight="1" thickBot="1">
      <c r="A231" s="5209"/>
      <c r="B231" s="5370" t="s">
        <v>2886</v>
      </c>
      <c r="C231" s="5371"/>
      <c r="D231" s="5371"/>
      <c r="E231" s="5371"/>
      <c r="F231" s="5371"/>
      <c r="G231" s="5371"/>
      <c r="H231" s="5371"/>
      <c r="I231" s="5371"/>
      <c r="J231" s="5371"/>
      <c r="K231" s="5371"/>
      <c r="L231" s="5371"/>
      <c r="M231" s="5371"/>
      <c r="N231" s="5372"/>
      <c r="O231" s="2801"/>
      <c r="P231" s="5383"/>
      <c r="Q231" s="5384"/>
      <c r="R231" s="5384"/>
      <c r="S231" s="5349"/>
      <c r="T231" s="5288"/>
      <c r="U231" s="5060" t="s">
        <v>2830</v>
      </c>
      <c r="V231" s="5061"/>
      <c r="W231" s="5081"/>
      <c r="X231" s="5082"/>
      <c r="Y231" s="5083"/>
      <c r="Z231" s="2044"/>
      <c r="AA231" s="3755" t="s">
        <v>2974</v>
      </c>
      <c r="AB231" s="2834"/>
      <c r="AC231" s="2834"/>
      <c r="AD231" s="2834"/>
      <c r="AE231" s="2834"/>
    </row>
    <row r="232" spans="1:31" ht="21" customHeight="1">
      <c r="A232" s="5209"/>
      <c r="B232" s="5370"/>
      <c r="C232" s="5371"/>
      <c r="D232" s="5371"/>
      <c r="E232" s="5371"/>
      <c r="F232" s="5371"/>
      <c r="G232" s="5371"/>
      <c r="H232" s="5371"/>
      <c r="I232" s="5371"/>
      <c r="J232" s="5371"/>
      <c r="K232" s="5371"/>
      <c r="L232" s="5371"/>
      <c r="M232" s="5371"/>
      <c r="N232" s="5372"/>
      <c r="O232" s="2801"/>
      <c r="P232" s="2854" t="s">
        <v>27</v>
      </c>
      <c r="Q232" s="2855" t="s">
        <v>264</v>
      </c>
      <c r="R232" s="2855" t="s">
        <v>27</v>
      </c>
      <c r="S232" s="2877" t="s">
        <v>24</v>
      </c>
      <c r="T232" s="3247"/>
      <c r="U232" s="5060"/>
      <c r="V232" s="5061"/>
      <c r="W232" s="3320"/>
      <c r="X232" s="3321"/>
      <c r="Y232" s="3322"/>
      <c r="Z232" s="2044"/>
      <c r="AA232" s="3755" t="s">
        <v>2974</v>
      </c>
      <c r="AB232" s="2834"/>
      <c r="AC232" s="2834"/>
      <c r="AD232" s="2834"/>
      <c r="AE232" s="2834"/>
    </row>
    <row r="233" spans="1:31" ht="19.5" customHeight="1">
      <c r="A233" s="5209"/>
      <c r="B233" s="5370"/>
      <c r="C233" s="5371"/>
      <c r="D233" s="5371"/>
      <c r="E233" s="5371"/>
      <c r="F233" s="5371"/>
      <c r="G233" s="5371"/>
      <c r="H233" s="5371"/>
      <c r="I233" s="5371"/>
      <c r="J233" s="5371"/>
      <c r="K233" s="5371"/>
      <c r="L233" s="5371"/>
      <c r="M233" s="5371"/>
      <c r="N233" s="5372"/>
      <c r="O233" s="2801"/>
      <c r="P233" s="5331" t="s">
        <v>2462</v>
      </c>
      <c r="Q233" s="5333" t="s">
        <v>2463</v>
      </c>
      <c r="R233" s="5385" t="s">
        <v>301</v>
      </c>
      <c r="S233" s="5387" t="s">
        <v>2725</v>
      </c>
      <c r="T233" s="2799">
        <f>T275</f>
        <v>5.8999999999999995</v>
      </c>
      <c r="U233" s="5357" t="s">
        <v>2465</v>
      </c>
      <c r="V233" s="5057" t="s">
        <v>2427</v>
      </c>
      <c r="W233" s="3488"/>
      <c r="X233" s="3484"/>
      <c r="Y233" s="5318" t="s">
        <v>2820</v>
      </c>
      <c r="Z233" s="2044"/>
      <c r="AA233" s="3755" t="s">
        <v>2974</v>
      </c>
      <c r="AB233" s="2834"/>
      <c r="AC233" s="2834"/>
      <c r="AD233" s="2834"/>
      <c r="AE233" s="2834"/>
    </row>
    <row r="234" spans="1:31" ht="18.75" customHeight="1">
      <c r="A234" s="5209"/>
      <c r="B234" s="5320" t="s">
        <v>263</v>
      </c>
      <c r="C234" s="5163"/>
      <c r="D234" s="5163"/>
      <c r="E234" s="5163"/>
      <c r="F234" s="5321"/>
      <c r="G234" s="2155"/>
      <c r="H234" s="2155"/>
      <c r="I234" s="3234" t="str">
        <f>LEFT(ADDRESS(1,COLUMN(),4),LEN(ADDRESS(1,COLUMN(),4))-1)</f>
        <v>I</v>
      </c>
      <c r="J234" s="3444" t="s">
        <v>2479</v>
      </c>
      <c r="K234" s="3444" t="s">
        <v>331</v>
      </c>
      <c r="L234" s="3444" t="s">
        <v>306</v>
      </c>
      <c r="M234" s="3444" t="s">
        <v>17</v>
      </c>
      <c r="N234" s="3448" t="s">
        <v>308</v>
      </c>
      <c r="O234" s="2801"/>
      <c r="P234" s="5332"/>
      <c r="Q234" s="5356"/>
      <c r="R234" s="5386"/>
      <c r="S234" s="5388"/>
      <c r="T234" s="3490"/>
      <c r="U234" s="5358"/>
      <c r="V234" s="5058"/>
      <c r="W234" s="3488"/>
      <c r="X234" s="3484"/>
      <c r="Y234" s="5318"/>
      <c r="Z234" s="2044"/>
      <c r="AA234" s="3755" t="s">
        <v>2974</v>
      </c>
      <c r="AB234" s="2834"/>
      <c r="AC234" s="2834"/>
      <c r="AD234" s="2834"/>
      <c r="AE234" s="2834"/>
    </row>
    <row r="235" spans="1:31" ht="18.75" customHeight="1">
      <c r="A235" s="5209"/>
      <c r="B235" s="2406">
        <v>1</v>
      </c>
      <c r="C235" s="2851"/>
      <c r="D235" s="2846"/>
      <c r="E235" s="2846"/>
      <c r="F235" s="2846"/>
      <c r="G235" s="2848"/>
      <c r="H235" s="2359"/>
      <c r="I235" s="2850" t="str">
        <f>IF(S235="","",Y235)</f>
        <v/>
      </c>
      <c r="J235" s="2167">
        <f>IF(ISTEXT(P235),P235,IF(ISBLANK(P235),0,(P235/T225)*M225))</f>
        <v>0</v>
      </c>
      <c r="K235" s="2897" t="str">
        <f t="shared" ref="K235:K245" si="17">IF(Q235="","",UPPER(LEFT(Q235,1))&amp;RIGHT(Q235,LEN(Q235)-1))</f>
        <v/>
      </c>
      <c r="L235" s="2898">
        <f>IF(ISTEXT(T235),0,IF(ISBLANK(T235),0,(T235/T225)*M225))*1000</f>
        <v>0</v>
      </c>
      <c r="M235" s="2899">
        <f>+IF(ISTEXT(T235),0,IF(ISBLANK(T235),0,(T235/T225)*M225))</f>
        <v>0</v>
      </c>
      <c r="N235" s="2900">
        <f>L235/L276</f>
        <v>0</v>
      </c>
      <c r="O235" s="2801"/>
      <c r="P235" s="2795"/>
      <c r="Q235" s="2796"/>
      <c r="R235" s="2819"/>
      <c r="S235" s="2798"/>
      <c r="T235" s="3364">
        <f>IF(ISBLANK(P235),R235,(R235*P235))/1000</f>
        <v>0</v>
      </c>
      <c r="U235" s="3483"/>
      <c r="V235" s="2808"/>
      <c r="W235" s="3274"/>
      <c r="X235" s="3275"/>
      <c r="Y235" s="5319"/>
      <c r="Z235" s="2044"/>
      <c r="AA235" s="3755" t="s">
        <v>2974</v>
      </c>
      <c r="AB235" s="2834"/>
      <c r="AC235" s="2834"/>
      <c r="AD235" s="2834"/>
      <c r="AE235" s="2834"/>
    </row>
    <row r="236" spans="1:31" ht="18" customHeight="1">
      <c r="A236" s="5209"/>
      <c r="B236" s="2406">
        <f>LARGE(B235:B235,1)+1</f>
        <v>2</v>
      </c>
      <c r="C236" s="2206" t="s">
        <v>318</v>
      </c>
      <c r="D236" s="2846"/>
      <c r="E236" s="2846"/>
      <c r="F236" s="2846"/>
      <c r="G236" s="2848"/>
      <c r="H236" s="2359"/>
      <c r="I236" s="2850" t="str">
        <f>IF(S236="","",Y236)</f>
        <v>Epaule d'agneau hachée</v>
      </c>
      <c r="J236" s="2167">
        <f>IF(ISTEXT(P236),P236,IF(ISBLANK(P236),0,(P236/T225)*M225))</f>
        <v>0</v>
      </c>
      <c r="K236" s="2897" t="str">
        <f t="shared" si="17"/>
        <v/>
      </c>
      <c r="L236" s="2898">
        <f>IF(ISTEXT(T236),0,IF(ISBLANK(T236),0,(T236/T225)*M225))*1000</f>
        <v>7627.1186440677975</v>
      </c>
      <c r="M236" s="2899">
        <f>+IF(ISTEXT(T236),0,IF(ISBLANK(T236),0,(T236/T225)*M225))</f>
        <v>7.6271186440677976</v>
      </c>
      <c r="N236" s="2900">
        <f>L236/L276</f>
        <v>0.25423728813559321</v>
      </c>
      <c r="O236" s="2801"/>
      <c r="P236" s="2795"/>
      <c r="Q236" s="2796"/>
      <c r="R236" s="2819">
        <v>1500</v>
      </c>
      <c r="S236" s="2798" t="s">
        <v>2872</v>
      </c>
      <c r="T236" s="3364">
        <f>IF(ISBLANK(P236),R236,(R236*P236))/1000</f>
        <v>1.5</v>
      </c>
      <c r="U236" s="3483"/>
      <c r="V236" s="2808"/>
      <c r="W236" s="3182" t="str">
        <f>SUBSTITUTE(S236,U236,V236)</f>
        <v>epaule d'agneau hachée</v>
      </c>
      <c r="X236" s="3131" t="str">
        <f t="shared" ref="X236:X274" si="18">TRIM(W236)</f>
        <v>epaule d'agneau hachée</v>
      </c>
      <c r="Y236" s="3190" t="str">
        <f>IF(S236="","",UPPER(LEFT(X236,1))&amp;RIGHT(X236,LEN(X236)-1))</f>
        <v>Epaule d'agneau hachée</v>
      </c>
      <c r="Z236" s="2044"/>
      <c r="AA236" s="3755" t="s">
        <v>2974</v>
      </c>
      <c r="AB236" s="2834"/>
      <c r="AC236" s="2834"/>
      <c r="AD236" s="2834"/>
      <c r="AE236" s="2834"/>
    </row>
    <row r="237" spans="1:31" ht="21" customHeight="1">
      <c r="A237" s="5209"/>
      <c r="B237" s="2406">
        <f>LARGE(B235:B236,1)+1</f>
        <v>3</v>
      </c>
      <c r="C237" s="2206" t="s">
        <v>2491</v>
      </c>
      <c r="D237" s="2846"/>
      <c r="E237" s="2846"/>
      <c r="F237" s="2846"/>
      <c r="G237" s="2848"/>
      <c r="H237" s="2359"/>
      <c r="I237" s="2850" t="str">
        <f t="shared" ref="I237:I274" si="19">IF(S237="","",Y237)</f>
        <v>Aubergines grillées surgelées</v>
      </c>
      <c r="J237" s="2167">
        <f>IF(ISTEXT(P237),P237,IF(ISBLANK(P237),0,(P237/T225)*M225))</f>
        <v>0</v>
      </c>
      <c r="K237" s="2897" t="str">
        <f t="shared" si="17"/>
        <v/>
      </c>
      <c r="L237" s="2898">
        <f>IF(ISTEXT(T237),0,IF(ISBLANK(T237),0,(T237/T225)*M225))*1000</f>
        <v>9152.5423728813566</v>
      </c>
      <c r="M237" s="2899">
        <f>+IF(ISTEXT(T237),0,IF(ISBLANK(T237),0,(T237/T225)*M225))</f>
        <v>9.1525423728813564</v>
      </c>
      <c r="N237" s="2900">
        <f>L237/L276</f>
        <v>0.30508474576271183</v>
      </c>
      <c r="O237" s="2801"/>
      <c r="P237" s="2795"/>
      <c r="Q237" s="2796"/>
      <c r="R237" s="2819">
        <v>1800</v>
      </c>
      <c r="S237" s="2798" t="s">
        <v>2873</v>
      </c>
      <c r="T237" s="3364">
        <f t="shared" ref="T237:T274" si="20">IF(ISBLANK(P237),R237,(R237*P237))/1000</f>
        <v>1.8</v>
      </c>
      <c r="U237" s="3483"/>
      <c r="V237" s="2808"/>
      <c r="W237" s="3183" t="str">
        <f t="shared" ref="W237:W274" si="21">SUBSTITUTE(S237,U237,V237)</f>
        <v>aubergines grillées surgelées</v>
      </c>
      <c r="X237" s="3184" t="str">
        <f t="shared" si="18"/>
        <v>aubergines grillées surgelées</v>
      </c>
      <c r="Y237" s="3190" t="str">
        <f t="shared" ref="Y237:Y274" si="22">IF(S237="","",UPPER(LEFT(X237,1))&amp;RIGHT(X237,LEN(X237)-1))</f>
        <v>Aubergines grillées surgelées</v>
      </c>
      <c r="Z237" s="2044"/>
      <c r="AA237" s="3594" t="s">
        <v>2373</v>
      </c>
    </row>
    <row r="238" spans="1:31" ht="21">
      <c r="A238" s="5209"/>
      <c r="B238" s="2406">
        <f>LARGE(B235:B237,1)+1</f>
        <v>4</v>
      </c>
      <c r="C238" s="2206" t="s">
        <v>2492</v>
      </c>
      <c r="D238" s="2846"/>
      <c r="E238" s="2846"/>
      <c r="F238" s="2846"/>
      <c r="G238" s="2848"/>
      <c r="H238" s="2359"/>
      <c r="I238" s="2850" t="str">
        <f t="shared" si="19"/>
        <v>Sauce tomate</v>
      </c>
      <c r="J238" s="2167">
        <f>IF(ISTEXT(P238),P238,IF(ISBLANK(P238),0,(P238/T225)*M225))</f>
        <v>0</v>
      </c>
      <c r="K238" s="2897" t="str">
        <f t="shared" si="17"/>
        <v/>
      </c>
      <c r="L238" s="2898">
        <f>IF(ISTEXT(T238),0,IF(ISBLANK(T238),0,(T238/T225)*M225))*1000</f>
        <v>5084.7457627118647</v>
      </c>
      <c r="M238" s="2899">
        <f>+IF(ISTEXT(T238),0,IF(ISBLANK(T238),0,(T238/T225)*M225))</f>
        <v>5.0847457627118651</v>
      </c>
      <c r="N238" s="2900">
        <f>L238/L276</f>
        <v>0.16949152542372878</v>
      </c>
      <c r="O238" s="2801"/>
      <c r="P238" s="2795"/>
      <c r="Q238" s="2796"/>
      <c r="R238" s="2819">
        <v>1000</v>
      </c>
      <c r="S238" s="2798" t="s">
        <v>2874</v>
      </c>
      <c r="T238" s="3364">
        <f t="shared" si="20"/>
        <v>1</v>
      </c>
      <c r="U238" s="3483"/>
      <c r="V238" s="2808"/>
      <c r="W238" s="3183" t="str">
        <f t="shared" si="21"/>
        <v xml:space="preserve">sauce tomate </v>
      </c>
      <c r="X238" s="3184" t="str">
        <f t="shared" si="18"/>
        <v>sauce tomate</v>
      </c>
      <c r="Y238" s="3190" t="str">
        <f t="shared" si="22"/>
        <v>Sauce tomate</v>
      </c>
      <c r="Z238" s="2044"/>
      <c r="AA238" s="3594" t="s">
        <v>2373</v>
      </c>
    </row>
    <row r="239" spans="1:31" ht="21">
      <c r="A239" s="5209"/>
      <c r="B239" s="2406">
        <f>LARGE(B235:B238,1)+1</f>
        <v>5</v>
      </c>
      <c r="C239" s="2849"/>
      <c r="D239" s="2846"/>
      <c r="E239" s="2846"/>
      <c r="F239" s="2846"/>
      <c r="G239" s="2848"/>
      <c r="H239" s="2359"/>
      <c r="I239" s="2850" t="str">
        <f t="shared" si="19"/>
        <v>Fond brun de veau lié</v>
      </c>
      <c r="J239" s="2167">
        <f>IF(ISTEXT(P239),P239,IF(ISBLANK(P239),0,(P239/T225)*M225))</f>
        <v>0</v>
      </c>
      <c r="K239" s="2897" t="str">
        <f t="shared" si="17"/>
        <v/>
      </c>
      <c r="L239" s="2898">
        <f>IF(ISTEXT(T239),0,IF(ISBLANK(T239),0,(T239/T225)*M225))*1000</f>
        <v>1271.1864406779662</v>
      </c>
      <c r="M239" s="2899">
        <f>+IF(ISTEXT(T239),0,IF(ISBLANK(T239),0,(T239/T225)*M225))</f>
        <v>1.2711864406779663</v>
      </c>
      <c r="N239" s="2900">
        <f>L239/L276</f>
        <v>4.2372881355932195E-2</v>
      </c>
      <c r="O239" s="2801"/>
      <c r="P239" s="2795"/>
      <c r="Q239" s="2796"/>
      <c r="R239" s="2819">
        <v>250</v>
      </c>
      <c r="S239" s="2798" t="s">
        <v>2875</v>
      </c>
      <c r="T239" s="3364">
        <f t="shared" si="20"/>
        <v>0.25</v>
      </c>
      <c r="U239" s="3483"/>
      <c r="V239" s="2808"/>
      <c r="W239" s="3183" t="str">
        <f t="shared" si="21"/>
        <v xml:space="preserve">fond brun de veau lié </v>
      </c>
      <c r="X239" s="3184" t="str">
        <f t="shared" si="18"/>
        <v>fond brun de veau lié</v>
      </c>
      <c r="Y239" s="3190" t="str">
        <f t="shared" si="22"/>
        <v>Fond brun de veau lié</v>
      </c>
      <c r="Z239" s="2044"/>
      <c r="AA239" s="3594" t="s">
        <v>2373</v>
      </c>
    </row>
    <row r="240" spans="1:31" ht="21">
      <c r="A240" s="5209"/>
      <c r="B240" s="2406">
        <f>LARGE(B235:B239,1)+1</f>
        <v>6</v>
      </c>
      <c r="C240" s="2851" t="s">
        <v>2493</v>
      </c>
      <c r="D240" s="2846"/>
      <c r="E240" s="2846"/>
      <c r="F240" s="2846"/>
      <c r="G240" s="2848"/>
      <c r="H240" s="2359"/>
      <c r="I240" s="2850" t="str">
        <f t="shared" si="19"/>
        <v>Oignons émincés surgelés</v>
      </c>
      <c r="J240" s="2167">
        <f>IF(ISTEXT(P240),P240,IF(ISBLANK(P240),0,(P240/T225)*M225))</f>
        <v>0</v>
      </c>
      <c r="K240" s="2897" t="str">
        <f t="shared" si="17"/>
        <v/>
      </c>
      <c r="L240" s="2898">
        <f>IF(ISTEXT(T240),0,IF(ISBLANK(T240),0,(T240/T225)*M225))*1000</f>
        <v>1271.1864406779662</v>
      </c>
      <c r="M240" s="2899">
        <f>+IF(ISTEXT(T240),0,IF(ISBLANK(T240),0,(T240/T225)*M225))</f>
        <v>1.2711864406779663</v>
      </c>
      <c r="N240" s="2900">
        <f>L240/L276</f>
        <v>4.2372881355932195E-2</v>
      </c>
      <c r="O240" s="2801"/>
      <c r="P240" s="2795"/>
      <c r="Q240" s="2796"/>
      <c r="R240" s="2819">
        <v>250</v>
      </c>
      <c r="S240" s="2798" t="s">
        <v>2876</v>
      </c>
      <c r="T240" s="3364">
        <f t="shared" si="20"/>
        <v>0.25</v>
      </c>
      <c r="U240" s="3483" t="s">
        <v>2512</v>
      </c>
      <c r="V240" s="2808"/>
      <c r="W240" s="3183" t="str">
        <f t="shared" si="21"/>
        <v>oignons émincés surgelés</v>
      </c>
      <c r="X240" s="3184" t="str">
        <f t="shared" si="18"/>
        <v>oignons émincés surgelés</v>
      </c>
      <c r="Y240" s="3190" t="str">
        <f t="shared" si="22"/>
        <v>Oignons émincés surgelés</v>
      </c>
      <c r="Z240" s="2044"/>
      <c r="AA240" s="3594" t="s">
        <v>2373</v>
      </c>
    </row>
    <row r="241" spans="1:43" ht="21">
      <c r="A241" s="5209"/>
      <c r="B241" s="2406">
        <f>LARGE(B235:B240,1)+1</f>
        <v>7</v>
      </c>
      <c r="C241" s="2849" t="s">
        <v>2494</v>
      </c>
      <c r="D241" s="2846"/>
      <c r="E241" s="2846"/>
      <c r="F241" s="2846"/>
      <c r="G241" s="2848"/>
      <c r="H241" s="2359"/>
      <c r="I241" s="2850" t="str">
        <f t="shared" si="19"/>
        <v>Ail haché surgelé</v>
      </c>
      <c r="J241" s="2167">
        <f>IF(ISTEXT(P241),P241,IF(ISBLANK(P241),0,(P241/T225)*M225))</f>
        <v>0</v>
      </c>
      <c r="K241" s="2897" t="str">
        <f t="shared" si="17"/>
        <v/>
      </c>
      <c r="L241" s="2898">
        <f>IF(ISTEXT(T241),0,IF(ISBLANK(T241),0,(T241/T225)*M225))*1000</f>
        <v>101.6949152542373</v>
      </c>
      <c r="M241" s="2899">
        <f>+IF(ISTEXT(T241),0,IF(ISBLANK(T241),0,(T241/T225)*M225))</f>
        <v>0.10169491525423729</v>
      </c>
      <c r="N241" s="2900">
        <f>L241/L276</f>
        <v>3.3898305084745757E-3</v>
      </c>
      <c r="O241" s="2801"/>
      <c r="P241" s="2795"/>
      <c r="Q241" s="2796"/>
      <c r="R241" s="2819">
        <v>20</v>
      </c>
      <c r="S241" s="2798" t="s">
        <v>2877</v>
      </c>
      <c r="T241" s="3364">
        <f t="shared" si="20"/>
        <v>0.02</v>
      </c>
      <c r="U241" s="3483"/>
      <c r="V241" s="2808"/>
      <c r="W241" s="3183" t="str">
        <f t="shared" si="21"/>
        <v>ail haché surgelé</v>
      </c>
      <c r="X241" s="3184" t="str">
        <f t="shared" si="18"/>
        <v>ail haché surgelé</v>
      </c>
      <c r="Y241" s="3190" t="str">
        <f t="shared" si="22"/>
        <v>Ail haché surgelé</v>
      </c>
      <c r="Z241" s="2044"/>
      <c r="AA241" s="3594" t="s">
        <v>2373</v>
      </c>
    </row>
    <row r="242" spans="1:43" ht="21">
      <c r="A242" s="5209"/>
      <c r="B242" s="2406">
        <f>LARGE(B235:B241,1)+1</f>
        <v>8</v>
      </c>
      <c r="C242" s="2849" t="s">
        <v>2487</v>
      </c>
      <c r="D242" s="2846"/>
      <c r="E242" s="2846"/>
      <c r="F242" s="2846"/>
      <c r="G242" s="2848"/>
      <c r="H242" s="2359"/>
      <c r="I242" s="2850" t="str">
        <f t="shared" si="19"/>
        <v>Sel</v>
      </c>
      <c r="J242" s="2167">
        <f>IF(ISTEXT(P242),P242,IF(ISBLANK(P242),0,(P242/T225)*M225))</f>
        <v>0</v>
      </c>
      <c r="K242" s="2897" t="str">
        <f t="shared" si="17"/>
        <v>Pm</v>
      </c>
      <c r="L242" s="2898">
        <f>IF(ISTEXT(T242),0,IF(ISBLANK(T242),0,(T242/T225)*M225))*1000</f>
        <v>0</v>
      </c>
      <c r="M242" s="2899">
        <f>+IF(ISTEXT(T242),0,IF(ISBLANK(T242),0,(T242/T225)*M225))</f>
        <v>0</v>
      </c>
      <c r="N242" s="2900">
        <f>L242/L276</f>
        <v>0</v>
      </c>
      <c r="O242" s="2801"/>
      <c r="P242" s="2795"/>
      <c r="Q242" s="2796" t="s">
        <v>596</v>
      </c>
      <c r="R242" s="2819"/>
      <c r="S242" s="2798" t="s">
        <v>1050</v>
      </c>
      <c r="T242" s="3364">
        <f t="shared" si="20"/>
        <v>0</v>
      </c>
      <c r="U242" s="3483"/>
      <c r="V242" s="2808"/>
      <c r="W242" s="3183" t="str">
        <f t="shared" si="21"/>
        <v>sel</v>
      </c>
      <c r="X242" s="3184" t="str">
        <f t="shared" si="18"/>
        <v>sel</v>
      </c>
      <c r="Y242" s="3190" t="str">
        <f t="shared" si="22"/>
        <v>Sel</v>
      </c>
      <c r="Z242" s="2044"/>
      <c r="AA242" s="3594" t="s">
        <v>2373</v>
      </c>
    </row>
    <row r="243" spans="1:43" ht="21">
      <c r="A243" s="5209"/>
      <c r="B243" s="2406">
        <f>LARGE(B235:B242,1)+1</f>
        <v>9</v>
      </c>
      <c r="C243" s="2853" t="s">
        <v>2503</v>
      </c>
      <c r="D243" s="2846"/>
      <c r="E243" s="2846"/>
      <c r="F243" s="2846"/>
      <c r="G243" s="2848"/>
      <c r="H243" s="2359"/>
      <c r="I243" s="2850" t="str">
        <f t="shared" si="19"/>
        <v>Poivre</v>
      </c>
      <c r="J243" s="2167">
        <f>IF(ISTEXT(P243),P243,IF(ISBLANK(P243),0,(P243/T225)*M225))</f>
        <v>0</v>
      </c>
      <c r="K243" s="2897" t="str">
        <f t="shared" si="17"/>
        <v>Pm</v>
      </c>
      <c r="L243" s="2898">
        <f>IF(ISTEXT(T243),0,IF(ISBLANK(T243),0,(T243/T225)*M225))*1000</f>
        <v>0</v>
      </c>
      <c r="M243" s="2899">
        <f>+IF(ISTEXT(T243),0,IF(ISBLANK(T243),0,(T243/T225)*M225))</f>
        <v>0</v>
      </c>
      <c r="N243" s="2900">
        <f>L243/L276</f>
        <v>0</v>
      </c>
      <c r="O243" s="2801"/>
      <c r="P243" s="2795"/>
      <c r="Q243" s="2796" t="s">
        <v>596</v>
      </c>
      <c r="R243" s="2819"/>
      <c r="S243" s="2798" t="s">
        <v>2883</v>
      </c>
      <c r="T243" s="3364">
        <f t="shared" si="20"/>
        <v>0</v>
      </c>
      <c r="U243" s="3483" t="s">
        <v>2884</v>
      </c>
      <c r="V243" s="2808"/>
      <c r="W243" s="3183" t="str">
        <f t="shared" si="21"/>
        <v>poivre</v>
      </c>
      <c r="X243" s="3184" t="str">
        <f t="shared" si="18"/>
        <v>poivre</v>
      </c>
      <c r="Y243" s="3190" t="str">
        <f t="shared" si="22"/>
        <v>Poivre</v>
      </c>
      <c r="Z243" s="2044"/>
      <c r="AA243" s="3594" t="s">
        <v>2373</v>
      </c>
    </row>
    <row r="244" spans="1:43" ht="21">
      <c r="A244" s="5209"/>
      <c r="B244" s="2406">
        <f>LARGE(B235:B243,1)+1</f>
        <v>10</v>
      </c>
      <c r="C244" s="2853" t="s">
        <v>2504</v>
      </c>
      <c r="D244" s="2846"/>
      <c r="E244" s="2846"/>
      <c r="F244" s="2846"/>
      <c r="G244" s="2848"/>
      <c r="H244" s="2359"/>
      <c r="I244" s="2850" t="str">
        <f t="shared" si="19"/>
        <v>Fromage rapé</v>
      </c>
      <c r="J244" s="2167">
        <f>IF(ISTEXT(P244),P244,IF(ISBLANK(P244),0,(P244/T225)*M225))</f>
        <v>0</v>
      </c>
      <c r="K244" s="2897" t="str">
        <f t="shared" si="17"/>
        <v/>
      </c>
      <c r="L244" s="2898">
        <f>IF(ISTEXT(T244),0,IF(ISBLANK(T244),0,(T244/T225)*M225))*1000</f>
        <v>762.71186440677968</v>
      </c>
      <c r="M244" s="2899">
        <f>+IF(ISTEXT(T244),0,IF(ISBLANK(T244),0,(T244/T225)*M225))</f>
        <v>0.76271186440677974</v>
      </c>
      <c r="N244" s="2900">
        <f>L244/L276</f>
        <v>2.5423728813559317E-2</v>
      </c>
      <c r="O244" s="2801"/>
      <c r="P244" s="2795"/>
      <c r="Q244" s="2796"/>
      <c r="R244" s="2819">
        <v>150</v>
      </c>
      <c r="S244" s="2798" t="s">
        <v>2878</v>
      </c>
      <c r="T244" s="3364">
        <f t="shared" si="20"/>
        <v>0.15</v>
      </c>
      <c r="U244" s="3483" t="s">
        <v>2881</v>
      </c>
      <c r="V244" s="2808" t="s">
        <v>2882</v>
      </c>
      <c r="W244" s="3183" t="str">
        <f t="shared" si="21"/>
        <v>fromage rapé</v>
      </c>
      <c r="X244" s="3184" t="str">
        <f t="shared" si="18"/>
        <v>fromage rapé</v>
      </c>
      <c r="Y244" s="3190" t="str">
        <f t="shared" si="22"/>
        <v>Fromage rapé</v>
      </c>
      <c r="Z244" s="2044"/>
      <c r="AA244" s="3594" t="s">
        <v>2373</v>
      </c>
    </row>
    <row r="245" spans="1:43" ht="18.75" customHeight="1">
      <c r="A245" s="5209"/>
      <c r="B245" s="2406">
        <f>LARGE(B235:B244,1)+1</f>
        <v>11</v>
      </c>
      <c r="C245" s="2849"/>
      <c r="D245" s="2846"/>
      <c r="E245" s="2846"/>
      <c r="F245" s="2846"/>
      <c r="G245" s="2848"/>
      <c r="H245" s="2359"/>
      <c r="I245" s="2850" t="str">
        <f t="shared" si="19"/>
        <v>Huile d'olive</v>
      </c>
      <c r="J245" s="2167">
        <f>IF(ISTEXT(P245),P245,IF(ISBLANK(P245),0,(P245/T225)*M225))</f>
        <v>0</v>
      </c>
      <c r="K245" s="2897" t="str">
        <f t="shared" si="17"/>
        <v/>
      </c>
      <c r="L245" s="2898">
        <f>IF(ISTEXT(T245),0,IF(ISBLANK(T245),0,(T245/T225)*M225))*1000</f>
        <v>406.77966101694921</v>
      </c>
      <c r="M245" s="2899">
        <f>+IF(ISTEXT(T245),0,IF(ISBLANK(T245),0,(T245/T225)*M225))</f>
        <v>0.40677966101694918</v>
      </c>
      <c r="N245" s="2900">
        <f>L245/L276</f>
        <v>1.3559322033898303E-2</v>
      </c>
      <c r="O245" s="2801"/>
      <c r="P245" s="2795"/>
      <c r="Q245" s="2796"/>
      <c r="R245" s="2819">
        <v>80</v>
      </c>
      <c r="S245" s="2798" t="s">
        <v>1723</v>
      </c>
      <c r="T245" s="3364">
        <f t="shared" si="20"/>
        <v>0.08</v>
      </c>
      <c r="U245" s="3483"/>
      <c r="V245" s="2808"/>
      <c r="W245" s="3183" t="str">
        <f t="shared" si="21"/>
        <v>huile d'olive</v>
      </c>
      <c r="X245" s="3184" t="str">
        <f t="shared" si="18"/>
        <v>huile d'olive</v>
      </c>
      <c r="Y245" s="3190" t="str">
        <f t="shared" si="22"/>
        <v>Huile d'olive</v>
      </c>
      <c r="Z245" s="2044"/>
      <c r="AA245" s="3594" t="s">
        <v>2373</v>
      </c>
    </row>
    <row r="246" spans="1:43" ht="21">
      <c r="A246" s="5209"/>
      <c r="B246" s="2406">
        <f>LARGE(B235:B245,1)+1</f>
        <v>12</v>
      </c>
      <c r="C246" s="2853" t="s">
        <v>2505</v>
      </c>
      <c r="D246" s="2846"/>
      <c r="E246" s="2846"/>
      <c r="F246" s="2846"/>
      <c r="G246" s="2848"/>
      <c r="H246" s="2359"/>
      <c r="I246" s="2850" t="str">
        <f t="shared" si="19"/>
        <v>Sauce béchamel</v>
      </c>
      <c r="J246" s="2167">
        <f>IF(ISTEXT(P246),P246,IF(ISBLANK(P246),0,(P246/T225)*M225))</f>
        <v>0</v>
      </c>
      <c r="K246" s="2897" t="str">
        <f>IF(Q246="","",UPPER(LEFT(Q246,1))&amp;RIGHT(Q246,LEN(Q246)-1))</f>
        <v/>
      </c>
      <c r="L246" s="2898">
        <f>IF(ISTEXT(T246),0,IF(ISBLANK(T246),0,(T246/T225)*M225))*1000</f>
        <v>4322.0338983050851</v>
      </c>
      <c r="M246" s="2899">
        <f>+IF(ISTEXT(T246),0,IF(ISBLANK(T246),0,(T246/T225)*M225))</f>
        <v>4.3220338983050848</v>
      </c>
      <c r="N246" s="2900">
        <f>L246/L276</f>
        <v>0.14406779661016947</v>
      </c>
      <c r="O246" s="2801"/>
      <c r="P246" s="2795"/>
      <c r="Q246" s="2796"/>
      <c r="R246" s="2819">
        <v>850</v>
      </c>
      <c r="S246" s="2798" t="s">
        <v>2879</v>
      </c>
      <c r="T246" s="3364">
        <f t="shared" si="20"/>
        <v>0.85</v>
      </c>
      <c r="U246" s="3483"/>
      <c r="V246" s="2808"/>
      <c r="W246" s="3183" t="str">
        <f t="shared" si="21"/>
        <v>sauce béchamel</v>
      </c>
      <c r="X246" s="3184" t="str">
        <f t="shared" si="18"/>
        <v>sauce béchamel</v>
      </c>
      <c r="Y246" s="3190" t="str">
        <f t="shared" si="22"/>
        <v>Sauce béchamel</v>
      </c>
      <c r="Z246" s="2044"/>
      <c r="AA246" s="3594" t="s">
        <v>2373</v>
      </c>
    </row>
    <row r="247" spans="1:43" ht="21">
      <c r="A247" s="5209"/>
      <c r="B247" s="2406">
        <f>LARGE(B235:B246,1)+1</f>
        <v>13</v>
      </c>
      <c r="C247" s="2853" t="s">
        <v>2506</v>
      </c>
      <c r="D247" s="2846"/>
      <c r="E247" s="2846"/>
      <c r="F247" s="2846"/>
      <c r="G247" s="2848"/>
      <c r="H247" s="2359"/>
      <c r="I247" s="2850" t="str">
        <f t="shared" si="19"/>
        <v/>
      </c>
      <c r="J247" s="2167">
        <f>IF(ISTEXT(P247),P247,IF(ISBLANK(P247),0,(P247/T225)*M225))</f>
        <v>0</v>
      </c>
      <c r="K247" s="2897" t="str">
        <f t="shared" ref="K247:K274" si="23">IF(Q247="","",UPPER(LEFT(Q247,1))&amp;RIGHT(Q247,LEN(Q247)-1))</f>
        <v/>
      </c>
      <c r="L247" s="2898">
        <f>IF(ISTEXT(T247),0,IF(ISBLANK(T247),0,(T247/T225)*M225))*1000</f>
        <v>0</v>
      </c>
      <c r="M247" s="2899">
        <f>+IF(ISTEXT(T247),0,IF(ISBLANK(T247),0,(T247/T225)*M225))</f>
        <v>0</v>
      </c>
      <c r="N247" s="2900">
        <f>L247/L276</f>
        <v>0</v>
      </c>
      <c r="O247" s="2801"/>
      <c r="P247" s="2795"/>
      <c r="Q247" s="2796"/>
      <c r="R247" s="2819"/>
      <c r="S247" s="2798"/>
      <c r="T247" s="3364">
        <f t="shared" si="20"/>
        <v>0</v>
      </c>
      <c r="U247" s="3483"/>
      <c r="V247" s="2808"/>
      <c r="W247" s="3183" t="str">
        <f t="shared" si="21"/>
        <v/>
      </c>
      <c r="X247" s="3184" t="str">
        <f t="shared" si="18"/>
        <v/>
      </c>
      <c r="Y247" s="3190" t="str">
        <f t="shared" si="22"/>
        <v/>
      </c>
      <c r="Z247" s="2044"/>
      <c r="AA247" s="3594" t="s">
        <v>2373</v>
      </c>
    </row>
    <row r="248" spans="1:43" ht="18" customHeight="1">
      <c r="A248" s="5209"/>
      <c r="B248" s="2406">
        <f>LARGE(B235:B247,1)+1</f>
        <v>14</v>
      </c>
      <c r="C248" s="2853" t="s">
        <v>2507</v>
      </c>
      <c r="D248" s="2846"/>
      <c r="E248" s="2846"/>
      <c r="F248" s="2846"/>
      <c r="G248" s="2848"/>
      <c r="H248" s="2359"/>
      <c r="I248" s="2850" t="str">
        <f t="shared" si="19"/>
        <v/>
      </c>
      <c r="J248" s="2167">
        <f>IF(ISTEXT(P248),P248,IF(ISBLANK(P248),0,(P248/T225)*M225))</f>
        <v>0</v>
      </c>
      <c r="K248" s="2897" t="str">
        <f t="shared" si="23"/>
        <v/>
      </c>
      <c r="L248" s="2898">
        <f>IF(ISTEXT(T248),0,IF(ISBLANK(T248),0,(T248/T225)*M225))*1000</f>
        <v>0</v>
      </c>
      <c r="M248" s="2899">
        <f>+IF(ISTEXT(T248),0,IF(ISBLANK(T248),0,(T248/T225)*M225))</f>
        <v>0</v>
      </c>
      <c r="N248" s="2900">
        <f>L248/L276</f>
        <v>0</v>
      </c>
      <c r="O248" s="2801"/>
      <c r="P248" s="2795"/>
      <c r="Q248" s="2796"/>
      <c r="R248" s="2819"/>
      <c r="S248" s="2798"/>
      <c r="T248" s="3364">
        <f t="shared" si="20"/>
        <v>0</v>
      </c>
      <c r="U248" s="3483"/>
      <c r="V248" s="2808"/>
      <c r="W248" s="3183" t="str">
        <f t="shared" si="21"/>
        <v/>
      </c>
      <c r="X248" s="3184" t="str">
        <f t="shared" si="18"/>
        <v/>
      </c>
      <c r="Y248" s="3190" t="str">
        <f t="shared" si="22"/>
        <v/>
      </c>
      <c r="Z248" s="2044"/>
      <c r="AA248" s="3594" t="s">
        <v>2373</v>
      </c>
    </row>
    <row r="249" spans="1:43" ht="21">
      <c r="A249" s="5209"/>
      <c r="B249" s="2406">
        <f>LARGE(B235:B248,1)+1</f>
        <v>15</v>
      </c>
      <c r="C249" s="2853" t="s">
        <v>2509</v>
      </c>
      <c r="D249" s="2846"/>
      <c r="E249" s="2846"/>
      <c r="F249" s="2846"/>
      <c r="G249" s="2848"/>
      <c r="H249" s="2359"/>
      <c r="I249" s="2850" t="str">
        <f t="shared" si="19"/>
        <v/>
      </c>
      <c r="J249" s="2167">
        <f>IF(ISTEXT(P249),P249,IF(ISBLANK(P249),0,(P249/T225)*M225))</f>
        <v>0</v>
      </c>
      <c r="K249" s="2897" t="str">
        <f t="shared" si="23"/>
        <v/>
      </c>
      <c r="L249" s="2898">
        <f>IF(ISTEXT(T249),0,IF(ISBLANK(T249),0,(T249/T225)*M225))*1000</f>
        <v>0</v>
      </c>
      <c r="M249" s="2899">
        <f>+IF(ISTEXT(T249),0,IF(ISBLANK(T249),0,(T249/T225)*M225))</f>
        <v>0</v>
      </c>
      <c r="N249" s="2900">
        <f>L249/L276</f>
        <v>0</v>
      </c>
      <c r="O249" s="2801"/>
      <c r="P249" s="2795"/>
      <c r="Q249" s="2796"/>
      <c r="R249" s="2819"/>
      <c r="S249" s="2798"/>
      <c r="T249" s="3364">
        <f t="shared" si="20"/>
        <v>0</v>
      </c>
      <c r="U249" s="3483"/>
      <c r="V249" s="2808"/>
      <c r="W249" s="3183" t="str">
        <f t="shared" si="21"/>
        <v/>
      </c>
      <c r="X249" s="3184" t="str">
        <f t="shared" si="18"/>
        <v/>
      </c>
      <c r="Y249" s="3190" t="str">
        <f t="shared" si="22"/>
        <v/>
      </c>
      <c r="Z249" s="2044"/>
      <c r="AA249" s="3594" t="s">
        <v>2373</v>
      </c>
    </row>
    <row r="250" spans="1:43" ht="21">
      <c r="A250" s="5209"/>
      <c r="B250" s="2406">
        <f>LARGE(B235:B249,1)+1</f>
        <v>16</v>
      </c>
      <c r="C250" s="2853" t="s">
        <v>2508</v>
      </c>
      <c r="D250" s="2846"/>
      <c r="E250" s="2846"/>
      <c r="F250" s="2846"/>
      <c r="G250" s="2848"/>
      <c r="H250" s="2359"/>
      <c r="I250" s="2850" t="str">
        <f t="shared" si="19"/>
        <v/>
      </c>
      <c r="J250" s="2167">
        <f>IF(ISTEXT(P250),P250,IF(ISBLANK(P250),0,(P250/T225)*M225))</f>
        <v>0</v>
      </c>
      <c r="K250" s="2897" t="str">
        <f t="shared" si="23"/>
        <v/>
      </c>
      <c r="L250" s="2898">
        <f>IF(ISTEXT(T250),0,IF(ISBLANK(T250),0,(T250/T225)*M225))*1000</f>
        <v>0</v>
      </c>
      <c r="M250" s="2899">
        <f>+IF(ISTEXT(T250),0,IF(ISBLANK(T250),0,(T250/T225)*M225))</f>
        <v>0</v>
      </c>
      <c r="N250" s="2900">
        <f>L250/L276</f>
        <v>0</v>
      </c>
      <c r="O250" s="2801"/>
      <c r="P250" s="2795"/>
      <c r="Q250" s="2796"/>
      <c r="R250" s="2819"/>
      <c r="S250" s="2798"/>
      <c r="T250" s="3364">
        <f t="shared" si="20"/>
        <v>0</v>
      </c>
      <c r="U250" s="3483"/>
      <c r="V250" s="2808"/>
      <c r="W250" s="3183" t="str">
        <f t="shared" si="21"/>
        <v/>
      </c>
      <c r="X250" s="3184" t="str">
        <f t="shared" si="18"/>
        <v/>
      </c>
      <c r="Y250" s="3190" t="str">
        <f t="shared" si="22"/>
        <v/>
      </c>
      <c r="Z250" s="2044"/>
      <c r="AA250" s="3594" t="s">
        <v>2373</v>
      </c>
    </row>
    <row r="251" spans="1:43" ht="21">
      <c r="A251" s="5209"/>
      <c r="B251" s="2406">
        <f>LARGE(B235:B250,1)+1</f>
        <v>17</v>
      </c>
      <c r="C251" s="2846"/>
      <c r="D251" s="2846"/>
      <c r="E251" s="2846"/>
      <c r="F251" s="2846"/>
      <c r="G251" s="2848"/>
      <c r="H251" s="2359"/>
      <c r="I251" s="2850" t="str">
        <f t="shared" si="19"/>
        <v/>
      </c>
      <c r="J251" s="2167">
        <f>IF(ISTEXT(P251),P251,IF(ISBLANK(P251),0,(P251/T225)*M225))</f>
        <v>0</v>
      </c>
      <c r="K251" s="2897" t="str">
        <f t="shared" si="23"/>
        <v/>
      </c>
      <c r="L251" s="2898">
        <f>IF(ISTEXT(T251),0,IF(ISBLANK(T251),0,(T251/T225)*M225))*1000</f>
        <v>0</v>
      </c>
      <c r="M251" s="2899">
        <f>+IF(ISTEXT(T251),0,IF(ISBLANK(T251),0,(T251/T225)*M225))</f>
        <v>0</v>
      </c>
      <c r="N251" s="2900">
        <f>L251/L276</f>
        <v>0</v>
      </c>
      <c r="O251" s="2801"/>
      <c r="P251" s="2795"/>
      <c r="Q251" s="2796"/>
      <c r="R251" s="2819"/>
      <c r="S251" s="2798"/>
      <c r="T251" s="3364">
        <f t="shared" si="20"/>
        <v>0</v>
      </c>
      <c r="U251" s="3483"/>
      <c r="V251" s="2808"/>
      <c r="W251" s="3183" t="str">
        <f t="shared" si="21"/>
        <v/>
      </c>
      <c r="X251" s="3184" t="str">
        <f t="shared" si="18"/>
        <v/>
      </c>
      <c r="Y251" s="3190" t="str">
        <f t="shared" si="22"/>
        <v/>
      </c>
      <c r="Z251" s="2044"/>
      <c r="AA251" s="3594" t="s">
        <v>2373</v>
      </c>
    </row>
    <row r="252" spans="1:43" ht="21">
      <c r="A252" s="5209"/>
      <c r="B252" s="2406">
        <f>LARGE(B235:B251,1)+1</f>
        <v>18</v>
      </c>
      <c r="C252" s="2846"/>
      <c r="D252" s="2846"/>
      <c r="E252" s="2846"/>
      <c r="F252" s="2846"/>
      <c r="G252" s="2848"/>
      <c r="H252" s="2359"/>
      <c r="I252" s="2850" t="str">
        <f t="shared" si="19"/>
        <v/>
      </c>
      <c r="J252" s="2167">
        <f>IF(ISTEXT(P252),P252,IF(ISBLANK(P252),0,(P252/T225)*M225))</f>
        <v>0</v>
      </c>
      <c r="K252" s="2897" t="str">
        <f t="shared" si="23"/>
        <v/>
      </c>
      <c r="L252" s="2898">
        <f>IF(ISTEXT(T252),0,IF(ISBLANK(T252),0,(T252/T225)*M225))*1000</f>
        <v>0</v>
      </c>
      <c r="M252" s="2899">
        <f>+IF(ISTEXT(T252),0,IF(ISBLANK(T252),0,(T252/T225)*M225))</f>
        <v>0</v>
      </c>
      <c r="N252" s="2900">
        <f>L252/L276</f>
        <v>0</v>
      </c>
      <c r="O252" s="2801"/>
      <c r="P252" s="2795"/>
      <c r="Q252" s="2796"/>
      <c r="R252" s="2819"/>
      <c r="S252" s="2798"/>
      <c r="T252" s="3364">
        <f t="shared" si="20"/>
        <v>0</v>
      </c>
      <c r="U252" s="3483"/>
      <c r="V252" s="2808"/>
      <c r="W252" s="3183" t="str">
        <f t="shared" si="21"/>
        <v/>
      </c>
      <c r="X252" s="3184" t="str">
        <f t="shared" si="18"/>
        <v/>
      </c>
      <c r="Y252" s="3190" t="str">
        <f t="shared" si="22"/>
        <v/>
      </c>
      <c r="Z252" s="2044"/>
      <c r="AA252" s="3594" t="s">
        <v>2373</v>
      </c>
      <c r="AP252" s="2388"/>
      <c r="AQ252" s="2388"/>
    </row>
    <row r="253" spans="1:43" ht="21">
      <c r="A253" s="5209"/>
      <c r="B253" s="2406">
        <f>LARGE(B235:B252,1)+1</f>
        <v>19</v>
      </c>
      <c r="C253" s="2858" t="s">
        <v>2501</v>
      </c>
      <c r="D253" s="2846"/>
      <c r="E253" s="2846"/>
      <c r="F253" s="2846"/>
      <c r="G253" s="2848"/>
      <c r="H253" s="2359"/>
      <c r="I253" s="2850" t="str">
        <f t="shared" si="19"/>
        <v/>
      </c>
      <c r="J253" s="2167">
        <f>IF(ISTEXT(P253),P253,IF(ISBLANK(P253),0,(P253/T225)*M225))</f>
        <v>0</v>
      </c>
      <c r="K253" s="2897" t="str">
        <f t="shared" si="23"/>
        <v/>
      </c>
      <c r="L253" s="2898">
        <f>IF(ISTEXT(T253),0,IF(ISBLANK(T253),0,(T253/T225)*M225))*1000</f>
        <v>0</v>
      </c>
      <c r="M253" s="2899">
        <f>+IF(ISTEXT(T253),0,IF(ISBLANK(T253),0,(T253/T225)*M225))</f>
        <v>0</v>
      </c>
      <c r="N253" s="2900">
        <f>L253/L276</f>
        <v>0</v>
      </c>
      <c r="O253" s="2801"/>
      <c r="P253" s="2795"/>
      <c r="Q253" s="2796"/>
      <c r="R253" s="2819"/>
      <c r="S253" s="2798"/>
      <c r="T253" s="3364">
        <f t="shared" si="20"/>
        <v>0</v>
      </c>
      <c r="U253" s="3483"/>
      <c r="V253" s="2808"/>
      <c r="W253" s="3183" t="str">
        <f t="shared" si="21"/>
        <v/>
      </c>
      <c r="X253" s="3184" t="str">
        <f t="shared" si="18"/>
        <v/>
      </c>
      <c r="Y253" s="3190" t="str">
        <f t="shared" si="22"/>
        <v/>
      </c>
      <c r="Z253" s="2044"/>
      <c r="AA253" s="3594" t="s">
        <v>2373</v>
      </c>
      <c r="AP253" s="2388"/>
      <c r="AQ253" s="2388"/>
    </row>
    <row r="254" spans="1:43" ht="21">
      <c r="A254" s="5209"/>
      <c r="B254" s="2406">
        <f>LARGE(B235:B253,1)+1</f>
        <v>20</v>
      </c>
      <c r="C254" s="2880" t="s">
        <v>2502</v>
      </c>
      <c r="D254" s="2846"/>
      <c r="E254" s="2846"/>
      <c r="F254" s="2846"/>
      <c r="G254" s="2848"/>
      <c r="H254" s="2359"/>
      <c r="I254" s="2850" t="str">
        <f t="shared" si="19"/>
        <v/>
      </c>
      <c r="J254" s="2167">
        <f>IF(ISTEXT(P254),P254,IF(ISBLANK(P254),0,(P254/T225)*M225))</f>
        <v>0</v>
      </c>
      <c r="K254" s="2897" t="str">
        <f t="shared" si="23"/>
        <v/>
      </c>
      <c r="L254" s="2898">
        <f>IF(ISTEXT(T254),0,IF(ISBLANK(T254),0,(T254/T225)*M225))*1000</f>
        <v>0</v>
      </c>
      <c r="M254" s="2899">
        <f>+IF(ISTEXT(T254),0,IF(ISBLANK(T254),0,(T254/T225)*M225))</f>
        <v>0</v>
      </c>
      <c r="N254" s="2900">
        <f>L254/L276</f>
        <v>0</v>
      </c>
      <c r="O254" s="2801"/>
      <c r="P254" s="2795"/>
      <c r="Q254" s="2796"/>
      <c r="R254" s="2819"/>
      <c r="S254" s="2798"/>
      <c r="T254" s="3364">
        <f t="shared" si="20"/>
        <v>0</v>
      </c>
      <c r="U254" s="3483"/>
      <c r="V254" s="2808"/>
      <c r="W254" s="3183" t="str">
        <f t="shared" si="21"/>
        <v/>
      </c>
      <c r="X254" s="3184" t="str">
        <f t="shared" si="18"/>
        <v/>
      </c>
      <c r="Y254" s="3190" t="str">
        <f t="shared" si="22"/>
        <v/>
      </c>
      <c r="Z254" s="2044"/>
      <c r="AA254" s="3594" t="s">
        <v>2373</v>
      </c>
      <c r="AP254" s="2388"/>
      <c r="AQ254" s="2388"/>
    </row>
    <row r="255" spans="1:43" ht="21">
      <c r="A255" s="5209"/>
      <c r="B255" s="2406">
        <f>LARGE(B235:B254,1)+1</f>
        <v>21</v>
      </c>
      <c r="C255" s="2858" t="s">
        <v>2405</v>
      </c>
      <c r="D255" s="2846"/>
      <c r="E255" s="2846"/>
      <c r="F255" s="2846"/>
      <c r="G255" s="2848"/>
      <c r="H255" s="2359"/>
      <c r="I255" s="2850" t="str">
        <f t="shared" si="19"/>
        <v/>
      </c>
      <c r="J255" s="2167">
        <f>IF(ISTEXT(P255),P255,IF(ISBLANK(P255),0,(P255/T225)*M225))</f>
        <v>0</v>
      </c>
      <c r="K255" s="2897" t="str">
        <f t="shared" si="23"/>
        <v/>
      </c>
      <c r="L255" s="2898">
        <f>IF(ISTEXT(T255),0,IF(ISBLANK(T255),0,(T255/T225)*M225))*1000</f>
        <v>0</v>
      </c>
      <c r="M255" s="2899">
        <f>+IF(ISTEXT(T255),0,IF(ISBLANK(T255),0,(T255/T225)*M225))</f>
        <v>0</v>
      </c>
      <c r="N255" s="2900">
        <f>L255/L276</f>
        <v>0</v>
      </c>
      <c r="O255" s="2801"/>
      <c r="P255" s="2795"/>
      <c r="Q255" s="2796"/>
      <c r="R255" s="2819"/>
      <c r="S255" s="2798"/>
      <c r="T255" s="3364">
        <f t="shared" si="20"/>
        <v>0</v>
      </c>
      <c r="U255" s="3483"/>
      <c r="V255" s="2808"/>
      <c r="W255" s="3183" t="str">
        <f t="shared" si="21"/>
        <v/>
      </c>
      <c r="X255" s="3184" t="str">
        <f t="shared" si="18"/>
        <v/>
      </c>
      <c r="Y255" s="3190" t="str">
        <f t="shared" si="22"/>
        <v/>
      </c>
      <c r="Z255" s="2044"/>
      <c r="AA255" s="3594" t="s">
        <v>2373</v>
      </c>
      <c r="AB255" s="2381"/>
      <c r="AD255" s="2388"/>
      <c r="AE255" s="2388"/>
      <c r="AF255" s="2388"/>
      <c r="AG255" s="2388"/>
      <c r="AH255" s="2388"/>
      <c r="AI255" s="2388"/>
      <c r="AJ255" s="2388"/>
      <c r="AK255" s="2388"/>
      <c r="AL255" s="2388"/>
      <c r="AM255" s="2388"/>
      <c r="AN255" s="2388"/>
      <c r="AO255" s="2388"/>
      <c r="AP255" s="2388"/>
      <c r="AQ255" s="2388"/>
    </row>
    <row r="256" spans="1:43" ht="21">
      <c r="A256" s="5209"/>
      <c r="B256" s="2406">
        <f>LARGE(B235:B255,1)+1</f>
        <v>22</v>
      </c>
      <c r="C256" s="2858" t="s">
        <v>2407</v>
      </c>
      <c r="D256" s="2846"/>
      <c r="E256" s="2846"/>
      <c r="F256" s="2846"/>
      <c r="G256" s="2848"/>
      <c r="H256" s="2359"/>
      <c r="I256" s="2850" t="str">
        <f t="shared" si="19"/>
        <v/>
      </c>
      <c r="J256" s="2167">
        <f>IF(ISTEXT(P256),P256,IF(ISBLANK(P256),0,(P256/T225)*M225))</f>
        <v>0</v>
      </c>
      <c r="K256" s="2897" t="str">
        <f t="shared" si="23"/>
        <v/>
      </c>
      <c r="L256" s="2898">
        <f>IF(ISTEXT(T256),0,IF(ISBLANK(T256),0,(T256/T225)*M225))*1000</f>
        <v>0</v>
      </c>
      <c r="M256" s="2899">
        <f>+IF(ISTEXT(T256),0,IF(ISBLANK(T256),0,(T256/T225)*M225))</f>
        <v>0</v>
      </c>
      <c r="N256" s="2900">
        <f>L256/L276</f>
        <v>0</v>
      </c>
      <c r="O256" s="2801"/>
      <c r="P256" s="2795"/>
      <c r="Q256" s="2796"/>
      <c r="R256" s="2819"/>
      <c r="S256" s="2798"/>
      <c r="T256" s="3364">
        <f t="shared" si="20"/>
        <v>0</v>
      </c>
      <c r="U256" s="3483"/>
      <c r="V256" s="2808"/>
      <c r="W256" s="3183" t="str">
        <f t="shared" si="21"/>
        <v/>
      </c>
      <c r="X256" s="3184" t="str">
        <f t="shared" si="18"/>
        <v/>
      </c>
      <c r="Y256" s="3190" t="str">
        <f t="shared" si="22"/>
        <v/>
      </c>
      <c r="Z256" s="2044"/>
      <c r="AA256" s="3594" t="s">
        <v>2373</v>
      </c>
      <c r="AB256" s="2381"/>
      <c r="AD256" s="2388"/>
      <c r="AE256" s="2388"/>
      <c r="AF256" s="2388"/>
      <c r="AG256" s="2388"/>
      <c r="AH256" s="2388"/>
      <c r="AI256" s="2388"/>
      <c r="AJ256" s="2388"/>
      <c r="AK256" s="2388"/>
      <c r="AL256" s="2388"/>
      <c r="AM256" s="2388"/>
      <c r="AN256" s="2388"/>
      <c r="AO256" s="2388"/>
      <c r="AP256" s="2388"/>
      <c r="AQ256" s="2388"/>
    </row>
    <row r="257" spans="1:43" ht="21">
      <c r="A257" s="5209"/>
      <c r="B257" s="2406">
        <f>LARGE(B235:B256,1)+1</f>
        <v>23</v>
      </c>
      <c r="C257" s="2858" t="s">
        <v>2409</v>
      </c>
      <c r="D257" s="2846"/>
      <c r="E257" s="2846"/>
      <c r="F257" s="2846"/>
      <c r="G257" s="2848"/>
      <c r="H257" s="2359"/>
      <c r="I257" s="2850" t="str">
        <f t="shared" si="19"/>
        <v/>
      </c>
      <c r="J257" s="2167">
        <f>IF(ISTEXT(P257),P257,IF(ISBLANK(P257),0,(P257/T225)*M225))</f>
        <v>0</v>
      </c>
      <c r="K257" s="2897" t="str">
        <f t="shared" si="23"/>
        <v/>
      </c>
      <c r="L257" s="2898">
        <f>IF(ISTEXT(T257),0,IF(ISBLANK(T257),0,(T257/T225)*M225))*1000</f>
        <v>0</v>
      </c>
      <c r="M257" s="2899">
        <f>+IF(ISTEXT(T257),0,IF(ISBLANK(T257),0,(T257/T225)*M225))</f>
        <v>0</v>
      </c>
      <c r="N257" s="2900">
        <f>L257/L276</f>
        <v>0</v>
      </c>
      <c r="O257" s="2801"/>
      <c r="P257" s="2795"/>
      <c r="Q257" s="2796"/>
      <c r="R257" s="2819"/>
      <c r="S257" s="2798"/>
      <c r="T257" s="3364">
        <f t="shared" si="20"/>
        <v>0</v>
      </c>
      <c r="U257" s="3483"/>
      <c r="V257" s="2808"/>
      <c r="W257" s="3183" t="str">
        <f t="shared" si="21"/>
        <v/>
      </c>
      <c r="X257" s="3184" t="str">
        <f t="shared" si="18"/>
        <v/>
      </c>
      <c r="Y257" s="3190" t="str">
        <f t="shared" si="22"/>
        <v/>
      </c>
      <c r="Z257" s="2044"/>
      <c r="AA257" s="3594" t="s">
        <v>2373</v>
      </c>
      <c r="AB257" s="2381"/>
      <c r="AD257" s="2388"/>
      <c r="AE257" s="2388"/>
      <c r="AF257" s="2388"/>
      <c r="AG257" s="2388"/>
      <c r="AH257" s="2388"/>
      <c r="AI257" s="2388"/>
      <c r="AJ257" s="2388"/>
      <c r="AK257" s="2388"/>
      <c r="AL257" s="2388"/>
      <c r="AM257" s="2388"/>
      <c r="AN257" s="2388"/>
      <c r="AO257" s="2388"/>
      <c r="AP257" s="2388"/>
      <c r="AQ257" s="2388"/>
    </row>
    <row r="258" spans="1:43" ht="21">
      <c r="A258" s="5209"/>
      <c r="B258" s="2406">
        <f>LARGE(B235:B257,1)+1</f>
        <v>24</v>
      </c>
      <c r="C258" s="2849"/>
      <c r="D258" s="2846"/>
      <c r="E258" s="2846"/>
      <c r="F258" s="2846"/>
      <c r="G258" s="2848"/>
      <c r="H258" s="2359"/>
      <c r="I258" s="2850" t="str">
        <f t="shared" si="19"/>
        <v/>
      </c>
      <c r="J258" s="2167">
        <f>IF(ISTEXT(P258),P258,IF(ISBLANK(P258),0,(P258/T225)*M225))</f>
        <v>0</v>
      </c>
      <c r="K258" s="2897" t="str">
        <f t="shared" si="23"/>
        <v/>
      </c>
      <c r="L258" s="2898">
        <f>IF(ISTEXT(T258),0,IF(ISBLANK(T258),0,(T258/T225)*M225))*1000</f>
        <v>0</v>
      </c>
      <c r="M258" s="2899">
        <f>+IF(ISTEXT(T258),0,IF(ISBLANK(T258),0,(T258/T225)*M225))</f>
        <v>0</v>
      </c>
      <c r="N258" s="2900">
        <f>L258/L276</f>
        <v>0</v>
      </c>
      <c r="O258" s="2801"/>
      <c r="P258" s="2795"/>
      <c r="Q258" s="2796"/>
      <c r="R258" s="2819"/>
      <c r="S258" s="2798"/>
      <c r="T258" s="3364">
        <f t="shared" si="20"/>
        <v>0</v>
      </c>
      <c r="U258" s="3483"/>
      <c r="V258" s="2808"/>
      <c r="W258" s="3183" t="str">
        <f t="shared" si="21"/>
        <v/>
      </c>
      <c r="X258" s="3184" t="str">
        <f t="shared" si="18"/>
        <v/>
      </c>
      <c r="Y258" s="3190" t="str">
        <f t="shared" si="22"/>
        <v/>
      </c>
      <c r="Z258" s="2044"/>
      <c r="AA258" s="3594" t="s">
        <v>2373</v>
      </c>
      <c r="AB258" s="2381"/>
      <c r="AD258" s="2388"/>
      <c r="AE258" s="2388"/>
      <c r="AF258" s="2388"/>
      <c r="AG258" s="2388"/>
      <c r="AH258" s="2388"/>
      <c r="AI258" s="2388"/>
      <c r="AJ258" s="2388"/>
      <c r="AK258" s="2388"/>
      <c r="AL258" s="2388"/>
      <c r="AM258" s="2388"/>
      <c r="AN258" s="2388"/>
      <c r="AO258" s="2388"/>
      <c r="AP258" s="2388"/>
      <c r="AQ258" s="2388"/>
    </row>
    <row r="259" spans="1:43" ht="21">
      <c r="A259" s="5209"/>
      <c r="B259" s="2406">
        <f>LARGE(B235:B258,1)+1</f>
        <v>25</v>
      </c>
      <c r="C259" s="2849" t="s">
        <v>2495</v>
      </c>
      <c r="D259" s="2846"/>
      <c r="E259" s="2846"/>
      <c r="F259" s="2846"/>
      <c r="G259" s="2848"/>
      <c r="H259" s="2359"/>
      <c r="I259" s="2850" t="str">
        <f t="shared" si="19"/>
        <v/>
      </c>
      <c r="J259" s="2167">
        <f>IF(ISTEXT(P259),P259,IF(ISBLANK(P259),0,(P259/T225)*M225))</f>
        <v>0</v>
      </c>
      <c r="K259" s="2897" t="str">
        <f t="shared" si="23"/>
        <v/>
      </c>
      <c r="L259" s="2898">
        <f>IF(ISTEXT(T259),0,IF(ISBLANK(T259),0,(T259/T225)*M225))*1000</f>
        <v>0</v>
      </c>
      <c r="M259" s="2899">
        <f>+IF(ISTEXT(T259),0,IF(ISBLANK(T259),0,(T259/T225)*M225))</f>
        <v>0</v>
      </c>
      <c r="N259" s="2900">
        <f>L259/L276</f>
        <v>0</v>
      </c>
      <c r="O259" s="2801"/>
      <c r="P259" s="2795"/>
      <c r="Q259" s="2796"/>
      <c r="R259" s="2819"/>
      <c r="S259" s="2798"/>
      <c r="T259" s="3364">
        <f t="shared" si="20"/>
        <v>0</v>
      </c>
      <c r="U259" s="3483"/>
      <c r="V259" s="2808"/>
      <c r="W259" s="3183" t="str">
        <f t="shared" si="21"/>
        <v/>
      </c>
      <c r="X259" s="3184" t="str">
        <f t="shared" si="18"/>
        <v/>
      </c>
      <c r="Y259" s="3190" t="str">
        <f t="shared" si="22"/>
        <v/>
      </c>
      <c r="Z259" s="2044"/>
      <c r="AA259" s="3594" t="s">
        <v>2373</v>
      </c>
      <c r="AB259" s="2381"/>
      <c r="AD259" s="2388"/>
      <c r="AE259" s="2388"/>
      <c r="AF259" s="2388"/>
      <c r="AG259" s="2388"/>
      <c r="AH259" s="2388"/>
      <c r="AI259" s="2388"/>
      <c r="AJ259" s="2388"/>
      <c r="AK259" s="2388"/>
      <c r="AL259" s="2388"/>
      <c r="AM259" s="2388"/>
      <c r="AN259" s="2388"/>
      <c r="AO259" s="2388"/>
      <c r="AP259" s="2388"/>
      <c r="AQ259" s="2388"/>
    </row>
    <row r="260" spans="1:43" ht="21">
      <c r="A260" s="5209"/>
      <c r="B260" s="2406">
        <f>LARGE(B235:B259,1)+1</f>
        <v>26</v>
      </c>
      <c r="C260" s="2849" t="s">
        <v>2496</v>
      </c>
      <c r="D260" s="2846"/>
      <c r="E260" s="2846"/>
      <c r="F260" s="2846"/>
      <c r="G260" s="2848"/>
      <c r="H260" s="2359"/>
      <c r="I260" s="2850" t="str">
        <f t="shared" si="19"/>
        <v/>
      </c>
      <c r="J260" s="2167">
        <f>IF(ISTEXT(P260),P260,IF(ISBLANK(P260),0,(P260/T225)*M225))</f>
        <v>0</v>
      </c>
      <c r="K260" s="2897" t="str">
        <f t="shared" si="23"/>
        <v/>
      </c>
      <c r="L260" s="2898">
        <f>IF(ISTEXT(T260),0,IF(ISBLANK(T260),0,(T260/T225)*M225))*1000</f>
        <v>0</v>
      </c>
      <c r="M260" s="2899">
        <f>+IF(ISTEXT(T260),0,IF(ISBLANK(T260),0,(T260/T225)*M225))</f>
        <v>0</v>
      </c>
      <c r="N260" s="2900">
        <f>L260/L276</f>
        <v>0</v>
      </c>
      <c r="O260" s="2801"/>
      <c r="P260" s="2795"/>
      <c r="Q260" s="2796"/>
      <c r="R260" s="2819"/>
      <c r="S260" s="2798"/>
      <c r="T260" s="3364">
        <f t="shared" si="20"/>
        <v>0</v>
      </c>
      <c r="U260" s="3483"/>
      <c r="V260" s="2808"/>
      <c r="W260" s="3183" t="str">
        <f t="shared" si="21"/>
        <v/>
      </c>
      <c r="X260" s="3184" t="str">
        <f t="shared" si="18"/>
        <v/>
      </c>
      <c r="Y260" s="3190" t="str">
        <f t="shared" si="22"/>
        <v/>
      </c>
      <c r="Z260" s="2044"/>
      <c r="AA260" s="3594" t="s">
        <v>2373</v>
      </c>
      <c r="AB260" s="2381"/>
      <c r="AD260" s="2388"/>
      <c r="AE260" s="2388"/>
      <c r="AF260" s="2388"/>
      <c r="AG260" s="2388"/>
      <c r="AH260" s="2388"/>
      <c r="AI260" s="2388"/>
      <c r="AJ260" s="2388"/>
      <c r="AK260" s="2388"/>
      <c r="AL260" s="2388"/>
      <c r="AM260" s="2388"/>
      <c r="AN260" s="2388"/>
      <c r="AO260" s="2388"/>
      <c r="AP260" s="2388"/>
      <c r="AQ260" s="2388"/>
    </row>
    <row r="261" spans="1:43" ht="21">
      <c r="A261" s="5209"/>
      <c r="B261" s="2406">
        <f>LARGE(B235:B260,1)+1</f>
        <v>27</v>
      </c>
      <c r="C261" s="2849" t="s">
        <v>2497</v>
      </c>
      <c r="D261" s="2846"/>
      <c r="E261" s="2846"/>
      <c r="F261" s="2846"/>
      <c r="G261" s="2848"/>
      <c r="H261" s="2359"/>
      <c r="I261" s="2850" t="str">
        <f t="shared" si="19"/>
        <v/>
      </c>
      <c r="J261" s="2167">
        <f>IF(ISTEXT(P261),P261,IF(ISBLANK(P261),0,(P261/T225)*M225))</f>
        <v>0</v>
      </c>
      <c r="K261" s="2897" t="str">
        <f t="shared" si="23"/>
        <v/>
      </c>
      <c r="L261" s="2898">
        <f>IF(ISTEXT(T261),0,IF(ISBLANK(T261),0,(T261/T225)*M225))*1000</f>
        <v>0</v>
      </c>
      <c r="M261" s="2899">
        <f>+IF(ISTEXT(T261),0,IF(ISBLANK(T261),0,(T261/T225)*M225))</f>
        <v>0</v>
      </c>
      <c r="N261" s="2900">
        <f>L261/L276</f>
        <v>0</v>
      </c>
      <c r="O261" s="2801"/>
      <c r="P261" s="2795"/>
      <c r="Q261" s="2796"/>
      <c r="R261" s="2819"/>
      <c r="S261" s="2798"/>
      <c r="T261" s="3364">
        <f t="shared" si="20"/>
        <v>0</v>
      </c>
      <c r="U261" s="3483"/>
      <c r="V261" s="2808"/>
      <c r="W261" s="3183" t="str">
        <f t="shared" si="21"/>
        <v/>
      </c>
      <c r="X261" s="3184" t="str">
        <f t="shared" si="18"/>
        <v/>
      </c>
      <c r="Y261" s="3190" t="str">
        <f t="shared" si="22"/>
        <v/>
      </c>
      <c r="Z261" s="2044"/>
      <c r="AA261" s="3594" t="s">
        <v>2373</v>
      </c>
      <c r="AB261" s="2381"/>
      <c r="AD261" s="2388"/>
      <c r="AE261" s="2388"/>
      <c r="AF261" s="2388"/>
      <c r="AG261" s="2388"/>
      <c r="AH261" s="2388"/>
      <c r="AI261" s="2388"/>
      <c r="AJ261" s="2388"/>
      <c r="AK261" s="2388"/>
      <c r="AL261" s="2388"/>
      <c r="AM261" s="2388"/>
      <c r="AN261" s="2388"/>
      <c r="AO261" s="2388"/>
      <c r="AP261" s="2388"/>
      <c r="AQ261" s="2388"/>
    </row>
    <row r="262" spans="1:43" ht="21">
      <c r="A262" s="5209"/>
      <c r="B262" s="2406">
        <f>LARGE(B235:B261,1)+1</f>
        <v>28</v>
      </c>
      <c r="C262" s="2849" t="s">
        <v>324</v>
      </c>
      <c r="D262" s="2846"/>
      <c r="E262" s="2846"/>
      <c r="F262" s="2846"/>
      <c r="G262" s="2848"/>
      <c r="H262" s="2359"/>
      <c r="I262" s="2850" t="str">
        <f t="shared" si="19"/>
        <v/>
      </c>
      <c r="J262" s="2167">
        <f>IF(ISTEXT(P262),P262,IF(ISBLANK(P262),0,(P262/T225)*M225))</f>
        <v>0</v>
      </c>
      <c r="K262" s="2897" t="str">
        <f t="shared" si="23"/>
        <v/>
      </c>
      <c r="L262" s="2898">
        <f>IF(ISTEXT(T262),0,IF(ISBLANK(T262),0,(T262/T225)*M225))*1000</f>
        <v>0</v>
      </c>
      <c r="M262" s="2899">
        <f>+IF(ISTEXT(T262),0,IF(ISBLANK(T262),0,(T262/T225)*M225))</f>
        <v>0</v>
      </c>
      <c r="N262" s="2900">
        <f>L262/L276</f>
        <v>0</v>
      </c>
      <c r="O262" s="2801"/>
      <c r="P262" s="2795"/>
      <c r="Q262" s="2796"/>
      <c r="R262" s="2819"/>
      <c r="S262" s="2798"/>
      <c r="T262" s="3364">
        <f t="shared" si="20"/>
        <v>0</v>
      </c>
      <c r="U262" s="3483"/>
      <c r="V262" s="2808"/>
      <c r="W262" s="3183" t="str">
        <f t="shared" si="21"/>
        <v/>
      </c>
      <c r="X262" s="3184" t="str">
        <f t="shared" si="18"/>
        <v/>
      </c>
      <c r="Y262" s="3190" t="str">
        <f t="shared" si="22"/>
        <v/>
      </c>
      <c r="Z262" s="2044"/>
      <c r="AA262" s="3594" t="s">
        <v>2373</v>
      </c>
      <c r="AB262" s="2381"/>
      <c r="AD262" s="2388"/>
      <c r="AE262" s="2388"/>
      <c r="AF262" s="2388"/>
      <c r="AG262" s="2388"/>
      <c r="AH262" s="2388"/>
      <c r="AI262" s="2388"/>
      <c r="AJ262" s="2388"/>
      <c r="AK262" s="2388"/>
      <c r="AL262" s="2388"/>
      <c r="AM262" s="2388"/>
      <c r="AN262" s="2388"/>
      <c r="AO262" s="2388"/>
      <c r="AP262" s="2388"/>
      <c r="AQ262" s="2388"/>
    </row>
    <row r="263" spans="1:43" ht="21">
      <c r="A263" s="5209"/>
      <c r="B263" s="2406">
        <f>LARGE(B235:B262,1)+1</f>
        <v>29</v>
      </c>
      <c r="C263" s="2849" t="s">
        <v>2498</v>
      </c>
      <c r="D263" s="2846"/>
      <c r="E263" s="2846"/>
      <c r="F263" s="2846"/>
      <c r="G263" s="2848"/>
      <c r="H263" s="2359"/>
      <c r="I263" s="2850" t="str">
        <f t="shared" si="19"/>
        <v/>
      </c>
      <c r="J263" s="2167">
        <f>IF(ISTEXT(P263),P263,IF(ISBLANK(P263),0,(P263/T225)*M225))</f>
        <v>0</v>
      </c>
      <c r="K263" s="2897" t="str">
        <f t="shared" si="23"/>
        <v/>
      </c>
      <c r="L263" s="2898">
        <f>IF(ISTEXT(T263),0,IF(ISBLANK(T263),0,(T263/T225)*M225))*1000</f>
        <v>0</v>
      </c>
      <c r="M263" s="2899">
        <f>+IF(ISTEXT(T263),0,IF(ISBLANK(T263),0,(T263/T225)*M225))</f>
        <v>0</v>
      </c>
      <c r="N263" s="2900">
        <f>L263/L276</f>
        <v>0</v>
      </c>
      <c r="O263" s="2801"/>
      <c r="P263" s="2795"/>
      <c r="Q263" s="2796"/>
      <c r="R263" s="2819"/>
      <c r="S263" s="2798"/>
      <c r="T263" s="3364">
        <f t="shared" si="20"/>
        <v>0</v>
      </c>
      <c r="U263" s="3483"/>
      <c r="V263" s="2808"/>
      <c r="W263" s="3183" t="str">
        <f t="shared" si="21"/>
        <v/>
      </c>
      <c r="X263" s="3184" t="str">
        <f t="shared" si="18"/>
        <v/>
      </c>
      <c r="Y263" s="3190" t="str">
        <f t="shared" si="22"/>
        <v/>
      </c>
      <c r="Z263" s="2044"/>
      <c r="AA263" s="3594" t="s">
        <v>2373</v>
      </c>
      <c r="AB263" s="2381"/>
      <c r="AD263" s="2388"/>
      <c r="AE263" s="2388"/>
      <c r="AF263" s="2388"/>
      <c r="AG263" s="2388"/>
      <c r="AH263" s="2388"/>
      <c r="AI263" s="2388"/>
      <c r="AJ263" s="2388"/>
      <c r="AK263" s="2388"/>
      <c r="AL263" s="2388"/>
      <c r="AM263" s="2388"/>
      <c r="AN263" s="2388"/>
      <c r="AO263" s="2388"/>
      <c r="AP263" s="2388"/>
      <c r="AQ263" s="2388"/>
    </row>
    <row r="264" spans="1:43" ht="21">
      <c r="A264" s="5209"/>
      <c r="B264" s="2406">
        <f>LARGE(B235:B263,1)+1</f>
        <v>30</v>
      </c>
      <c r="C264" s="2857" t="s">
        <v>2499</v>
      </c>
      <c r="D264" s="2846"/>
      <c r="E264" s="2846"/>
      <c r="F264" s="2846"/>
      <c r="G264" s="2848"/>
      <c r="H264" s="2359"/>
      <c r="I264" s="2850" t="str">
        <f t="shared" si="19"/>
        <v/>
      </c>
      <c r="J264" s="2167">
        <f>IF(ISTEXT(P264),P264,IF(ISBLANK(P264),0,(P264/T225)*M225))</f>
        <v>0</v>
      </c>
      <c r="K264" s="2897" t="str">
        <f t="shared" si="23"/>
        <v/>
      </c>
      <c r="L264" s="2898">
        <f>IF(ISTEXT(T264),0,IF(ISBLANK(T264),0,(T264/T225)*M225))*1000</f>
        <v>0</v>
      </c>
      <c r="M264" s="2899">
        <f>+IF(ISTEXT(T264),0,IF(ISBLANK(T264),0,(T264/T225)*M225))</f>
        <v>0</v>
      </c>
      <c r="N264" s="2900">
        <f>L264/L276</f>
        <v>0</v>
      </c>
      <c r="O264" s="2801"/>
      <c r="P264" s="2795"/>
      <c r="Q264" s="2796"/>
      <c r="R264" s="2819"/>
      <c r="S264" s="2798"/>
      <c r="T264" s="3364">
        <f t="shared" si="20"/>
        <v>0</v>
      </c>
      <c r="U264" s="3483"/>
      <c r="V264" s="2808"/>
      <c r="W264" s="3183" t="str">
        <f t="shared" si="21"/>
        <v/>
      </c>
      <c r="X264" s="3184" t="str">
        <f t="shared" si="18"/>
        <v/>
      </c>
      <c r="Y264" s="3190" t="str">
        <f t="shared" si="22"/>
        <v/>
      </c>
      <c r="Z264" s="2044"/>
      <c r="AA264" s="3594" t="s">
        <v>2373</v>
      </c>
      <c r="AB264" s="2381"/>
      <c r="AD264" s="2388"/>
      <c r="AE264" s="2388"/>
      <c r="AF264" s="2388"/>
      <c r="AG264" s="2388"/>
      <c r="AH264" s="2388"/>
      <c r="AI264" s="2388"/>
      <c r="AJ264" s="2388"/>
      <c r="AK264" s="2388"/>
      <c r="AL264" s="2388"/>
      <c r="AM264" s="2388"/>
      <c r="AN264" s="2388"/>
      <c r="AO264" s="2388"/>
      <c r="AP264" s="2388"/>
      <c r="AQ264" s="2388"/>
    </row>
    <row r="265" spans="1:43" ht="21">
      <c r="A265" s="5209"/>
      <c r="B265" s="2406">
        <f>LARGE(B235:B264,1)+1</f>
        <v>31</v>
      </c>
      <c r="C265" s="2857" t="s">
        <v>2500</v>
      </c>
      <c r="D265" s="2846"/>
      <c r="E265" s="2846"/>
      <c r="F265" s="2846"/>
      <c r="G265" s="2848"/>
      <c r="H265" s="2359"/>
      <c r="I265" s="2850" t="str">
        <f t="shared" si="19"/>
        <v/>
      </c>
      <c r="J265" s="2167">
        <f>IF(ISTEXT(P265),P265,IF(ISBLANK(P265),0,(P265/T225)*M225))</f>
        <v>0</v>
      </c>
      <c r="K265" s="2897" t="str">
        <f t="shared" si="23"/>
        <v/>
      </c>
      <c r="L265" s="2898">
        <f>IF(ISTEXT(T265),0,IF(ISBLANK(T265),0,(T265/T225)*M225))*1000</f>
        <v>0</v>
      </c>
      <c r="M265" s="2899">
        <f>+IF(ISTEXT(T265),0,IF(ISBLANK(T265),0,(T265/T225)*M225))</f>
        <v>0</v>
      </c>
      <c r="N265" s="2900">
        <f>L265/L276</f>
        <v>0</v>
      </c>
      <c r="O265" s="2801"/>
      <c r="P265" s="2795"/>
      <c r="Q265" s="2796"/>
      <c r="R265" s="2819"/>
      <c r="S265" s="2798"/>
      <c r="T265" s="3364">
        <f t="shared" si="20"/>
        <v>0</v>
      </c>
      <c r="U265" s="3483"/>
      <c r="V265" s="2808"/>
      <c r="W265" s="3183" t="str">
        <f t="shared" si="21"/>
        <v/>
      </c>
      <c r="X265" s="3184" t="str">
        <f t="shared" si="18"/>
        <v/>
      </c>
      <c r="Y265" s="3190" t="str">
        <f t="shared" si="22"/>
        <v/>
      </c>
      <c r="Z265" s="2044"/>
      <c r="AA265" s="3594" t="s">
        <v>2373</v>
      </c>
      <c r="AB265" s="2381"/>
      <c r="AD265" s="2388"/>
      <c r="AE265" s="2388"/>
      <c r="AF265" s="2388"/>
      <c r="AG265" s="2388"/>
      <c r="AH265" s="2388"/>
      <c r="AI265" s="2388"/>
      <c r="AJ265" s="2388"/>
      <c r="AK265" s="2388"/>
      <c r="AL265" s="2388"/>
      <c r="AM265" s="2388"/>
      <c r="AN265" s="2388"/>
      <c r="AO265" s="2388"/>
      <c r="AP265" s="2388"/>
      <c r="AQ265" s="2388"/>
    </row>
    <row r="266" spans="1:43" ht="21">
      <c r="A266" s="5209"/>
      <c r="B266" s="2406">
        <f>LARGE(B235:B265,1)+1</f>
        <v>32</v>
      </c>
      <c r="C266" s="2881"/>
      <c r="D266" s="2846"/>
      <c r="E266" s="2846"/>
      <c r="F266" s="2846"/>
      <c r="G266" s="2848"/>
      <c r="H266" s="2359"/>
      <c r="I266" s="2850" t="str">
        <f t="shared" si="19"/>
        <v/>
      </c>
      <c r="J266" s="2167">
        <f>IF(ISTEXT(P266),P266,IF(ISBLANK(P266),0,(P266/T225)*M225))</f>
        <v>0</v>
      </c>
      <c r="K266" s="2897" t="str">
        <f t="shared" si="23"/>
        <v/>
      </c>
      <c r="L266" s="2898">
        <f>IF(ISTEXT(T266),0,IF(ISBLANK(T266),0,(T266/T225)*M225))*1000</f>
        <v>0</v>
      </c>
      <c r="M266" s="2899">
        <f>+IF(ISTEXT(T266),0,IF(ISBLANK(T266),0,(T266/T225)*M225))</f>
        <v>0</v>
      </c>
      <c r="N266" s="2900">
        <f>L266/L276</f>
        <v>0</v>
      </c>
      <c r="O266" s="2801"/>
      <c r="P266" s="2795"/>
      <c r="Q266" s="2796"/>
      <c r="R266" s="2819"/>
      <c r="S266" s="2798"/>
      <c r="T266" s="3364">
        <f t="shared" si="20"/>
        <v>0</v>
      </c>
      <c r="U266" s="3483"/>
      <c r="V266" s="2808"/>
      <c r="W266" s="3183" t="str">
        <f t="shared" si="21"/>
        <v/>
      </c>
      <c r="X266" s="3184" t="str">
        <f t="shared" si="18"/>
        <v/>
      </c>
      <c r="Y266" s="3190" t="str">
        <f t="shared" si="22"/>
        <v/>
      </c>
      <c r="Z266" s="2044"/>
      <c r="AA266" s="3594" t="s">
        <v>2373</v>
      </c>
      <c r="AB266" s="2381"/>
      <c r="AD266" s="2388"/>
      <c r="AE266" s="2388"/>
      <c r="AF266" s="2388"/>
      <c r="AG266" s="2388"/>
      <c r="AH266" s="2388"/>
      <c r="AI266" s="2388"/>
      <c r="AJ266" s="2388"/>
      <c r="AK266" s="2388"/>
      <c r="AL266" s="2388"/>
      <c r="AM266" s="2388"/>
      <c r="AN266" s="2388"/>
      <c r="AO266" s="2388"/>
      <c r="AP266" s="2388"/>
      <c r="AQ266" s="2388"/>
    </row>
    <row r="267" spans="1:43" ht="21">
      <c r="A267" s="5209"/>
      <c r="B267" s="2406">
        <f>LARGE(B235:B266,1)+1</f>
        <v>33</v>
      </c>
      <c r="C267" s="2881"/>
      <c r="D267" s="2846"/>
      <c r="E267" s="2846"/>
      <c r="F267" s="2846"/>
      <c r="G267" s="2848"/>
      <c r="H267" s="2359"/>
      <c r="I267" s="2850" t="str">
        <f t="shared" si="19"/>
        <v/>
      </c>
      <c r="J267" s="2167">
        <f>IF(ISTEXT(P267),P267,IF(ISBLANK(P267),0,(P267/T225)*M225))</f>
        <v>0</v>
      </c>
      <c r="K267" s="2897" t="str">
        <f t="shared" si="23"/>
        <v/>
      </c>
      <c r="L267" s="2898">
        <f>IF(ISTEXT(T267),0,IF(ISBLANK(T267),0,(T267/T225)*M225))*1000</f>
        <v>0</v>
      </c>
      <c r="M267" s="2899">
        <f>+IF(ISTEXT(T267),0,IF(ISBLANK(T267),0,(T267/T225)*M225))</f>
        <v>0</v>
      </c>
      <c r="N267" s="2900">
        <f>L267/L276</f>
        <v>0</v>
      </c>
      <c r="O267" s="2801"/>
      <c r="P267" s="2795"/>
      <c r="Q267" s="2796"/>
      <c r="R267" s="2819"/>
      <c r="S267" s="2798"/>
      <c r="T267" s="3364">
        <f t="shared" si="20"/>
        <v>0</v>
      </c>
      <c r="U267" s="3483"/>
      <c r="V267" s="2808"/>
      <c r="W267" s="3183" t="str">
        <f t="shared" si="21"/>
        <v/>
      </c>
      <c r="X267" s="3184" t="str">
        <f t="shared" si="18"/>
        <v/>
      </c>
      <c r="Y267" s="3190" t="str">
        <f t="shared" si="22"/>
        <v/>
      </c>
      <c r="Z267" s="2044"/>
      <c r="AA267" s="3594" t="s">
        <v>2373</v>
      </c>
      <c r="AB267" s="2381"/>
      <c r="AD267" s="2388"/>
      <c r="AE267" s="2388"/>
      <c r="AF267" s="2388"/>
      <c r="AG267" s="2388"/>
      <c r="AH267" s="2388"/>
      <c r="AI267" s="2388"/>
      <c r="AJ267" s="2388"/>
      <c r="AK267" s="2388"/>
      <c r="AL267" s="2388"/>
      <c r="AM267" s="2388"/>
      <c r="AN267" s="2388"/>
      <c r="AO267" s="2388"/>
      <c r="AP267" s="2388"/>
      <c r="AQ267" s="2388"/>
    </row>
    <row r="268" spans="1:43" ht="21">
      <c r="A268" s="5209"/>
      <c r="B268" s="2406">
        <f>LARGE(B235:B267,1)+1</f>
        <v>34</v>
      </c>
      <c r="C268" s="2881"/>
      <c r="D268" s="2846"/>
      <c r="E268" s="2846"/>
      <c r="F268" s="2846"/>
      <c r="G268" s="2848"/>
      <c r="H268" s="2359"/>
      <c r="I268" s="2850" t="str">
        <f t="shared" si="19"/>
        <v/>
      </c>
      <c r="J268" s="2167">
        <f>IF(ISTEXT(P268),P268,IF(ISBLANK(P268),0,(P268/T225)*M225))</f>
        <v>0</v>
      </c>
      <c r="K268" s="2897" t="str">
        <f t="shared" si="23"/>
        <v/>
      </c>
      <c r="L268" s="2898">
        <f>IF(ISTEXT(T268),0,IF(ISBLANK(T268),0,(T268/T225)*M225))*1000</f>
        <v>0</v>
      </c>
      <c r="M268" s="2899">
        <f>+IF(ISTEXT(T268),0,IF(ISBLANK(T268),0,(T268/T225)*M225))</f>
        <v>0</v>
      </c>
      <c r="N268" s="2900">
        <f>L268/L276</f>
        <v>0</v>
      </c>
      <c r="O268" s="2801"/>
      <c r="P268" s="2795"/>
      <c r="Q268" s="2796"/>
      <c r="R268" s="2819"/>
      <c r="S268" s="2798"/>
      <c r="T268" s="3364">
        <f t="shared" si="20"/>
        <v>0</v>
      </c>
      <c r="U268" s="3483"/>
      <c r="V268" s="2808"/>
      <c r="W268" s="3183" t="str">
        <f t="shared" si="21"/>
        <v/>
      </c>
      <c r="X268" s="3184" t="str">
        <f t="shared" si="18"/>
        <v/>
      </c>
      <c r="Y268" s="3190" t="str">
        <f t="shared" si="22"/>
        <v/>
      </c>
      <c r="Z268" s="2044"/>
      <c r="AA268" s="3594" t="s">
        <v>2373</v>
      </c>
      <c r="AB268" s="2381"/>
      <c r="AD268" s="2388"/>
      <c r="AE268" s="2388"/>
      <c r="AF268" s="2388"/>
      <c r="AG268" s="2388"/>
      <c r="AH268" s="2388"/>
      <c r="AI268" s="2388"/>
      <c r="AJ268" s="2388"/>
      <c r="AK268" s="2388"/>
      <c r="AL268" s="2388"/>
      <c r="AM268" s="2388"/>
      <c r="AN268" s="2388"/>
      <c r="AO268" s="2388"/>
      <c r="AP268" s="2388"/>
      <c r="AQ268" s="2388"/>
    </row>
    <row r="269" spans="1:43" ht="21">
      <c r="A269" s="5209"/>
      <c r="B269" s="2406">
        <f>LARGE(B235:B268,1)+1</f>
        <v>35</v>
      </c>
      <c r="C269" s="2881"/>
      <c r="D269" s="2846"/>
      <c r="E269" s="2846"/>
      <c r="F269" s="2846"/>
      <c r="G269" s="2848"/>
      <c r="H269" s="2359"/>
      <c r="I269" s="2850" t="str">
        <f t="shared" si="19"/>
        <v/>
      </c>
      <c r="J269" s="2167">
        <f>IF(ISTEXT(P269),P269,IF(ISBLANK(P269),0,(P269/T225)*M225))</f>
        <v>0</v>
      </c>
      <c r="K269" s="2897" t="str">
        <f t="shared" si="23"/>
        <v/>
      </c>
      <c r="L269" s="2898">
        <f>IF(ISTEXT(T269),0,IF(ISBLANK(T269),0,(T269/T225)*M225))*1000</f>
        <v>0</v>
      </c>
      <c r="M269" s="2899">
        <f>+IF(ISTEXT(T269),0,IF(ISBLANK(T269),0,(T269/T225)*M225))</f>
        <v>0</v>
      </c>
      <c r="N269" s="2900">
        <f>L269/L276</f>
        <v>0</v>
      </c>
      <c r="O269" s="2801"/>
      <c r="P269" s="2795"/>
      <c r="Q269" s="2796"/>
      <c r="R269" s="2819"/>
      <c r="S269" s="2798"/>
      <c r="T269" s="3364">
        <f t="shared" si="20"/>
        <v>0</v>
      </c>
      <c r="U269" s="3483"/>
      <c r="V269" s="2808"/>
      <c r="W269" s="3183" t="str">
        <f t="shared" si="21"/>
        <v/>
      </c>
      <c r="X269" s="3184" t="str">
        <f t="shared" si="18"/>
        <v/>
      </c>
      <c r="Y269" s="3190" t="str">
        <f t="shared" si="22"/>
        <v/>
      </c>
      <c r="Z269" s="2044"/>
      <c r="AA269" s="3594" t="s">
        <v>2373</v>
      </c>
      <c r="AB269" s="2381"/>
      <c r="AD269" s="2388"/>
      <c r="AE269" s="2388"/>
      <c r="AF269" s="2388"/>
      <c r="AG269" s="2388"/>
      <c r="AH269" s="2388"/>
      <c r="AI269" s="2388"/>
      <c r="AJ269" s="2388"/>
      <c r="AK269" s="2388"/>
      <c r="AL269" s="2388"/>
      <c r="AM269" s="2388"/>
      <c r="AN269" s="2388"/>
      <c r="AO269" s="2388"/>
      <c r="AP269" s="2388"/>
      <c r="AQ269" s="2388"/>
    </row>
    <row r="270" spans="1:43" ht="21">
      <c r="A270" s="5209"/>
      <c r="B270" s="2406">
        <f>LARGE(B235:B269,1)+1</f>
        <v>36</v>
      </c>
      <c r="C270" s="2881"/>
      <c r="D270" s="2846"/>
      <c r="E270" s="2846"/>
      <c r="F270" s="2846"/>
      <c r="G270" s="2848"/>
      <c r="H270" s="2359"/>
      <c r="I270" s="2850" t="str">
        <f t="shared" si="19"/>
        <v/>
      </c>
      <c r="J270" s="2167">
        <f>IF(ISTEXT(P270),P270,IF(ISBLANK(P270),0,(P270/T225)*M225))</f>
        <v>0</v>
      </c>
      <c r="K270" s="2897" t="str">
        <f t="shared" si="23"/>
        <v/>
      </c>
      <c r="L270" s="2898">
        <f>IF(ISTEXT(T270),0,IF(ISBLANK(T270),0,(T270/T225)*M225))*1000</f>
        <v>0</v>
      </c>
      <c r="M270" s="2899">
        <f>+IF(ISTEXT(T270),0,IF(ISBLANK(T270),0,(T270/T225)*M225))</f>
        <v>0</v>
      </c>
      <c r="N270" s="2900">
        <f>L270/L276</f>
        <v>0</v>
      </c>
      <c r="O270" s="2801"/>
      <c r="P270" s="2795"/>
      <c r="Q270" s="2796"/>
      <c r="R270" s="2819"/>
      <c r="S270" s="2798"/>
      <c r="T270" s="3364">
        <f t="shared" si="20"/>
        <v>0</v>
      </c>
      <c r="U270" s="3483"/>
      <c r="V270" s="2808"/>
      <c r="W270" s="3183" t="str">
        <f t="shared" si="21"/>
        <v/>
      </c>
      <c r="X270" s="3184" t="str">
        <f t="shared" si="18"/>
        <v/>
      </c>
      <c r="Y270" s="3190" t="str">
        <f t="shared" si="22"/>
        <v/>
      </c>
      <c r="Z270" s="2044"/>
      <c r="AA270" s="3594" t="s">
        <v>2373</v>
      </c>
      <c r="AB270" s="2381"/>
      <c r="AD270" s="2388"/>
      <c r="AE270" s="2388"/>
      <c r="AF270" s="2388"/>
      <c r="AG270" s="2388"/>
      <c r="AH270" s="2388"/>
      <c r="AI270" s="2388"/>
      <c r="AJ270" s="2388"/>
      <c r="AK270" s="2388"/>
      <c r="AL270" s="2388"/>
      <c r="AM270" s="2388"/>
      <c r="AN270" s="2388"/>
      <c r="AO270" s="2388"/>
      <c r="AP270" s="2388"/>
      <c r="AQ270" s="2388"/>
    </row>
    <row r="271" spans="1:43" ht="21">
      <c r="A271" s="5209"/>
      <c r="B271" s="2406">
        <f>LARGE(B235:B270,1)+1</f>
        <v>37</v>
      </c>
      <c r="C271" s="2881"/>
      <c r="D271" s="2846"/>
      <c r="E271" s="2846"/>
      <c r="F271" s="2846"/>
      <c r="G271" s="2848"/>
      <c r="H271" s="2359"/>
      <c r="I271" s="2850" t="str">
        <f t="shared" si="19"/>
        <v/>
      </c>
      <c r="J271" s="2167">
        <f>IF(ISTEXT(P271),P271,IF(ISBLANK(P271),0,(P271/T225)*M225))</f>
        <v>0</v>
      </c>
      <c r="K271" s="2897" t="str">
        <f t="shared" si="23"/>
        <v/>
      </c>
      <c r="L271" s="2898">
        <f>IF(ISTEXT(T271),0,IF(ISBLANK(T271),0,(T271/T225)*M225))*1000</f>
        <v>0</v>
      </c>
      <c r="M271" s="2899">
        <f>+IF(ISTEXT(T271),0,IF(ISBLANK(T271),0,(T271/T225)*M225))</f>
        <v>0</v>
      </c>
      <c r="N271" s="2900">
        <f>L271/L276</f>
        <v>0</v>
      </c>
      <c r="O271" s="2801"/>
      <c r="P271" s="2795"/>
      <c r="Q271" s="2796"/>
      <c r="R271" s="2819"/>
      <c r="S271" s="2798"/>
      <c r="T271" s="3364">
        <f t="shared" si="20"/>
        <v>0</v>
      </c>
      <c r="U271" s="3483"/>
      <c r="V271" s="2808"/>
      <c r="W271" s="3183" t="str">
        <f t="shared" si="21"/>
        <v/>
      </c>
      <c r="X271" s="3184" t="str">
        <f t="shared" si="18"/>
        <v/>
      </c>
      <c r="Y271" s="3190" t="str">
        <f t="shared" si="22"/>
        <v/>
      </c>
      <c r="Z271" s="2044"/>
      <c r="AA271" s="3594" t="s">
        <v>2373</v>
      </c>
      <c r="AB271" s="2381"/>
      <c r="AD271" s="2388"/>
      <c r="AE271" s="2388"/>
      <c r="AF271" s="2388"/>
      <c r="AG271" s="2388"/>
      <c r="AH271" s="2388"/>
      <c r="AI271" s="2388"/>
      <c r="AJ271" s="2388"/>
      <c r="AK271" s="2388"/>
      <c r="AL271" s="2388"/>
      <c r="AM271" s="2388"/>
      <c r="AN271" s="2388"/>
      <c r="AO271" s="2388"/>
      <c r="AP271" s="2388"/>
      <c r="AQ271" s="2388"/>
    </row>
    <row r="272" spans="1:43" ht="21">
      <c r="A272" s="5209"/>
      <c r="B272" s="2406">
        <f>LARGE(B235:B271,1)+1</f>
        <v>38</v>
      </c>
      <c r="C272" s="2881"/>
      <c r="D272" s="2846"/>
      <c r="E272" s="2846"/>
      <c r="F272" s="2846"/>
      <c r="G272" s="2848"/>
      <c r="H272" s="2359"/>
      <c r="I272" s="2850" t="str">
        <f t="shared" si="19"/>
        <v/>
      </c>
      <c r="J272" s="2167">
        <f>IF(ISTEXT(P272),P272,IF(ISBLANK(P272),0,(P272/T225)*M225))</f>
        <v>0</v>
      </c>
      <c r="K272" s="2897" t="str">
        <f t="shared" si="23"/>
        <v/>
      </c>
      <c r="L272" s="2898">
        <f>IF(ISTEXT(T272),0,IF(ISBLANK(T272),0,(T272/T225)*M225))*1000</f>
        <v>0</v>
      </c>
      <c r="M272" s="2899">
        <f>+IF(ISTEXT(T272),0,IF(ISBLANK(T272),0,(T272/T225)*M225))</f>
        <v>0</v>
      </c>
      <c r="N272" s="2900">
        <f>L272/L276</f>
        <v>0</v>
      </c>
      <c r="O272" s="2801"/>
      <c r="P272" s="2795"/>
      <c r="Q272" s="2796"/>
      <c r="R272" s="2819"/>
      <c r="S272" s="2798"/>
      <c r="T272" s="3364">
        <f t="shared" si="20"/>
        <v>0</v>
      </c>
      <c r="U272" s="3483"/>
      <c r="V272" s="2808"/>
      <c r="W272" s="3183" t="str">
        <f t="shared" si="21"/>
        <v/>
      </c>
      <c r="X272" s="3184" t="str">
        <f t="shared" si="18"/>
        <v/>
      </c>
      <c r="Y272" s="3190" t="str">
        <f t="shared" si="22"/>
        <v/>
      </c>
      <c r="Z272" s="2044"/>
      <c r="AA272" s="3594" t="s">
        <v>2373</v>
      </c>
      <c r="AB272" s="2381"/>
      <c r="AD272" s="2388"/>
      <c r="AE272" s="2388"/>
      <c r="AF272" s="2388"/>
      <c r="AG272" s="2388"/>
      <c r="AH272" s="2388"/>
      <c r="AI272" s="2388"/>
      <c r="AJ272" s="2388"/>
      <c r="AK272" s="2388"/>
      <c r="AL272" s="2388"/>
      <c r="AM272" s="2388"/>
      <c r="AN272" s="2388"/>
      <c r="AO272" s="2388"/>
      <c r="AP272" s="2388"/>
      <c r="AQ272" s="2388"/>
    </row>
    <row r="273" spans="1:43" ht="21">
      <c r="A273" s="5209"/>
      <c r="B273" s="2406">
        <f>LARGE(B235:B272,1)+1</f>
        <v>39</v>
      </c>
      <c r="C273" s="2881"/>
      <c r="D273" s="2846"/>
      <c r="E273" s="2846"/>
      <c r="F273" s="2846"/>
      <c r="G273" s="2848"/>
      <c r="H273" s="2359"/>
      <c r="I273" s="2850" t="str">
        <f t="shared" si="19"/>
        <v/>
      </c>
      <c r="J273" s="2167">
        <f>IF(ISTEXT(P273),P273,IF(ISBLANK(P273),0,(P273/T225)*M225))</f>
        <v>0</v>
      </c>
      <c r="K273" s="2897" t="str">
        <f t="shared" si="23"/>
        <v/>
      </c>
      <c r="L273" s="2898">
        <f>IF(ISTEXT(T273),0,IF(ISBLANK(T273),0,(T273/T225)*M225))*1000</f>
        <v>0</v>
      </c>
      <c r="M273" s="2899">
        <f>+IF(ISTEXT(T273),0,IF(ISBLANK(T273),0,(T273/T225)*M225))</f>
        <v>0</v>
      </c>
      <c r="N273" s="2900">
        <f>L273/L276</f>
        <v>0</v>
      </c>
      <c r="O273" s="2801"/>
      <c r="P273" s="2795"/>
      <c r="Q273" s="2796"/>
      <c r="R273" s="2819"/>
      <c r="S273" s="2798"/>
      <c r="T273" s="3364">
        <f t="shared" si="20"/>
        <v>0</v>
      </c>
      <c r="U273" s="3483"/>
      <c r="V273" s="2808"/>
      <c r="W273" s="3183" t="str">
        <f t="shared" si="21"/>
        <v/>
      </c>
      <c r="X273" s="3184" t="str">
        <f t="shared" si="18"/>
        <v/>
      </c>
      <c r="Y273" s="3190" t="str">
        <f t="shared" si="22"/>
        <v/>
      </c>
      <c r="Z273" s="2044"/>
      <c r="AA273" s="3594" t="s">
        <v>2373</v>
      </c>
      <c r="AB273" s="2381"/>
      <c r="AD273" s="2388"/>
      <c r="AE273" s="2388"/>
      <c r="AF273" s="2388"/>
      <c r="AG273" s="2388"/>
      <c r="AH273" s="2388"/>
      <c r="AI273" s="2388"/>
      <c r="AJ273" s="2388"/>
      <c r="AK273" s="2388"/>
      <c r="AL273" s="2388"/>
      <c r="AM273" s="2388"/>
      <c r="AN273" s="2388"/>
      <c r="AO273" s="2388"/>
      <c r="AP273" s="2388"/>
      <c r="AQ273" s="2388"/>
    </row>
    <row r="274" spans="1:43" ht="21.75" thickBot="1">
      <c r="A274" s="5209"/>
      <c r="B274" s="2406">
        <f>LARGE(B235:B273,1)+1</f>
        <v>40</v>
      </c>
      <c r="C274" s="2881"/>
      <c r="D274" s="2846"/>
      <c r="E274" s="2846"/>
      <c r="F274" s="2846"/>
      <c r="G274" s="2848"/>
      <c r="H274" s="2359"/>
      <c r="I274" s="2850" t="str">
        <f t="shared" si="19"/>
        <v/>
      </c>
      <c r="J274" s="2167">
        <f>IF(ISTEXT(P274),P274,IF(ISBLANK(P274),0,(P274/T225)*M225))</f>
        <v>0</v>
      </c>
      <c r="K274" s="2897" t="str">
        <f t="shared" si="23"/>
        <v/>
      </c>
      <c r="L274" s="2898">
        <f>IF(ISTEXT(T274),0,IF(ISBLANK(T274),0,(T274/T225)*M225))*1000</f>
        <v>0</v>
      </c>
      <c r="M274" s="2899">
        <f>+IF(ISTEXT(T274),0,IF(ISBLANK(T274),0,(T274/T225)*M225))</f>
        <v>0</v>
      </c>
      <c r="N274" s="2900">
        <f>L274/L276</f>
        <v>0</v>
      </c>
      <c r="O274" s="2801"/>
      <c r="P274" s="2812"/>
      <c r="Q274" s="2813"/>
      <c r="R274" s="2824"/>
      <c r="S274" s="2815"/>
      <c r="T274" s="3364">
        <f t="shared" si="20"/>
        <v>0</v>
      </c>
      <c r="U274" s="3481"/>
      <c r="V274" s="2823"/>
      <c r="W274" s="3185" t="str">
        <f t="shared" si="21"/>
        <v/>
      </c>
      <c r="X274" s="3186" t="str">
        <f t="shared" si="18"/>
        <v/>
      </c>
      <c r="Y274" s="3191" t="str">
        <f t="shared" si="22"/>
        <v/>
      </c>
      <c r="Z274" s="2044"/>
      <c r="AA274" s="3594" t="s">
        <v>2373</v>
      </c>
      <c r="AB274" s="2381"/>
      <c r="AD274" s="2388"/>
      <c r="AE274" s="2388"/>
      <c r="AF274" s="2388"/>
      <c r="AG274" s="2388"/>
      <c r="AH274" s="2388"/>
      <c r="AI274" s="2388"/>
      <c r="AJ274" s="2388"/>
      <c r="AK274" s="2388"/>
      <c r="AL274" s="2388"/>
      <c r="AM274" s="2388"/>
      <c r="AN274" s="2388"/>
      <c r="AO274" s="2388"/>
      <c r="AP274" s="2388"/>
      <c r="AQ274" s="2388"/>
    </row>
    <row r="275" spans="1:43" ht="23.25" customHeight="1" thickBot="1">
      <c r="A275" s="5209"/>
      <c r="B275" s="2384" t="s">
        <v>2387</v>
      </c>
      <c r="C275" s="2155"/>
      <c r="D275" s="2155"/>
      <c r="E275" s="2155"/>
      <c r="F275" s="2155"/>
      <c r="G275" s="2155"/>
      <c r="H275" s="2155"/>
      <c r="I275" s="2155"/>
      <c r="J275" s="2155"/>
      <c r="K275" s="2155"/>
      <c r="L275" s="2155"/>
      <c r="M275" s="2155"/>
      <c r="N275" s="2427"/>
      <c r="O275" s="2801"/>
      <c r="P275" s="3482"/>
      <c r="Q275" s="3482"/>
      <c r="R275" s="2389"/>
      <c r="S275" s="3482" t="s">
        <v>313</v>
      </c>
      <c r="T275" s="3365">
        <f>SUM(T235:T274)</f>
        <v>5.8999999999999995</v>
      </c>
      <c r="U275" s="5076" t="s">
        <v>2426</v>
      </c>
      <c r="V275" s="5077"/>
      <c r="W275" s="3308"/>
      <c r="X275" s="3309"/>
      <c r="Y275" s="3310"/>
      <c r="Z275" s="2044"/>
      <c r="AA275" s="3755" t="s">
        <v>2974</v>
      </c>
      <c r="AB275" s="2834"/>
      <c r="AC275" s="2834"/>
      <c r="AD275" s="2834"/>
      <c r="AE275" s="2834"/>
      <c r="AF275" s="2388"/>
      <c r="AG275" s="2388"/>
      <c r="AH275" s="2388"/>
      <c r="AI275" s="2388"/>
      <c r="AJ275" s="2388"/>
      <c r="AK275" s="2388"/>
      <c r="AL275" s="2388"/>
      <c r="AM275" s="2388"/>
      <c r="AN275" s="2388"/>
      <c r="AO275" s="2388"/>
      <c r="AP275" s="2388"/>
      <c r="AQ275" s="2388"/>
    </row>
    <row r="276" spans="1:43" ht="21" customHeight="1">
      <c r="A276" s="5209"/>
      <c r="B276" s="2384"/>
      <c r="C276" s="2155"/>
      <c r="D276" s="2428">
        <f>D277/1000</f>
        <v>0</v>
      </c>
      <c r="E276" s="5380" t="s">
        <v>313</v>
      </c>
      <c r="F276" s="5380"/>
      <c r="G276" s="5380"/>
      <c r="H276" s="5380"/>
      <c r="I276" s="5380"/>
      <c r="J276" s="2393"/>
      <c r="K276" s="2429">
        <f>SUM(K235:K275)</f>
        <v>0</v>
      </c>
      <c r="L276" s="2390">
        <f>SUM(L235:L274)</f>
        <v>30000.000000000007</v>
      </c>
      <c r="M276" s="2389">
        <f>SUM(M235:M275)</f>
        <v>30</v>
      </c>
      <c r="N276" s="2430">
        <f>SUM(N235:N275)</f>
        <v>0.99999999999999989</v>
      </c>
      <c r="O276" s="2801"/>
      <c r="P276" s="5072" t="s">
        <v>2819</v>
      </c>
      <c r="Q276" s="5326"/>
      <c r="R276" s="5326"/>
      <c r="S276" s="5326"/>
      <c r="T276" s="5073"/>
      <c r="U276" s="5280" t="s">
        <v>2459</v>
      </c>
      <c r="V276" s="5281"/>
      <c r="W276" s="3311"/>
      <c r="X276" s="3312"/>
      <c r="Y276" s="3313"/>
      <c r="Z276" s="2044"/>
      <c r="AA276" s="3755" t="s">
        <v>2974</v>
      </c>
      <c r="AB276" s="2834"/>
      <c r="AC276" s="2834"/>
      <c r="AD276" s="2834"/>
      <c r="AE276" s="2834"/>
      <c r="AF276" s="2388"/>
      <c r="AG276" s="2388"/>
      <c r="AH276" s="2388"/>
      <c r="AI276" s="2388"/>
      <c r="AJ276" s="2388"/>
      <c r="AK276" s="2388"/>
      <c r="AL276" s="2388"/>
      <c r="AM276" s="2388"/>
      <c r="AN276" s="2388"/>
      <c r="AO276" s="2388"/>
      <c r="AP276" s="2388"/>
      <c r="AQ276" s="2388"/>
    </row>
    <row r="277" spans="1:43" ht="18.75">
      <c r="A277" s="5209"/>
      <c r="B277" s="2384"/>
      <c r="C277" s="2155"/>
      <c r="D277" s="2431">
        <f>SUM(D235:D275)</f>
        <v>0</v>
      </c>
      <c r="E277" s="5380"/>
      <c r="F277" s="5380"/>
      <c r="G277" s="5380"/>
      <c r="H277" s="5380"/>
      <c r="I277" s="5380"/>
      <c r="J277" s="2155"/>
      <c r="K277" s="2155"/>
      <c r="L277" s="2155"/>
      <c r="M277" s="2155"/>
      <c r="N277" s="2427"/>
      <c r="O277" s="2801"/>
      <c r="P277" s="5074"/>
      <c r="Q277" s="5327"/>
      <c r="R277" s="5327"/>
      <c r="S277" s="5327"/>
      <c r="T277" s="5075"/>
      <c r="U277" s="5282" t="s">
        <v>2460</v>
      </c>
      <c r="V277" s="5283"/>
      <c r="W277" s="3311"/>
      <c r="X277" s="3312"/>
      <c r="Y277" s="3313"/>
      <c r="Z277" s="2044"/>
      <c r="AA277" s="3755" t="s">
        <v>2974</v>
      </c>
      <c r="AB277" s="2834"/>
      <c r="AC277" s="2834"/>
      <c r="AD277" s="2834"/>
      <c r="AE277" s="2834"/>
      <c r="AF277" s="2388"/>
      <c r="AG277" s="2388"/>
      <c r="AH277" s="2388"/>
      <c r="AI277" s="2388"/>
      <c r="AJ277" s="2388"/>
      <c r="AK277" s="2388"/>
      <c r="AL277" s="2388"/>
      <c r="AM277" s="2388"/>
      <c r="AN277" s="2388"/>
      <c r="AO277" s="2388"/>
      <c r="AP277" s="2388"/>
      <c r="AQ277" s="2388"/>
    </row>
    <row r="278" spans="1:43" ht="18.75">
      <c r="A278" s="5209"/>
      <c r="B278" s="2395"/>
      <c r="C278" s="2396" t="s">
        <v>314</v>
      </c>
      <c r="D278" s="2397"/>
      <c r="E278" s="2397"/>
      <c r="F278" s="2397"/>
      <c r="G278" s="5086" t="s">
        <v>263</v>
      </c>
      <c r="H278" s="5086"/>
      <c r="I278" s="5086"/>
      <c r="J278" s="5086"/>
      <c r="K278" s="5086"/>
      <c r="L278" s="5086"/>
      <c r="M278" s="5086"/>
      <c r="N278" s="5087"/>
      <c r="O278" s="2801"/>
      <c r="P278" s="5074"/>
      <c r="Q278" s="5327"/>
      <c r="R278" s="5327"/>
      <c r="S278" s="5327"/>
      <c r="T278" s="5075"/>
      <c r="U278" s="5289" t="s">
        <v>2461</v>
      </c>
      <c r="V278" s="5290"/>
      <c r="W278" s="3314"/>
      <c r="X278" s="3312"/>
      <c r="Y278" s="3313"/>
      <c r="Z278" s="2044"/>
      <c r="AA278" s="3755" t="s">
        <v>2974</v>
      </c>
      <c r="AB278" s="2834"/>
      <c r="AC278" s="2834"/>
      <c r="AD278" s="2834"/>
      <c r="AE278" s="2834"/>
      <c r="AF278" s="2388"/>
      <c r="AG278" s="2388"/>
      <c r="AH278" s="2388"/>
      <c r="AI278" s="2388"/>
      <c r="AJ278" s="2388"/>
      <c r="AK278" s="2388"/>
      <c r="AL278" s="2388"/>
      <c r="AM278" s="2388"/>
      <c r="AN278" s="2388"/>
      <c r="AO278" s="2388"/>
      <c r="AP278" s="2388"/>
      <c r="AQ278" s="2388"/>
    </row>
    <row r="279" spans="1:43" ht="18.75">
      <c r="A279" s="5209"/>
      <c r="B279" s="2398"/>
      <c r="C279" s="2399" t="str">
        <f>SUBSTITUTE(ADDRESS(1,COLUMN(),4),"1","")</f>
        <v>C</v>
      </c>
      <c r="D279" s="2400" t="s">
        <v>315</v>
      </c>
      <c r="E279" s="2401"/>
      <c r="F279" s="2401"/>
      <c r="G279" s="5086"/>
      <c r="H279" s="5086"/>
      <c r="I279" s="5086"/>
      <c r="J279" s="5086"/>
      <c r="K279" s="5086"/>
      <c r="L279" s="5086"/>
      <c r="M279" s="5086"/>
      <c r="N279" s="5087"/>
      <c r="O279" s="2801"/>
      <c r="P279" s="3304"/>
      <c r="Q279" s="2889"/>
      <c r="R279" s="2889"/>
      <c r="S279" s="2889"/>
      <c r="T279" s="3203"/>
      <c r="U279" s="5289" t="s">
        <v>2471</v>
      </c>
      <c r="V279" s="5290"/>
      <c r="W279" s="3314"/>
      <c r="X279" s="3312"/>
      <c r="Y279" s="3313"/>
      <c r="Z279" s="2044"/>
      <c r="AA279" s="3755" t="s">
        <v>2974</v>
      </c>
      <c r="AB279" s="2834"/>
      <c r="AC279" s="2834"/>
      <c r="AD279" s="2834"/>
      <c r="AE279" s="2834"/>
      <c r="AF279" s="2388"/>
      <c r="AG279" s="2388"/>
      <c r="AH279" s="2388"/>
      <c r="AI279" s="2388"/>
      <c r="AJ279" s="2388"/>
      <c r="AK279" s="2388"/>
      <c r="AL279" s="2388"/>
      <c r="AM279" s="2388"/>
      <c r="AN279" s="2388"/>
      <c r="AO279" s="2388"/>
      <c r="AP279" s="2388"/>
      <c r="AQ279" s="2388"/>
    </row>
    <row r="280" spans="1:43" ht="23.25">
      <c r="A280" s="5209"/>
      <c r="B280" s="2398"/>
      <c r="C280" s="2172" t="s">
        <v>316</v>
      </c>
      <c r="D280" s="2396" t="s">
        <v>317</v>
      </c>
      <c r="E280" s="2401"/>
      <c r="F280" s="2401"/>
      <c r="G280" s="2396"/>
      <c r="H280" s="2402"/>
      <c r="I280" s="2402"/>
      <c r="J280" s="2402"/>
      <c r="K280" s="2402"/>
      <c r="L280" s="2402"/>
      <c r="M280" s="2402"/>
      <c r="N280" s="2403"/>
      <c r="O280" s="2801"/>
      <c r="P280" s="3304"/>
      <c r="Q280" s="2889"/>
      <c r="R280" s="2889"/>
      <c r="S280" s="2889"/>
      <c r="T280" s="3203"/>
      <c r="U280" s="5036" t="s">
        <v>2427</v>
      </c>
      <c r="V280" s="5037"/>
      <c r="W280" s="3314"/>
      <c r="X280" s="3312"/>
      <c r="Y280" s="3313"/>
      <c r="Z280" s="2044"/>
      <c r="AA280" s="3755" t="s">
        <v>2974</v>
      </c>
      <c r="AB280" s="2834"/>
      <c r="AC280" s="2834"/>
      <c r="AD280" s="2834"/>
      <c r="AE280" s="2834"/>
      <c r="AF280" s="2388"/>
      <c r="AG280" s="2388"/>
      <c r="AH280" s="2388"/>
      <c r="AI280" s="2388"/>
      <c r="AJ280" s="2388"/>
      <c r="AK280" s="2388"/>
      <c r="AL280" s="2388"/>
      <c r="AM280" s="2388"/>
      <c r="AN280" s="2388"/>
      <c r="AO280" s="2388"/>
      <c r="AP280" s="2388"/>
      <c r="AQ280" s="2388"/>
    </row>
    <row r="281" spans="1:43" ht="21.75" thickBot="1">
      <c r="A281" s="5209"/>
      <c r="B281" s="2432" t="s">
        <v>336</v>
      </c>
      <c r="C281" s="2433"/>
      <c r="D281" s="2404"/>
      <c r="E281" s="2198" t="str">
        <f>B221</f>
        <v>NOM DE LA RECETTE ou d'un élément de la recette MOUSSAKA</v>
      </c>
      <c r="F281" s="2354"/>
      <c r="G281" s="2354"/>
      <c r="H281" s="2354"/>
      <c r="I281" s="2354"/>
      <c r="J281" s="2354"/>
      <c r="K281" s="2206" t="s">
        <v>318</v>
      </c>
      <c r="L281" s="2354"/>
      <c r="M281" s="2354"/>
      <c r="N281" s="2405"/>
      <c r="O281" s="2801"/>
      <c r="P281" s="3305"/>
      <c r="Q281" s="3306"/>
      <c r="R281" s="3306"/>
      <c r="S281" s="3306"/>
      <c r="T281" s="3307"/>
      <c r="U281" s="5040" t="s">
        <v>2486</v>
      </c>
      <c r="V281" s="5041"/>
      <c r="W281" s="3315"/>
      <c r="X281" s="3316"/>
      <c r="Y281" s="3317"/>
      <c r="Z281" s="2044"/>
      <c r="AA281" s="3755" t="s">
        <v>2974</v>
      </c>
      <c r="AB281" s="2834"/>
      <c r="AC281" s="2834"/>
      <c r="AD281" s="2834"/>
      <c r="AE281" s="2834"/>
      <c r="AF281" s="2388"/>
      <c r="AG281" s="2388"/>
      <c r="AH281" s="2388"/>
      <c r="AI281" s="2388"/>
      <c r="AJ281" s="2388"/>
      <c r="AK281" s="2388"/>
      <c r="AL281" s="2388"/>
      <c r="AM281" s="2388"/>
      <c r="AN281" s="2388"/>
      <c r="AO281" s="2388"/>
      <c r="AP281" s="2388"/>
      <c r="AQ281" s="2388"/>
    </row>
    <row r="282" spans="1:43" ht="19.5" thickBot="1">
      <c r="A282" s="5209"/>
      <c r="B282" s="2406">
        <v>1</v>
      </c>
      <c r="C282" s="3443"/>
      <c r="D282" s="2407"/>
      <c r="E282" s="2354"/>
      <c r="F282" s="2408"/>
      <c r="G282" s="2408"/>
      <c r="H282" s="2408"/>
      <c r="I282" s="2408"/>
      <c r="J282" s="2408"/>
      <c r="K282" s="2206" t="s">
        <v>319</v>
      </c>
      <c r="L282" s="2408"/>
      <c r="M282" s="2408"/>
      <c r="N282" s="2409"/>
      <c r="O282" s="2801"/>
      <c r="P282" s="2856"/>
      <c r="Q282" s="2856"/>
      <c r="R282" s="2856"/>
      <c r="S282" s="2856"/>
      <c r="T282" s="2856"/>
      <c r="U282" s="2831"/>
      <c r="V282" s="2831"/>
      <c r="W282" s="2831"/>
      <c r="X282" s="2044"/>
      <c r="Y282" s="2044"/>
      <c r="Z282" s="2044"/>
      <c r="AA282" s="3755" t="s">
        <v>2974</v>
      </c>
      <c r="AB282" s="2834"/>
      <c r="AC282" s="2834"/>
      <c r="AD282" s="2834"/>
      <c r="AE282" s="2834"/>
      <c r="AF282" s="2388"/>
      <c r="AG282" s="2388"/>
      <c r="AH282" s="2388"/>
      <c r="AI282" s="2388"/>
      <c r="AJ282" s="2388"/>
      <c r="AK282" s="2388"/>
      <c r="AL282" s="2388"/>
      <c r="AM282" s="2388"/>
      <c r="AN282" s="2388"/>
      <c r="AO282" s="2388"/>
      <c r="AP282" s="2388"/>
      <c r="AQ282" s="2388"/>
    </row>
    <row r="283" spans="1:43" ht="23.25">
      <c r="A283" s="5209"/>
      <c r="B283" s="2406">
        <f>LARGE(B282:B282,1)+1</f>
        <v>2</v>
      </c>
      <c r="C283" s="2410" t="s">
        <v>320</v>
      </c>
      <c r="D283" s="2152"/>
      <c r="E283" s="2152"/>
      <c r="F283" s="2152"/>
      <c r="G283" s="2152"/>
      <c r="H283" s="2152"/>
      <c r="I283" s="2152"/>
      <c r="J283" s="2152"/>
      <c r="K283" s="2206" t="s">
        <v>321</v>
      </c>
      <c r="L283" s="2152"/>
      <c r="M283" s="2152"/>
      <c r="N283" s="2411"/>
      <c r="O283" s="2801"/>
      <c r="P283" s="2860" t="s">
        <v>2401</v>
      </c>
      <c r="Q283" s="2861"/>
      <c r="R283" s="2861"/>
      <c r="S283" s="2861"/>
      <c r="T283" s="2861"/>
      <c r="U283" s="2861"/>
      <c r="V283" s="2869" t="s">
        <v>2402</v>
      </c>
      <c r="W283" s="2870"/>
      <c r="X283" s="2870"/>
      <c r="Y283" s="2871"/>
      <c r="AA283" s="3594" t="s">
        <v>2373</v>
      </c>
      <c r="AB283" s="2381"/>
      <c r="AD283" s="2388"/>
      <c r="AE283" s="2388"/>
      <c r="AF283" s="2388"/>
      <c r="AG283" s="2388"/>
      <c r="AH283" s="2388"/>
      <c r="AI283" s="2388"/>
      <c r="AJ283" s="2388"/>
      <c r="AK283" s="2388"/>
      <c r="AL283" s="2388"/>
      <c r="AM283" s="2388"/>
      <c r="AN283" s="2388"/>
      <c r="AO283" s="2388"/>
      <c r="AP283" s="2388"/>
      <c r="AQ283" s="2388"/>
    </row>
    <row r="284" spans="1:43" ht="23.25">
      <c r="A284" s="5209"/>
      <c r="B284" s="2406">
        <f>LARGE(B282:B283,1)+1</f>
        <v>3</v>
      </c>
      <c r="C284" s="2410"/>
      <c r="D284" s="2152"/>
      <c r="E284" s="2152"/>
      <c r="F284" s="2152"/>
      <c r="G284" s="2152"/>
      <c r="H284" s="2152"/>
      <c r="I284" s="2152"/>
      <c r="J284" s="2152"/>
      <c r="K284" s="2152"/>
      <c r="L284" s="2152"/>
      <c r="M284" s="2152"/>
      <c r="N284" s="2411"/>
      <c r="O284" s="2801"/>
      <c r="P284" s="3333" t="s">
        <v>2403</v>
      </c>
      <c r="Q284" s="2863"/>
      <c r="R284" s="2863"/>
      <c r="S284" s="2863"/>
      <c r="T284" s="2863"/>
      <c r="U284" s="2863"/>
      <c r="V284" s="2868" t="s">
        <v>2404</v>
      </c>
      <c r="W284" s="2872"/>
      <c r="X284" s="2872"/>
      <c r="Y284" s="3193"/>
      <c r="AA284" s="3594" t="s">
        <v>2373</v>
      </c>
      <c r="AB284" s="2381"/>
      <c r="AD284" s="2388"/>
      <c r="AE284" s="2388"/>
      <c r="AF284" s="2388"/>
      <c r="AG284" s="2388"/>
      <c r="AH284" s="2388"/>
      <c r="AI284" s="2388"/>
      <c r="AJ284" s="2388"/>
      <c r="AK284" s="2388"/>
      <c r="AL284" s="2388"/>
      <c r="AM284" s="2388"/>
      <c r="AN284" s="2388"/>
      <c r="AO284" s="2388"/>
      <c r="AP284" s="2388"/>
      <c r="AQ284" s="2388"/>
    </row>
    <row r="285" spans="1:43" ht="23.25">
      <c r="A285" s="5209"/>
      <c r="B285" s="2406">
        <f>LARGE(B282:B284,1)+1</f>
        <v>4</v>
      </c>
      <c r="C285" s="2410" t="s">
        <v>337</v>
      </c>
      <c r="D285" s="2413"/>
      <c r="E285" s="2413"/>
      <c r="F285" s="2413"/>
      <c r="G285" s="2413"/>
      <c r="H285" s="2413"/>
      <c r="I285" s="2413"/>
      <c r="J285" s="2413"/>
      <c r="K285" s="2413"/>
      <c r="L285" s="2413"/>
      <c r="M285" s="2413"/>
      <c r="N285" s="2414"/>
      <c r="O285" s="2801"/>
      <c r="P285" s="3333" t="s">
        <v>2405</v>
      </c>
      <c r="Q285" s="2863"/>
      <c r="R285" s="2863"/>
      <c r="S285" s="2863"/>
      <c r="T285" s="2863"/>
      <c r="U285" s="2863"/>
      <c r="V285" s="2868" t="s">
        <v>2406</v>
      </c>
      <c r="W285" s="2872"/>
      <c r="X285" s="2872"/>
      <c r="Y285" s="3193"/>
      <c r="AA285" s="3594" t="s">
        <v>2373</v>
      </c>
      <c r="AB285" s="2381"/>
      <c r="AD285" s="2388"/>
      <c r="AE285" s="2388"/>
      <c r="AF285" s="2388"/>
      <c r="AG285" s="2388"/>
      <c r="AH285" s="2388"/>
      <c r="AI285" s="2388"/>
      <c r="AJ285" s="2388"/>
      <c r="AK285" s="2388"/>
      <c r="AL285" s="2388"/>
      <c r="AM285" s="2388"/>
      <c r="AN285" s="2388"/>
      <c r="AO285" s="2388"/>
      <c r="AP285" s="2388"/>
      <c r="AQ285" s="2388"/>
    </row>
    <row r="286" spans="1:43" ht="23.25">
      <c r="A286" s="5209"/>
      <c r="B286" s="2406">
        <f>LARGE(B282:B285,1)+1</f>
        <v>5</v>
      </c>
      <c r="C286" s="2410" t="s">
        <v>338</v>
      </c>
      <c r="D286" s="2152"/>
      <c r="E286" s="2152"/>
      <c r="F286" s="2152"/>
      <c r="G286" s="2152"/>
      <c r="H286" s="2152"/>
      <c r="I286" s="2152"/>
      <c r="J286" s="2152"/>
      <c r="K286" s="2152"/>
      <c r="L286" s="2152"/>
      <c r="M286" s="2152"/>
      <c r="N286" s="2411"/>
      <c r="O286" s="2801"/>
      <c r="P286" s="3333" t="s">
        <v>2407</v>
      </c>
      <c r="Q286" s="2863"/>
      <c r="R286" s="2863"/>
      <c r="S286" s="2863"/>
      <c r="T286" s="2863"/>
      <c r="U286" s="2863"/>
      <c r="V286" s="2868" t="s">
        <v>2408</v>
      </c>
      <c r="W286" s="2872"/>
      <c r="X286" s="2872"/>
      <c r="Y286" s="3193"/>
      <c r="AA286" s="3594" t="s">
        <v>2373</v>
      </c>
      <c r="AB286" s="2381"/>
      <c r="AD286" s="2388"/>
      <c r="AE286" s="2388"/>
      <c r="AF286" s="2388"/>
      <c r="AG286" s="2388"/>
      <c r="AH286" s="2388"/>
      <c r="AI286" s="2388"/>
      <c r="AJ286" s="2388"/>
      <c r="AK286" s="2388"/>
      <c r="AL286" s="2388"/>
      <c r="AM286" s="2388"/>
      <c r="AN286" s="2388"/>
      <c r="AO286" s="2388"/>
      <c r="AP286" s="2388"/>
      <c r="AQ286" s="2388"/>
    </row>
    <row r="287" spans="1:43" ht="23.25">
      <c r="A287" s="5209"/>
      <c r="B287" s="2406">
        <f>LARGE(B282:B286,1)+1</f>
        <v>6</v>
      </c>
      <c r="C287" s="2410" t="s">
        <v>322</v>
      </c>
      <c r="D287" s="2152"/>
      <c r="E287" s="2152"/>
      <c r="F287" s="2152"/>
      <c r="G287" s="2152"/>
      <c r="H287" s="2152"/>
      <c r="I287" s="2152"/>
      <c r="J287" s="2152"/>
      <c r="K287" s="2152"/>
      <c r="L287" s="2152"/>
      <c r="M287" s="2152"/>
      <c r="N287" s="2411"/>
      <c r="O287" s="2801"/>
      <c r="P287" s="3333" t="s">
        <v>2409</v>
      </c>
      <c r="Q287" s="2863"/>
      <c r="R287" s="2863"/>
      <c r="S287" s="2863"/>
      <c r="T287" s="2863"/>
      <c r="U287" s="2863"/>
      <c r="V287" s="2868" t="s">
        <v>2410</v>
      </c>
      <c r="W287" s="2872"/>
      <c r="X287" s="2872"/>
      <c r="Y287" s="3193"/>
      <c r="AA287" s="3594" t="s">
        <v>2373</v>
      </c>
      <c r="AB287" s="2381"/>
      <c r="AD287" s="2388"/>
      <c r="AE287" s="2388"/>
      <c r="AF287" s="2388"/>
      <c r="AG287" s="2388"/>
      <c r="AH287" s="2388"/>
      <c r="AI287" s="2388"/>
      <c r="AJ287" s="2388"/>
      <c r="AK287" s="2388"/>
      <c r="AL287" s="2388"/>
      <c r="AM287" s="2388"/>
      <c r="AN287" s="2388"/>
      <c r="AO287" s="2388"/>
      <c r="AP287" s="2388"/>
      <c r="AQ287" s="2388"/>
    </row>
    <row r="288" spans="1:43" ht="24" thickBot="1">
      <c r="A288" s="5209"/>
      <c r="B288" s="2406">
        <f>LARGE(B282:B287,1)+1</f>
        <v>7</v>
      </c>
      <c r="C288" s="2410" t="s">
        <v>339</v>
      </c>
      <c r="D288" s="2152"/>
      <c r="E288" s="2152"/>
      <c r="F288" s="2152"/>
      <c r="G288" s="2152"/>
      <c r="H288" s="2152"/>
      <c r="I288" s="2152"/>
      <c r="J288" s="2152"/>
      <c r="K288" s="2152"/>
      <c r="L288" s="2152"/>
      <c r="M288" s="2152"/>
      <c r="N288" s="2411"/>
      <c r="O288" s="2801"/>
      <c r="P288" s="2865"/>
      <c r="Q288" s="2866"/>
      <c r="R288" s="2866"/>
      <c r="S288" s="2866"/>
      <c r="T288" s="2866"/>
      <c r="U288" s="2866"/>
      <c r="V288" s="2873" t="s">
        <v>2411</v>
      </c>
      <c r="W288" s="2874"/>
      <c r="X288" s="2874"/>
      <c r="Y288" s="2875"/>
      <c r="AA288" s="3594" t="s">
        <v>2373</v>
      </c>
      <c r="AB288" s="2381"/>
      <c r="AD288" s="2388"/>
      <c r="AE288" s="2388"/>
      <c r="AF288" s="2388"/>
      <c r="AG288" s="2388"/>
      <c r="AH288" s="2388"/>
      <c r="AI288" s="2388"/>
      <c r="AJ288" s="2388"/>
      <c r="AK288" s="2388"/>
      <c r="AL288" s="2388"/>
      <c r="AM288" s="2388"/>
      <c r="AN288" s="2388"/>
      <c r="AO288" s="2388"/>
      <c r="AP288" s="2388"/>
      <c r="AQ288" s="2388"/>
    </row>
    <row r="289" spans="1:43" ht="18.75">
      <c r="A289" s="5209"/>
      <c r="B289" s="2406">
        <f>LARGE(B282:B288,1)+1</f>
        <v>8</v>
      </c>
      <c r="C289" s="2410" t="s">
        <v>340</v>
      </c>
      <c r="D289" s="2152"/>
      <c r="E289" s="2152"/>
      <c r="F289" s="2152"/>
      <c r="G289" s="2152"/>
      <c r="H289" s="2152"/>
      <c r="I289" s="2152"/>
      <c r="J289" s="2152"/>
      <c r="K289" s="2152"/>
      <c r="L289" s="2152"/>
      <c r="M289" s="2152"/>
      <c r="N289" s="2411"/>
      <c r="O289" s="2801"/>
      <c r="P289" s="2801"/>
      <c r="Q289" s="2801"/>
      <c r="R289" s="2801"/>
      <c r="S289" s="2801"/>
      <c r="T289" s="2801"/>
      <c r="U289" s="2801"/>
      <c r="V289" s="2801"/>
      <c r="W289" s="2044"/>
      <c r="X289" s="2044"/>
      <c r="Y289" s="2044"/>
      <c r="Z289" s="2044"/>
      <c r="AA289" s="3594" t="s">
        <v>2373</v>
      </c>
      <c r="AB289" s="2381"/>
      <c r="AD289" s="2388"/>
      <c r="AE289" s="2388"/>
      <c r="AF289" s="2388"/>
      <c r="AG289" s="2388"/>
      <c r="AH289" s="2388"/>
      <c r="AI289" s="2388"/>
      <c r="AJ289" s="2388"/>
      <c r="AK289" s="2388"/>
      <c r="AL289" s="2388"/>
      <c r="AM289" s="2388"/>
      <c r="AN289" s="2388"/>
      <c r="AO289" s="2388"/>
      <c r="AP289" s="2388"/>
      <c r="AQ289" s="2388"/>
    </row>
    <row r="290" spans="1:43" ht="21">
      <c r="A290" s="5209"/>
      <c r="B290" s="2406">
        <f>LARGE(B282:B289,1)+1</f>
        <v>9</v>
      </c>
      <c r="C290" s="2410" t="s">
        <v>341</v>
      </c>
      <c r="D290" s="2152"/>
      <c r="E290" s="2152"/>
      <c r="F290" s="2152"/>
      <c r="G290" s="2152"/>
      <c r="H290" s="2152"/>
      <c r="I290" s="2152"/>
      <c r="J290" s="2152"/>
      <c r="K290" s="2152"/>
      <c r="L290" s="2152"/>
      <c r="M290" s="2152"/>
      <c r="N290" s="2411"/>
      <c r="O290" s="2801"/>
      <c r="P290" s="2876" t="s">
        <v>2380</v>
      </c>
      <c r="Q290" s="5314" t="s">
        <v>2510</v>
      </c>
      <c r="R290" s="5314"/>
      <c r="S290" s="5314"/>
      <c r="T290" s="2801"/>
      <c r="U290" s="2801"/>
      <c r="V290" s="2801"/>
      <c r="W290" s="2044"/>
      <c r="X290" s="2044"/>
      <c r="Y290" s="2044"/>
      <c r="Z290" s="2044"/>
      <c r="AA290" s="3594" t="s">
        <v>2373</v>
      </c>
      <c r="AB290" s="2381"/>
      <c r="AC290" s="2357"/>
      <c r="AD290" s="2350"/>
      <c r="AE290" s="2350"/>
      <c r="AF290" s="2350"/>
      <c r="AG290" s="2350"/>
      <c r="AH290" s="2350"/>
      <c r="AI290" s="2350"/>
      <c r="AJ290" s="2350"/>
      <c r="AK290" s="2350"/>
      <c r="AL290" s="2350"/>
      <c r="AM290" s="2350"/>
      <c r="AN290" s="2350"/>
      <c r="AO290" s="2350"/>
      <c r="AP290" s="2350"/>
      <c r="AQ290" s="2350"/>
    </row>
    <row r="291" spans="1:43" ht="21">
      <c r="A291" s="5209"/>
      <c r="B291" s="2406">
        <f>LARGE(B282:B290,1)+1</f>
        <v>10</v>
      </c>
      <c r="C291" s="2410"/>
      <c r="D291" s="2152"/>
      <c r="E291" s="2152"/>
      <c r="F291" s="2152"/>
      <c r="G291" s="2152"/>
      <c r="H291" s="2152"/>
      <c r="I291" s="2152"/>
      <c r="J291" s="2152"/>
      <c r="K291" s="2152"/>
      <c r="L291" s="2152"/>
      <c r="M291" s="2152"/>
      <c r="N291" s="2411"/>
      <c r="O291" s="2801"/>
      <c r="P291" s="2876" t="s">
        <v>2380</v>
      </c>
      <c r="Q291" s="5315" t="s">
        <v>2511</v>
      </c>
      <c r="R291" s="5315"/>
      <c r="S291" s="5315"/>
      <c r="T291" s="2801"/>
      <c r="U291" s="2801"/>
      <c r="V291" s="2801"/>
      <c r="W291" s="2044"/>
      <c r="X291" s="2044"/>
      <c r="Y291" s="2044"/>
      <c r="Z291" s="2044"/>
      <c r="AA291" s="3594" t="s">
        <v>2373</v>
      </c>
      <c r="AB291" s="2381"/>
      <c r="AC291" s="2357"/>
      <c r="AD291" s="2350"/>
      <c r="AE291" s="2350"/>
      <c r="AF291" s="2350"/>
      <c r="AG291" s="2350"/>
      <c r="AH291" s="2350"/>
      <c r="AI291" s="2350"/>
      <c r="AJ291" s="2350"/>
      <c r="AK291" s="2350"/>
      <c r="AL291" s="2350"/>
      <c r="AM291" s="2350"/>
      <c r="AN291" s="2350"/>
      <c r="AO291" s="2350"/>
      <c r="AP291" s="2350"/>
      <c r="AQ291" s="2350"/>
    </row>
    <row r="292" spans="1:43" ht="19.5" thickBot="1">
      <c r="A292" s="5209"/>
      <c r="B292" s="2406">
        <f>LARGE(B282:B291,1)+1</f>
        <v>11</v>
      </c>
      <c r="C292" s="2410" t="s">
        <v>326</v>
      </c>
      <c r="D292" s="2152"/>
      <c r="E292" s="2152"/>
      <c r="F292" s="2152"/>
      <c r="G292" s="2152"/>
      <c r="H292" s="2152"/>
      <c r="I292" s="2152"/>
      <c r="J292" s="2152"/>
      <c r="K292" s="2152"/>
      <c r="L292" s="2152"/>
      <c r="M292" s="2152"/>
      <c r="N292" s="2411"/>
      <c r="O292" s="2801"/>
      <c r="X292" s="2044"/>
      <c r="Y292" s="2044"/>
      <c r="Z292" s="2044"/>
      <c r="AA292" s="3594" t="s">
        <v>2373</v>
      </c>
      <c r="AB292" s="2381"/>
      <c r="AC292" s="2357"/>
      <c r="AD292" s="2350"/>
      <c r="AE292" s="2350"/>
      <c r="AF292" s="2350"/>
      <c r="AG292" s="2350"/>
      <c r="AH292" s="2350"/>
      <c r="AI292" s="2350"/>
      <c r="AJ292" s="2350"/>
      <c r="AK292" s="2350"/>
      <c r="AL292" s="2350"/>
      <c r="AM292" s="2350"/>
      <c r="AN292" s="2350"/>
      <c r="AO292" s="2350"/>
      <c r="AP292" s="2350"/>
      <c r="AQ292" s="2350"/>
    </row>
    <row r="293" spans="1:43" ht="21">
      <c r="A293" s="5209"/>
      <c r="B293" s="2406">
        <f>LARGE(B282:B292,1)+1</f>
        <v>12</v>
      </c>
      <c r="C293" s="2410"/>
      <c r="D293" s="2152"/>
      <c r="E293" s="2152"/>
      <c r="F293" s="2152"/>
      <c r="G293" s="2152"/>
      <c r="H293" s="2152"/>
      <c r="I293" s="2152"/>
      <c r="J293" s="2152"/>
      <c r="K293" s="2152"/>
      <c r="L293" s="2152"/>
      <c r="M293" s="2152"/>
      <c r="N293" s="2411"/>
      <c r="O293" s="2801"/>
      <c r="P293" s="5108" t="s">
        <v>2377</v>
      </c>
      <c r="Q293" s="5109"/>
      <c r="R293" s="5109"/>
      <c r="S293" s="5109"/>
      <c r="T293" s="5112">
        <f>N221</f>
        <v>3</v>
      </c>
      <c r="U293" s="3485" t="s">
        <v>283</v>
      </c>
      <c r="V293" s="3485"/>
      <c r="W293" s="3486"/>
      <c r="X293" s="2044"/>
      <c r="Y293" s="2044"/>
      <c r="Z293" s="2044"/>
      <c r="AA293" s="3594" t="s">
        <v>2373</v>
      </c>
      <c r="AB293" s="2381"/>
      <c r="AC293" s="2357"/>
      <c r="AD293" s="2350"/>
      <c r="AE293" s="2350"/>
      <c r="AF293" s="2350"/>
      <c r="AG293" s="2350"/>
      <c r="AH293" s="2350"/>
      <c r="AI293" s="2350"/>
      <c r="AJ293" s="2350"/>
      <c r="AK293" s="2350"/>
      <c r="AL293" s="2350"/>
      <c r="AM293" s="2350"/>
      <c r="AN293" s="2350"/>
      <c r="AO293" s="2350"/>
      <c r="AP293" s="2350"/>
      <c r="AQ293" s="2350"/>
    </row>
    <row r="294" spans="1:43" ht="21">
      <c r="A294" s="5209"/>
      <c r="B294" s="2406">
        <f>LARGE(B282:B293,1)+1</f>
        <v>13</v>
      </c>
      <c r="C294" s="2152"/>
      <c r="D294" s="2152"/>
      <c r="E294" s="2152"/>
      <c r="F294" s="2152"/>
      <c r="G294" s="2152"/>
      <c r="H294" s="2152"/>
      <c r="I294" s="2152"/>
      <c r="J294" s="2152"/>
      <c r="K294" s="2152"/>
      <c r="L294" s="2152"/>
      <c r="M294" s="2152"/>
      <c r="N294" s="2411"/>
      <c r="O294" s="2801"/>
      <c r="P294" s="5110"/>
      <c r="Q294" s="5111"/>
      <c r="R294" s="5111"/>
      <c r="S294" s="5111"/>
      <c r="T294" s="5113"/>
      <c r="U294" s="3453"/>
      <c r="V294" s="3453"/>
      <c r="W294" s="3487"/>
      <c r="X294" s="2044"/>
      <c r="Y294" s="2044"/>
      <c r="Z294" s="2044"/>
      <c r="AA294" s="3594" t="s">
        <v>2373</v>
      </c>
      <c r="AB294" s="2381"/>
      <c r="AC294" s="2357"/>
      <c r="AD294" s="2350"/>
      <c r="AE294" s="2350"/>
      <c r="AF294" s="2350"/>
      <c r="AG294" s="2350"/>
      <c r="AH294" s="2350"/>
      <c r="AI294" s="2350"/>
      <c r="AJ294" s="2350"/>
      <c r="AK294" s="2350"/>
      <c r="AL294" s="2350"/>
      <c r="AM294" s="2350"/>
      <c r="AN294" s="2350"/>
      <c r="AO294" s="2350"/>
      <c r="AP294" s="2350"/>
      <c r="AQ294" s="2350"/>
    </row>
    <row r="295" spans="1:43" ht="18.75">
      <c r="A295" s="5209"/>
      <c r="B295" s="2406">
        <f>LARGE(B282:B294,1)+1</f>
        <v>14</v>
      </c>
      <c r="C295" s="2152"/>
      <c r="D295" s="2152"/>
      <c r="E295" s="2152"/>
      <c r="F295" s="2152"/>
      <c r="G295" s="2152"/>
      <c r="H295" s="2152"/>
      <c r="I295" s="2152"/>
      <c r="J295" s="2152"/>
      <c r="K295" s="2152"/>
      <c r="L295" s="2152"/>
      <c r="M295" s="2152"/>
      <c r="N295" s="2411"/>
      <c r="O295" s="2801"/>
      <c r="P295" s="3277" t="str">
        <f>ADDRESS(ROW(),COLUMN(),4)</f>
        <v>P295</v>
      </c>
      <c r="Q295" s="2697"/>
      <c r="R295" s="2697"/>
      <c r="S295" s="2697"/>
      <c r="T295" s="2697"/>
      <c r="U295" s="2697"/>
      <c r="V295" s="2697"/>
      <c r="W295" s="3278"/>
      <c r="X295" s="2044"/>
      <c r="Y295" s="2044"/>
      <c r="Z295" s="2044"/>
      <c r="AA295" s="3594" t="s">
        <v>2373</v>
      </c>
      <c r="AB295" s="2381"/>
      <c r="AC295" s="2357"/>
      <c r="AD295" s="2350"/>
      <c r="AE295" s="2350"/>
      <c r="AF295" s="2350"/>
      <c r="AG295" s="2350"/>
      <c r="AH295" s="2350"/>
      <c r="AI295" s="2350"/>
      <c r="AJ295" s="2350"/>
      <c r="AK295" s="2350"/>
      <c r="AL295" s="2350"/>
      <c r="AM295" s="2350"/>
      <c r="AN295" s="2350"/>
      <c r="AO295" s="2350"/>
      <c r="AP295" s="2350"/>
      <c r="AQ295" s="2350"/>
    </row>
    <row r="296" spans="1:43" ht="18.75">
      <c r="A296" s="5209"/>
      <c r="B296" s="2406">
        <f>LARGE(B282:B295,1)+1</f>
        <v>15</v>
      </c>
      <c r="C296" s="2152"/>
      <c r="D296" s="2152"/>
      <c r="E296" s="2152"/>
      <c r="F296" s="2152"/>
      <c r="G296" s="2152"/>
      <c r="H296" s="2152"/>
      <c r="I296" s="2152"/>
      <c r="J296" s="2152"/>
      <c r="K296" s="2152"/>
      <c r="L296" s="2152"/>
      <c r="M296" s="2152"/>
      <c r="N296" s="2411"/>
      <c r="O296" s="2801"/>
      <c r="P296" s="3279" t="s">
        <v>24</v>
      </c>
      <c r="Q296" s="2852" t="s">
        <v>2488</v>
      </c>
      <c r="R296" s="2826"/>
      <c r="S296" s="2826"/>
      <c r="T296" s="2826"/>
      <c r="U296" s="2826"/>
      <c r="V296" s="2826"/>
      <c r="W296" s="3250"/>
      <c r="X296" s="2044"/>
      <c r="Y296" s="2044"/>
      <c r="Z296" s="2044"/>
      <c r="AA296" s="3594" t="s">
        <v>2373</v>
      </c>
      <c r="AB296" s="2381"/>
      <c r="AC296" s="2357"/>
      <c r="AD296" s="2350"/>
      <c r="AE296" s="2350"/>
      <c r="AF296" s="2350"/>
      <c r="AG296" s="2350"/>
      <c r="AH296" s="2350"/>
      <c r="AI296" s="2350"/>
      <c r="AJ296" s="2350"/>
      <c r="AK296" s="2350"/>
      <c r="AL296" s="2350"/>
      <c r="AM296" s="2350"/>
      <c r="AN296" s="2350"/>
      <c r="AO296" s="2350"/>
      <c r="AP296" s="2350"/>
      <c r="AQ296" s="2350"/>
    </row>
    <row r="297" spans="1:43" ht="18.75">
      <c r="A297" s="5209"/>
      <c r="B297" s="2406">
        <f>LARGE(B282:B296,1)+1</f>
        <v>16</v>
      </c>
      <c r="C297" s="2152"/>
      <c r="D297" s="2152"/>
      <c r="E297" s="2152"/>
      <c r="F297" s="2152"/>
      <c r="G297" s="2152"/>
      <c r="H297" s="2152"/>
      <c r="I297" s="2152"/>
      <c r="J297" s="2152"/>
      <c r="K297" s="2152"/>
      <c r="L297" s="2152"/>
      <c r="M297" s="2152"/>
      <c r="N297" s="2411"/>
      <c r="O297" s="2801"/>
      <c r="P297" s="535"/>
      <c r="Q297" s="2956" t="s">
        <v>2400</v>
      </c>
      <c r="R297" s="2826"/>
      <c r="S297" s="2826"/>
      <c r="T297" s="2826"/>
      <c r="U297" s="2826"/>
      <c r="V297" s="2826"/>
      <c r="W297" s="3250"/>
      <c r="X297" s="2044"/>
      <c r="Y297" s="2044"/>
      <c r="Z297" s="2044"/>
      <c r="AA297" s="3594" t="s">
        <v>2373</v>
      </c>
      <c r="AB297" s="2381"/>
      <c r="AC297" s="2357"/>
      <c r="AD297" s="2350"/>
      <c r="AE297" s="2350"/>
      <c r="AF297" s="2350"/>
      <c r="AG297" s="2350"/>
      <c r="AH297" s="2350"/>
      <c r="AI297" s="2350"/>
      <c r="AJ297" s="2350"/>
      <c r="AK297" s="2350"/>
      <c r="AL297" s="2350"/>
      <c r="AM297" s="2350"/>
      <c r="AN297" s="2350"/>
      <c r="AO297" s="2350"/>
      <c r="AP297" s="2350"/>
      <c r="AQ297" s="2350"/>
    </row>
    <row r="298" spans="1:43" ht="18.75">
      <c r="A298" s="5209"/>
      <c r="B298" s="2406">
        <f>LARGE(B282:B297,1)+1</f>
        <v>17</v>
      </c>
      <c r="C298" s="2152"/>
      <c r="D298" s="2152"/>
      <c r="E298" s="2152"/>
      <c r="F298" s="2152"/>
      <c r="G298" s="2152"/>
      <c r="H298" s="2152"/>
      <c r="I298" s="2152"/>
      <c r="J298" s="2152"/>
      <c r="K298" s="2152"/>
      <c r="L298" s="2152"/>
      <c r="M298" s="2152"/>
      <c r="N298" s="2411"/>
      <c r="O298" s="2801"/>
      <c r="P298" s="535"/>
      <c r="Q298" s="2956" t="s">
        <v>2489</v>
      </c>
      <c r="R298" s="2826"/>
      <c r="S298" s="2826"/>
      <c r="T298" s="2826"/>
      <c r="U298" s="2826"/>
      <c r="V298" s="2826"/>
      <c r="W298" s="3250"/>
      <c r="X298" s="2044"/>
      <c r="Y298" s="2044"/>
      <c r="Z298" s="2044"/>
      <c r="AA298" s="3594" t="s">
        <v>2373</v>
      </c>
      <c r="AB298" s="2381"/>
      <c r="AC298" s="2357"/>
      <c r="AD298" s="2350"/>
      <c r="AE298" s="2350"/>
      <c r="AF298" s="2350"/>
      <c r="AG298" s="2350"/>
      <c r="AH298" s="2350"/>
      <c r="AI298" s="2350"/>
      <c r="AJ298" s="2350"/>
      <c r="AK298" s="2350"/>
      <c r="AL298" s="2350"/>
      <c r="AM298" s="2350"/>
      <c r="AN298" s="2350"/>
      <c r="AO298" s="2350"/>
      <c r="AP298" s="2350"/>
      <c r="AQ298" s="2350"/>
    </row>
    <row r="299" spans="1:43" ht="18.75">
      <c r="A299" s="5209"/>
      <c r="B299" s="2406">
        <f>LARGE(B282:B298,1)+1</f>
        <v>18</v>
      </c>
      <c r="C299" s="2152"/>
      <c r="D299" s="2152"/>
      <c r="E299" s="2152"/>
      <c r="F299" s="2152"/>
      <c r="G299" s="2152"/>
      <c r="H299" s="2152"/>
      <c r="I299" s="2152"/>
      <c r="J299" s="2152"/>
      <c r="K299" s="2152"/>
      <c r="L299" s="2152"/>
      <c r="M299" s="2152"/>
      <c r="N299" s="2411"/>
      <c r="O299" s="2801"/>
      <c r="P299" s="3280" t="s">
        <v>27</v>
      </c>
      <c r="Q299" s="2838" t="s">
        <v>2532</v>
      </c>
      <c r="R299" s="2826"/>
      <c r="S299" s="2826"/>
      <c r="T299" s="2826"/>
      <c r="U299" s="2826"/>
      <c r="V299" s="2826"/>
      <c r="W299" s="3250"/>
      <c r="X299" s="2044"/>
      <c r="Y299" s="2044"/>
      <c r="Z299" s="2044"/>
      <c r="AA299" s="3594" t="s">
        <v>2373</v>
      </c>
      <c r="AB299" s="2381"/>
      <c r="AC299" s="2357"/>
      <c r="AD299" s="2350"/>
      <c r="AE299" s="2350"/>
      <c r="AF299" s="2350"/>
      <c r="AG299" s="2350"/>
      <c r="AH299" s="2350"/>
      <c r="AI299" s="2350"/>
      <c r="AJ299" s="2350"/>
      <c r="AK299" s="2350"/>
      <c r="AL299" s="2350"/>
      <c r="AM299" s="2350"/>
      <c r="AN299" s="2350"/>
      <c r="AO299" s="2350"/>
      <c r="AP299" s="2350"/>
      <c r="AQ299" s="2350"/>
    </row>
    <row r="300" spans="1:43" ht="18.75">
      <c r="A300" s="5209"/>
      <c r="B300" s="2406">
        <f>LARGE(B282:B299,1)+1</f>
        <v>19</v>
      </c>
      <c r="C300" s="2152"/>
      <c r="D300" s="2152"/>
      <c r="E300" s="2152"/>
      <c r="F300" s="2152"/>
      <c r="G300" s="2152"/>
      <c r="H300" s="2152"/>
      <c r="I300" s="2152"/>
      <c r="J300" s="2152"/>
      <c r="K300" s="2152"/>
      <c r="L300" s="2152"/>
      <c r="M300" s="2152"/>
      <c r="N300" s="2411"/>
      <c r="O300" s="2801"/>
      <c r="P300" s="3280" t="s">
        <v>264</v>
      </c>
      <c r="Q300" s="2838" t="s">
        <v>2480</v>
      </c>
      <c r="R300" s="2826"/>
      <c r="S300" s="2826"/>
      <c r="T300" s="2826"/>
      <c r="U300" s="2826"/>
      <c r="V300" s="2826"/>
      <c r="W300" s="3250"/>
      <c r="X300" s="2044"/>
      <c r="Y300" s="2044"/>
      <c r="Z300" s="2044"/>
      <c r="AA300" s="3594" t="s">
        <v>2373</v>
      </c>
      <c r="AB300" s="2381"/>
      <c r="AC300" s="2357"/>
      <c r="AD300" s="2350"/>
      <c r="AE300" s="2350"/>
      <c r="AF300" s="2350"/>
      <c r="AG300" s="2350"/>
      <c r="AH300" s="2350"/>
      <c r="AI300" s="2350"/>
      <c r="AJ300" s="2350"/>
      <c r="AK300" s="2350"/>
      <c r="AL300" s="2350"/>
      <c r="AM300" s="2350"/>
      <c r="AN300" s="2350"/>
      <c r="AO300" s="2350"/>
      <c r="AP300" s="2350"/>
      <c r="AQ300" s="2350"/>
    </row>
    <row r="301" spans="1:43" ht="18.75">
      <c r="A301" s="5209"/>
      <c r="B301" s="2406">
        <f>LARGE(B282:B300,1)+1</f>
        <v>20</v>
      </c>
      <c r="C301" s="2152"/>
      <c r="D301" s="2152"/>
      <c r="E301" s="2152"/>
      <c r="F301" s="2152"/>
      <c r="G301" s="2152"/>
      <c r="H301" s="2152"/>
      <c r="I301" s="2152"/>
      <c r="J301" s="2152"/>
      <c r="K301" s="2152"/>
      <c r="L301" s="2152"/>
      <c r="M301" s="2152"/>
      <c r="N301" s="2411"/>
      <c r="O301" s="2801"/>
      <c r="P301" s="3281" t="s">
        <v>12</v>
      </c>
      <c r="Q301" s="2839" t="s">
        <v>18</v>
      </c>
      <c r="R301" s="2826"/>
      <c r="S301" s="2826"/>
      <c r="T301" s="2826"/>
      <c r="U301" s="2826"/>
      <c r="V301" s="2826"/>
      <c r="W301" s="3250"/>
      <c r="X301" s="2044"/>
      <c r="Y301" s="2044"/>
      <c r="Z301" s="2044"/>
      <c r="AA301" s="3594" t="s">
        <v>2373</v>
      </c>
      <c r="AB301" s="2381"/>
      <c r="AC301" s="2357"/>
      <c r="AD301" s="2350"/>
      <c r="AE301" s="2350"/>
      <c r="AF301" s="2350"/>
      <c r="AG301" s="2350"/>
      <c r="AH301" s="2350"/>
      <c r="AI301" s="2350"/>
      <c r="AJ301" s="2350"/>
      <c r="AK301" s="2350"/>
      <c r="AL301" s="2350"/>
      <c r="AM301" s="2350"/>
      <c r="AN301" s="2350"/>
      <c r="AO301" s="2350"/>
      <c r="AP301" s="2350"/>
      <c r="AQ301" s="2350"/>
    </row>
    <row r="302" spans="1:43" ht="18.75">
      <c r="A302" s="5209"/>
      <c r="B302" s="2406">
        <f>LARGE(B282:B301,1)+1</f>
        <v>21</v>
      </c>
      <c r="C302" s="2152"/>
      <c r="D302" s="2152"/>
      <c r="E302" s="2152"/>
      <c r="F302" s="2152"/>
      <c r="G302" s="2152"/>
      <c r="H302" s="2152"/>
      <c r="I302" s="2152"/>
      <c r="J302" s="2152"/>
      <c r="K302" s="2152"/>
      <c r="L302" s="2152"/>
      <c r="M302" s="2152"/>
      <c r="N302" s="2411"/>
      <c r="O302" s="2801"/>
      <c r="P302" s="3282" t="s">
        <v>14</v>
      </c>
      <c r="Q302" s="2840" t="s">
        <v>19</v>
      </c>
      <c r="R302" s="2826"/>
      <c r="S302" s="2826"/>
      <c r="T302" s="2826"/>
      <c r="U302" s="2826"/>
      <c r="V302" s="2826"/>
      <c r="W302" s="3250"/>
      <c r="X302" s="2044"/>
      <c r="Y302" s="2044"/>
      <c r="Z302" s="2044"/>
      <c r="AA302" s="3594" t="s">
        <v>2373</v>
      </c>
      <c r="AB302" s="2381"/>
      <c r="AC302" s="2357"/>
      <c r="AD302" s="2350"/>
      <c r="AE302" s="2350"/>
      <c r="AF302" s="2350"/>
      <c r="AG302" s="2350"/>
      <c r="AH302" s="2350"/>
      <c r="AI302" s="2350"/>
      <c r="AJ302" s="2350"/>
      <c r="AK302" s="2350"/>
      <c r="AL302" s="2350"/>
      <c r="AM302" s="2350"/>
      <c r="AN302" s="2350"/>
      <c r="AO302" s="2350"/>
      <c r="AP302" s="2350"/>
      <c r="AQ302" s="2350"/>
    </row>
    <row r="303" spans="1:43" ht="18.75">
      <c r="A303" s="5209"/>
      <c r="B303" s="2406">
        <f>LARGE(B282:B302,1)+1</f>
        <v>22</v>
      </c>
      <c r="C303" s="2152"/>
      <c r="D303" s="2152"/>
      <c r="E303" s="2152"/>
      <c r="F303" s="2152"/>
      <c r="G303" s="2152"/>
      <c r="H303" s="2152"/>
      <c r="I303" s="2152"/>
      <c r="J303" s="2152"/>
      <c r="K303" s="2152"/>
      <c r="L303" s="2152"/>
      <c r="M303" s="2152"/>
      <c r="N303" s="2411"/>
      <c r="O303" s="2801"/>
      <c r="P303" s="3283" t="s">
        <v>16</v>
      </c>
      <c r="Q303" s="2841" t="s">
        <v>22</v>
      </c>
      <c r="R303" s="2826"/>
      <c r="S303" s="2826"/>
      <c r="T303" s="2826"/>
      <c r="U303" s="2826"/>
      <c r="V303" s="2826"/>
      <c r="W303" s="3250"/>
      <c r="X303" s="2044"/>
      <c r="Y303" s="2044"/>
      <c r="Z303" s="2044"/>
      <c r="AA303" s="3594" t="s">
        <v>2373</v>
      </c>
      <c r="AB303" s="2381"/>
      <c r="AC303" s="2357"/>
      <c r="AD303" s="2350"/>
      <c r="AE303" s="2350"/>
      <c r="AF303" s="2350"/>
      <c r="AG303" s="2350"/>
      <c r="AH303" s="2350"/>
      <c r="AI303" s="2350"/>
      <c r="AJ303" s="2350"/>
      <c r="AK303" s="2350"/>
      <c r="AL303" s="2350"/>
      <c r="AM303" s="2350"/>
      <c r="AN303" s="2350"/>
      <c r="AO303" s="2350"/>
      <c r="AP303" s="2350"/>
      <c r="AQ303" s="2350"/>
    </row>
    <row r="304" spans="1:43" ht="18.75">
      <c r="A304" s="5209"/>
      <c r="B304" s="2406">
        <f>LARGE(B282:B303,1)+1</f>
        <v>23</v>
      </c>
      <c r="C304" s="2152"/>
      <c r="D304" s="2152"/>
      <c r="E304" s="2152"/>
      <c r="F304" s="2152"/>
      <c r="G304" s="2152"/>
      <c r="H304" s="2152"/>
      <c r="I304" s="2152"/>
      <c r="J304" s="2152"/>
      <c r="K304" s="2152"/>
      <c r="L304" s="2152"/>
      <c r="M304" s="2152"/>
      <c r="N304" s="2411"/>
      <c r="O304" s="2801"/>
      <c r="P304" s="3283"/>
      <c r="Q304" s="2842" t="s">
        <v>303</v>
      </c>
      <c r="R304" s="2826"/>
      <c r="S304" s="2826"/>
      <c r="T304" s="2826"/>
      <c r="U304" s="2826"/>
      <c r="V304" s="2826"/>
      <c r="W304" s="3250"/>
      <c r="X304" s="2044"/>
      <c r="Y304" s="2044"/>
      <c r="Z304" s="2044"/>
      <c r="AA304" s="3594" t="s">
        <v>2373</v>
      </c>
      <c r="AB304" s="2381"/>
      <c r="AC304" s="2357"/>
      <c r="AD304" s="2350"/>
      <c r="AE304" s="2350"/>
      <c r="AF304" s="2350"/>
      <c r="AG304" s="2350"/>
      <c r="AH304" s="2350"/>
      <c r="AI304" s="2350"/>
      <c r="AJ304" s="2350"/>
      <c r="AK304" s="2350"/>
      <c r="AL304" s="2350"/>
      <c r="AM304" s="2350"/>
      <c r="AN304" s="2350"/>
      <c r="AO304" s="2350"/>
      <c r="AP304" s="2350"/>
      <c r="AQ304" s="2350"/>
    </row>
    <row r="305" spans="1:43" ht="18.75">
      <c r="A305" s="5209"/>
      <c r="B305" s="2406">
        <f>LARGE(B282:B304,1)+1</f>
        <v>24</v>
      </c>
      <c r="C305" s="2152"/>
      <c r="D305" s="2152"/>
      <c r="E305" s="2152"/>
      <c r="F305" s="2152"/>
      <c r="G305" s="2152"/>
      <c r="H305" s="2152"/>
      <c r="I305" s="2152"/>
      <c r="J305" s="2152"/>
      <c r="K305" s="2152"/>
      <c r="L305" s="2152"/>
      <c r="M305" s="2152"/>
      <c r="N305" s="2411"/>
      <c r="O305" s="2801"/>
      <c r="P305" s="3283"/>
      <c r="Q305" s="2843" t="s">
        <v>305</v>
      </c>
      <c r="R305" s="2826"/>
      <c r="S305" s="2826"/>
      <c r="T305" s="2826"/>
      <c r="U305" s="2826"/>
      <c r="V305" s="2826"/>
      <c r="W305" s="3250"/>
      <c r="X305" s="2044"/>
      <c r="Y305" s="2044"/>
      <c r="Z305" s="2044"/>
      <c r="AA305" s="3594" t="s">
        <v>2373</v>
      </c>
      <c r="AB305" s="2381"/>
      <c r="AC305" s="2357"/>
      <c r="AD305" s="2350"/>
      <c r="AE305" s="2350"/>
      <c r="AF305" s="2350"/>
      <c r="AG305" s="2350"/>
      <c r="AH305" s="2350"/>
      <c r="AI305" s="2350"/>
      <c r="AJ305" s="2350"/>
      <c r="AK305" s="2350"/>
      <c r="AL305" s="2350"/>
      <c r="AM305" s="2350"/>
      <c r="AN305" s="2350"/>
      <c r="AO305" s="2350"/>
      <c r="AP305" s="2350"/>
      <c r="AQ305" s="2350"/>
    </row>
    <row r="306" spans="1:43" ht="18.75">
      <c r="A306" s="5209"/>
      <c r="B306" s="2406">
        <f>LARGE(B282:B305,1)+1</f>
        <v>25</v>
      </c>
      <c r="C306" s="2152"/>
      <c r="D306" s="2152"/>
      <c r="E306" s="2152"/>
      <c r="F306" s="2152"/>
      <c r="G306" s="2152"/>
      <c r="H306" s="2152"/>
      <c r="I306" s="2152"/>
      <c r="J306" s="2152"/>
      <c r="K306" s="2152"/>
      <c r="L306" s="2152"/>
      <c r="M306" s="2152"/>
      <c r="N306" s="2411"/>
      <c r="O306" s="2801"/>
      <c r="P306" s="3284" t="s">
        <v>295</v>
      </c>
      <c r="Q306" s="2837" t="s">
        <v>312</v>
      </c>
      <c r="R306" s="2826"/>
      <c r="S306" s="2826"/>
      <c r="T306" s="2826"/>
      <c r="U306" s="2826"/>
      <c r="V306" s="2826"/>
      <c r="W306" s="3250"/>
      <c r="X306" s="2044"/>
      <c r="Y306" s="2044"/>
      <c r="Z306" s="2044"/>
      <c r="AA306" s="3594" t="s">
        <v>2373</v>
      </c>
      <c r="AB306" s="2381"/>
      <c r="AC306" s="2357"/>
      <c r="AD306" s="2350"/>
      <c r="AE306" s="2350"/>
      <c r="AF306" s="2350"/>
      <c r="AG306" s="2350"/>
      <c r="AH306" s="2350"/>
      <c r="AI306" s="2350"/>
      <c r="AJ306" s="2350"/>
      <c r="AK306" s="2350"/>
      <c r="AL306" s="2350"/>
      <c r="AM306" s="2350"/>
      <c r="AN306" s="2350"/>
      <c r="AO306" s="2350"/>
      <c r="AP306" s="2350"/>
      <c r="AQ306" s="2350"/>
    </row>
    <row r="307" spans="1:43" ht="18.75">
      <c r="A307" s="5209"/>
      <c r="B307" s="2406">
        <f>LARGE(B282:B306,1)+1</f>
        <v>26</v>
      </c>
      <c r="C307" s="2152"/>
      <c r="D307" s="2152"/>
      <c r="E307" s="2152"/>
      <c r="F307" s="2152"/>
      <c r="G307" s="2152"/>
      <c r="H307" s="2152"/>
      <c r="I307" s="2152"/>
      <c r="J307" s="2152"/>
      <c r="K307" s="2152"/>
      <c r="L307" s="2152"/>
      <c r="M307" s="2152"/>
      <c r="N307" s="2411"/>
      <c r="O307" s="2801"/>
      <c r="P307" s="3285" t="s">
        <v>297</v>
      </c>
      <c r="Q307" s="5373" t="s">
        <v>755</v>
      </c>
      <c r="R307" s="5373"/>
      <c r="S307" s="5373"/>
      <c r="T307" s="5373"/>
      <c r="U307" s="5373"/>
      <c r="V307" s="5373"/>
      <c r="W307" s="3300"/>
      <c r="X307" s="2044"/>
      <c r="Y307" s="2044"/>
      <c r="Z307" s="2044"/>
      <c r="AA307" s="3594" t="s">
        <v>2373</v>
      </c>
      <c r="AB307" s="2381"/>
      <c r="AC307" s="2357"/>
      <c r="AD307" s="2350"/>
      <c r="AE307" s="2350"/>
      <c r="AF307" s="2350"/>
      <c r="AG307" s="2350"/>
      <c r="AH307" s="2350"/>
      <c r="AI307" s="2350"/>
      <c r="AJ307" s="2350"/>
      <c r="AK307" s="2350"/>
      <c r="AL307" s="2350"/>
      <c r="AM307" s="2350"/>
      <c r="AN307" s="2350"/>
      <c r="AO307" s="2350"/>
      <c r="AP307" s="2350"/>
      <c r="AQ307" s="2350"/>
    </row>
    <row r="308" spans="1:43" ht="23.25">
      <c r="A308" s="5209"/>
      <c r="B308" s="2406">
        <f>LARGE(B282:B307,1)+1</f>
        <v>27</v>
      </c>
      <c r="C308" s="2152"/>
      <c r="D308" s="2152"/>
      <c r="E308" s="2152"/>
      <c r="F308" s="2152"/>
      <c r="G308" s="2152"/>
      <c r="H308" s="2152"/>
      <c r="I308" s="2152"/>
      <c r="J308" s="2152"/>
      <c r="K308" s="2152"/>
      <c r="L308" s="2152"/>
      <c r="M308" s="2152"/>
      <c r="N308" s="2411"/>
      <c r="O308" s="2801"/>
      <c r="P308" s="3301"/>
      <c r="Q308" s="5373"/>
      <c r="R308" s="5373"/>
      <c r="S308" s="5373"/>
      <c r="T308" s="5373"/>
      <c r="U308" s="5373"/>
      <c r="V308" s="5373"/>
      <c r="W308" s="3300"/>
      <c r="X308" s="2044"/>
      <c r="Y308" s="2044"/>
      <c r="Z308" s="2044"/>
      <c r="AA308" s="3594" t="s">
        <v>2373</v>
      </c>
      <c r="AB308" s="2381"/>
      <c r="AC308" s="2357"/>
      <c r="AD308" s="2350"/>
      <c r="AE308" s="2350"/>
      <c r="AF308" s="2350"/>
      <c r="AG308" s="2350"/>
      <c r="AH308" s="2350"/>
      <c r="AI308" s="2350"/>
      <c r="AJ308" s="2350"/>
      <c r="AK308" s="2350"/>
      <c r="AL308" s="2350"/>
      <c r="AM308" s="2350"/>
      <c r="AN308" s="2350"/>
      <c r="AO308" s="2350"/>
      <c r="AP308" s="2350"/>
      <c r="AQ308" s="2350"/>
    </row>
    <row r="309" spans="1:43" ht="18.75">
      <c r="A309" s="5209"/>
      <c r="B309" s="2406">
        <f>LARGE(B282:B308,1)+1</f>
        <v>28</v>
      </c>
      <c r="C309" s="2152"/>
      <c r="D309" s="2152"/>
      <c r="E309" s="2152"/>
      <c r="F309" s="2152"/>
      <c r="G309" s="2152"/>
      <c r="H309" s="2152"/>
      <c r="I309" s="2152"/>
      <c r="J309" s="2152"/>
      <c r="K309" s="2152"/>
      <c r="L309" s="2152"/>
      <c r="M309" s="2152"/>
      <c r="N309" s="2411"/>
      <c r="O309" s="2801"/>
      <c r="P309" s="3529" t="s">
        <v>2923</v>
      </c>
      <c r="Q309" s="3512"/>
      <c r="R309" s="3512"/>
      <c r="S309" s="3512"/>
      <c r="T309" s="3512"/>
      <c r="U309" s="3512"/>
      <c r="V309" s="2826"/>
      <c r="W309" s="3300"/>
      <c r="X309" s="2044"/>
      <c r="Y309" s="2044"/>
      <c r="Z309" s="2044"/>
      <c r="AA309" s="3594" t="s">
        <v>2373</v>
      </c>
      <c r="AB309" s="2381"/>
      <c r="AC309" s="2357"/>
      <c r="AD309" s="2350"/>
      <c r="AE309" s="2350"/>
      <c r="AF309" s="2350"/>
      <c r="AG309" s="2350"/>
      <c r="AH309" s="2350"/>
      <c r="AI309" s="2350"/>
      <c r="AJ309" s="2350"/>
      <c r="AK309" s="2350"/>
      <c r="AL309" s="2350"/>
      <c r="AM309" s="2350"/>
      <c r="AN309" s="2350"/>
      <c r="AO309" s="2350"/>
      <c r="AP309" s="2350"/>
      <c r="AQ309" s="2350"/>
    </row>
    <row r="310" spans="1:43" ht="18.75">
      <c r="A310" s="5209"/>
      <c r="B310" s="2406">
        <f>LARGE(B282:B309,1)+1</f>
        <v>29</v>
      </c>
      <c r="C310" s="2152"/>
      <c r="D310" s="2152"/>
      <c r="E310" s="2152"/>
      <c r="F310" s="2152"/>
      <c r="G310" s="2152"/>
      <c r="H310" s="2152"/>
      <c r="I310" s="2152"/>
      <c r="J310" s="2152"/>
      <c r="K310" s="2152"/>
      <c r="L310" s="2152"/>
      <c r="M310" s="2152"/>
      <c r="N310" s="2411"/>
      <c r="O310" s="2801"/>
      <c r="P310" s="3531" t="s">
        <v>2924</v>
      </c>
      <c r="Q310" s="3514" t="s">
        <v>2253</v>
      </c>
      <c r="R310" s="516"/>
      <c r="S310" s="516"/>
      <c r="T310" s="2175"/>
      <c r="U310" s="2175"/>
      <c r="V310" s="2826"/>
      <c r="W310" s="3300"/>
      <c r="X310" s="2044"/>
      <c r="Y310" s="2044"/>
      <c r="Z310" s="2044"/>
      <c r="AA310" s="3594" t="s">
        <v>2373</v>
      </c>
      <c r="AB310" s="2381"/>
      <c r="AC310" s="2357"/>
      <c r="AD310" s="2350"/>
      <c r="AE310" s="2350"/>
      <c r="AF310" s="2350"/>
      <c r="AG310" s="2350"/>
      <c r="AH310" s="2350"/>
      <c r="AI310" s="2350"/>
      <c r="AJ310" s="2350"/>
      <c r="AK310" s="2350"/>
      <c r="AL310" s="2350"/>
      <c r="AM310" s="2350"/>
      <c r="AN310" s="2350"/>
      <c r="AO310" s="2350"/>
      <c r="AP310" s="2350"/>
      <c r="AQ310" s="2350"/>
    </row>
    <row r="311" spans="1:43" ht="18.75">
      <c r="A311" s="5209"/>
      <c r="B311" s="2406">
        <f>LARGE(B282:B310,1)+1</f>
        <v>30</v>
      </c>
      <c r="C311" s="2152"/>
      <c r="D311" s="2152"/>
      <c r="E311" s="2152"/>
      <c r="F311" s="2152"/>
      <c r="G311" s="2152"/>
      <c r="H311" s="2152"/>
      <c r="I311" s="2152"/>
      <c r="J311" s="2152"/>
      <c r="K311" s="2152"/>
      <c r="L311" s="2152"/>
      <c r="M311" s="2152"/>
      <c r="N311" s="2411"/>
      <c r="O311" s="2801"/>
      <c r="P311" s="3532" t="s">
        <v>870</v>
      </c>
      <c r="Q311" s="3514" t="s">
        <v>870</v>
      </c>
      <c r="R311" s="516"/>
      <c r="S311" s="516"/>
      <c r="T311" s="2175"/>
      <c r="U311" s="2175"/>
      <c r="V311" s="2826"/>
      <c r="W311" s="3300"/>
      <c r="X311" s="2044"/>
      <c r="Y311" s="2044"/>
      <c r="Z311" s="2044"/>
      <c r="AA311" s="3594" t="s">
        <v>2373</v>
      </c>
      <c r="AB311" s="2381"/>
      <c r="AC311" s="2357"/>
      <c r="AD311" s="2350"/>
      <c r="AE311" s="2350"/>
      <c r="AF311" s="2350"/>
      <c r="AG311" s="2350"/>
      <c r="AH311" s="2350"/>
      <c r="AI311" s="2350"/>
      <c r="AJ311" s="2350"/>
      <c r="AK311" s="2350"/>
      <c r="AL311" s="2350"/>
      <c r="AM311" s="2350"/>
      <c r="AN311" s="2350"/>
      <c r="AO311" s="2350"/>
      <c r="AP311" s="2350"/>
      <c r="AQ311" s="2350"/>
    </row>
    <row r="312" spans="1:43" ht="18.75">
      <c r="A312" s="5209"/>
      <c r="B312" s="2406">
        <f>LARGE(B282:B311,1)+1</f>
        <v>31</v>
      </c>
      <c r="C312" s="2152"/>
      <c r="D312" s="2152"/>
      <c r="E312" s="2152"/>
      <c r="F312" s="2152"/>
      <c r="G312" s="2152"/>
      <c r="H312" s="2152"/>
      <c r="I312" s="2152"/>
      <c r="J312" s="2152"/>
      <c r="K312" s="2152"/>
      <c r="L312" s="2152"/>
      <c r="M312" s="2152"/>
      <c r="N312" s="2411"/>
      <c r="O312" s="2801"/>
      <c r="P312" s="3532" t="s">
        <v>316</v>
      </c>
      <c r="Q312" s="3514" t="s">
        <v>316</v>
      </c>
      <c r="R312" s="2175"/>
      <c r="S312" s="516"/>
      <c r="T312" s="516"/>
      <c r="U312" s="516"/>
      <c r="V312" s="2826"/>
      <c r="W312" s="3300"/>
      <c r="X312" s="2044"/>
      <c r="Y312" s="2044"/>
      <c r="Z312" s="2044"/>
      <c r="AA312" s="3594" t="s">
        <v>2373</v>
      </c>
      <c r="AB312" s="2381"/>
      <c r="AC312" s="2357"/>
      <c r="AD312" s="2350"/>
      <c r="AE312" s="2350"/>
      <c r="AF312" s="2350"/>
      <c r="AG312" s="2350"/>
      <c r="AH312" s="2350"/>
      <c r="AI312" s="2350"/>
      <c r="AJ312" s="2350"/>
      <c r="AK312" s="2350"/>
      <c r="AL312" s="2350"/>
      <c r="AM312" s="2350"/>
      <c r="AN312" s="2350"/>
      <c r="AO312" s="2350"/>
      <c r="AP312" s="2350"/>
      <c r="AQ312" s="2350"/>
    </row>
    <row r="313" spans="1:43" ht="18.75">
      <c r="A313" s="5209"/>
      <c r="B313" s="2406">
        <f>LARGE(B282:B312,1)+1</f>
        <v>32</v>
      </c>
      <c r="C313" s="2152"/>
      <c r="D313" s="2152"/>
      <c r="E313" s="2152"/>
      <c r="F313" s="2152"/>
      <c r="G313" s="2152"/>
      <c r="H313" s="2152"/>
      <c r="I313" s="2152"/>
      <c r="J313" s="2152"/>
      <c r="K313" s="2152"/>
      <c r="L313" s="2152"/>
      <c r="M313" s="2152"/>
      <c r="N313" s="2411"/>
      <c r="O313" s="2801"/>
      <c r="P313" s="3532" t="s">
        <v>647</v>
      </c>
      <c r="Q313" s="3514" t="s">
        <v>647</v>
      </c>
      <c r="R313" s="2175"/>
      <c r="S313" s="516"/>
      <c r="T313" s="516"/>
      <c r="U313" s="516"/>
      <c r="V313" s="2826"/>
      <c r="W313" s="3300"/>
      <c r="X313" s="2044"/>
      <c r="Y313" s="2044"/>
      <c r="Z313" s="2044"/>
      <c r="AA313" s="3594" t="s">
        <v>2373</v>
      </c>
      <c r="AB313" s="2381"/>
      <c r="AC313" s="2357"/>
      <c r="AD313" s="2350"/>
      <c r="AE313" s="2350"/>
      <c r="AF313" s="2350"/>
      <c r="AG313" s="2350"/>
      <c r="AH313" s="2350"/>
      <c r="AI313" s="2350"/>
      <c r="AJ313" s="2350"/>
      <c r="AK313" s="2350"/>
      <c r="AL313" s="2350"/>
      <c r="AM313" s="2350"/>
      <c r="AN313" s="2350"/>
      <c r="AO313" s="2350"/>
      <c r="AP313" s="2350"/>
      <c r="AQ313" s="2350"/>
    </row>
    <row r="314" spans="1:43" ht="19.5" thickBot="1">
      <c r="A314" s="5209"/>
      <c r="B314" s="2406">
        <f>LARGE(B282:B313,1)+1</f>
        <v>33</v>
      </c>
      <c r="C314" s="2152"/>
      <c r="D314" s="2152"/>
      <c r="E314" s="2152"/>
      <c r="F314" s="2152"/>
      <c r="G314" s="2152"/>
      <c r="H314" s="2152"/>
      <c r="I314" s="2152"/>
      <c r="J314" s="2152"/>
      <c r="K314" s="2152"/>
      <c r="L314" s="2152"/>
      <c r="M314" s="2152"/>
      <c r="N314" s="2411"/>
      <c r="O314" s="2801"/>
      <c r="P314" s="3533" t="s">
        <v>626</v>
      </c>
      <c r="Q314" s="3534" t="s">
        <v>626</v>
      </c>
      <c r="R314" s="550"/>
      <c r="S314" s="550"/>
      <c r="T314" s="550"/>
      <c r="U314" s="550"/>
      <c r="V314" s="3302"/>
      <c r="W314" s="3303"/>
      <c r="X314" s="2044"/>
      <c r="Y314" s="2044"/>
      <c r="Z314" s="2044"/>
      <c r="AA314" s="3594" t="s">
        <v>2373</v>
      </c>
      <c r="AB314" s="2381"/>
      <c r="AC314" s="2357"/>
      <c r="AD314" s="2350"/>
      <c r="AE314" s="2350"/>
      <c r="AF314" s="2350"/>
      <c r="AG314" s="2350"/>
      <c r="AH314" s="2350"/>
      <c r="AI314" s="2350"/>
      <c r="AJ314" s="2350"/>
      <c r="AK314" s="2350"/>
      <c r="AL314" s="2350"/>
      <c r="AM314" s="2350"/>
      <c r="AN314" s="2350"/>
      <c r="AO314" s="2350"/>
      <c r="AP314" s="2350"/>
      <c r="AQ314" s="2350"/>
    </row>
    <row r="315" spans="1:43" ht="18.75">
      <c r="A315" s="5209"/>
      <c r="B315" s="2406">
        <f>LARGE(B282:B314,1)+1</f>
        <v>34</v>
      </c>
      <c r="C315" s="2152"/>
      <c r="D315" s="2152"/>
      <c r="E315" s="2152"/>
      <c r="F315" s="2152"/>
      <c r="G315" s="2152"/>
      <c r="H315" s="2152"/>
      <c r="I315" s="2152"/>
      <c r="J315" s="2152"/>
      <c r="K315" s="2152"/>
      <c r="L315" s="2152"/>
      <c r="M315" s="2152"/>
      <c r="N315" s="2411"/>
      <c r="O315" s="2801"/>
      <c r="P315" s="2801"/>
      <c r="Q315" s="2801"/>
      <c r="R315" s="2801"/>
      <c r="S315" s="2801"/>
      <c r="T315" s="2801"/>
      <c r="U315" s="2801"/>
      <c r="V315" s="2801"/>
      <c r="W315" s="2044"/>
      <c r="X315" s="2044"/>
      <c r="Y315" s="2044"/>
      <c r="Z315" s="2044"/>
      <c r="AA315" s="3594" t="s">
        <v>2373</v>
      </c>
      <c r="AB315" s="2381"/>
      <c r="AC315" s="2357"/>
      <c r="AD315" s="2350"/>
      <c r="AE315" s="2350"/>
      <c r="AF315" s="2350"/>
      <c r="AG315" s="2350"/>
      <c r="AH315" s="2350"/>
      <c r="AI315" s="2350"/>
      <c r="AJ315" s="2350"/>
      <c r="AK315" s="2350"/>
      <c r="AL315" s="2350"/>
      <c r="AM315" s="2350"/>
      <c r="AN315" s="2350"/>
      <c r="AO315" s="2350"/>
      <c r="AP315" s="2350"/>
      <c r="AQ315" s="2350"/>
    </row>
    <row r="316" spans="1:43" ht="18.75">
      <c r="A316" s="5209"/>
      <c r="B316" s="2406">
        <f>LARGE(B282:B315,1)+1</f>
        <v>35</v>
      </c>
      <c r="C316" s="2152"/>
      <c r="D316" s="2152"/>
      <c r="E316" s="2152"/>
      <c r="F316" s="2152"/>
      <c r="G316" s="2152"/>
      <c r="H316" s="2152"/>
      <c r="I316" s="2152"/>
      <c r="J316" s="2152"/>
      <c r="K316" s="2152"/>
      <c r="L316" s="2152"/>
      <c r="M316" s="2152"/>
      <c r="N316" s="2411"/>
      <c r="O316" s="2801"/>
      <c r="P316" s="2801"/>
      <c r="Q316" s="2801"/>
      <c r="R316" s="2801"/>
      <c r="S316" s="2801"/>
      <c r="T316" s="2801"/>
      <c r="U316" s="2801"/>
      <c r="V316" s="2801"/>
      <c r="W316" s="2044"/>
      <c r="X316" s="2044"/>
      <c r="Y316" s="2044"/>
      <c r="Z316" s="2044"/>
      <c r="AA316" s="3594" t="s">
        <v>2373</v>
      </c>
      <c r="AB316" s="2381"/>
      <c r="AC316" s="2357"/>
      <c r="AD316" s="2350"/>
      <c r="AE316" s="2350"/>
      <c r="AF316" s="2350"/>
      <c r="AG316" s="2350"/>
      <c r="AH316" s="2350"/>
      <c r="AI316" s="2350"/>
      <c r="AJ316" s="2350"/>
      <c r="AK316" s="2350"/>
      <c r="AL316" s="2350"/>
      <c r="AM316" s="2350"/>
      <c r="AN316" s="2350"/>
      <c r="AO316" s="2350"/>
      <c r="AP316" s="2350"/>
      <c r="AQ316" s="2350"/>
    </row>
    <row r="317" spans="1:43" ht="18.75">
      <c r="A317" s="5209"/>
      <c r="B317" s="2406">
        <f>LARGE(B282:B316,1)+1</f>
        <v>36</v>
      </c>
      <c r="C317" s="2152"/>
      <c r="D317" s="2152"/>
      <c r="E317" s="2152"/>
      <c r="F317" s="2152"/>
      <c r="G317" s="2152"/>
      <c r="H317" s="2152"/>
      <c r="I317" s="2152"/>
      <c r="J317" s="2152"/>
      <c r="K317" s="2152"/>
      <c r="L317" s="2152"/>
      <c r="M317" s="2152"/>
      <c r="N317" s="2411"/>
      <c r="O317" s="2801"/>
      <c r="P317" s="2801"/>
      <c r="Q317" s="2801"/>
      <c r="R317" s="2801"/>
      <c r="S317" s="2801"/>
      <c r="T317" s="2801"/>
      <c r="U317" s="2801"/>
      <c r="V317" s="2801"/>
      <c r="W317" s="2044"/>
      <c r="X317" s="2044"/>
      <c r="Y317" s="2044"/>
      <c r="Z317" s="2044"/>
      <c r="AA317" s="3594" t="s">
        <v>2373</v>
      </c>
      <c r="AB317" s="2381"/>
      <c r="AC317" s="2357"/>
      <c r="AD317" s="2350"/>
      <c r="AE317" s="2350"/>
      <c r="AF317" s="2350"/>
      <c r="AG317" s="2350"/>
      <c r="AH317" s="2350"/>
      <c r="AI317" s="2350"/>
      <c r="AJ317" s="2350"/>
      <c r="AK317" s="2350"/>
      <c r="AL317" s="2350"/>
      <c r="AM317" s="2350"/>
      <c r="AN317" s="2350"/>
      <c r="AO317" s="2350"/>
      <c r="AP317" s="2350"/>
      <c r="AQ317" s="2350"/>
    </row>
    <row r="318" spans="1:43" ht="18.75">
      <c r="A318" s="5209"/>
      <c r="B318" s="2406">
        <f>LARGE(B282:B317,1)+1</f>
        <v>37</v>
      </c>
      <c r="C318" s="2152"/>
      <c r="D318" s="2152"/>
      <c r="E318" s="2152"/>
      <c r="F318" s="2152"/>
      <c r="G318" s="2152"/>
      <c r="H318" s="2152"/>
      <c r="I318" s="2152"/>
      <c r="J318" s="2152"/>
      <c r="K318" s="2152"/>
      <c r="L318" s="2152"/>
      <c r="M318" s="2152"/>
      <c r="N318" s="2411"/>
      <c r="O318" s="2801"/>
      <c r="P318" s="2801"/>
      <c r="Q318" s="2801"/>
      <c r="R318" s="2801"/>
      <c r="S318" s="2801"/>
      <c r="T318" s="2801"/>
      <c r="U318" s="2801"/>
      <c r="V318" s="2801"/>
      <c r="W318" s="2044"/>
      <c r="X318" s="2044"/>
      <c r="Y318" s="2044"/>
      <c r="Z318" s="2044"/>
      <c r="AA318" s="3594" t="s">
        <v>2373</v>
      </c>
      <c r="AB318" s="2381"/>
      <c r="AC318" s="2357"/>
      <c r="AD318" s="2350"/>
      <c r="AE318" s="2350"/>
      <c r="AF318" s="2350"/>
      <c r="AG318" s="2350"/>
      <c r="AH318" s="2350"/>
      <c r="AI318" s="2350"/>
      <c r="AJ318" s="2350"/>
      <c r="AK318" s="2350"/>
      <c r="AL318" s="2350"/>
      <c r="AM318" s="2350"/>
      <c r="AN318" s="2350"/>
      <c r="AO318" s="2350"/>
      <c r="AP318" s="2350"/>
      <c r="AQ318" s="2350"/>
    </row>
    <row r="319" spans="1:43" ht="18.75">
      <c r="A319" s="5209"/>
      <c r="B319" s="2406">
        <f>LARGE(B282:B318,1)+1</f>
        <v>38</v>
      </c>
      <c r="C319" s="2152"/>
      <c r="D319" s="2152"/>
      <c r="E319" s="2152"/>
      <c r="F319" s="2152"/>
      <c r="G319" s="2152"/>
      <c r="H319" s="2152"/>
      <c r="I319" s="2152"/>
      <c r="J319" s="2152"/>
      <c r="K319" s="2152"/>
      <c r="L319" s="2152"/>
      <c r="M319" s="2152"/>
      <c r="N319" s="2411"/>
      <c r="O319" s="2801"/>
      <c r="P319" s="2801"/>
      <c r="Q319" s="2801"/>
      <c r="R319" s="2801"/>
      <c r="S319" s="2801"/>
      <c r="T319" s="2801"/>
      <c r="U319" s="2801"/>
      <c r="V319" s="2801"/>
      <c r="W319" s="2044"/>
      <c r="X319" s="2044"/>
      <c r="Y319" s="2044"/>
      <c r="Z319" s="2044"/>
      <c r="AA319" s="3594" t="s">
        <v>2373</v>
      </c>
      <c r="AB319" s="2381"/>
      <c r="AC319" s="2357"/>
      <c r="AD319" s="2350"/>
      <c r="AE319" s="2350"/>
      <c r="AF319" s="2350"/>
      <c r="AG319" s="2350"/>
      <c r="AH319" s="2350"/>
      <c r="AI319" s="2350"/>
      <c r="AJ319" s="2350"/>
      <c r="AK319" s="2350"/>
      <c r="AL319" s="2350"/>
      <c r="AM319" s="2350"/>
      <c r="AN319" s="2350"/>
      <c r="AO319" s="2350"/>
      <c r="AP319" s="2350"/>
      <c r="AQ319" s="2350"/>
    </row>
    <row r="320" spans="1:43" ht="18.75">
      <c r="A320" s="5209"/>
      <c r="B320" s="2406">
        <f>LARGE(B282:B319,1)+1</f>
        <v>39</v>
      </c>
      <c r="C320" s="2152"/>
      <c r="D320" s="2152"/>
      <c r="E320" s="2152"/>
      <c r="F320" s="2152"/>
      <c r="G320" s="2152"/>
      <c r="H320" s="2152"/>
      <c r="I320" s="2152"/>
      <c r="J320" s="2152"/>
      <c r="K320" s="2152"/>
      <c r="L320" s="2152"/>
      <c r="M320" s="2152"/>
      <c r="N320" s="2411"/>
      <c r="O320" s="2801"/>
      <c r="P320" s="2801"/>
      <c r="Q320" s="2801"/>
      <c r="R320" s="2801"/>
      <c r="S320" s="2801"/>
      <c r="T320" s="2801"/>
      <c r="U320" s="2801"/>
      <c r="V320" s="2801"/>
      <c r="W320" s="2044"/>
      <c r="X320" s="2044"/>
      <c r="Y320" s="2044"/>
      <c r="Z320" s="2044"/>
      <c r="AA320" s="3594" t="s">
        <v>2373</v>
      </c>
      <c r="AB320" s="2381"/>
      <c r="AC320" s="2357"/>
      <c r="AD320" s="2350"/>
      <c r="AE320" s="2350"/>
      <c r="AF320" s="2350"/>
      <c r="AG320" s="2350"/>
      <c r="AH320" s="2350"/>
      <c r="AI320" s="2350"/>
      <c r="AJ320" s="2350"/>
      <c r="AK320" s="2350"/>
      <c r="AL320" s="2350"/>
      <c r="AM320" s="2350"/>
      <c r="AN320" s="2350"/>
      <c r="AO320" s="2350"/>
      <c r="AP320" s="2350"/>
      <c r="AQ320" s="2350"/>
    </row>
    <row r="321" spans="1:43" ht="18.75">
      <c r="A321" s="5209"/>
      <c r="B321" s="2406">
        <f>LARGE(B282:B320,1)+1</f>
        <v>40</v>
      </c>
      <c r="C321" s="2152"/>
      <c r="D321" s="2152"/>
      <c r="E321" s="2152"/>
      <c r="F321" s="2152"/>
      <c r="G321" s="2152"/>
      <c r="H321" s="2152"/>
      <c r="I321" s="2152"/>
      <c r="J321" s="2152"/>
      <c r="K321" s="2152"/>
      <c r="L321" s="2152"/>
      <c r="M321" s="2152"/>
      <c r="N321" s="2411"/>
      <c r="O321" s="2801"/>
      <c r="P321" s="2801"/>
      <c r="Q321" s="2801"/>
      <c r="R321" s="2801"/>
      <c r="S321" s="2801"/>
      <c r="T321" s="2801"/>
      <c r="U321" s="2801"/>
      <c r="V321" s="2801"/>
      <c r="W321" s="2044"/>
      <c r="X321" s="2044"/>
      <c r="Y321" s="2044"/>
      <c r="Z321" s="2044"/>
      <c r="AA321" s="3594" t="s">
        <v>2373</v>
      </c>
      <c r="AB321" s="2381"/>
      <c r="AC321" s="2357"/>
      <c r="AD321" s="2350"/>
      <c r="AE321" s="2350"/>
      <c r="AF321" s="2350"/>
      <c r="AG321" s="2350"/>
      <c r="AH321" s="2350"/>
      <c r="AI321" s="2350"/>
      <c r="AJ321" s="2350"/>
      <c r="AK321" s="2350"/>
      <c r="AL321" s="2350"/>
      <c r="AM321" s="2350"/>
      <c r="AN321" s="2350"/>
      <c r="AO321" s="2350"/>
      <c r="AP321" s="2350"/>
      <c r="AQ321" s="2350"/>
    </row>
    <row r="322" spans="1:43" ht="18.75">
      <c r="A322" s="5209"/>
      <c r="B322" s="2406">
        <f>LARGE(B282:B321,1)+1</f>
        <v>41</v>
      </c>
      <c r="C322" s="2152"/>
      <c r="D322" s="2152"/>
      <c r="E322" s="2152"/>
      <c r="F322" s="2152"/>
      <c r="G322" s="2152"/>
      <c r="H322" s="2152"/>
      <c r="I322" s="2152"/>
      <c r="J322" s="2152"/>
      <c r="K322" s="2152"/>
      <c r="L322" s="2152"/>
      <c r="M322" s="2152"/>
      <c r="N322" s="2411"/>
      <c r="O322" s="2801"/>
      <c r="P322" s="2801"/>
      <c r="Q322" s="2801"/>
      <c r="R322" s="2801"/>
      <c r="S322" s="2801"/>
      <c r="T322" s="2801"/>
      <c r="U322" s="2801"/>
      <c r="V322" s="2801"/>
      <c r="W322" s="2044"/>
      <c r="X322" s="2044"/>
      <c r="Y322" s="2044"/>
      <c r="Z322" s="2044"/>
      <c r="AA322" s="3594" t="s">
        <v>2373</v>
      </c>
      <c r="AB322" s="2381"/>
      <c r="AC322" s="2357"/>
      <c r="AD322" s="2350"/>
      <c r="AE322" s="2350"/>
      <c r="AF322" s="2350"/>
      <c r="AG322" s="2350"/>
      <c r="AH322" s="2350"/>
      <c r="AI322" s="2350"/>
      <c r="AJ322" s="2350"/>
      <c r="AK322" s="2350"/>
      <c r="AL322" s="2350"/>
      <c r="AM322" s="2350"/>
      <c r="AN322" s="2350"/>
      <c r="AO322" s="2350"/>
      <c r="AP322" s="2350"/>
      <c r="AQ322" s="2350"/>
    </row>
    <row r="323" spans="1:43" ht="18.75">
      <c r="A323" s="5209"/>
      <c r="B323" s="2406">
        <f>LARGE(B282:B322,1)+1</f>
        <v>42</v>
      </c>
      <c r="C323" s="2152"/>
      <c r="D323" s="2152"/>
      <c r="E323" s="2152"/>
      <c r="F323" s="2152"/>
      <c r="G323" s="2152"/>
      <c r="H323" s="2152"/>
      <c r="I323" s="2152"/>
      <c r="J323" s="2152"/>
      <c r="K323" s="2152"/>
      <c r="L323" s="2152"/>
      <c r="M323" s="2152"/>
      <c r="N323" s="2411"/>
      <c r="O323" s="2801"/>
      <c r="P323" s="2801"/>
      <c r="Q323" s="2801"/>
      <c r="R323" s="2801"/>
      <c r="S323" s="2801"/>
      <c r="T323" s="2801"/>
      <c r="U323" s="2801"/>
      <c r="V323" s="2801"/>
      <c r="W323" s="2044"/>
      <c r="X323" s="2044"/>
      <c r="Y323" s="2044"/>
      <c r="Z323" s="2044"/>
      <c r="AA323" s="3594" t="s">
        <v>2373</v>
      </c>
      <c r="AB323" s="2381"/>
      <c r="AC323" s="2357"/>
      <c r="AD323" s="2350"/>
      <c r="AE323" s="2350"/>
      <c r="AF323" s="2350"/>
      <c r="AG323" s="2350"/>
      <c r="AH323" s="2350"/>
      <c r="AI323" s="2350"/>
      <c r="AJ323" s="2350"/>
      <c r="AK323" s="2350"/>
      <c r="AL323" s="2350"/>
      <c r="AM323" s="2350"/>
      <c r="AN323" s="2350"/>
      <c r="AO323" s="2350"/>
      <c r="AP323" s="2350"/>
      <c r="AQ323" s="2350"/>
    </row>
    <row r="324" spans="1:43" ht="18.75">
      <c r="A324" s="5209"/>
      <c r="B324" s="2406">
        <f>LARGE(B282:B323,1)+1</f>
        <v>43</v>
      </c>
      <c r="C324" s="2152"/>
      <c r="D324" s="2152"/>
      <c r="E324" s="2152"/>
      <c r="F324" s="2152"/>
      <c r="G324" s="2152"/>
      <c r="H324" s="2152"/>
      <c r="I324" s="2152"/>
      <c r="J324" s="2152"/>
      <c r="K324" s="2152"/>
      <c r="L324" s="2152"/>
      <c r="M324" s="2152"/>
      <c r="N324" s="2411"/>
      <c r="O324" s="2801"/>
      <c r="P324" s="2801"/>
      <c r="Q324" s="2801"/>
      <c r="R324" s="2801"/>
      <c r="S324" s="2801"/>
      <c r="T324" s="2801"/>
      <c r="U324" s="2801"/>
      <c r="V324" s="2801"/>
      <c r="W324" s="2044"/>
      <c r="X324" s="2044"/>
      <c r="Y324" s="2044"/>
      <c r="Z324" s="2044"/>
      <c r="AA324" s="3594" t="s">
        <v>2373</v>
      </c>
      <c r="AB324" s="2381"/>
      <c r="AC324" s="2357"/>
      <c r="AD324" s="2350"/>
      <c r="AE324" s="2350"/>
      <c r="AF324" s="2350"/>
      <c r="AG324" s="2350"/>
      <c r="AH324" s="2350"/>
      <c r="AI324" s="2350"/>
      <c r="AJ324" s="2350"/>
      <c r="AK324" s="2350"/>
      <c r="AL324" s="2350"/>
      <c r="AM324" s="2350"/>
      <c r="AN324" s="2350"/>
      <c r="AO324" s="2350"/>
      <c r="AP324" s="2350"/>
      <c r="AQ324" s="2350"/>
    </row>
    <row r="325" spans="1:43" ht="18.75">
      <c r="A325" s="5209"/>
      <c r="B325" s="2406">
        <f>LARGE(B282:B324,1)+1</f>
        <v>44</v>
      </c>
      <c r="C325" s="2152"/>
      <c r="D325" s="2152"/>
      <c r="E325" s="2152"/>
      <c r="F325" s="2152"/>
      <c r="G325" s="2152"/>
      <c r="H325" s="2152"/>
      <c r="I325" s="2152"/>
      <c r="J325" s="2152"/>
      <c r="K325" s="2152"/>
      <c r="L325" s="2152"/>
      <c r="M325" s="2152"/>
      <c r="N325" s="2411"/>
      <c r="O325" s="2801"/>
      <c r="P325" s="2801"/>
      <c r="Q325" s="2801"/>
      <c r="R325" s="2801"/>
      <c r="S325" s="2801"/>
      <c r="T325" s="2801"/>
      <c r="U325" s="2801"/>
      <c r="V325" s="2801"/>
      <c r="W325" s="2044"/>
      <c r="X325" s="2044"/>
      <c r="Y325" s="2044"/>
      <c r="Z325" s="2044"/>
      <c r="AA325" s="3594" t="s">
        <v>2373</v>
      </c>
      <c r="AB325" s="2381"/>
      <c r="AC325" s="2357"/>
      <c r="AD325" s="2350"/>
      <c r="AE325" s="2350"/>
      <c r="AF325" s="2350"/>
      <c r="AG325" s="2350"/>
      <c r="AH325" s="2350"/>
      <c r="AI325" s="2350"/>
      <c r="AJ325" s="2350"/>
      <c r="AK325" s="2350"/>
      <c r="AL325" s="2350"/>
      <c r="AM325" s="2350"/>
      <c r="AN325" s="2350"/>
      <c r="AO325" s="2350"/>
      <c r="AP325" s="2350"/>
      <c r="AQ325" s="2350"/>
    </row>
    <row r="326" spans="1:43" ht="18.75">
      <c r="A326" s="5209"/>
      <c r="B326" s="2406">
        <f>LARGE(B282:B325,1)+1</f>
        <v>45</v>
      </c>
      <c r="C326" s="2152"/>
      <c r="D326" s="2152"/>
      <c r="E326" s="2152"/>
      <c r="F326" s="2152"/>
      <c r="G326" s="2152"/>
      <c r="H326" s="2152"/>
      <c r="I326" s="2152"/>
      <c r="J326" s="2152"/>
      <c r="K326" s="2152"/>
      <c r="L326" s="2152"/>
      <c r="M326" s="2152"/>
      <c r="N326" s="2411"/>
      <c r="O326" s="2801"/>
      <c r="P326" s="2801"/>
      <c r="Q326" s="2801"/>
      <c r="R326" s="2801"/>
      <c r="S326" s="2801"/>
      <c r="T326" s="2801"/>
      <c r="U326" s="2801"/>
      <c r="V326" s="2801"/>
      <c r="W326" s="2044"/>
      <c r="X326" s="2044"/>
      <c r="Y326" s="2044"/>
      <c r="Z326" s="2044"/>
      <c r="AA326" s="3594" t="s">
        <v>2373</v>
      </c>
      <c r="AB326" s="2381"/>
      <c r="AC326" s="2357"/>
      <c r="AD326" s="2350"/>
      <c r="AE326" s="2350"/>
      <c r="AF326" s="2350"/>
      <c r="AG326" s="2350"/>
      <c r="AH326" s="2350"/>
      <c r="AI326" s="2350"/>
      <c r="AJ326" s="2350"/>
      <c r="AK326" s="2350"/>
      <c r="AL326" s="2350"/>
      <c r="AM326" s="2350"/>
      <c r="AN326" s="2350"/>
      <c r="AO326" s="2350"/>
      <c r="AP326" s="2350"/>
      <c r="AQ326" s="2350"/>
    </row>
    <row r="327" spans="1:43" ht="18.75">
      <c r="A327" s="5209"/>
      <c r="B327" s="2406">
        <f>LARGE(B282:B326,1)+1</f>
        <v>46</v>
      </c>
      <c r="C327" s="2152"/>
      <c r="D327" s="2152"/>
      <c r="E327" s="2152"/>
      <c r="F327" s="2152"/>
      <c r="G327" s="2152"/>
      <c r="H327" s="2152"/>
      <c r="I327" s="2152"/>
      <c r="J327" s="2152"/>
      <c r="K327" s="2152"/>
      <c r="L327" s="2152"/>
      <c r="M327" s="2152"/>
      <c r="N327" s="2411"/>
      <c r="O327" s="2801"/>
      <c r="P327" s="2801"/>
      <c r="Q327" s="2801"/>
      <c r="R327" s="2801"/>
      <c r="S327" s="2801"/>
      <c r="T327" s="2801"/>
      <c r="U327" s="2801"/>
      <c r="V327" s="2801"/>
      <c r="W327" s="2044"/>
      <c r="X327" s="2044"/>
      <c r="Y327" s="2044"/>
      <c r="Z327" s="2044"/>
      <c r="AA327" s="3594" t="s">
        <v>2373</v>
      </c>
      <c r="AB327" s="2381"/>
      <c r="AC327" s="2357"/>
      <c r="AD327" s="2350"/>
      <c r="AE327" s="2350"/>
      <c r="AF327" s="2350"/>
      <c r="AG327" s="2350"/>
      <c r="AH327" s="2350"/>
      <c r="AI327" s="2350"/>
      <c r="AJ327" s="2350"/>
      <c r="AK327" s="2350"/>
      <c r="AL327" s="2350"/>
      <c r="AM327" s="2350"/>
      <c r="AN327" s="2350"/>
      <c r="AO327" s="2350"/>
      <c r="AP327" s="2350"/>
      <c r="AQ327" s="2350"/>
    </row>
    <row r="328" spans="1:43" ht="18.75">
      <c r="A328" s="5209"/>
      <c r="B328" s="2406">
        <f>LARGE(B282:B327,1)+1</f>
        <v>47</v>
      </c>
      <c r="C328" s="2152"/>
      <c r="D328" s="2152"/>
      <c r="E328" s="2152"/>
      <c r="F328" s="2152"/>
      <c r="G328" s="2152"/>
      <c r="H328" s="2152"/>
      <c r="I328" s="2152"/>
      <c r="J328" s="2152"/>
      <c r="K328" s="2152"/>
      <c r="L328" s="2152"/>
      <c r="M328" s="2152"/>
      <c r="N328" s="2411"/>
      <c r="O328" s="2801"/>
      <c r="P328" s="2801"/>
      <c r="Q328" s="2801"/>
      <c r="R328" s="2801"/>
      <c r="S328" s="2801"/>
      <c r="T328" s="2801"/>
      <c r="U328" s="2801"/>
      <c r="V328" s="2801"/>
      <c r="W328" s="2044"/>
      <c r="X328" s="2044"/>
      <c r="Y328" s="2044"/>
      <c r="Z328" s="2044"/>
      <c r="AA328" s="3594" t="s">
        <v>2373</v>
      </c>
      <c r="AB328" s="2381"/>
      <c r="AC328" s="2357"/>
      <c r="AD328" s="2350"/>
      <c r="AE328" s="2350"/>
      <c r="AF328" s="2350"/>
      <c r="AG328" s="2350"/>
      <c r="AH328" s="2350"/>
      <c r="AI328" s="2350"/>
      <c r="AJ328" s="2350"/>
      <c r="AK328" s="2350"/>
      <c r="AL328" s="2350"/>
      <c r="AM328" s="2350"/>
      <c r="AN328" s="2350"/>
      <c r="AO328" s="2350"/>
      <c r="AP328" s="2350"/>
      <c r="AQ328" s="2350"/>
    </row>
    <row r="329" spans="1:43" ht="18.75">
      <c r="A329" s="5209"/>
      <c r="B329" s="2406">
        <f>LARGE(B282:B328,1)+1</f>
        <v>48</v>
      </c>
      <c r="C329" s="2152"/>
      <c r="D329" s="2152"/>
      <c r="E329" s="2152"/>
      <c r="F329" s="2152"/>
      <c r="G329" s="2152"/>
      <c r="H329" s="2152"/>
      <c r="I329" s="2152"/>
      <c r="J329" s="2152"/>
      <c r="K329" s="2152"/>
      <c r="L329" s="2152"/>
      <c r="M329" s="2152"/>
      <c r="N329" s="2411"/>
      <c r="O329" s="2801"/>
      <c r="P329" s="2801"/>
      <c r="Q329" s="2801"/>
      <c r="R329" s="2801"/>
      <c r="S329" s="2801"/>
      <c r="T329" s="2801"/>
      <c r="U329" s="2801"/>
      <c r="V329" s="2801"/>
      <c r="W329" s="2044"/>
      <c r="X329" s="2044"/>
      <c r="Y329" s="2044"/>
      <c r="Z329" s="2044"/>
      <c r="AA329" s="3594" t="s">
        <v>2373</v>
      </c>
      <c r="AB329" s="2381"/>
      <c r="AC329" s="2357"/>
      <c r="AD329" s="2350"/>
      <c r="AE329" s="2350"/>
      <c r="AF329" s="2350"/>
      <c r="AG329" s="2350"/>
      <c r="AH329" s="2350"/>
      <c r="AI329" s="2350"/>
      <c r="AJ329" s="2350"/>
      <c r="AK329" s="2350"/>
      <c r="AL329" s="2350"/>
      <c r="AM329" s="2350"/>
      <c r="AN329" s="2350"/>
      <c r="AO329" s="2350"/>
      <c r="AP329" s="2350"/>
      <c r="AQ329" s="2350"/>
    </row>
    <row r="330" spans="1:43" ht="18.75">
      <c r="A330" s="5209"/>
      <c r="B330" s="2406">
        <f>LARGE(B282:B329,1)+1</f>
        <v>49</v>
      </c>
      <c r="C330" s="2152"/>
      <c r="D330" s="2152"/>
      <c r="E330" s="2152"/>
      <c r="F330" s="2152"/>
      <c r="G330" s="2152"/>
      <c r="H330" s="2152"/>
      <c r="I330" s="2152"/>
      <c r="J330" s="2152"/>
      <c r="K330" s="2152"/>
      <c r="L330" s="2152"/>
      <c r="M330" s="2152"/>
      <c r="N330" s="2411"/>
      <c r="O330" s="2801"/>
      <c r="P330" s="2801"/>
      <c r="Q330" s="2801"/>
      <c r="R330" s="2801"/>
      <c r="S330" s="2801"/>
      <c r="T330" s="2801"/>
      <c r="U330" s="2801"/>
      <c r="V330" s="2801"/>
      <c r="W330" s="2044"/>
      <c r="X330" s="2044"/>
      <c r="Y330" s="2044"/>
      <c r="Z330" s="2044"/>
      <c r="AA330" s="3594" t="s">
        <v>2373</v>
      </c>
      <c r="AB330" s="2381"/>
      <c r="AC330" s="2357"/>
      <c r="AD330" s="2350"/>
      <c r="AE330" s="2350"/>
      <c r="AF330" s="2350"/>
      <c r="AG330" s="2350"/>
      <c r="AH330" s="2350"/>
      <c r="AI330" s="2350"/>
      <c r="AJ330" s="2350"/>
      <c r="AK330" s="2350"/>
      <c r="AL330" s="2350"/>
      <c r="AM330" s="2350"/>
      <c r="AN330" s="2350"/>
      <c r="AO330" s="2350"/>
      <c r="AP330" s="2350"/>
      <c r="AQ330" s="2350"/>
    </row>
    <row r="331" spans="1:43" ht="18.75">
      <c r="A331" s="5209"/>
      <c r="B331" s="2406">
        <f>LARGE(B282:B330,1)+1</f>
        <v>50</v>
      </c>
      <c r="C331" s="2152"/>
      <c r="D331" s="2152"/>
      <c r="E331" s="2152"/>
      <c r="F331" s="2152"/>
      <c r="G331" s="2152"/>
      <c r="H331" s="2152"/>
      <c r="I331" s="2152"/>
      <c r="J331" s="2152"/>
      <c r="K331" s="2152"/>
      <c r="L331" s="2152"/>
      <c r="M331" s="2152"/>
      <c r="N331" s="2411"/>
      <c r="O331" s="2801"/>
      <c r="P331" s="2801"/>
      <c r="Q331" s="2801"/>
      <c r="R331" s="2801"/>
      <c r="S331" s="2801"/>
      <c r="T331" s="2801"/>
      <c r="U331" s="2801"/>
      <c r="V331" s="2801"/>
      <c r="W331" s="2044"/>
      <c r="X331" s="2044"/>
      <c r="Y331" s="2044"/>
      <c r="Z331" s="2044"/>
      <c r="AA331" s="3594" t="s">
        <v>2373</v>
      </c>
      <c r="AB331" s="2381"/>
      <c r="AC331" s="2357"/>
      <c r="AD331" s="2350"/>
      <c r="AE331" s="2350"/>
      <c r="AF331" s="2350"/>
      <c r="AG331" s="2350"/>
      <c r="AH331" s="2350"/>
      <c r="AI331" s="2350"/>
      <c r="AJ331" s="2350"/>
      <c r="AK331" s="2350"/>
      <c r="AL331" s="2350"/>
      <c r="AM331" s="2350"/>
      <c r="AN331" s="2350"/>
      <c r="AO331" s="2350"/>
      <c r="AP331" s="2350"/>
      <c r="AQ331" s="2350"/>
    </row>
    <row r="332" spans="1:43" ht="18.75">
      <c r="A332" s="5209"/>
      <c r="B332" s="2406">
        <f>LARGE(B282:B331,1)+1</f>
        <v>51</v>
      </c>
      <c r="C332" s="2152"/>
      <c r="D332" s="2152"/>
      <c r="E332" s="2152"/>
      <c r="F332" s="2152"/>
      <c r="G332" s="2152"/>
      <c r="H332" s="2152"/>
      <c r="I332" s="2152"/>
      <c r="J332" s="2152"/>
      <c r="K332" s="2152"/>
      <c r="L332" s="2152"/>
      <c r="M332" s="2152"/>
      <c r="N332" s="2411"/>
      <c r="O332" s="2801"/>
      <c r="P332" s="2801"/>
      <c r="Q332" s="2801"/>
      <c r="R332" s="2801"/>
      <c r="S332" s="2801"/>
      <c r="T332" s="2801"/>
      <c r="U332" s="2801"/>
      <c r="V332" s="2801"/>
      <c r="W332" s="2044"/>
      <c r="X332" s="2044"/>
      <c r="Y332" s="2044"/>
      <c r="Z332" s="2044"/>
      <c r="AA332" s="3594" t="s">
        <v>2373</v>
      </c>
      <c r="AB332" s="2381"/>
      <c r="AC332" s="2357"/>
      <c r="AD332" s="2350"/>
      <c r="AE332" s="2350"/>
      <c r="AF332" s="2350"/>
      <c r="AG332" s="2350"/>
      <c r="AH332" s="2350"/>
      <c r="AI332" s="2350"/>
      <c r="AJ332" s="2350"/>
      <c r="AK332" s="2350"/>
      <c r="AL332" s="2350"/>
      <c r="AM332" s="2350"/>
      <c r="AN332" s="2350"/>
      <c r="AO332" s="2350"/>
      <c r="AP332" s="2350"/>
      <c r="AQ332" s="2350"/>
    </row>
    <row r="333" spans="1:43" ht="18.75">
      <c r="A333" s="5209"/>
      <c r="B333" s="2406">
        <f>LARGE(B282:B332,1)+1</f>
        <v>52</v>
      </c>
      <c r="C333" s="2152"/>
      <c r="D333" s="2152"/>
      <c r="E333" s="2152"/>
      <c r="F333" s="2152"/>
      <c r="G333" s="2152"/>
      <c r="H333" s="2152"/>
      <c r="I333" s="2152"/>
      <c r="J333" s="2152"/>
      <c r="K333" s="2152"/>
      <c r="L333" s="2152"/>
      <c r="M333" s="2152"/>
      <c r="N333" s="2411"/>
      <c r="O333" s="2801"/>
      <c r="P333" s="2801"/>
      <c r="Q333" s="2801"/>
      <c r="R333" s="2801"/>
      <c r="S333" s="2801"/>
      <c r="T333" s="2801"/>
      <c r="U333" s="2801"/>
      <c r="V333" s="2801"/>
      <c r="W333" s="2044"/>
      <c r="X333" s="2044"/>
      <c r="Y333" s="2044"/>
      <c r="Z333" s="2044"/>
      <c r="AA333" s="3594" t="s">
        <v>2373</v>
      </c>
      <c r="AB333" s="2381"/>
      <c r="AC333" s="2357"/>
      <c r="AD333" s="2350"/>
      <c r="AE333" s="2350"/>
      <c r="AF333" s="2350"/>
      <c r="AG333" s="2350"/>
      <c r="AH333" s="2350"/>
      <c r="AI333" s="2350"/>
      <c r="AJ333" s="2350"/>
      <c r="AK333" s="2350"/>
      <c r="AL333" s="2350"/>
      <c r="AM333" s="2350"/>
      <c r="AN333" s="2350"/>
      <c r="AO333" s="2350"/>
      <c r="AP333" s="2350"/>
      <c r="AQ333" s="2350"/>
    </row>
    <row r="334" spans="1:43" ht="18.75">
      <c r="A334" s="5209"/>
      <c r="B334" s="2406">
        <f>LARGE(B282:B333,1)+1</f>
        <v>53</v>
      </c>
      <c r="C334" s="2152"/>
      <c r="D334" s="2152"/>
      <c r="E334" s="2152"/>
      <c r="F334" s="2152"/>
      <c r="G334" s="2152"/>
      <c r="H334" s="2152"/>
      <c r="I334" s="2152"/>
      <c r="J334" s="2152"/>
      <c r="K334" s="2152"/>
      <c r="L334" s="2152"/>
      <c r="M334" s="2152"/>
      <c r="N334" s="2411"/>
      <c r="O334" s="2801"/>
      <c r="P334" s="2801"/>
      <c r="Q334" s="2801"/>
      <c r="R334" s="2801"/>
      <c r="S334" s="2801"/>
      <c r="T334" s="2801"/>
      <c r="U334" s="2801"/>
      <c r="V334" s="2801"/>
      <c r="W334" s="2044"/>
      <c r="X334" s="2044"/>
      <c r="Y334" s="2044"/>
      <c r="Z334" s="2044"/>
      <c r="AA334" s="3594" t="s">
        <v>2373</v>
      </c>
      <c r="AB334" s="2381"/>
      <c r="AC334" s="2357"/>
      <c r="AD334" s="2350"/>
      <c r="AE334" s="2350"/>
      <c r="AF334" s="2350"/>
      <c r="AG334" s="2350"/>
      <c r="AH334" s="2350"/>
      <c r="AI334" s="2350"/>
      <c r="AJ334" s="2350"/>
      <c r="AK334" s="2350"/>
      <c r="AL334" s="2350"/>
      <c r="AM334" s="2350"/>
      <c r="AN334" s="2350"/>
      <c r="AO334" s="2350"/>
      <c r="AP334" s="2350"/>
      <c r="AQ334" s="2350"/>
    </row>
    <row r="335" spans="1:43" ht="18.75">
      <c r="A335" s="5209"/>
      <c r="B335" s="2406">
        <f>LARGE(B282:B334,1)+1</f>
        <v>54</v>
      </c>
      <c r="C335" s="2152"/>
      <c r="D335" s="2152"/>
      <c r="E335" s="2152"/>
      <c r="F335" s="2152"/>
      <c r="G335" s="2152"/>
      <c r="H335" s="2152"/>
      <c r="I335" s="2152"/>
      <c r="J335" s="2152"/>
      <c r="K335" s="2152"/>
      <c r="L335" s="2152"/>
      <c r="M335" s="2152"/>
      <c r="N335" s="2411"/>
      <c r="O335" s="2801"/>
      <c r="P335" s="2801"/>
      <c r="Q335" s="2801"/>
      <c r="R335" s="2801"/>
      <c r="S335" s="2801"/>
      <c r="T335" s="2801"/>
      <c r="U335" s="2801"/>
      <c r="V335" s="2801"/>
      <c r="W335" s="2044"/>
      <c r="X335" s="2044"/>
      <c r="Y335" s="2044"/>
      <c r="Z335" s="2044"/>
      <c r="AA335" s="3594" t="s">
        <v>2373</v>
      </c>
      <c r="AB335" s="2381"/>
      <c r="AC335" s="2357"/>
      <c r="AD335" s="2350"/>
      <c r="AE335" s="2350"/>
      <c r="AF335" s="2350"/>
      <c r="AG335" s="2350"/>
      <c r="AH335" s="2350"/>
      <c r="AI335" s="2350"/>
      <c r="AJ335" s="2350"/>
      <c r="AK335" s="2350"/>
      <c r="AL335" s="2350"/>
      <c r="AM335" s="2350"/>
      <c r="AN335" s="2350"/>
      <c r="AO335" s="2350"/>
      <c r="AP335" s="2350"/>
      <c r="AQ335" s="2350"/>
    </row>
    <row r="336" spans="1:43" ht="18.75">
      <c r="A336" s="5209"/>
      <c r="B336" s="2406">
        <f>LARGE(B282:B335,1)+1</f>
        <v>55</v>
      </c>
      <c r="C336" s="2152"/>
      <c r="D336" s="2152"/>
      <c r="E336" s="2152"/>
      <c r="F336" s="2152"/>
      <c r="G336" s="2152"/>
      <c r="H336" s="2152"/>
      <c r="I336" s="2152"/>
      <c r="J336" s="2152"/>
      <c r="K336" s="2152"/>
      <c r="L336" s="2152"/>
      <c r="M336" s="2152"/>
      <c r="N336" s="2411"/>
      <c r="O336" s="2801"/>
      <c r="P336" s="2801"/>
      <c r="Q336" s="2801"/>
      <c r="R336" s="2801"/>
      <c r="S336" s="2801"/>
      <c r="T336" s="2801"/>
      <c r="U336" s="2801"/>
      <c r="V336" s="2801"/>
      <c r="W336" s="2044"/>
      <c r="X336" s="2044"/>
      <c r="Y336" s="2044"/>
      <c r="Z336" s="2044"/>
      <c r="AA336" s="3594" t="s">
        <v>2373</v>
      </c>
      <c r="AB336" s="2381"/>
      <c r="AC336" s="2357"/>
      <c r="AD336" s="2350"/>
      <c r="AE336" s="2350"/>
      <c r="AF336" s="2350"/>
      <c r="AG336" s="2350"/>
      <c r="AH336" s="2350"/>
      <c r="AI336" s="2350"/>
      <c r="AJ336" s="2350"/>
      <c r="AK336" s="2350"/>
      <c r="AL336" s="2350"/>
      <c r="AM336" s="2350"/>
      <c r="AN336" s="2350"/>
      <c r="AO336" s="2350"/>
      <c r="AP336" s="2350"/>
      <c r="AQ336" s="2350"/>
    </row>
    <row r="337" spans="1:43" ht="18.75">
      <c r="A337" s="5209"/>
      <c r="B337" s="2406">
        <f>LARGE(B282:B336,1)+1</f>
        <v>56</v>
      </c>
      <c r="C337" s="2152"/>
      <c r="D337" s="2152"/>
      <c r="E337" s="2152"/>
      <c r="F337" s="2152"/>
      <c r="G337" s="2152"/>
      <c r="H337" s="2152"/>
      <c r="I337" s="2152"/>
      <c r="J337" s="2152"/>
      <c r="K337" s="2152"/>
      <c r="L337" s="2152"/>
      <c r="M337" s="2152"/>
      <c r="N337" s="2411"/>
      <c r="O337" s="2801"/>
      <c r="P337" s="2801"/>
      <c r="Q337" s="2801"/>
      <c r="R337" s="2801"/>
      <c r="S337" s="2801"/>
      <c r="T337" s="2801"/>
      <c r="U337" s="2801"/>
      <c r="V337" s="2801"/>
      <c r="W337" s="2044"/>
      <c r="X337" s="2044"/>
      <c r="Y337" s="2044"/>
      <c r="Z337" s="2044"/>
      <c r="AA337" s="3594" t="s">
        <v>2373</v>
      </c>
      <c r="AB337" s="2381"/>
      <c r="AC337" s="2357"/>
      <c r="AD337" s="2350"/>
      <c r="AE337" s="2350"/>
      <c r="AF337" s="2350"/>
      <c r="AG337" s="2350"/>
      <c r="AH337" s="2350"/>
      <c r="AI337" s="2350"/>
      <c r="AJ337" s="2350"/>
      <c r="AK337" s="2350"/>
      <c r="AL337" s="2350"/>
      <c r="AM337" s="2350"/>
      <c r="AN337" s="2350"/>
      <c r="AO337" s="2350"/>
      <c r="AP337" s="2350"/>
      <c r="AQ337" s="2350"/>
    </row>
    <row r="338" spans="1:43" ht="18.75">
      <c r="A338" s="5209"/>
      <c r="B338" s="2406">
        <f>LARGE(B282:B337,1)+1</f>
        <v>57</v>
      </c>
      <c r="C338" s="2152"/>
      <c r="D338" s="2152"/>
      <c r="E338" s="2152"/>
      <c r="F338" s="2152"/>
      <c r="G338" s="2152"/>
      <c r="H338" s="2152"/>
      <c r="I338" s="2152"/>
      <c r="J338" s="2152"/>
      <c r="K338" s="2152"/>
      <c r="L338" s="2152"/>
      <c r="M338" s="2152"/>
      <c r="N338" s="2411"/>
      <c r="O338" s="2801"/>
      <c r="P338" s="2801"/>
      <c r="Q338" s="2801"/>
      <c r="R338" s="2801"/>
      <c r="S338" s="2801"/>
      <c r="T338" s="2801"/>
      <c r="U338" s="2801"/>
      <c r="V338" s="2801"/>
      <c r="W338" s="2044"/>
      <c r="X338" s="2044"/>
      <c r="Y338" s="2044"/>
      <c r="Z338" s="2044"/>
      <c r="AA338" s="3594" t="s">
        <v>2373</v>
      </c>
      <c r="AB338" s="2381"/>
      <c r="AC338" s="2357"/>
      <c r="AD338" s="2350"/>
      <c r="AE338" s="2350"/>
      <c r="AF338" s="2350"/>
      <c r="AG338" s="2350"/>
      <c r="AH338" s="2350"/>
      <c r="AI338" s="2350"/>
      <c r="AJ338" s="2350"/>
      <c r="AK338" s="2350"/>
      <c r="AL338" s="2350"/>
      <c r="AM338" s="2350"/>
      <c r="AN338" s="2350"/>
      <c r="AO338" s="2350"/>
      <c r="AP338" s="2350"/>
      <c r="AQ338" s="2350"/>
    </row>
    <row r="339" spans="1:43" ht="18.75">
      <c r="A339" s="5209"/>
      <c r="B339" s="2406">
        <f>LARGE(B282:B338,1)+1</f>
        <v>58</v>
      </c>
      <c r="C339" s="2152"/>
      <c r="D339" s="2152"/>
      <c r="E339" s="2152"/>
      <c r="F339" s="2152"/>
      <c r="G339" s="2152"/>
      <c r="H339" s="2152"/>
      <c r="I339" s="2152"/>
      <c r="J339" s="2152"/>
      <c r="K339" s="2152"/>
      <c r="L339" s="2152"/>
      <c r="M339" s="2152"/>
      <c r="N339" s="2411"/>
      <c r="O339" s="2801"/>
      <c r="P339" s="2801"/>
      <c r="Q339" s="2801"/>
      <c r="R339" s="2801"/>
      <c r="S339" s="2801"/>
      <c r="T339" s="2801"/>
      <c r="U339" s="2801"/>
      <c r="V339" s="2801"/>
      <c r="W339" s="2044"/>
      <c r="X339" s="2044"/>
      <c r="Y339" s="2044"/>
      <c r="Z339" s="2044"/>
      <c r="AA339" s="3594" t="s">
        <v>2373</v>
      </c>
      <c r="AB339" s="2381"/>
      <c r="AC339" s="2357"/>
      <c r="AD339" s="2350"/>
      <c r="AE339" s="2350"/>
      <c r="AF339" s="2350"/>
      <c r="AG339" s="2350"/>
      <c r="AH339" s="2350"/>
      <c r="AI339" s="2350"/>
      <c r="AJ339" s="2350"/>
      <c r="AK339" s="2350"/>
      <c r="AL339" s="2350"/>
      <c r="AM339" s="2350"/>
      <c r="AN339" s="2350"/>
      <c r="AO339" s="2350"/>
      <c r="AP339" s="2350"/>
      <c r="AQ339" s="2350"/>
    </row>
    <row r="340" spans="1:43" ht="18.75" customHeight="1">
      <c r="A340" s="5209"/>
      <c r="B340" s="2406">
        <f>LARGE(B282:B339,1)+1</f>
        <v>59</v>
      </c>
      <c r="C340" s="2152"/>
      <c r="D340" s="2152"/>
      <c r="E340" s="2152"/>
      <c r="F340" s="2152"/>
      <c r="G340" s="2152"/>
      <c r="H340" s="2152"/>
      <c r="I340" s="2152"/>
      <c r="J340" s="2152"/>
      <c r="K340" s="2152"/>
      <c r="L340" s="2152"/>
      <c r="M340" s="2152"/>
      <c r="N340" s="2411"/>
      <c r="O340" s="2801"/>
      <c r="P340" s="2801"/>
      <c r="Q340" s="2801"/>
      <c r="R340" s="2801"/>
      <c r="S340" s="2801"/>
      <c r="T340" s="2801"/>
      <c r="U340" s="2801"/>
      <c r="V340" s="2801"/>
      <c r="W340" s="2044"/>
      <c r="X340" s="2044"/>
      <c r="Y340" s="2044"/>
      <c r="Z340" s="2044"/>
      <c r="AA340" s="3594" t="s">
        <v>2373</v>
      </c>
      <c r="AB340" s="2381"/>
      <c r="AC340" s="2357"/>
      <c r="AD340" s="2350"/>
      <c r="AE340" s="2350"/>
      <c r="AF340" s="2350"/>
      <c r="AG340" s="2350"/>
      <c r="AH340" s="2350"/>
      <c r="AI340" s="2350"/>
      <c r="AJ340" s="2350"/>
      <c r="AK340" s="2350"/>
      <c r="AL340" s="2350"/>
      <c r="AM340" s="2350"/>
      <c r="AN340" s="2350"/>
      <c r="AO340" s="2350"/>
      <c r="AP340" s="2350"/>
      <c r="AQ340" s="2350"/>
    </row>
    <row r="341" spans="1:43" ht="18.75">
      <c r="A341" s="5209"/>
      <c r="B341" s="2406">
        <f>LARGE(B282:B340,1)+1</f>
        <v>60</v>
      </c>
      <c r="C341" s="2152"/>
      <c r="D341" s="2152"/>
      <c r="E341" s="2152"/>
      <c r="F341" s="2152"/>
      <c r="G341" s="2152"/>
      <c r="H341" s="2152"/>
      <c r="I341" s="2152"/>
      <c r="J341" s="2152"/>
      <c r="K341" s="2152"/>
      <c r="L341" s="2152"/>
      <c r="M341" s="2152"/>
      <c r="N341" s="2411"/>
      <c r="O341" s="2801"/>
      <c r="P341" s="2801"/>
      <c r="Q341" s="2801"/>
      <c r="R341" s="2801"/>
      <c r="S341" s="2801"/>
      <c r="T341" s="2801"/>
      <c r="U341" s="2801"/>
      <c r="V341" s="2801"/>
      <c r="W341" s="2044"/>
      <c r="X341" s="2044"/>
      <c r="Y341" s="2044"/>
      <c r="Z341" s="2044"/>
      <c r="AA341" s="3594" t="s">
        <v>2373</v>
      </c>
      <c r="AB341" s="2381"/>
      <c r="AC341" s="2357"/>
      <c r="AD341" s="2350"/>
      <c r="AE341" s="2350"/>
      <c r="AF341" s="2350"/>
      <c r="AG341" s="2350"/>
      <c r="AH341" s="2350"/>
      <c r="AI341" s="2350"/>
      <c r="AJ341" s="2350"/>
      <c r="AK341" s="2350"/>
      <c r="AL341" s="2350"/>
      <c r="AM341" s="2350"/>
      <c r="AN341" s="2350"/>
      <c r="AO341" s="2350"/>
      <c r="AP341" s="2350"/>
      <c r="AQ341" s="2350"/>
    </row>
    <row r="342" spans="1:43" ht="18.75" customHeight="1">
      <c r="A342" s="5209"/>
      <c r="B342" s="2406">
        <f>LARGE(B282:B341,1)+1</f>
        <v>61</v>
      </c>
      <c r="C342" s="2156"/>
      <c r="D342" s="2156"/>
      <c r="E342" s="2156"/>
      <c r="F342" s="2156"/>
      <c r="G342" s="2156"/>
      <c r="H342" s="2156"/>
      <c r="I342" s="2156"/>
      <c r="J342" s="2156"/>
      <c r="K342" s="2156"/>
      <c r="L342" s="2156"/>
      <c r="M342" s="2156"/>
      <c r="N342" s="3465"/>
      <c r="O342" s="2801"/>
      <c r="P342" s="2801"/>
      <c r="Q342" s="2801"/>
      <c r="R342" s="2801"/>
      <c r="S342" s="2801"/>
      <c r="T342" s="2801"/>
      <c r="U342" s="2801"/>
      <c r="V342" s="2801"/>
      <c r="W342" s="2044"/>
      <c r="X342" s="2044"/>
      <c r="Y342" s="2044"/>
      <c r="Z342" s="2044"/>
      <c r="AA342" s="3594" t="s">
        <v>2373</v>
      </c>
      <c r="AB342" s="2381"/>
      <c r="AC342" s="2357"/>
      <c r="AD342" s="2350"/>
      <c r="AE342" s="2350"/>
      <c r="AF342" s="2350"/>
      <c r="AG342" s="2350"/>
      <c r="AH342" s="2350"/>
      <c r="AI342" s="2350"/>
      <c r="AJ342" s="2350"/>
      <c r="AK342" s="2350"/>
      <c r="AL342" s="2350"/>
      <c r="AM342" s="2350"/>
      <c r="AN342" s="2350"/>
      <c r="AO342" s="2350"/>
      <c r="AP342" s="2350"/>
      <c r="AQ342" s="2350"/>
    </row>
    <row r="343" spans="1:43" ht="18.75" customHeight="1">
      <c r="A343" s="5209"/>
      <c r="B343" s="5374"/>
      <c r="C343" s="5375"/>
      <c r="D343" s="5375"/>
      <c r="E343" s="5375"/>
      <c r="F343" s="5375"/>
      <c r="G343" s="5375"/>
      <c r="H343" s="5375"/>
      <c r="I343" s="5375"/>
      <c r="J343" s="5375"/>
      <c r="K343" s="5375"/>
      <c r="L343" s="5375"/>
      <c r="M343" s="5375"/>
      <c r="N343" s="5376"/>
      <c r="O343" s="2801"/>
      <c r="P343" s="2801"/>
      <c r="Q343" s="2801"/>
      <c r="R343" s="2801"/>
      <c r="S343" s="2801"/>
      <c r="T343" s="2801"/>
      <c r="U343" s="2801"/>
      <c r="V343" s="2801"/>
      <c r="W343" s="2044"/>
      <c r="X343" s="2044"/>
      <c r="Y343" s="2044"/>
      <c r="Z343" s="2044"/>
      <c r="AA343" s="3755" t="s">
        <v>2974</v>
      </c>
      <c r="AB343" s="2834"/>
      <c r="AC343" s="2834"/>
      <c r="AD343" s="2834"/>
      <c r="AE343" s="2834"/>
      <c r="AF343" s="2350"/>
      <c r="AG343" s="2350"/>
      <c r="AH343" s="2350"/>
      <c r="AI343" s="2350"/>
      <c r="AJ343" s="2350"/>
      <c r="AK343" s="2350"/>
      <c r="AL343" s="2350"/>
      <c r="AM343" s="2350"/>
      <c r="AN343" s="2350"/>
      <c r="AO343" s="2350"/>
      <c r="AP343" s="2350"/>
      <c r="AQ343" s="2350"/>
    </row>
    <row r="344" spans="1:43" ht="18.75">
      <c r="A344" s="5209"/>
      <c r="B344" s="3458" t="s">
        <v>351</v>
      </c>
      <c r="C344" s="2373" t="s">
        <v>2515</v>
      </c>
      <c r="D344" s="2907"/>
      <c r="E344" s="2364"/>
      <c r="F344" s="2364"/>
      <c r="G344" s="2364"/>
      <c r="H344" s="2364"/>
      <c r="I344" s="2364"/>
      <c r="J344" s="2364"/>
      <c r="K344" s="2364"/>
      <c r="L344" s="2364"/>
      <c r="M344" s="2364"/>
      <c r="N344" s="2908"/>
      <c r="O344" s="2801"/>
      <c r="P344" s="2801"/>
      <c r="Q344" s="2801"/>
      <c r="R344" s="2801"/>
      <c r="S344" s="2801"/>
      <c r="T344" s="2801"/>
      <c r="U344" s="2801"/>
      <c r="V344" s="2801"/>
      <c r="W344" s="2044"/>
      <c r="X344" s="2044"/>
      <c r="Y344" s="2044"/>
      <c r="Z344" s="2044"/>
      <c r="AA344" s="3755" t="s">
        <v>2974</v>
      </c>
      <c r="AB344" s="2834"/>
      <c r="AC344" s="2834"/>
      <c r="AD344" s="2834"/>
      <c r="AE344" s="2834"/>
      <c r="AF344" s="2350"/>
      <c r="AG344" s="2350"/>
      <c r="AH344" s="2350"/>
      <c r="AI344" s="2350"/>
      <c r="AJ344" s="2350"/>
      <c r="AK344" s="2350"/>
      <c r="AL344" s="2350"/>
      <c r="AM344" s="2350"/>
      <c r="AN344" s="2350"/>
      <c r="AO344" s="2350"/>
      <c r="AP344" s="2350"/>
      <c r="AQ344" s="2350"/>
    </row>
    <row r="345" spans="1:43" ht="18.75">
      <c r="A345" s="5209"/>
      <c r="B345" s="5377"/>
      <c r="C345" s="5378"/>
      <c r="D345" s="5378"/>
      <c r="E345" s="5378"/>
      <c r="F345" s="5378"/>
      <c r="G345" s="5378"/>
      <c r="H345" s="5378"/>
      <c r="I345" s="5378"/>
      <c r="J345" s="5378"/>
      <c r="K345" s="5378"/>
      <c r="L345" s="5378"/>
      <c r="M345" s="5378"/>
      <c r="N345" s="5379"/>
      <c r="O345" s="2801"/>
      <c r="P345" s="2801"/>
      <c r="Q345" s="2801"/>
      <c r="R345" s="2801"/>
      <c r="S345" s="2801"/>
      <c r="T345" s="2801"/>
      <c r="U345" s="2801"/>
      <c r="V345" s="2801"/>
      <c r="W345" s="2044"/>
      <c r="X345" s="2044"/>
      <c r="Y345" s="2044"/>
      <c r="Z345" s="2044"/>
      <c r="AA345" s="3755" t="s">
        <v>2974</v>
      </c>
      <c r="AB345" s="2834"/>
      <c r="AC345" s="2834"/>
      <c r="AD345" s="2834"/>
      <c r="AE345" s="2834"/>
      <c r="AF345" s="2350"/>
      <c r="AG345" s="2350"/>
      <c r="AH345" s="2350"/>
      <c r="AI345" s="2350"/>
      <c r="AJ345" s="2350"/>
      <c r="AK345" s="2350"/>
      <c r="AL345" s="2350"/>
      <c r="AM345" s="2350"/>
      <c r="AN345" s="2350"/>
      <c r="AO345" s="2350"/>
      <c r="AP345" s="2350"/>
      <c r="AQ345" s="2350"/>
    </row>
    <row r="346" spans="1:43" ht="18.75" customHeight="1">
      <c r="A346" s="5209"/>
      <c r="B346" s="2183" t="s">
        <v>266</v>
      </c>
      <c r="C346" s="5091" t="str">
        <f ca="1">CELL("nomfichier")</f>
        <v>E:\0-UPRT\1-UPRT.FR-SITE-WEB\ff-fiches-fabrications\ff-fiches-fabrication-maj-08-2020\[ff-14.A-restauration-13.postits-au-poids.xlsx]Epurer un texte (2)</v>
      </c>
      <c r="D346" s="5091"/>
      <c r="E346" s="5091"/>
      <c r="F346" s="5091"/>
      <c r="G346" s="5091"/>
      <c r="H346" s="5091"/>
      <c r="I346" s="5091"/>
      <c r="J346" s="5091"/>
      <c r="K346" s="5091"/>
      <c r="L346" s="5091"/>
      <c r="M346" s="5091"/>
      <c r="N346" s="5092"/>
      <c r="O346" s="2801"/>
      <c r="P346" s="2801"/>
      <c r="Q346" s="2801"/>
      <c r="R346" s="2801"/>
      <c r="S346" s="2801"/>
      <c r="T346" s="2801"/>
      <c r="U346" s="2801"/>
      <c r="V346" s="2801"/>
      <c r="W346" s="2044"/>
      <c r="X346" s="2044"/>
      <c r="Y346" s="2044"/>
      <c r="Z346" s="2044"/>
      <c r="AA346" s="3755" t="s">
        <v>2974</v>
      </c>
      <c r="AB346" s="2834"/>
      <c r="AC346" s="2834"/>
      <c r="AD346" s="2834"/>
      <c r="AE346" s="2834"/>
      <c r="AF346" s="2350"/>
      <c r="AG346" s="2350"/>
      <c r="AH346" s="2350"/>
      <c r="AI346" s="2350"/>
      <c r="AJ346" s="2350"/>
      <c r="AK346" s="2350"/>
      <c r="AL346" s="2350"/>
      <c r="AM346" s="2350"/>
      <c r="AN346" s="2350"/>
      <c r="AO346" s="2350"/>
      <c r="AP346" s="2350"/>
      <c r="AQ346" s="2350"/>
    </row>
    <row r="347" spans="1:43" ht="18.75" customHeight="1">
      <c r="A347" s="5209"/>
      <c r="B347" s="2387" t="s">
        <v>268</v>
      </c>
      <c r="C347" s="5093" t="s">
        <v>2911</v>
      </c>
      <c r="D347" s="5093"/>
      <c r="E347" s="5093"/>
      <c r="F347" s="5093"/>
      <c r="G347" s="5093"/>
      <c r="H347" s="5093"/>
      <c r="I347" s="5093"/>
      <c r="J347" s="5093"/>
      <c r="K347" s="5093"/>
      <c r="L347" s="5093"/>
      <c r="M347" s="5093"/>
      <c r="N347" s="5094"/>
      <c r="O347" s="2801"/>
      <c r="P347" s="2801"/>
      <c r="Q347" s="2801"/>
      <c r="R347" s="2801"/>
      <c r="S347" s="2801"/>
      <c r="T347" s="2801"/>
      <c r="U347" s="2801"/>
      <c r="V347" s="2801"/>
      <c r="W347" s="2044"/>
      <c r="X347" s="2044"/>
      <c r="Y347" s="2044"/>
      <c r="Z347" s="2044"/>
      <c r="AA347" s="3755" t="s">
        <v>2974</v>
      </c>
      <c r="AB347" s="2834"/>
      <c r="AC347" s="2834"/>
      <c r="AD347" s="2834"/>
      <c r="AE347" s="2834"/>
      <c r="AF347" s="2350"/>
      <c r="AG347" s="2350"/>
      <c r="AH347" s="2350"/>
      <c r="AI347" s="2350"/>
      <c r="AJ347" s="2350"/>
      <c r="AK347" s="2350"/>
      <c r="AL347" s="2350"/>
      <c r="AM347" s="2350"/>
      <c r="AN347" s="2350"/>
      <c r="AO347" s="2350"/>
      <c r="AP347" s="2350"/>
      <c r="AQ347" s="2350"/>
    </row>
    <row r="348" spans="1:43" ht="19.5" customHeight="1" thickBot="1">
      <c r="A348" s="5209"/>
      <c r="B348" s="5095" t="s">
        <v>271</v>
      </c>
      <c r="C348" s="5096"/>
      <c r="D348" s="5096"/>
      <c r="E348" s="5096"/>
      <c r="F348" s="5096"/>
      <c r="G348" s="5096"/>
      <c r="H348" s="5096"/>
      <c r="I348" s="5096"/>
      <c r="J348" s="5096"/>
      <c r="K348" s="5096"/>
      <c r="L348" s="5096"/>
      <c r="M348" s="5096"/>
      <c r="N348" s="5097"/>
      <c r="O348" s="2801"/>
      <c r="P348" s="2801"/>
      <c r="Q348" s="2801"/>
      <c r="R348" s="2801"/>
      <c r="S348" s="2801"/>
      <c r="T348" s="2801"/>
      <c r="U348" s="2801"/>
      <c r="V348" s="2801"/>
      <c r="W348" s="2044"/>
      <c r="X348" s="2044"/>
      <c r="Y348" s="2044"/>
      <c r="Z348" s="2044"/>
      <c r="AA348" s="3755" t="s">
        <v>2974</v>
      </c>
      <c r="AB348" s="2834"/>
      <c r="AC348" s="2834"/>
      <c r="AD348" s="2834"/>
      <c r="AE348" s="2834"/>
      <c r="AF348" s="2350"/>
      <c r="AG348" s="2350"/>
      <c r="AH348" s="2350"/>
      <c r="AI348" s="2350"/>
      <c r="AJ348" s="2350"/>
      <c r="AK348" s="2350"/>
      <c r="AL348" s="2350"/>
      <c r="AM348" s="2350"/>
      <c r="AN348" s="2350"/>
      <c r="AO348" s="2350"/>
      <c r="AP348" s="2350"/>
      <c r="AQ348" s="2350"/>
    </row>
    <row r="349" spans="1:43">
      <c r="A349" s="5209"/>
      <c r="B349" s="5084"/>
      <c r="C349" s="5084"/>
      <c r="D349" s="5084"/>
      <c r="E349" s="5084"/>
      <c r="F349" s="5084"/>
      <c r="G349" s="5084"/>
      <c r="H349" s="5084"/>
      <c r="I349" s="5084"/>
      <c r="J349" s="5084"/>
      <c r="K349" s="5084"/>
      <c r="L349" s="5084"/>
      <c r="M349" s="5084"/>
      <c r="N349" s="5084"/>
      <c r="O349" s="5084"/>
      <c r="P349" s="5084"/>
      <c r="Q349" s="5084"/>
      <c r="R349" s="5084"/>
      <c r="S349" s="5084"/>
      <c r="T349" s="5084"/>
      <c r="U349" s="5084"/>
      <c r="V349" s="5084"/>
      <c r="W349" s="5084"/>
      <c r="X349" s="5084"/>
      <c r="Y349" s="5084"/>
      <c r="Z349" s="2044"/>
      <c r="AA349" s="3595"/>
      <c r="AB349" s="2044"/>
      <c r="AC349" s="2044"/>
      <c r="AD349" s="2044"/>
      <c r="AE349" s="2044"/>
      <c r="AF349" s="2044"/>
      <c r="AG349" s="2350"/>
      <c r="AH349" s="2350"/>
      <c r="AI349" s="2350"/>
      <c r="AJ349" s="2350"/>
      <c r="AK349" s="2350"/>
      <c r="AL349" s="2350"/>
      <c r="AM349" s="2350"/>
      <c r="AN349" s="2350"/>
      <c r="AO349" s="2350"/>
      <c r="AP349" s="2350"/>
      <c r="AQ349" s="2350"/>
    </row>
    <row r="350" spans="1:43">
      <c r="A350" s="2350"/>
      <c r="B350" s="2350"/>
      <c r="C350" s="2350"/>
      <c r="D350" s="2350"/>
      <c r="E350" s="2350"/>
      <c r="F350" s="2350"/>
      <c r="G350" s="2350"/>
      <c r="H350" s="2350"/>
      <c r="I350" s="2350"/>
      <c r="J350" s="2350"/>
      <c r="K350" s="2350"/>
      <c r="L350" s="2350"/>
      <c r="M350" s="2350"/>
      <c r="N350" s="2350"/>
      <c r="O350" s="2350"/>
      <c r="P350" s="2350"/>
      <c r="Q350" s="2350"/>
      <c r="R350" s="2350"/>
      <c r="S350" s="2350"/>
      <c r="T350" s="2350"/>
      <c r="U350" s="2350"/>
      <c r="V350" s="2350"/>
      <c r="W350" s="2350"/>
      <c r="X350" s="2350"/>
      <c r="Y350" s="2350"/>
      <c r="Z350" s="2350"/>
      <c r="AA350" s="2350"/>
      <c r="AB350" s="2350"/>
      <c r="AC350" s="2350"/>
      <c r="AD350" s="2350"/>
      <c r="AE350" s="2350"/>
      <c r="AF350" s="2350"/>
      <c r="AG350" s="2350"/>
      <c r="AH350" s="2350"/>
      <c r="AI350" s="2350"/>
      <c r="AJ350" s="2350"/>
      <c r="AK350" s="2350"/>
      <c r="AL350" s="2350"/>
      <c r="AM350" s="2350"/>
      <c r="AN350" s="2350"/>
      <c r="AO350" s="2350"/>
      <c r="AP350" s="2350"/>
      <c r="AQ350" s="2350"/>
    </row>
    <row r="351" spans="1:43" ht="18.75">
      <c r="A351" s="2145"/>
      <c r="B351" s="2145"/>
      <c r="C351" s="2145"/>
      <c r="D351" s="2145"/>
      <c r="E351" s="2145"/>
      <c r="F351" s="2145"/>
      <c r="G351" s="2145"/>
      <c r="H351" s="2145"/>
      <c r="I351" s="2145"/>
      <c r="J351" s="2145"/>
      <c r="K351" s="2145"/>
      <c r="L351" s="2145"/>
      <c r="M351" s="2145"/>
      <c r="N351" s="2145"/>
      <c r="O351" s="2145"/>
      <c r="P351" s="2145"/>
      <c r="Q351" s="2145"/>
      <c r="R351" s="2145"/>
      <c r="S351" s="2145"/>
      <c r="T351" s="2145"/>
      <c r="U351" s="2145"/>
      <c r="V351" s="2145"/>
      <c r="W351" s="2145"/>
      <c r="X351" s="2145"/>
      <c r="Y351" s="2145"/>
      <c r="Z351" s="2044"/>
      <c r="AA351" s="3594" t="s">
        <v>2373</v>
      </c>
      <c r="AB351" s="2801"/>
      <c r="AC351" s="2801"/>
    </row>
    <row r="352" spans="1:43" ht="18.75">
      <c r="A352" s="2145"/>
      <c r="B352" s="2145"/>
      <c r="C352" s="2145"/>
      <c r="D352" s="2145"/>
      <c r="E352" s="2145"/>
      <c r="F352" s="2145"/>
      <c r="G352" s="2145"/>
      <c r="H352" s="2145"/>
      <c r="I352" s="2145"/>
      <c r="J352" s="2145"/>
      <c r="K352" s="2145"/>
      <c r="L352" s="2145"/>
      <c r="M352" s="2145"/>
      <c r="N352" s="2145"/>
      <c r="O352" s="2145"/>
      <c r="P352" s="2145"/>
      <c r="Q352" s="2145"/>
      <c r="R352" s="2145"/>
      <c r="S352" s="2145"/>
      <c r="T352" s="2145"/>
      <c r="U352" s="2145"/>
      <c r="V352" s="2145"/>
      <c r="W352" s="2145"/>
      <c r="X352" s="2145"/>
      <c r="Y352" s="2145"/>
      <c r="Z352" s="2044"/>
      <c r="AA352" s="3594" t="s">
        <v>2373</v>
      </c>
      <c r="AB352" s="2801"/>
      <c r="AC352" s="2801"/>
    </row>
    <row r="353" spans="1:43" ht="18.75">
      <c r="A353" s="2352"/>
      <c r="B353" s="2352"/>
      <c r="C353" s="2352"/>
      <c r="D353" s="2352"/>
      <c r="E353" s="2352"/>
      <c r="F353" s="2352"/>
      <c r="G353" s="2352"/>
      <c r="H353" s="2352"/>
      <c r="I353" s="2352"/>
      <c r="J353" s="2352"/>
      <c r="K353" s="2352"/>
      <c r="L353" s="2352"/>
      <c r="M353" s="2352"/>
      <c r="N353" s="2352"/>
      <c r="O353" s="2801"/>
      <c r="P353" s="2801"/>
      <c r="Q353" s="2801"/>
      <c r="R353" s="2801"/>
      <c r="S353" s="2801"/>
      <c r="T353" s="2801"/>
      <c r="U353" s="2801"/>
      <c r="V353" s="2801"/>
      <c r="W353" s="2044"/>
      <c r="X353" s="2044"/>
      <c r="Y353" s="2044"/>
      <c r="Z353" s="2044"/>
      <c r="AA353" s="3594" t="s">
        <v>2373</v>
      </c>
      <c r="AB353" s="2357"/>
      <c r="AC353" s="2357"/>
      <c r="AD353" s="2350"/>
      <c r="AE353" s="2350"/>
      <c r="AF353" s="2350"/>
      <c r="AG353" s="2350"/>
      <c r="AH353" s="2350"/>
      <c r="AI353" s="2350"/>
      <c r="AJ353" s="2350"/>
      <c r="AK353" s="2350"/>
      <c r="AL353" s="2350"/>
      <c r="AM353" s="2350"/>
      <c r="AN353" s="2350"/>
      <c r="AO353" s="2350"/>
      <c r="AP353" s="2350"/>
      <c r="AQ353" s="2350"/>
    </row>
    <row r="354" spans="1:43" ht="15" customHeight="1">
      <c r="A354" s="2688"/>
      <c r="B354" s="2688"/>
      <c r="C354" s="2688"/>
      <c r="D354" s="2688"/>
      <c r="E354" s="2688"/>
      <c r="F354" s="2688"/>
      <c r="G354" s="2688"/>
      <c r="H354" s="2688"/>
      <c r="I354" s="2688"/>
      <c r="J354" s="2688"/>
      <c r="K354" s="2688"/>
      <c r="L354" s="2688"/>
      <c r="M354" s="2688"/>
      <c r="N354" s="3495" t="s">
        <v>10</v>
      </c>
      <c r="O354" s="2801"/>
      <c r="P354" s="2801"/>
      <c r="Q354" s="2801"/>
      <c r="R354" s="2801"/>
      <c r="S354" s="2801"/>
      <c r="T354" s="2801"/>
      <c r="U354" s="2801"/>
      <c r="V354" s="2801"/>
      <c r="W354" s="2831"/>
      <c r="X354" s="2831"/>
      <c r="Y354" s="2831"/>
      <c r="Z354" s="2044"/>
      <c r="AA354" s="3594" t="s">
        <v>2373</v>
      </c>
      <c r="AB354" s="2357"/>
      <c r="AC354" s="2357"/>
      <c r="AD354" s="2350"/>
      <c r="AE354" s="2350"/>
      <c r="AF354" s="2350"/>
      <c r="AG354" s="2350"/>
      <c r="AH354" s="2350"/>
      <c r="AI354" s="2350"/>
      <c r="AJ354" s="2350"/>
      <c r="AK354" s="2350"/>
      <c r="AL354" s="2350"/>
      <c r="AM354" s="2350"/>
      <c r="AN354" s="2350"/>
      <c r="AO354" s="2350"/>
      <c r="AP354" s="2350"/>
      <c r="AQ354" s="2350"/>
    </row>
    <row r="355" spans="1:43" ht="26.25">
      <c r="A355" s="2688"/>
      <c r="B355" s="5389" t="s">
        <v>2867</v>
      </c>
      <c r="C355" s="5389"/>
      <c r="D355" s="5389"/>
      <c r="E355" s="5389"/>
      <c r="F355" s="5389"/>
      <c r="G355" s="5389"/>
      <c r="H355" s="5389"/>
      <c r="I355" s="5389"/>
      <c r="J355" s="5389"/>
      <c r="K355" s="5389"/>
      <c r="L355" s="5389"/>
      <c r="M355" s="5389"/>
      <c r="N355" s="5001">
        <v>4</v>
      </c>
      <c r="O355" s="2801"/>
      <c r="P355" s="2801"/>
      <c r="Q355" s="2801"/>
      <c r="R355" s="2801"/>
      <c r="S355" s="2801"/>
      <c r="T355" s="2801"/>
      <c r="U355" s="2801"/>
      <c r="V355" s="2801"/>
      <c r="W355" s="2831"/>
      <c r="X355" s="2831"/>
      <c r="Y355" s="2831"/>
      <c r="Z355" s="2044"/>
      <c r="AA355" s="3594" t="s">
        <v>2373</v>
      </c>
      <c r="AB355" s="2357"/>
      <c r="AC355" s="2357"/>
      <c r="AD355" s="2350"/>
      <c r="AE355" s="2350"/>
      <c r="AF355" s="2350"/>
      <c r="AG355" s="2350"/>
      <c r="AH355" s="2350"/>
      <c r="AI355" s="2350"/>
      <c r="AJ355" s="2350"/>
      <c r="AK355" s="2350"/>
      <c r="AL355" s="2350"/>
      <c r="AM355" s="2350"/>
      <c r="AN355" s="2350"/>
      <c r="AO355" s="2350"/>
      <c r="AP355" s="2350"/>
      <c r="AQ355" s="2350"/>
    </row>
    <row r="356" spans="1:43" ht="15" customHeight="1">
      <c r="A356" s="2689"/>
      <c r="B356" s="2689"/>
      <c r="C356" s="2689"/>
      <c r="D356" s="2689"/>
      <c r="E356" s="2689"/>
      <c r="F356" s="2689"/>
      <c r="G356" s="2689"/>
      <c r="H356" s="2689"/>
      <c r="I356" s="2689"/>
      <c r="J356" s="2689"/>
      <c r="K356" s="2689"/>
      <c r="L356" s="2689"/>
      <c r="M356" s="2690">
        <f t="shared" ref="M356" si="24">ROW()+1</f>
        <v>357</v>
      </c>
      <c r="N356" s="5001"/>
      <c r="O356" s="2801"/>
      <c r="P356" s="2801"/>
      <c r="Q356" s="2801"/>
      <c r="R356" s="2801"/>
      <c r="S356" s="2801"/>
      <c r="T356" s="2801"/>
      <c r="U356" s="2801"/>
      <c r="V356" s="2801"/>
      <c r="W356" s="2831"/>
      <c r="X356" s="2831"/>
      <c r="Y356" s="2831"/>
      <c r="Z356" s="2044"/>
      <c r="AA356" s="3594" t="s">
        <v>2373</v>
      </c>
      <c r="AB356" s="2357"/>
      <c r="AC356" s="2357"/>
      <c r="AD356" s="2350"/>
      <c r="AE356" s="2350"/>
      <c r="AF356" s="2350"/>
      <c r="AG356" s="2350"/>
      <c r="AH356" s="2350"/>
      <c r="AI356" s="2350"/>
      <c r="AJ356" s="2350"/>
      <c r="AK356" s="2350"/>
      <c r="AL356" s="2350"/>
      <c r="AM356" s="2350"/>
      <c r="AN356" s="2350"/>
      <c r="AO356" s="2350"/>
      <c r="AP356" s="2350"/>
      <c r="AQ356" s="2350"/>
    </row>
    <row r="357" spans="1:43" ht="19.5" thickBot="1">
      <c r="A357" s="2358"/>
      <c r="B357" s="2358"/>
      <c r="C357" s="2358"/>
      <c r="D357" s="2358"/>
      <c r="E357" s="2358"/>
      <c r="F357" s="2358"/>
      <c r="G357" s="2358"/>
      <c r="H357" s="2358"/>
      <c r="I357" s="2358"/>
      <c r="J357" s="2358"/>
      <c r="K357" s="2358"/>
      <c r="L357" s="2358"/>
      <c r="M357" s="2358"/>
      <c r="N357" s="2358"/>
      <c r="O357" s="2801"/>
      <c r="P357" s="2801"/>
      <c r="Q357" s="2801"/>
      <c r="R357" s="2801"/>
      <c r="S357" s="2801"/>
      <c r="T357" s="2801"/>
      <c r="U357" s="2801"/>
      <c r="V357" s="2801"/>
      <c r="W357" s="2831"/>
      <c r="X357" s="2831"/>
      <c r="Y357" s="2831"/>
      <c r="Z357" s="2044"/>
      <c r="AA357" s="3594" t="s">
        <v>2373</v>
      </c>
      <c r="AB357" s="2357"/>
      <c r="AC357" s="2357"/>
      <c r="AD357" s="2350"/>
      <c r="AE357" s="2350"/>
      <c r="AF357" s="2350"/>
      <c r="AG357" s="2350"/>
      <c r="AH357" s="2350"/>
      <c r="AI357" s="2350"/>
      <c r="AJ357" s="2350"/>
      <c r="AK357" s="2350"/>
      <c r="AL357" s="2350"/>
      <c r="AM357" s="2350"/>
      <c r="AN357" s="2350"/>
      <c r="AO357" s="2350"/>
      <c r="AP357" s="2350"/>
      <c r="AQ357" s="2350"/>
    </row>
    <row r="358" spans="1:43" ht="26.1" customHeight="1">
      <c r="A358" s="5232" t="s">
        <v>260</v>
      </c>
      <c r="B358" s="5234" t="s">
        <v>2852</v>
      </c>
      <c r="C358" s="5235"/>
      <c r="D358" s="5235"/>
      <c r="E358" s="5235"/>
      <c r="F358" s="5235"/>
      <c r="G358" s="5235"/>
      <c r="H358" s="5235"/>
      <c r="I358" s="5235"/>
      <c r="J358" s="5235"/>
      <c r="K358" s="5235"/>
      <c r="L358" s="5235"/>
      <c r="M358" s="5235"/>
      <c r="N358" s="5150">
        <v>4</v>
      </c>
      <c r="O358" s="5207"/>
      <c r="P358" s="5208"/>
      <c r="Q358" s="5208"/>
      <c r="R358" s="5208"/>
      <c r="S358" s="5208"/>
      <c r="T358" s="5208"/>
      <c r="U358" s="5208"/>
      <c r="V358" s="5208"/>
      <c r="W358" s="5208"/>
      <c r="X358" s="5208"/>
      <c r="Y358" s="5208"/>
      <c r="Z358" s="2044"/>
      <c r="AA358" s="3755" t="s">
        <v>2974</v>
      </c>
      <c r="AB358" s="2834"/>
      <c r="AC358" s="2834"/>
      <c r="AD358" s="2834"/>
      <c r="AE358" s="2834"/>
      <c r="AF358" s="2350"/>
      <c r="AG358" s="2350"/>
      <c r="AH358" s="2350"/>
      <c r="AI358" s="2350"/>
      <c r="AJ358" s="2350"/>
      <c r="AK358" s="2350"/>
      <c r="AL358" s="2350"/>
      <c r="AM358" s="2350"/>
      <c r="AN358" s="2350"/>
      <c r="AO358" s="2350"/>
      <c r="AP358" s="2350"/>
    </row>
    <row r="359" spans="1:43" ht="26.1" customHeight="1">
      <c r="A359" s="5233"/>
      <c r="B359" s="5236"/>
      <c r="C359" s="5237"/>
      <c r="D359" s="5237"/>
      <c r="E359" s="5237"/>
      <c r="F359" s="5237"/>
      <c r="G359" s="5237"/>
      <c r="H359" s="5237"/>
      <c r="I359" s="5237"/>
      <c r="J359" s="5237"/>
      <c r="K359" s="5237"/>
      <c r="L359" s="5237"/>
      <c r="M359" s="5237"/>
      <c r="N359" s="5151"/>
      <c r="O359" s="3601">
        <v>26</v>
      </c>
      <c r="P359" s="3559"/>
      <c r="Q359" s="3559"/>
      <c r="R359" s="3559"/>
      <c r="S359" s="3602" t="s">
        <v>2376</v>
      </c>
      <c r="T359" s="3559" t="str">
        <f>ADDRESS(ROW(P411),COLUMN(P411),4)</f>
        <v>P411</v>
      </c>
      <c r="U359" s="3602"/>
      <c r="V359" s="3602"/>
      <c r="W359" s="2696" t="s">
        <v>2867</v>
      </c>
      <c r="X359" s="2696"/>
      <c r="Y359" s="2696"/>
      <c r="Z359" s="2044"/>
      <c r="AA359" s="3755" t="s">
        <v>2974</v>
      </c>
      <c r="AB359" s="2834"/>
      <c r="AC359" s="2834"/>
      <c r="AD359" s="2834"/>
      <c r="AE359" s="2834"/>
      <c r="AF359" s="2350"/>
      <c r="AG359" s="2350"/>
      <c r="AH359" s="2350"/>
      <c r="AI359" s="2350"/>
      <c r="AJ359" s="2350"/>
      <c r="AK359" s="2350"/>
      <c r="AL359" s="2350"/>
      <c r="AM359" s="2350"/>
      <c r="AN359" s="2350"/>
      <c r="AO359" s="2350"/>
      <c r="AP359" s="2350"/>
    </row>
    <row r="360" spans="1:43" ht="26.1" customHeight="1" thickBot="1">
      <c r="A360" s="5233"/>
      <c r="B360" s="5132" t="s">
        <v>287</v>
      </c>
      <c r="C360" s="5133"/>
      <c r="D360" s="5134" t="s">
        <v>288</v>
      </c>
      <c r="E360" s="5134"/>
      <c r="F360" s="5134"/>
      <c r="G360" s="5134"/>
      <c r="H360" s="5134"/>
      <c r="I360" s="5134"/>
      <c r="J360" s="5134"/>
      <c r="K360" s="5134"/>
      <c r="L360" s="5134"/>
      <c r="M360" s="5134"/>
      <c r="N360" s="5135"/>
      <c r="O360" s="3603">
        <v>26</v>
      </c>
      <c r="P360" s="3559"/>
      <c r="Q360" s="3252"/>
      <c r="R360" s="3297"/>
      <c r="S360" s="3252"/>
      <c r="T360" s="3252"/>
      <c r="U360" s="3252"/>
      <c r="V360" s="3252"/>
      <c r="W360" s="2951" t="s">
        <v>2528</v>
      </c>
      <c r="X360" s="2951"/>
      <c r="Y360" s="2951"/>
      <c r="Z360" s="2044"/>
      <c r="AA360" s="3755" t="s">
        <v>2974</v>
      </c>
      <c r="AB360" s="2834"/>
      <c r="AC360" s="2834"/>
      <c r="AD360" s="2834"/>
      <c r="AE360" s="2834"/>
      <c r="AF360" s="2350"/>
      <c r="AG360" s="2350"/>
      <c r="AH360" s="2350"/>
      <c r="AI360" s="2350"/>
      <c r="AJ360" s="2350"/>
      <c r="AK360" s="2350"/>
      <c r="AL360" s="2350"/>
      <c r="AM360" s="2350"/>
      <c r="AN360" s="2350"/>
      <c r="AO360" s="2350"/>
      <c r="AP360" s="2350"/>
    </row>
    <row r="361" spans="1:43" ht="21" customHeight="1">
      <c r="A361" s="5209"/>
      <c r="B361" s="5350" t="s">
        <v>2952</v>
      </c>
      <c r="C361" s="5352" t="s">
        <v>2866</v>
      </c>
      <c r="D361" s="5352"/>
      <c r="E361" s="5352"/>
      <c r="F361" s="5352"/>
      <c r="G361" s="5352"/>
      <c r="H361" s="5352"/>
      <c r="I361" s="5352"/>
      <c r="J361" s="3255"/>
      <c r="K361" s="2149"/>
      <c r="L361" s="2895" t="s">
        <v>26</v>
      </c>
      <c r="M361" s="5301" t="s">
        <v>14</v>
      </c>
      <c r="N361" s="5302"/>
      <c r="O361" s="3561">
        <v>26</v>
      </c>
      <c r="P361" s="3560" t="s">
        <v>2925</v>
      </c>
      <c r="Q361" s="3252"/>
      <c r="R361" s="3297" t="s">
        <v>2831</v>
      </c>
      <c r="S361" s="3265" t="s">
        <v>2717</v>
      </c>
      <c r="T361" s="3266"/>
      <c r="U361" s="3267"/>
      <c r="V361" s="3253"/>
      <c r="W361" s="2951" t="s">
        <v>2525</v>
      </c>
      <c r="X361" s="2951"/>
      <c r="Y361" s="2951"/>
      <c r="Z361" s="2044"/>
      <c r="AA361" s="3755" t="s">
        <v>2974</v>
      </c>
      <c r="AB361" s="2834"/>
      <c r="AC361" s="2834"/>
      <c r="AD361" s="2834"/>
      <c r="AE361" s="2834"/>
      <c r="AF361" s="2350"/>
      <c r="AG361" s="2350"/>
      <c r="AH361" s="2350"/>
      <c r="AI361" s="2350"/>
      <c r="AJ361" s="2350"/>
      <c r="AK361" s="2350"/>
      <c r="AL361" s="2350"/>
      <c r="AM361" s="2350"/>
      <c r="AN361" s="2350"/>
      <c r="AO361" s="2350"/>
      <c r="AP361" s="2350"/>
    </row>
    <row r="362" spans="1:43" ht="21">
      <c r="A362" s="5209"/>
      <c r="B362" s="5351"/>
      <c r="C362" s="595"/>
      <c r="D362" s="3273" t="s">
        <v>2533</v>
      </c>
      <c r="E362" s="3243">
        <f>T362</f>
        <v>1.5699999999999998</v>
      </c>
      <c r="F362" s="3244">
        <f>S362</f>
        <v>10</v>
      </c>
      <c r="G362" s="3240" t="s">
        <v>2534</v>
      </c>
      <c r="H362" s="3245">
        <f>U362</f>
        <v>156.99999999999997</v>
      </c>
      <c r="I362" s="3372" t="s">
        <v>2721</v>
      </c>
      <c r="J362" s="3255"/>
      <c r="K362" s="5353" t="s">
        <v>290</v>
      </c>
      <c r="L362" s="5353"/>
      <c r="M362" s="5354">
        <v>2.4</v>
      </c>
      <c r="N362" s="5355"/>
      <c r="O362" s="3276"/>
      <c r="P362" s="3252"/>
      <c r="Q362" s="3252"/>
      <c r="R362" s="3299">
        <v>25</v>
      </c>
      <c r="S362" s="3492">
        <v>10</v>
      </c>
      <c r="T362" s="3296">
        <f>T370</f>
        <v>1.5699999999999998</v>
      </c>
      <c r="U362" s="3254">
        <f>IF(ISBLANK(S362),"",T362/S362*1000)</f>
        <v>156.99999999999997</v>
      </c>
      <c r="V362" s="3252"/>
      <c r="W362" s="2951"/>
      <c r="X362" s="2951"/>
      <c r="Y362" s="2951"/>
      <c r="Z362" s="2044"/>
      <c r="AA362" s="3755" t="s">
        <v>2974</v>
      </c>
      <c r="AB362" s="2834"/>
      <c r="AC362" s="2834"/>
      <c r="AD362" s="2834"/>
      <c r="AE362" s="2834"/>
      <c r="AF362" s="2350"/>
      <c r="AG362" s="2350"/>
      <c r="AH362" s="2350"/>
      <c r="AI362" s="2350"/>
      <c r="AJ362" s="2350"/>
      <c r="AK362" s="2350"/>
      <c r="AL362" s="2350"/>
      <c r="AM362" s="2350"/>
      <c r="AN362" s="2350"/>
      <c r="AO362" s="2350"/>
      <c r="AP362" s="2350"/>
    </row>
    <row r="363" spans="1:43" ht="21" customHeight="1">
      <c r="A363" s="5209"/>
      <c r="B363" s="5351"/>
      <c r="C363" s="595"/>
      <c r="D363" s="2963"/>
      <c r="E363" s="594" t="s">
        <v>2528</v>
      </c>
      <c r="F363" s="3238">
        <v>12</v>
      </c>
      <c r="G363" s="3239" t="s">
        <v>2525</v>
      </c>
      <c r="H363" s="3236">
        <v>200</v>
      </c>
      <c r="I363" s="3232" t="s">
        <v>295</v>
      </c>
      <c r="J363" s="2836"/>
      <c r="K363" s="5353"/>
      <c r="L363" s="5353"/>
      <c r="M363" s="5354"/>
      <c r="N363" s="5355"/>
      <c r="O363" s="3276"/>
      <c r="P363" s="3251"/>
      <c r="Q363" s="2811"/>
      <c r="R363" s="3298">
        <v>21</v>
      </c>
      <c r="S363" s="5338" t="s">
        <v>2865</v>
      </c>
      <c r="T363" s="5340" t="s">
        <v>2842</v>
      </c>
      <c r="U363" s="5342" t="s">
        <v>2525</v>
      </c>
      <c r="V363" s="2811"/>
      <c r="W363" s="2951"/>
      <c r="X363" s="2951"/>
      <c r="Y363" s="2951"/>
      <c r="Z363" s="2044"/>
      <c r="AA363" s="3755" t="s">
        <v>2974</v>
      </c>
      <c r="AB363" s="2834"/>
      <c r="AC363" s="2834"/>
      <c r="AD363" s="2834"/>
      <c r="AE363" s="2834"/>
      <c r="AF363" s="2350"/>
      <c r="AG363" s="2350"/>
      <c r="AH363" s="2350"/>
      <c r="AI363" s="2350"/>
      <c r="AJ363" s="2350"/>
      <c r="AK363" s="2350"/>
      <c r="AL363" s="2350"/>
      <c r="AM363" s="2350"/>
      <c r="AN363" s="2350"/>
      <c r="AO363" s="2350"/>
      <c r="AP363" s="2350"/>
    </row>
    <row r="364" spans="1:43" ht="21" customHeight="1">
      <c r="A364" s="5209"/>
      <c r="B364" s="5351"/>
      <c r="C364" s="2975"/>
      <c r="D364" s="2975"/>
      <c r="E364" s="2975"/>
      <c r="F364" s="2958" t="s">
        <v>16</v>
      </c>
      <c r="G364" s="2975"/>
      <c r="H364" s="2975"/>
      <c r="I364" s="3230"/>
      <c r="J364" s="2836"/>
      <c r="K364" s="5353"/>
      <c r="L364" s="5353"/>
      <c r="M364" s="5354"/>
      <c r="N364" s="5355"/>
      <c r="O364" s="3276"/>
      <c r="P364" s="3251"/>
      <c r="Q364" s="2811"/>
      <c r="R364" s="3298">
        <v>21</v>
      </c>
      <c r="S364" s="5338"/>
      <c r="T364" s="5340"/>
      <c r="U364" s="5342"/>
      <c r="V364" s="2811"/>
      <c r="W364" s="3374" t="s">
        <v>2869</v>
      </c>
      <c r="X364" s="3375"/>
      <c r="Y364" s="3375"/>
      <c r="Z364" s="2044"/>
      <c r="AA364" s="3755" t="s">
        <v>2974</v>
      </c>
      <c r="AB364" s="2834"/>
      <c r="AC364" s="2834"/>
      <c r="AD364" s="2834"/>
      <c r="AE364" s="2834"/>
      <c r="AF364" s="2350"/>
      <c r="AG364" s="2350"/>
      <c r="AH364" s="2350"/>
      <c r="AI364" s="2350"/>
      <c r="AJ364" s="2350"/>
      <c r="AK364" s="2350"/>
      <c r="AL364" s="2350"/>
      <c r="AM364" s="2350"/>
      <c r="AN364" s="2350"/>
      <c r="AO364" s="2350"/>
      <c r="AP364" s="2350"/>
    </row>
    <row r="365" spans="1:43" ht="21" customHeight="1" thickBot="1">
      <c r="A365" s="5209"/>
      <c r="B365" s="5351"/>
      <c r="C365" s="2975"/>
      <c r="D365" s="2975"/>
      <c r="E365" s="3227"/>
      <c r="F365" s="2729"/>
      <c r="G365" s="3370" t="s">
        <v>2514</v>
      </c>
      <c r="H365" s="3229">
        <f>(H363*F363)/1000</f>
        <v>2.4</v>
      </c>
      <c r="I365" s="3369" t="s">
        <v>297</v>
      </c>
      <c r="J365" s="2836"/>
      <c r="K365" s="2836"/>
      <c r="L365" s="3295"/>
      <c r="M365" s="5366"/>
      <c r="N365" s="5367"/>
      <c r="O365" s="3276"/>
      <c r="P365" s="3251"/>
      <c r="Q365" s="2811"/>
      <c r="R365" s="3298">
        <v>21</v>
      </c>
      <c r="S365" s="5339"/>
      <c r="T365" s="5341"/>
      <c r="U365" s="5343"/>
      <c r="V365" s="2811"/>
      <c r="W365" s="3374" t="s">
        <v>2870</v>
      </c>
      <c r="X365" s="3375"/>
      <c r="Y365" s="3375"/>
      <c r="Z365" s="2044"/>
      <c r="AA365" s="3755" t="s">
        <v>2974</v>
      </c>
      <c r="AB365" s="2834"/>
      <c r="AC365" s="2834"/>
      <c r="AD365" s="2834"/>
      <c r="AE365" s="2834"/>
      <c r="AF365" s="2350"/>
      <c r="AG365" s="2350"/>
      <c r="AH365" s="2350"/>
      <c r="AI365" s="2350"/>
      <c r="AJ365" s="2350"/>
      <c r="AK365" s="2350"/>
      <c r="AL365" s="2350"/>
      <c r="AM365" s="2350"/>
      <c r="AN365" s="2350"/>
      <c r="AO365" s="2350"/>
      <c r="AP365" s="2350"/>
    </row>
    <row r="366" spans="1:43" ht="21" customHeight="1" thickBot="1">
      <c r="A366" s="5209"/>
      <c r="B366" s="3652"/>
      <c r="C366" s="2975"/>
      <c r="D366" s="2836"/>
      <c r="E366" s="2836"/>
      <c r="F366" s="2836"/>
      <c r="G366" s="2836"/>
      <c r="H366" s="2836"/>
      <c r="I366" s="2836"/>
      <c r="J366" s="2836"/>
      <c r="K366" s="2836"/>
      <c r="L366" s="3295"/>
      <c r="M366" s="5368"/>
      <c r="N366" s="5369"/>
      <c r="O366" s="3276"/>
      <c r="P366" s="3251"/>
      <c r="Q366" s="2811"/>
      <c r="R366" s="3298">
        <v>21</v>
      </c>
      <c r="S366" s="2811"/>
      <c r="T366" s="2811"/>
      <c r="U366" s="2811"/>
      <c r="V366" s="2811"/>
      <c r="W366" s="3252"/>
      <c r="X366" s="3252"/>
      <c r="Y366" s="3252"/>
      <c r="Z366" s="2044"/>
      <c r="AA366" s="3755" t="s">
        <v>2974</v>
      </c>
      <c r="AB366" s="2834"/>
      <c r="AC366" s="2834"/>
      <c r="AD366" s="2834"/>
      <c r="AE366" s="2834"/>
      <c r="AF366" s="2350"/>
      <c r="AG366" s="2350"/>
      <c r="AH366" s="2350"/>
      <c r="AI366" s="2350"/>
      <c r="AJ366" s="2350"/>
      <c r="AK366" s="2350"/>
      <c r="AL366" s="2350"/>
      <c r="AM366" s="2350"/>
      <c r="AN366" s="2350"/>
      <c r="AO366" s="2350"/>
      <c r="AP366" s="2350"/>
    </row>
    <row r="367" spans="1:43" ht="21" customHeight="1">
      <c r="A367" s="5209"/>
      <c r="B367" s="2702"/>
      <c r="C367" s="2155"/>
      <c r="D367" s="2155"/>
      <c r="E367" s="2155"/>
      <c r="F367" s="2155"/>
      <c r="G367" s="2155"/>
      <c r="H367" s="2155"/>
      <c r="I367" s="2155"/>
      <c r="J367" s="2155"/>
      <c r="K367" s="2155"/>
      <c r="L367" s="2155"/>
      <c r="M367" s="2155"/>
      <c r="N367" s="2199">
        <f>ROW()-9</f>
        <v>358</v>
      </c>
      <c r="O367" s="3625" t="s">
        <v>2931</v>
      </c>
      <c r="P367" s="5344" t="s">
        <v>2833</v>
      </c>
      <c r="Q367" s="5345"/>
      <c r="R367" s="5345"/>
      <c r="S367" s="5348" t="s">
        <v>2912</v>
      </c>
      <c r="T367" s="5073"/>
      <c r="U367" s="5076" t="s">
        <v>2459</v>
      </c>
      <c r="V367" s="5077"/>
      <c r="W367" s="5078" t="s">
        <v>2470</v>
      </c>
      <c r="X367" s="5079"/>
      <c r="Y367" s="5080"/>
      <c r="Z367" s="2044"/>
      <c r="AA367" s="3755" t="s">
        <v>2974</v>
      </c>
      <c r="AB367" s="2834"/>
      <c r="AC367" s="2834"/>
      <c r="AD367" s="2834"/>
      <c r="AE367" s="2834"/>
      <c r="AF367" s="2350"/>
      <c r="AG367" s="2350"/>
      <c r="AH367" s="2350"/>
      <c r="AI367" s="2350"/>
      <c r="AJ367" s="2350"/>
      <c r="AK367" s="2350"/>
      <c r="AL367" s="2350"/>
      <c r="AM367" s="2350"/>
      <c r="AN367" s="2350"/>
      <c r="AO367" s="2350"/>
      <c r="AP367" s="2350"/>
    </row>
    <row r="368" spans="1:43" ht="21.75" customHeight="1" thickBot="1">
      <c r="A368" s="5209"/>
      <c r="B368" s="5370" t="s">
        <v>2868</v>
      </c>
      <c r="C368" s="5371"/>
      <c r="D368" s="5371"/>
      <c r="E368" s="5371"/>
      <c r="F368" s="5371"/>
      <c r="G368" s="5371"/>
      <c r="H368" s="5371"/>
      <c r="I368" s="5371"/>
      <c r="J368" s="5371"/>
      <c r="K368" s="5371"/>
      <c r="L368" s="5371"/>
      <c r="M368" s="5371"/>
      <c r="N368" s="5372"/>
      <c r="O368" s="3276"/>
      <c r="P368" s="5346"/>
      <c r="Q368" s="5347"/>
      <c r="R368" s="5347"/>
      <c r="S368" s="5349"/>
      <c r="T368" s="5288"/>
      <c r="U368" s="5060" t="s">
        <v>2830</v>
      </c>
      <c r="V368" s="5061"/>
      <c r="W368" s="5081"/>
      <c r="X368" s="5082"/>
      <c r="Y368" s="5083"/>
      <c r="Z368" s="2044"/>
      <c r="AA368" s="3755" t="s">
        <v>2974</v>
      </c>
      <c r="AB368" s="2834"/>
      <c r="AC368" s="2834"/>
      <c r="AD368" s="2834"/>
      <c r="AE368" s="2834"/>
      <c r="AF368" s="2350"/>
      <c r="AG368" s="2350"/>
      <c r="AH368" s="2350"/>
      <c r="AI368" s="2350"/>
      <c r="AJ368" s="2350"/>
      <c r="AK368" s="2350"/>
      <c r="AL368" s="2350"/>
      <c r="AM368" s="2350"/>
      <c r="AN368" s="2350"/>
      <c r="AO368" s="2350"/>
      <c r="AP368" s="2350"/>
    </row>
    <row r="369" spans="1:42" ht="21" customHeight="1">
      <c r="A369" s="5209"/>
      <c r="B369" s="5370"/>
      <c r="C369" s="5371"/>
      <c r="D369" s="5371"/>
      <c r="E369" s="5371"/>
      <c r="F369" s="5371"/>
      <c r="G369" s="5371"/>
      <c r="H369" s="5371"/>
      <c r="I369" s="5371"/>
      <c r="J369" s="5371"/>
      <c r="K369" s="5371"/>
      <c r="L369" s="5371"/>
      <c r="M369" s="5371"/>
      <c r="N369" s="5372"/>
      <c r="O369" s="3276"/>
      <c r="P369" s="2854" t="s">
        <v>27</v>
      </c>
      <c r="Q369" s="2855" t="s">
        <v>264</v>
      </c>
      <c r="R369" s="2855" t="s">
        <v>27</v>
      </c>
      <c r="S369" s="2877" t="s">
        <v>24</v>
      </c>
      <c r="T369" s="3247"/>
      <c r="U369" s="5060"/>
      <c r="V369" s="5061"/>
      <c r="W369" s="3188"/>
      <c r="X369" s="3181"/>
      <c r="Y369" s="3323"/>
      <c r="Z369" s="2044"/>
      <c r="AA369" s="3755" t="s">
        <v>2974</v>
      </c>
      <c r="AB369" s="2834"/>
      <c r="AC369" s="2834"/>
      <c r="AD369" s="2834"/>
      <c r="AE369" s="2834"/>
      <c r="AF369" s="2350"/>
      <c r="AG369" s="2350"/>
      <c r="AH369" s="2350"/>
      <c r="AI369" s="2350"/>
      <c r="AJ369" s="2350"/>
      <c r="AK369" s="2350"/>
      <c r="AL369" s="2350"/>
      <c r="AM369" s="2350"/>
      <c r="AN369" s="2350"/>
      <c r="AO369" s="2350"/>
      <c r="AP369" s="2350"/>
    </row>
    <row r="370" spans="1:42" ht="21" customHeight="1">
      <c r="A370" s="5209"/>
      <c r="B370" s="5370"/>
      <c r="C370" s="5371"/>
      <c r="D370" s="5371"/>
      <c r="E370" s="5371"/>
      <c r="F370" s="5371"/>
      <c r="G370" s="5371"/>
      <c r="H370" s="5371"/>
      <c r="I370" s="5371"/>
      <c r="J370" s="5371"/>
      <c r="K370" s="5371"/>
      <c r="L370" s="5371"/>
      <c r="M370" s="5371"/>
      <c r="N370" s="5372"/>
      <c r="O370" s="3276"/>
      <c r="P370" s="5331" t="s">
        <v>2462</v>
      </c>
      <c r="Q370" s="5333" t="s">
        <v>2463</v>
      </c>
      <c r="R370" s="5333" t="s">
        <v>366</v>
      </c>
      <c r="S370" s="5334" t="s">
        <v>2725</v>
      </c>
      <c r="T370" s="2799">
        <f>T393</f>
        <v>1.5699999999999998</v>
      </c>
      <c r="U370" s="5357" t="s">
        <v>2465</v>
      </c>
      <c r="V370" s="5057" t="s">
        <v>2427</v>
      </c>
      <c r="W370" s="5336"/>
      <c r="X370" s="5316"/>
      <c r="Y370" s="5318" t="s">
        <v>2820</v>
      </c>
      <c r="Z370" s="2044"/>
      <c r="AA370" s="3755" t="s">
        <v>2974</v>
      </c>
      <c r="AB370" s="2834"/>
      <c r="AC370" s="2834"/>
      <c r="AD370" s="2834"/>
      <c r="AE370" s="2834"/>
      <c r="AF370" s="2350"/>
      <c r="AG370" s="2350"/>
      <c r="AH370" s="2350"/>
      <c r="AI370" s="2350"/>
      <c r="AJ370" s="2350"/>
      <c r="AK370" s="2350"/>
      <c r="AL370" s="2350"/>
      <c r="AM370" s="2350"/>
      <c r="AN370" s="2350"/>
      <c r="AO370" s="2350"/>
      <c r="AP370" s="2350"/>
    </row>
    <row r="371" spans="1:42" ht="18.75">
      <c r="A371" s="5209"/>
      <c r="B371" s="5320" t="s">
        <v>263</v>
      </c>
      <c r="C371" s="5163"/>
      <c r="D371" s="5163"/>
      <c r="E371" s="5163"/>
      <c r="F371" s="5321"/>
      <c r="G371" s="2155"/>
      <c r="H371" s="2155"/>
      <c r="I371" s="3425" t="str">
        <f>LEFT(ADDRESS(1,COLUMN(),4),LEN(ADDRESS(1,COLUMN(),4))-1)</f>
        <v>I</v>
      </c>
      <c r="J371" s="3444" t="s">
        <v>2479</v>
      </c>
      <c r="K371" s="3444" t="s">
        <v>331</v>
      </c>
      <c r="L371" s="3444" t="s">
        <v>306</v>
      </c>
      <c r="M371" s="3444" t="s">
        <v>17</v>
      </c>
      <c r="N371" s="3448" t="s">
        <v>308</v>
      </c>
      <c r="O371" s="3276"/>
      <c r="P371" s="5332"/>
      <c r="Q371" s="5356"/>
      <c r="R371" s="5356"/>
      <c r="S371" s="5335"/>
      <c r="T371" s="3490"/>
      <c r="U371" s="5358"/>
      <c r="V371" s="5058"/>
      <c r="W371" s="5337"/>
      <c r="X371" s="5317"/>
      <c r="Y371" s="5319"/>
      <c r="Z371" s="2044"/>
      <c r="AA371" s="3755" t="s">
        <v>2974</v>
      </c>
      <c r="AB371" s="2834"/>
      <c r="AC371" s="2834"/>
      <c r="AD371" s="2834"/>
      <c r="AE371" s="2834"/>
      <c r="AF371" s="2350"/>
      <c r="AG371" s="2350"/>
      <c r="AH371" s="2350"/>
      <c r="AI371" s="2350"/>
      <c r="AJ371" s="2350"/>
      <c r="AK371" s="2350"/>
      <c r="AL371" s="2350"/>
      <c r="AM371" s="2350"/>
      <c r="AN371" s="2350"/>
      <c r="AO371" s="2350"/>
      <c r="AP371" s="2350"/>
    </row>
    <row r="372" spans="1:42" ht="21">
      <c r="A372" s="5209"/>
      <c r="B372" s="2406">
        <v>1</v>
      </c>
      <c r="C372" s="2851"/>
      <c r="D372" s="2846"/>
      <c r="E372" s="2846"/>
      <c r="F372" s="2955"/>
      <c r="G372" s="2156"/>
      <c r="H372" s="2156"/>
      <c r="I372" s="2909" t="str">
        <f>IF(S372="","",Y372)</f>
        <v/>
      </c>
      <c r="J372" s="2910">
        <f>IF(ISTEXT(P372),P372,IF(ISBLANK(P372),0,(P372/T362)*M362))</f>
        <v>0</v>
      </c>
      <c r="K372" s="2897" t="str">
        <f t="shared" ref="K372:K392" si="25">IF(Q372="","",UPPER(LEFT(Q372,1))&amp;RIGHT(Q372,LEN(Q372)-1))</f>
        <v/>
      </c>
      <c r="L372" s="2911">
        <f>IF(ISTEXT(T372),0,IF(ISBLANK(T372),0,(T372/T362)*M362)*1000)</f>
        <v>0</v>
      </c>
      <c r="M372" s="2894">
        <f>+IF(ISTEXT(T372),0,IF(ISBLANK(T372),0,(T372/T362)*M362))</f>
        <v>0</v>
      </c>
      <c r="N372" s="2900">
        <f>M372/M394</f>
        <v>0</v>
      </c>
      <c r="O372" s="2801"/>
      <c r="P372" s="2795"/>
      <c r="Q372" s="2796"/>
      <c r="R372" s="2830"/>
      <c r="S372" s="2798"/>
      <c r="T372" s="2799">
        <f t="shared" ref="T372:T392" si="26">IF(ISBLANK(P372),R372,(R372*P372))</f>
        <v>0</v>
      </c>
      <c r="U372" s="3483"/>
      <c r="V372" s="2808"/>
      <c r="W372" s="3182" t="str">
        <f>SUBSTITUTE(S372,U372,V372)</f>
        <v/>
      </c>
      <c r="X372" s="3131" t="str">
        <f t="shared" ref="X372:X392" si="27">TRIM(W372)</f>
        <v/>
      </c>
      <c r="Y372" s="3190" t="str">
        <f>IF(S372="","",UPPER(LEFT(X372,1))&amp;RIGHT(X372,LEN(X372)-1))</f>
        <v/>
      </c>
      <c r="Z372" s="2044"/>
      <c r="AA372" s="3755" t="s">
        <v>2974</v>
      </c>
      <c r="AB372" s="2834"/>
      <c r="AC372" s="2834"/>
      <c r="AD372" s="2834"/>
      <c r="AE372" s="2834"/>
      <c r="AF372" s="2350"/>
      <c r="AG372" s="2350"/>
      <c r="AH372" s="2350"/>
      <c r="AI372" s="2350"/>
      <c r="AJ372" s="2350"/>
      <c r="AK372" s="2350"/>
      <c r="AL372" s="2350"/>
      <c r="AM372" s="2350"/>
      <c r="AN372" s="2350"/>
      <c r="AO372" s="2350"/>
      <c r="AP372" s="2350"/>
    </row>
    <row r="373" spans="1:42" ht="21">
      <c r="A373" s="5209"/>
      <c r="B373" s="2406">
        <f>LARGE(B372:B372,1)+1</f>
        <v>2</v>
      </c>
      <c r="C373" s="2206" t="s">
        <v>318</v>
      </c>
      <c r="D373" s="2846"/>
      <c r="E373" s="2846"/>
      <c r="F373" s="2955"/>
      <c r="G373" s="3257"/>
      <c r="H373" s="3257"/>
      <c r="I373" s="3258" t="str">
        <f>IF(S373="","",Y373)</f>
        <v>Œufs</v>
      </c>
      <c r="J373" s="3259">
        <f>IF(ISTEXT(P373),P373,IF(ISBLANK(P373),0,(P373/T362)*M362))</f>
        <v>1.5286624203821657</v>
      </c>
      <c r="K373" s="3260" t="str">
        <f t="shared" si="25"/>
        <v>Œuf</v>
      </c>
      <c r="L373" s="3261">
        <f>IF(ISTEXT(T373),0,IF(ISBLANK(T373),0,(T373/T362)*M362)*1000)</f>
        <v>76.433121019108285</v>
      </c>
      <c r="M373" s="3262">
        <f>+IF(ISTEXT(T373),0,IF(ISBLANK(T373),0,(T373/T362)*M362))</f>
        <v>7.6433121019108291E-2</v>
      </c>
      <c r="N373" s="3263">
        <f>M373/M394</f>
        <v>3.184713375796179E-2</v>
      </c>
      <c r="O373" s="2801"/>
      <c r="P373" s="2795">
        <v>1</v>
      </c>
      <c r="Q373" s="2796" t="s">
        <v>272</v>
      </c>
      <c r="R373" s="2797">
        <v>0.05</v>
      </c>
      <c r="S373" s="2798" t="s">
        <v>371</v>
      </c>
      <c r="T373" s="2799">
        <f t="shared" si="26"/>
        <v>0.05</v>
      </c>
      <c r="U373" s="3483"/>
      <c r="V373" s="2808"/>
      <c r="W373" s="3183" t="str">
        <f t="shared" ref="W373:W392" si="28">SUBSTITUTE(S373,U373,V373)</f>
        <v>œufs</v>
      </c>
      <c r="X373" s="3184" t="str">
        <f t="shared" si="27"/>
        <v>œufs</v>
      </c>
      <c r="Y373" s="3190" t="str">
        <f t="shared" ref="Y373:Y392" si="29">IF(S373="","",UPPER(LEFT(X373,1))&amp;RIGHT(X373,LEN(X373)-1))</f>
        <v>Œufs</v>
      </c>
      <c r="Z373" s="2044"/>
      <c r="AA373" s="3594" t="s">
        <v>2373</v>
      </c>
      <c r="AB373" s="2357"/>
      <c r="AC373" s="2357"/>
      <c r="AD373" s="2350"/>
      <c r="AE373" s="2350"/>
      <c r="AF373" s="2350"/>
      <c r="AG373" s="2350"/>
      <c r="AH373" s="2350"/>
      <c r="AI373" s="2350"/>
      <c r="AJ373" s="2350"/>
      <c r="AK373" s="2350"/>
      <c r="AL373" s="2350"/>
      <c r="AM373" s="2350"/>
      <c r="AN373" s="2350"/>
      <c r="AO373" s="2350"/>
      <c r="AP373" s="2350"/>
    </row>
    <row r="374" spans="1:42" ht="21">
      <c r="A374" s="5209"/>
      <c r="B374" s="2406">
        <f>LARGE(B372:B373,1)+1</f>
        <v>3</v>
      </c>
      <c r="C374" s="2206" t="s">
        <v>2491</v>
      </c>
      <c r="D374" s="2846"/>
      <c r="E374" s="2846"/>
      <c r="F374" s="2955"/>
      <c r="G374" s="2156"/>
      <c r="H374" s="2156"/>
      <c r="I374" s="2909" t="str">
        <f t="shared" ref="I374:I392" si="30">IF(S374="","",Y374)</f>
        <v>Pissenlits blancs (ou endives)</v>
      </c>
      <c r="J374" s="2910">
        <f>IF(ISTEXT(P374),P374,IF(ISBLANK(P374),0,(P374/T362)*M362))</f>
        <v>0</v>
      </c>
      <c r="K374" s="2897" t="str">
        <f t="shared" si="25"/>
        <v/>
      </c>
      <c r="L374" s="2911">
        <f>IF(ISTEXT(T374),0,IF(ISBLANK(T374),0,(T374/T362)*M362)*1000)</f>
        <v>305.73248407643314</v>
      </c>
      <c r="M374" s="2894">
        <f>+IF(ISTEXT(T374),0,IF(ISBLANK(T374),0,(T374/T362)*M362))</f>
        <v>0.30573248407643316</v>
      </c>
      <c r="N374" s="2900">
        <f>M374/M394</f>
        <v>0.12738853503184716</v>
      </c>
      <c r="O374" s="2801"/>
      <c r="P374" s="2795"/>
      <c r="Q374" s="2796"/>
      <c r="R374" s="2797">
        <v>0.2</v>
      </c>
      <c r="S374" s="2798" t="s">
        <v>2853</v>
      </c>
      <c r="T374" s="2799">
        <f t="shared" si="26"/>
        <v>0.2</v>
      </c>
      <c r="U374" s="3483"/>
      <c r="V374" s="2808"/>
      <c r="W374" s="3183" t="str">
        <f t="shared" si="28"/>
        <v>pissenlits blancs (ou endives)</v>
      </c>
      <c r="X374" s="3184" t="str">
        <f t="shared" si="27"/>
        <v>pissenlits blancs (ou endives)</v>
      </c>
      <c r="Y374" s="3190" t="str">
        <f t="shared" si="29"/>
        <v>Pissenlits blancs (ou endives)</v>
      </c>
      <c r="Z374" s="2044"/>
      <c r="AA374" s="3594" t="s">
        <v>2373</v>
      </c>
      <c r="AB374" s="2357"/>
      <c r="AC374" s="2357"/>
      <c r="AD374" s="2350"/>
      <c r="AE374" s="2350"/>
      <c r="AF374" s="2350"/>
      <c r="AG374" s="2350"/>
      <c r="AH374" s="2350"/>
      <c r="AI374" s="2350"/>
      <c r="AJ374" s="2350"/>
      <c r="AK374" s="2350"/>
      <c r="AL374" s="2350"/>
      <c r="AM374" s="2350"/>
      <c r="AN374" s="2350"/>
      <c r="AO374" s="2350"/>
      <c r="AP374" s="2350"/>
    </row>
    <row r="375" spans="1:42" ht="21">
      <c r="A375" s="5209"/>
      <c r="B375" s="2406">
        <f>LARGE(B372:B374,1)+1</f>
        <v>4</v>
      </c>
      <c r="C375" s="2206" t="s">
        <v>2492</v>
      </c>
      <c r="D375" s="2846"/>
      <c r="E375" s="2846"/>
      <c r="F375" s="2955"/>
      <c r="G375" s="3257"/>
      <c r="H375" s="3257"/>
      <c r="I375" s="3258" t="str">
        <f t="shared" si="30"/>
        <v>Fenouil bulbe</v>
      </c>
      <c r="J375" s="3259">
        <f>IF(ISTEXT(P375),P375,IF(ISBLANK(P375),0,(P375/T362)*M362))</f>
        <v>0</v>
      </c>
      <c r="K375" s="3260" t="str">
        <f t="shared" si="25"/>
        <v/>
      </c>
      <c r="L375" s="3261">
        <f>IF(ISTEXT(T375),0,IF(ISBLANK(T375),0,(T375/T362)*M362)*1000)</f>
        <v>458.59872611464971</v>
      </c>
      <c r="M375" s="3262">
        <f>+IF(ISTEXT(T375),0,IF(ISBLANK(T375),0,(T375/T362)*M362))</f>
        <v>0.45859872611464969</v>
      </c>
      <c r="N375" s="3263">
        <f>M375/M394</f>
        <v>0.19108280254777071</v>
      </c>
      <c r="O375" s="2801"/>
      <c r="P375" s="2795"/>
      <c r="Q375" s="2796"/>
      <c r="R375" s="2797">
        <v>0.3</v>
      </c>
      <c r="S375" s="2798" t="s">
        <v>2854</v>
      </c>
      <c r="T375" s="2799">
        <f t="shared" si="26"/>
        <v>0.3</v>
      </c>
      <c r="U375" s="3483"/>
      <c r="V375" s="2808"/>
      <c r="W375" s="3183" t="str">
        <f t="shared" si="28"/>
        <v>fenouil bulbe</v>
      </c>
      <c r="X375" s="3184" t="str">
        <f t="shared" si="27"/>
        <v>fenouil bulbe</v>
      </c>
      <c r="Y375" s="3190" t="str">
        <f t="shared" si="29"/>
        <v>Fenouil bulbe</v>
      </c>
      <c r="Z375" s="2044"/>
      <c r="AA375" s="3594" t="s">
        <v>2373</v>
      </c>
      <c r="AB375" s="2357"/>
      <c r="AC375" s="2357"/>
      <c r="AD375" s="2350"/>
      <c r="AE375" s="2350"/>
      <c r="AF375" s="2350"/>
      <c r="AG375" s="2350"/>
      <c r="AH375" s="2350"/>
      <c r="AI375" s="2350"/>
      <c r="AJ375" s="2350"/>
      <c r="AK375" s="2350"/>
      <c r="AL375" s="2350"/>
      <c r="AM375" s="2350"/>
      <c r="AN375" s="2350"/>
      <c r="AO375" s="2350"/>
      <c r="AP375" s="2350"/>
    </row>
    <row r="376" spans="1:42" ht="21">
      <c r="A376" s="5209"/>
      <c r="B376" s="2406">
        <f>LARGE(B372:B375,1)+1</f>
        <v>5</v>
      </c>
      <c r="C376" s="2849"/>
      <c r="D376" s="2846"/>
      <c r="E376" s="2846"/>
      <c r="F376" s="2955"/>
      <c r="G376" s="2156"/>
      <c r="H376" s="2156"/>
      <c r="I376" s="2909" t="str">
        <f t="shared" si="30"/>
        <v>Betterave</v>
      </c>
      <c r="J376" s="2910">
        <f>IF(ISTEXT(P376),P376,IF(ISBLANK(P376),0,(P376/T362)*M362))</f>
        <v>0</v>
      </c>
      <c r="K376" s="2897" t="str">
        <f t="shared" si="25"/>
        <v/>
      </c>
      <c r="L376" s="2911">
        <f>IF(ISTEXT(T376),0,IF(ISBLANK(T376),0,(T376/T362)*M362)*1000)</f>
        <v>917.19745222929942</v>
      </c>
      <c r="M376" s="2894">
        <f>+IF(ISTEXT(T376),0,IF(ISBLANK(T376),0,(T376/T362)*M362))</f>
        <v>0.91719745222929938</v>
      </c>
      <c r="N376" s="2900">
        <f>M376/M394</f>
        <v>0.38216560509554143</v>
      </c>
      <c r="O376" s="2801"/>
      <c r="P376" s="2795"/>
      <c r="Q376" s="2796"/>
      <c r="R376" s="2797">
        <v>0.6</v>
      </c>
      <c r="S376" s="2798" t="s">
        <v>2856</v>
      </c>
      <c r="T376" s="2799">
        <f t="shared" si="26"/>
        <v>0.6</v>
      </c>
      <c r="U376" s="3373" t="s">
        <v>2856</v>
      </c>
      <c r="V376" s="2808" t="s">
        <v>2855</v>
      </c>
      <c r="W376" s="3183" t="str">
        <f t="shared" si="28"/>
        <v>betterave</v>
      </c>
      <c r="X376" s="3184" t="str">
        <f t="shared" si="27"/>
        <v>betterave</v>
      </c>
      <c r="Y376" s="3190" t="str">
        <f t="shared" si="29"/>
        <v>Betterave</v>
      </c>
      <c r="Z376" s="2044"/>
      <c r="AA376" s="3594" t="s">
        <v>2373</v>
      </c>
      <c r="AB376" s="2357"/>
      <c r="AC376" s="2357"/>
      <c r="AD376" s="2350"/>
      <c r="AE376" s="2350"/>
      <c r="AF376" s="2350"/>
      <c r="AG376" s="2350"/>
      <c r="AH376" s="2350"/>
      <c r="AI376" s="2350"/>
      <c r="AJ376" s="2350"/>
      <c r="AK376" s="2350"/>
      <c r="AL376" s="2350"/>
      <c r="AM376" s="2350"/>
      <c r="AN376" s="2350"/>
      <c r="AO376" s="2350"/>
      <c r="AP376" s="2350"/>
    </row>
    <row r="377" spans="1:42" ht="21">
      <c r="A377" s="5209"/>
      <c r="B377" s="2406">
        <f>LARGE(B372:B376,1)+1</f>
        <v>6</v>
      </c>
      <c r="C377" s="2851" t="s">
        <v>2493</v>
      </c>
      <c r="D377" s="2846"/>
      <c r="E377" s="2846"/>
      <c r="F377" s="2955"/>
      <c r="G377" s="3257"/>
      <c r="H377" s="3257"/>
      <c r="I377" s="3258" t="str">
        <f t="shared" si="30"/>
        <v>Oseille</v>
      </c>
      <c r="J377" s="3259">
        <f>IF(ISTEXT(P377),P377,IF(ISBLANK(P377),0,(P377/T362)*M362))</f>
        <v>0</v>
      </c>
      <c r="K377" s="3260" t="str">
        <f t="shared" si="25"/>
        <v/>
      </c>
      <c r="L377" s="3261">
        <f>IF(ISTEXT(T377),0,IF(ISBLANK(T377),0,(T377/T362)*M362)*1000)</f>
        <v>305.73248407643314</v>
      </c>
      <c r="M377" s="3262">
        <f>+IF(ISTEXT(T377),0,IF(ISBLANK(T377),0,(T377/T362)*M362))</f>
        <v>0.30573248407643316</v>
      </c>
      <c r="N377" s="3263">
        <f>M377/M394</f>
        <v>0.12738853503184716</v>
      </c>
      <c r="O377" s="2801"/>
      <c r="P377" s="2795"/>
      <c r="Q377" s="2796"/>
      <c r="R377" s="2797">
        <v>0.2</v>
      </c>
      <c r="S377" s="2798" t="s">
        <v>2857</v>
      </c>
      <c r="T377" s="2799">
        <f t="shared" si="26"/>
        <v>0.2</v>
      </c>
      <c r="U377" s="3483" t="s">
        <v>2858</v>
      </c>
      <c r="V377" s="2808"/>
      <c r="W377" s="3183" t="str">
        <f t="shared" si="28"/>
        <v>oseille</v>
      </c>
      <c r="X377" s="3184" t="str">
        <f t="shared" si="27"/>
        <v>oseille</v>
      </c>
      <c r="Y377" s="3190" t="str">
        <f t="shared" si="29"/>
        <v>Oseille</v>
      </c>
      <c r="Z377" s="2044"/>
      <c r="AA377" s="3594" t="s">
        <v>2373</v>
      </c>
      <c r="AB377" s="2357"/>
      <c r="AC377" s="2357"/>
      <c r="AD377" s="2350"/>
      <c r="AE377" s="2350"/>
      <c r="AF377" s="2350"/>
      <c r="AG377" s="2350"/>
      <c r="AH377" s="2350"/>
      <c r="AI377" s="2350"/>
      <c r="AJ377" s="2350"/>
      <c r="AK377" s="2350"/>
      <c r="AL377" s="2350"/>
      <c r="AM377" s="2350"/>
      <c r="AN377" s="2350"/>
      <c r="AO377" s="2350"/>
      <c r="AP377" s="2350"/>
    </row>
    <row r="378" spans="1:42" ht="21">
      <c r="A378" s="5209"/>
      <c r="B378" s="2406">
        <f>LARGE(B372:B377,1)+1</f>
        <v>7</v>
      </c>
      <c r="C378" s="2849" t="s">
        <v>2494</v>
      </c>
      <c r="D378" s="2846"/>
      <c r="E378" s="2846"/>
      <c r="F378" s="2955"/>
      <c r="G378" s="2156"/>
      <c r="H378" s="2156"/>
      <c r="I378" s="2909" t="str">
        <f t="shared" si="30"/>
        <v>Ciboulette</v>
      </c>
      <c r="J378" s="2910">
        <f>IF(ISTEXT(P378),P378,IF(ISBLANK(P378),0,(P378/T362)*M362))</f>
        <v>0</v>
      </c>
      <c r="K378" s="2897" t="str">
        <f t="shared" si="25"/>
        <v/>
      </c>
      <c r="L378" s="2911">
        <f>IF(ISTEXT(T378),0,IF(ISBLANK(T378),0,(T378/T362)*M362)*1000)</f>
        <v>30.573248407643316</v>
      </c>
      <c r="M378" s="2894">
        <f>+IF(ISTEXT(T378),0,IF(ISBLANK(T378),0,(T378/T362)*M362))</f>
        <v>3.0573248407643316E-2</v>
      </c>
      <c r="N378" s="2900">
        <f>M378/M394</f>
        <v>1.2738853503184716E-2</v>
      </c>
      <c r="O378" s="2801"/>
      <c r="P378" s="2795"/>
      <c r="Q378" s="2796"/>
      <c r="R378" s="2797">
        <v>0.02</v>
      </c>
      <c r="S378" s="2798" t="s">
        <v>2859</v>
      </c>
      <c r="T378" s="2799">
        <f t="shared" si="26"/>
        <v>0.02</v>
      </c>
      <c r="U378" s="3483"/>
      <c r="V378" s="2808"/>
      <c r="W378" s="3183" t="str">
        <f t="shared" si="28"/>
        <v>ciboulette</v>
      </c>
      <c r="X378" s="3184" t="str">
        <f t="shared" si="27"/>
        <v>ciboulette</v>
      </c>
      <c r="Y378" s="3190" t="str">
        <f t="shared" si="29"/>
        <v>Ciboulette</v>
      </c>
      <c r="Z378" s="2044"/>
      <c r="AA378" s="3594" t="s">
        <v>2373</v>
      </c>
      <c r="AB378" s="2357"/>
      <c r="AC378" s="2357"/>
      <c r="AD378" s="2350"/>
      <c r="AE378" s="2350"/>
      <c r="AF378" s="2350"/>
      <c r="AG378" s="2350"/>
      <c r="AH378" s="2350"/>
      <c r="AI378" s="2350"/>
      <c r="AJ378" s="2350"/>
      <c r="AK378" s="2350"/>
      <c r="AL378" s="2350"/>
      <c r="AM378" s="2350"/>
      <c r="AN378" s="2350"/>
      <c r="AO378" s="2350"/>
      <c r="AP378" s="2350"/>
    </row>
    <row r="379" spans="1:42" ht="21">
      <c r="A379" s="5209"/>
      <c r="B379" s="2406">
        <f>LARGE(B372:B378,1)+1</f>
        <v>8</v>
      </c>
      <c r="C379" s="2849" t="s">
        <v>2487</v>
      </c>
      <c r="D379" s="2846"/>
      <c r="E379" s="2846"/>
      <c r="F379" s="2955"/>
      <c r="G379" s="3257"/>
      <c r="H379" s="3257"/>
      <c r="I379" s="3258" t="str">
        <f t="shared" si="30"/>
        <v/>
      </c>
      <c r="J379" s="3259">
        <f>IF(ISTEXT(P379),P379,IF(ISBLANK(P379),0,(P379/T362)*M362))</f>
        <v>0</v>
      </c>
      <c r="K379" s="3260" t="str">
        <f t="shared" si="25"/>
        <v/>
      </c>
      <c r="L379" s="3261">
        <f>IF(ISTEXT(T379),0,IF(ISBLANK(T379),0,(T379/T362)*M362)*1000)</f>
        <v>0</v>
      </c>
      <c r="M379" s="3262">
        <f>+IF(ISTEXT(T379),0,IF(ISBLANK(T379),0,(T379/T362)*M362))</f>
        <v>0</v>
      </c>
      <c r="N379" s="3263">
        <f>M379/M394</f>
        <v>0</v>
      </c>
      <c r="O379" s="2801"/>
      <c r="P379" s="2795"/>
      <c r="Q379" s="2796"/>
      <c r="R379" s="2797"/>
      <c r="S379" s="2798"/>
      <c r="T379" s="2799">
        <f t="shared" si="26"/>
        <v>0</v>
      </c>
      <c r="U379" s="3483"/>
      <c r="V379" s="2808"/>
      <c r="W379" s="3183" t="str">
        <f t="shared" si="28"/>
        <v/>
      </c>
      <c r="X379" s="3184" t="str">
        <f t="shared" si="27"/>
        <v/>
      </c>
      <c r="Y379" s="3190" t="str">
        <f t="shared" si="29"/>
        <v/>
      </c>
      <c r="Z379" s="2044"/>
      <c r="AA379" s="3594" t="s">
        <v>2373</v>
      </c>
      <c r="AB379" s="2357"/>
      <c r="AC379" s="2357"/>
      <c r="AD379" s="2350"/>
      <c r="AE379" s="2350"/>
      <c r="AF379" s="2350"/>
      <c r="AG379" s="2350"/>
      <c r="AH379" s="2350"/>
      <c r="AI379" s="2350"/>
      <c r="AJ379" s="2350"/>
      <c r="AK379" s="2350"/>
      <c r="AL379" s="2350"/>
      <c r="AM379" s="2350"/>
      <c r="AN379" s="2350"/>
      <c r="AO379" s="2350"/>
      <c r="AP379" s="2350"/>
    </row>
    <row r="380" spans="1:42" ht="21">
      <c r="A380" s="5209"/>
      <c r="B380" s="2406">
        <f>LARGE(B372:B379,1)+1</f>
        <v>9</v>
      </c>
      <c r="C380" s="2956" t="s">
        <v>2503</v>
      </c>
      <c r="D380" s="2846"/>
      <c r="E380" s="2846"/>
      <c r="F380" s="2955"/>
      <c r="G380" s="2156"/>
      <c r="H380" s="2156"/>
      <c r="I380" s="2909" t="str">
        <f t="shared" si="30"/>
        <v>Huile</v>
      </c>
      <c r="J380" s="2910">
        <f>IF(ISTEXT(P380),P380,IF(ISBLANK(P380),0,(P380/T362)*M362))</f>
        <v>0</v>
      </c>
      <c r="K380" s="2897" t="str">
        <f t="shared" si="25"/>
        <v/>
      </c>
      <c r="L380" s="2911">
        <f>IF(ISTEXT(T380),0,IF(ISBLANK(T380),0,(T380/T362)*M362)*1000)</f>
        <v>229.29936305732485</v>
      </c>
      <c r="M380" s="2894">
        <f>+IF(ISTEXT(T380),0,IF(ISBLANK(T380),0,(T380/T362)*M362))</f>
        <v>0.22929936305732485</v>
      </c>
      <c r="N380" s="2900">
        <f>M380/M394</f>
        <v>9.5541401273885357E-2</v>
      </c>
      <c r="O380" s="2801"/>
      <c r="P380" s="2795"/>
      <c r="Q380" s="2796"/>
      <c r="R380" s="2797">
        <v>0.15</v>
      </c>
      <c r="S380" s="2798" t="s">
        <v>1125</v>
      </c>
      <c r="T380" s="2799">
        <f t="shared" si="26"/>
        <v>0.15</v>
      </c>
      <c r="U380" s="3483"/>
      <c r="V380" s="2808"/>
      <c r="W380" s="3183" t="str">
        <f t="shared" si="28"/>
        <v>huile</v>
      </c>
      <c r="X380" s="3184" t="str">
        <f t="shared" si="27"/>
        <v>huile</v>
      </c>
      <c r="Y380" s="3190" t="str">
        <f t="shared" si="29"/>
        <v>Huile</v>
      </c>
      <c r="Z380" s="2044"/>
      <c r="AA380" s="3594" t="s">
        <v>2373</v>
      </c>
      <c r="AB380" s="2357"/>
      <c r="AC380" s="2357"/>
      <c r="AD380" s="2350"/>
      <c r="AE380" s="2350"/>
      <c r="AF380" s="2350"/>
      <c r="AG380" s="2350"/>
      <c r="AH380" s="2350"/>
      <c r="AI380" s="2350"/>
      <c r="AJ380" s="2350"/>
      <c r="AK380" s="2350"/>
      <c r="AL380" s="2350"/>
      <c r="AM380" s="2350"/>
      <c r="AN380" s="2350"/>
      <c r="AO380" s="2350"/>
      <c r="AP380" s="2350"/>
    </row>
    <row r="381" spans="1:42" ht="21">
      <c r="A381" s="5209"/>
      <c r="B381" s="2406">
        <f>LARGE(B372:B380,1)+1</f>
        <v>10</v>
      </c>
      <c r="C381" s="2956" t="s">
        <v>2504</v>
      </c>
      <c r="D381" s="2846"/>
      <c r="E381" s="2846"/>
      <c r="F381" s="2955"/>
      <c r="G381" s="3257"/>
      <c r="H381" s="3257"/>
      <c r="I381" s="3258" t="str">
        <f t="shared" si="30"/>
        <v>Vinaigre</v>
      </c>
      <c r="J381" s="3259">
        <f>IF(ISTEXT(P381),P381,IF(ISBLANK(P381),0,(P381/T362)*M362))</f>
        <v>0</v>
      </c>
      <c r="K381" s="3260" t="str">
        <f t="shared" si="25"/>
        <v/>
      </c>
      <c r="L381" s="3261">
        <f>IF(ISTEXT(T381),0,IF(ISBLANK(T381),0,(T381/T362)*M362)*1000)</f>
        <v>76.433121019108285</v>
      </c>
      <c r="M381" s="3262">
        <f>+IF(ISTEXT(T381),0,IF(ISBLANK(T381),0,(T381/T362)*M362))</f>
        <v>7.6433121019108291E-2</v>
      </c>
      <c r="N381" s="3263">
        <f>M381/M394</f>
        <v>3.184713375796179E-2</v>
      </c>
      <c r="O381" s="2801"/>
      <c r="P381" s="2795"/>
      <c r="Q381" s="2796"/>
      <c r="R381" s="2797">
        <v>0.05</v>
      </c>
      <c r="S381" s="2798" t="s">
        <v>2860</v>
      </c>
      <c r="T381" s="2799">
        <f t="shared" si="26"/>
        <v>0.05</v>
      </c>
      <c r="U381" s="3483" t="s">
        <v>2862</v>
      </c>
      <c r="V381" s="2808"/>
      <c r="W381" s="3183" t="str">
        <f t="shared" si="28"/>
        <v>vinaigre</v>
      </c>
      <c r="X381" s="3184" t="str">
        <f t="shared" si="27"/>
        <v>vinaigre</v>
      </c>
      <c r="Y381" s="3190" t="str">
        <f t="shared" si="29"/>
        <v>Vinaigre</v>
      </c>
      <c r="Z381" s="2044"/>
      <c r="AA381" s="3594" t="s">
        <v>2373</v>
      </c>
      <c r="AB381" s="2357"/>
      <c r="AC381" s="2357"/>
      <c r="AD381" s="2350"/>
      <c r="AE381" s="2350"/>
      <c r="AF381" s="2350"/>
      <c r="AG381" s="2350"/>
      <c r="AH381" s="2350"/>
      <c r="AI381" s="2350"/>
      <c r="AJ381" s="2350"/>
      <c r="AK381" s="2350"/>
      <c r="AL381" s="2350"/>
      <c r="AM381" s="2350"/>
      <c r="AN381" s="2350"/>
      <c r="AO381" s="2350"/>
      <c r="AP381" s="2350"/>
    </row>
    <row r="382" spans="1:42" ht="21">
      <c r="A382" s="5209"/>
      <c r="B382" s="2406">
        <f>LARGE(B372:B381,1)+1</f>
        <v>11</v>
      </c>
      <c r="C382" s="2849"/>
      <c r="D382" s="2846"/>
      <c r="E382" s="2846"/>
      <c r="F382" s="2955"/>
      <c r="G382" s="2156"/>
      <c r="H382" s="2359"/>
      <c r="I382" s="2909" t="str">
        <f t="shared" si="30"/>
        <v>Sel</v>
      </c>
      <c r="J382" s="2910">
        <f>IF(ISTEXT(P382),P382,IF(ISBLANK(P382),0,(P382/T362)*M362))</f>
        <v>0</v>
      </c>
      <c r="K382" s="2897" t="str">
        <f t="shared" si="25"/>
        <v>Pm</v>
      </c>
      <c r="L382" s="2911">
        <f>IF(ISTEXT(T382),0,IF(ISBLANK(T382),0,(T382/T362)*M362)*1000)</f>
        <v>0</v>
      </c>
      <c r="M382" s="2894">
        <f>+IF(ISTEXT(T382),0,IF(ISBLANK(T382),0,(T382/T362)*M362))</f>
        <v>0</v>
      </c>
      <c r="N382" s="2900">
        <f>M382/M394</f>
        <v>0</v>
      </c>
      <c r="O382" s="2801"/>
      <c r="P382" s="2795"/>
      <c r="Q382" s="2796" t="s">
        <v>596</v>
      </c>
      <c r="R382" s="2797"/>
      <c r="S382" s="2798" t="s">
        <v>1050</v>
      </c>
      <c r="T382" s="2799">
        <f t="shared" si="26"/>
        <v>0</v>
      </c>
      <c r="U382" s="3483"/>
      <c r="V382" s="2808"/>
      <c r="W382" s="3183" t="str">
        <f t="shared" si="28"/>
        <v>sel</v>
      </c>
      <c r="X382" s="3184" t="str">
        <f t="shared" si="27"/>
        <v>sel</v>
      </c>
      <c r="Y382" s="3190" t="str">
        <f t="shared" si="29"/>
        <v>Sel</v>
      </c>
      <c r="Z382" s="2044"/>
      <c r="AA382" s="3594" t="s">
        <v>2373</v>
      </c>
      <c r="AB382" s="2357"/>
      <c r="AC382" s="2357"/>
      <c r="AD382" s="2350"/>
      <c r="AE382" s="2350"/>
      <c r="AF382" s="2350"/>
      <c r="AG382" s="2350"/>
      <c r="AH382" s="2350"/>
      <c r="AI382" s="2350"/>
      <c r="AJ382" s="2350"/>
      <c r="AK382" s="2350"/>
      <c r="AL382" s="2350"/>
      <c r="AM382" s="2350"/>
      <c r="AN382" s="2350"/>
      <c r="AO382" s="2350"/>
      <c r="AP382" s="2350"/>
    </row>
    <row r="383" spans="1:42" ht="21">
      <c r="A383" s="5209"/>
      <c r="B383" s="2406">
        <f>LARGE(B372:B382,1)+1</f>
        <v>12</v>
      </c>
      <c r="C383" s="2956" t="s">
        <v>2505</v>
      </c>
      <c r="D383" s="2846"/>
      <c r="E383" s="2846"/>
      <c r="F383" s="2955"/>
      <c r="G383" s="3257"/>
      <c r="H383" s="3257"/>
      <c r="I383" s="3258" t="str">
        <f t="shared" si="30"/>
        <v>Poivre</v>
      </c>
      <c r="J383" s="3259">
        <f>IF(ISTEXT(P383),P383,IF(ISBLANK(P383),0,(P383/T362)*M362))</f>
        <v>0</v>
      </c>
      <c r="K383" s="3260" t="str">
        <f t="shared" si="25"/>
        <v>Pm</v>
      </c>
      <c r="L383" s="3261">
        <f>IF(ISTEXT(T383),0,IF(ISBLANK(T383),0,(T383/T362)*M362)*1000)</f>
        <v>0</v>
      </c>
      <c r="M383" s="3262">
        <f>+IF(ISTEXT(T383),0,IF(ISBLANK(T383),0,(T383/T362)*M362))</f>
        <v>0</v>
      </c>
      <c r="N383" s="3263">
        <f>M383/M394</f>
        <v>0</v>
      </c>
      <c r="O383" s="2801"/>
      <c r="P383" s="2795"/>
      <c r="Q383" s="2796" t="s">
        <v>596</v>
      </c>
      <c r="R383" s="2797"/>
      <c r="S383" s="2798" t="s">
        <v>1538</v>
      </c>
      <c r="T383" s="2799">
        <f t="shared" si="26"/>
        <v>0</v>
      </c>
      <c r="U383" s="3483"/>
      <c r="V383" s="2808"/>
      <c r="W383" s="3183" t="str">
        <f t="shared" si="28"/>
        <v>poivre</v>
      </c>
      <c r="X383" s="3184" t="str">
        <f t="shared" si="27"/>
        <v>poivre</v>
      </c>
      <c r="Y383" s="3190" t="str">
        <f t="shared" si="29"/>
        <v>Poivre</v>
      </c>
      <c r="Z383" s="2044"/>
      <c r="AA383" s="3594" t="s">
        <v>2373</v>
      </c>
      <c r="AB383" s="2357"/>
      <c r="AC383" s="2357"/>
      <c r="AD383" s="2350"/>
      <c r="AE383" s="2350"/>
      <c r="AF383" s="2350"/>
      <c r="AG383" s="2350"/>
      <c r="AH383" s="2350"/>
      <c r="AI383" s="2350"/>
      <c r="AJ383" s="2350"/>
      <c r="AK383" s="2350"/>
      <c r="AL383" s="2350"/>
      <c r="AM383" s="2350"/>
      <c r="AN383" s="2350"/>
      <c r="AO383" s="2350"/>
      <c r="AP383" s="2350"/>
    </row>
    <row r="384" spans="1:42" ht="21">
      <c r="A384" s="5209"/>
      <c r="B384" s="2406">
        <f>LARGE(B372:B383,1)+1</f>
        <v>13</v>
      </c>
      <c r="C384" s="2956" t="s">
        <v>2506</v>
      </c>
      <c r="D384" s="2846"/>
      <c r="E384" s="2846"/>
      <c r="F384" s="2955"/>
      <c r="G384" s="2156"/>
      <c r="H384" s="2156"/>
      <c r="I384" s="2909" t="str">
        <f t="shared" si="30"/>
        <v>Moutarde de dijon</v>
      </c>
      <c r="J384" s="2910">
        <f>IF(ISTEXT(P384),P384,IF(ISBLANK(P384),0,(P384/T362)*M362))</f>
        <v>0</v>
      </c>
      <c r="K384" s="2897" t="str">
        <f t="shared" si="25"/>
        <v>Pm</v>
      </c>
      <c r="L384" s="2911">
        <f>IF(ISTEXT(T384),0,IF(ISBLANK(T384),0,(T384/T362)*M362)*1000)</f>
        <v>0</v>
      </c>
      <c r="M384" s="2894">
        <f>+IF(ISTEXT(T384),0,IF(ISBLANK(T384),0,(T384/T362)*M362))</f>
        <v>0</v>
      </c>
      <c r="N384" s="2900">
        <f>M384/M394</f>
        <v>0</v>
      </c>
      <c r="O384" s="2801"/>
      <c r="P384" s="2795"/>
      <c r="Q384" s="2796" t="s">
        <v>596</v>
      </c>
      <c r="R384" s="2797"/>
      <c r="S384" s="2798" t="s">
        <v>2861</v>
      </c>
      <c r="T384" s="2799">
        <f t="shared" si="26"/>
        <v>0</v>
      </c>
      <c r="U384" s="3483" t="s">
        <v>2863</v>
      </c>
      <c r="V384" s="2808" t="s">
        <v>2864</v>
      </c>
      <c r="W384" s="3183" t="str">
        <f t="shared" si="28"/>
        <v>moutarde de dijon</v>
      </c>
      <c r="X384" s="3184" t="str">
        <f t="shared" si="27"/>
        <v>moutarde de dijon</v>
      </c>
      <c r="Y384" s="3190" t="str">
        <f t="shared" si="29"/>
        <v>Moutarde de dijon</v>
      </c>
      <c r="Z384" s="2044"/>
      <c r="AA384" s="3594" t="s">
        <v>2373</v>
      </c>
      <c r="AB384" s="2357"/>
      <c r="AC384" s="2357"/>
      <c r="AD384" s="2350"/>
      <c r="AE384" s="2350"/>
      <c r="AF384" s="2350"/>
      <c r="AG384" s="2350"/>
      <c r="AH384" s="2350"/>
      <c r="AI384" s="2350"/>
      <c r="AJ384" s="2350"/>
      <c r="AK384" s="2350"/>
      <c r="AL384" s="2350"/>
      <c r="AM384" s="2350"/>
      <c r="AN384" s="2350"/>
      <c r="AO384" s="2350"/>
      <c r="AP384" s="2350"/>
    </row>
    <row r="385" spans="1:43" ht="21">
      <c r="A385" s="5209"/>
      <c r="B385" s="2406">
        <f>LARGE(B372:B384,1)+1</f>
        <v>14</v>
      </c>
      <c r="C385" s="2956" t="s">
        <v>2507</v>
      </c>
      <c r="D385" s="2846"/>
      <c r="E385" s="2846"/>
      <c r="F385" s="2955"/>
      <c r="G385" s="3257"/>
      <c r="H385" s="3257"/>
      <c r="I385" s="3258" t="str">
        <f t="shared" si="30"/>
        <v/>
      </c>
      <c r="J385" s="3259">
        <f>IF(ISTEXT(P385),P385,IF(ISBLANK(P385),0,(P385/T362)*M362))</f>
        <v>0</v>
      </c>
      <c r="K385" s="3260" t="str">
        <f t="shared" si="25"/>
        <v/>
      </c>
      <c r="L385" s="3261">
        <f>IF(ISTEXT(T385),0,IF(ISBLANK(T385),0,(T385/T362)*M362)*1000)</f>
        <v>0</v>
      </c>
      <c r="M385" s="3262">
        <f>+IF(ISTEXT(T385),0,IF(ISBLANK(T385),0,(T385/T362)*M362))</f>
        <v>0</v>
      </c>
      <c r="N385" s="3263">
        <f>M385/M394</f>
        <v>0</v>
      </c>
      <c r="O385" s="2801"/>
      <c r="P385" s="2795"/>
      <c r="Q385" s="2796"/>
      <c r="R385" s="2797"/>
      <c r="S385" s="2798"/>
      <c r="T385" s="2799">
        <f t="shared" si="26"/>
        <v>0</v>
      </c>
      <c r="U385" s="3483"/>
      <c r="V385" s="2808"/>
      <c r="W385" s="3183" t="str">
        <f t="shared" si="28"/>
        <v/>
      </c>
      <c r="X385" s="3184" t="str">
        <f t="shared" si="27"/>
        <v/>
      </c>
      <c r="Y385" s="3190" t="str">
        <f t="shared" si="29"/>
        <v/>
      </c>
      <c r="Z385" s="2044"/>
      <c r="AA385" s="3594" t="s">
        <v>2373</v>
      </c>
      <c r="AB385" s="2357"/>
      <c r="AC385" s="2357"/>
      <c r="AD385" s="2350"/>
      <c r="AE385" s="2350"/>
      <c r="AF385" s="2350"/>
      <c r="AG385" s="2350"/>
      <c r="AH385" s="2350"/>
      <c r="AI385" s="2350"/>
      <c r="AJ385" s="2350"/>
      <c r="AK385" s="2350"/>
      <c r="AL385" s="2350"/>
      <c r="AM385" s="2350"/>
      <c r="AN385" s="2350"/>
      <c r="AO385" s="2350"/>
      <c r="AP385" s="2350"/>
      <c r="AQ385" s="2350"/>
    </row>
    <row r="386" spans="1:43" ht="21">
      <c r="A386" s="5209"/>
      <c r="B386" s="2406">
        <f>LARGE(B372:B385,1)+1</f>
        <v>15</v>
      </c>
      <c r="C386" s="2956" t="s">
        <v>2509</v>
      </c>
      <c r="D386" s="2846"/>
      <c r="E386" s="2846"/>
      <c r="F386" s="2955"/>
      <c r="G386" s="2156"/>
      <c r="H386" s="2156"/>
      <c r="I386" s="2909" t="str">
        <f t="shared" si="30"/>
        <v>Saisir ou coller vos produits</v>
      </c>
      <c r="J386" s="2910">
        <f>IF(ISTEXT(P386),P386,IF(ISBLANK(P386),0,(P386/T362)*M362))</f>
        <v>0</v>
      </c>
      <c r="K386" s="2897" t="str">
        <f t="shared" si="25"/>
        <v/>
      </c>
      <c r="L386" s="2911">
        <f>IF(ISTEXT(T386),0,IF(ISBLANK(T386),0,(T386/T362)*M362)*1000)</f>
        <v>0</v>
      </c>
      <c r="M386" s="2894">
        <f>+IF(ISTEXT(T386),0,IF(ISBLANK(T386),0,(T386/T362)*M362))</f>
        <v>0</v>
      </c>
      <c r="N386" s="2900">
        <f>M386/M394</f>
        <v>0</v>
      </c>
      <c r="O386" s="2801"/>
      <c r="P386" s="2795"/>
      <c r="Q386" s="2796"/>
      <c r="R386" s="2797"/>
      <c r="S386" s="2798" t="s">
        <v>348</v>
      </c>
      <c r="T386" s="2799">
        <f t="shared" si="26"/>
        <v>0</v>
      </c>
      <c r="U386" s="3483"/>
      <c r="V386" s="2808"/>
      <c r="W386" s="3183" t="str">
        <f t="shared" si="28"/>
        <v>saisir ou coller vos produits</v>
      </c>
      <c r="X386" s="3184" t="str">
        <f t="shared" si="27"/>
        <v>saisir ou coller vos produits</v>
      </c>
      <c r="Y386" s="3190" t="str">
        <f t="shared" si="29"/>
        <v>Saisir ou coller vos produits</v>
      </c>
      <c r="Z386" s="2044"/>
      <c r="AA386" s="3594" t="s">
        <v>2373</v>
      </c>
      <c r="AB386" s="2381"/>
      <c r="AC386" s="2350"/>
      <c r="AD386" s="2350"/>
      <c r="AE386" s="2350"/>
      <c r="AF386" s="2350"/>
      <c r="AG386" s="2350"/>
      <c r="AH386" s="2350"/>
      <c r="AI386" s="2350"/>
      <c r="AJ386" s="2350"/>
      <c r="AK386" s="2350"/>
      <c r="AL386" s="2350"/>
      <c r="AM386" s="2350"/>
      <c r="AN386" s="2350"/>
      <c r="AO386" s="2350"/>
      <c r="AP386" s="2350"/>
      <c r="AQ386" s="2350"/>
    </row>
    <row r="387" spans="1:43" ht="21">
      <c r="A387" s="5209"/>
      <c r="B387" s="2406">
        <f>LARGE(B372:B386,1)+1</f>
        <v>16</v>
      </c>
      <c r="C387" s="2956" t="s">
        <v>2508</v>
      </c>
      <c r="D387" s="2846"/>
      <c r="E387" s="2846"/>
      <c r="F387" s="2955"/>
      <c r="G387" s="3257"/>
      <c r="H387" s="3257"/>
      <c r="I387" s="3258" t="str">
        <f t="shared" si="30"/>
        <v>Dans la colonne S</v>
      </c>
      <c r="J387" s="3259">
        <f>IF(ISTEXT(P387),P387,IF(ISBLANK(P387),0,(P387/T362)*M362))</f>
        <v>0</v>
      </c>
      <c r="K387" s="3260" t="str">
        <f t="shared" si="25"/>
        <v/>
      </c>
      <c r="L387" s="3261">
        <f>IF(ISTEXT(T387),0,IF(ISBLANK(T387),0,(T387/T362)*M362)*1000)</f>
        <v>0</v>
      </c>
      <c r="M387" s="3262">
        <f>+IF(ISTEXT(T387),0,IF(ISBLANK(T387),0,(T387/T362)*M362))</f>
        <v>0</v>
      </c>
      <c r="N387" s="3263">
        <f>M387/M394</f>
        <v>0</v>
      </c>
      <c r="O387" s="2801"/>
      <c r="P387" s="2795"/>
      <c r="Q387" s="2796"/>
      <c r="R387" s="2797"/>
      <c r="S387" s="2798" t="s">
        <v>2473</v>
      </c>
      <c r="T387" s="2799">
        <f t="shared" si="26"/>
        <v>0</v>
      </c>
      <c r="U387" s="3483"/>
      <c r="V387" s="2808"/>
      <c r="W387" s="3183" t="str">
        <f t="shared" si="28"/>
        <v>dans la colonne S</v>
      </c>
      <c r="X387" s="3184" t="str">
        <f t="shared" si="27"/>
        <v>dans la colonne S</v>
      </c>
      <c r="Y387" s="3190" t="str">
        <f t="shared" si="29"/>
        <v>Dans la colonne S</v>
      </c>
      <c r="Z387" s="2044"/>
      <c r="AA387" s="3594" t="s">
        <v>2373</v>
      </c>
      <c r="AB387" s="2381"/>
      <c r="AC387" s="2350"/>
      <c r="AD387" s="2350"/>
      <c r="AE387" s="2350"/>
      <c r="AF387" s="2350"/>
      <c r="AG387" s="2350"/>
      <c r="AH387" s="2350"/>
      <c r="AI387" s="2350"/>
      <c r="AJ387" s="2350"/>
      <c r="AK387" s="2350"/>
      <c r="AL387" s="2350"/>
      <c r="AM387" s="2350"/>
      <c r="AN387" s="2350"/>
      <c r="AO387" s="2350"/>
      <c r="AP387" s="2350"/>
      <c r="AQ387" s="2350"/>
    </row>
    <row r="388" spans="1:43" ht="21">
      <c r="A388" s="5209"/>
      <c r="B388" s="2406">
        <f>LARGE(B372:B387,1)+1</f>
        <v>17</v>
      </c>
      <c r="C388" s="2956"/>
      <c r="D388" s="2846"/>
      <c r="E388" s="2846"/>
      <c r="F388" s="2955"/>
      <c r="G388" s="2156"/>
      <c r="H388" s="2156"/>
      <c r="I388" s="2909" t="str">
        <f t="shared" si="30"/>
        <v>Collage spécial Valeurs 1 2 3</v>
      </c>
      <c r="J388" s="2910">
        <f>IF(ISTEXT(P388),P388,IF(ISBLANK(P388),0,(P388/T362)*M362))</f>
        <v>0</v>
      </c>
      <c r="K388" s="2897" t="str">
        <f t="shared" si="25"/>
        <v/>
      </c>
      <c r="L388" s="2911">
        <f>IF(ISTEXT(T388),0,IF(ISBLANK(T388),0,(T388/T362)*M362)*1000)</f>
        <v>0</v>
      </c>
      <c r="M388" s="2894">
        <f>+IF(ISTEXT(T388),0,IF(ISBLANK(T388),0,(T388/T362)*M362))</f>
        <v>0</v>
      </c>
      <c r="N388" s="2900">
        <f>M388/M394</f>
        <v>0</v>
      </c>
      <c r="O388" s="2801"/>
      <c r="P388" s="2795"/>
      <c r="Q388" s="2796"/>
      <c r="R388" s="2797"/>
      <c r="S388" s="2798" t="s">
        <v>2477</v>
      </c>
      <c r="T388" s="2799">
        <f t="shared" si="26"/>
        <v>0</v>
      </c>
      <c r="U388" s="3483"/>
      <c r="V388" s="2808"/>
      <c r="W388" s="3183" t="str">
        <f t="shared" si="28"/>
        <v>collage spécial Valeurs 1 2 3</v>
      </c>
      <c r="X388" s="3184" t="str">
        <f t="shared" si="27"/>
        <v>collage spécial Valeurs 1 2 3</v>
      </c>
      <c r="Y388" s="3190" t="str">
        <f t="shared" si="29"/>
        <v>Collage spécial Valeurs 1 2 3</v>
      </c>
      <c r="Z388" s="2044"/>
      <c r="AA388" s="3594" t="s">
        <v>2373</v>
      </c>
      <c r="AB388" s="2381"/>
      <c r="AC388" s="2350"/>
      <c r="AD388" s="2350"/>
      <c r="AE388" s="2350"/>
      <c r="AF388" s="2350"/>
      <c r="AG388" s="2350"/>
      <c r="AH388" s="2350"/>
      <c r="AI388" s="2350"/>
      <c r="AJ388" s="2350"/>
      <c r="AK388" s="2350"/>
      <c r="AL388" s="2350"/>
      <c r="AM388" s="2350"/>
      <c r="AN388" s="2350"/>
      <c r="AO388" s="2350"/>
      <c r="AP388" s="2350"/>
      <c r="AQ388" s="2350"/>
    </row>
    <row r="389" spans="1:43" ht="21">
      <c r="A389" s="5209"/>
      <c r="B389" s="2406">
        <f>LARGE(B372:B388,1)+1</f>
        <v>18</v>
      </c>
      <c r="C389" s="2956"/>
      <c r="D389" s="2846"/>
      <c r="E389" s="2846"/>
      <c r="F389" s="2955"/>
      <c r="G389" s="3257"/>
      <c r="H389" s="3257"/>
      <c r="I389" s="3258" t="str">
        <f t="shared" si="30"/>
        <v>Les unités colonne P</v>
      </c>
      <c r="J389" s="3259">
        <f>IF(ISTEXT(P389),P389,IF(ISBLANK(P389),0,(P389/T362)*M362))</f>
        <v>0</v>
      </c>
      <c r="K389" s="3260" t="str">
        <f t="shared" si="25"/>
        <v/>
      </c>
      <c r="L389" s="3261">
        <f>IF(ISTEXT(T389),0,IF(ISBLANK(T389),0,(T389/T362)*M362)*1000)</f>
        <v>0</v>
      </c>
      <c r="M389" s="3262">
        <f>+IF(ISTEXT(T389),0,IF(ISBLANK(T389),0,(T389/T362)*M362))</f>
        <v>0</v>
      </c>
      <c r="N389" s="3263">
        <f>M389/M394</f>
        <v>0</v>
      </c>
      <c r="O389" s="2801"/>
      <c r="P389" s="2795"/>
      <c r="Q389" s="2796"/>
      <c r="R389" s="2797"/>
      <c r="S389" s="2798" t="s">
        <v>2474</v>
      </c>
      <c r="T389" s="2799">
        <f t="shared" si="26"/>
        <v>0</v>
      </c>
      <c r="U389" s="3483"/>
      <c r="V389" s="2808"/>
      <c r="W389" s="3183" t="str">
        <f t="shared" si="28"/>
        <v>les unités colonne P</v>
      </c>
      <c r="X389" s="3184" t="str">
        <f t="shared" si="27"/>
        <v>les unités colonne P</v>
      </c>
      <c r="Y389" s="3190" t="str">
        <f t="shared" si="29"/>
        <v>Les unités colonne P</v>
      </c>
      <c r="Z389" s="2044"/>
      <c r="AA389" s="3594" t="s">
        <v>2373</v>
      </c>
      <c r="AB389" s="2381"/>
      <c r="AC389" s="2350"/>
      <c r="AD389" s="2350"/>
      <c r="AE389" s="2350"/>
      <c r="AF389" s="2350"/>
      <c r="AG389" s="2350"/>
      <c r="AH389" s="2350"/>
      <c r="AI389" s="2350"/>
      <c r="AJ389" s="2350"/>
      <c r="AK389" s="2350"/>
      <c r="AL389" s="2350"/>
      <c r="AM389" s="2350"/>
      <c r="AN389" s="2350"/>
      <c r="AO389" s="2350"/>
      <c r="AP389" s="2350"/>
      <c r="AQ389" s="2350"/>
    </row>
    <row r="390" spans="1:43" ht="21">
      <c r="A390" s="5209"/>
      <c r="B390" s="2406">
        <f>LARGE(B372:B389,1)+1</f>
        <v>19</v>
      </c>
      <c r="C390" s="2956"/>
      <c r="D390" s="2846"/>
      <c r="E390" s="2846"/>
      <c r="F390" s="2955"/>
      <c r="G390" s="2156"/>
      <c r="H390" s="2156"/>
      <c r="I390" s="2909" t="str">
        <f t="shared" si="30"/>
        <v>Indiquez ce que c'est colonne Q</v>
      </c>
      <c r="J390" s="2910">
        <f>IF(ISTEXT(P390),P390,IF(ISBLANK(P390),0,(P390/T362)*M362))</f>
        <v>0</v>
      </c>
      <c r="K390" s="2897" t="str">
        <f t="shared" si="25"/>
        <v/>
      </c>
      <c r="L390" s="2911">
        <f>IF(ISTEXT(T390),0,IF(ISBLANK(T390),0,(T390/T362)*M362)*1000)</f>
        <v>0</v>
      </c>
      <c r="M390" s="2894">
        <f>+IF(ISTEXT(T390),0,IF(ISBLANK(T390),0,(T390/T362)*M362))</f>
        <v>0</v>
      </c>
      <c r="N390" s="2900">
        <f>M390/M394</f>
        <v>0</v>
      </c>
      <c r="O390" s="2801"/>
      <c r="P390" s="2795"/>
      <c r="Q390" s="2796"/>
      <c r="R390" s="2797"/>
      <c r="S390" s="2798" t="s">
        <v>2475</v>
      </c>
      <c r="T390" s="2799">
        <f t="shared" si="26"/>
        <v>0</v>
      </c>
      <c r="U390" s="3483"/>
      <c r="V390" s="2808"/>
      <c r="W390" s="3183" t="str">
        <f t="shared" si="28"/>
        <v>indiquez ce que c'est colonne Q</v>
      </c>
      <c r="X390" s="3184" t="str">
        <f t="shared" si="27"/>
        <v>indiquez ce que c'est colonne Q</v>
      </c>
      <c r="Y390" s="3190" t="str">
        <f t="shared" si="29"/>
        <v>Indiquez ce que c'est colonne Q</v>
      </c>
      <c r="Z390" s="2044"/>
      <c r="AA390" s="3594" t="s">
        <v>2373</v>
      </c>
      <c r="AB390" s="2381"/>
      <c r="AC390" s="2350"/>
      <c r="AD390" s="2350"/>
      <c r="AE390" s="2350"/>
      <c r="AF390" s="2350"/>
      <c r="AG390" s="2350"/>
      <c r="AH390" s="2350"/>
      <c r="AI390" s="2350"/>
      <c r="AJ390" s="2350"/>
      <c r="AK390" s="2350"/>
      <c r="AL390" s="2350"/>
      <c r="AM390" s="2350"/>
      <c r="AN390" s="2350"/>
      <c r="AO390" s="2350"/>
      <c r="AP390" s="2350"/>
      <c r="AQ390" s="2350"/>
    </row>
    <row r="391" spans="1:43" ht="21">
      <c r="A391" s="5209"/>
      <c r="B391" s="2406">
        <f>LARGE(B372:B390,1)+1</f>
        <v>20</v>
      </c>
      <c r="C391" s="2956"/>
      <c r="D391" s="2846"/>
      <c r="E391" s="2846"/>
      <c r="F391" s="2955"/>
      <c r="G391" s="3257"/>
      <c r="H391" s="3257"/>
      <c r="I391" s="3258" t="str">
        <f t="shared" si="30"/>
        <v>Les poids UNITAIRES colonne R</v>
      </c>
      <c r="J391" s="3259">
        <f>IF(ISTEXT(P391),P391,IF(ISBLANK(P391),0,(P391/T362)*M362))</f>
        <v>0</v>
      </c>
      <c r="K391" s="3260" t="str">
        <f t="shared" si="25"/>
        <v/>
      </c>
      <c r="L391" s="3261">
        <f>IF(ISTEXT(T391),0,IF(ISBLANK(T391),0,(T391/T362)*M362)*1000)</f>
        <v>0</v>
      </c>
      <c r="M391" s="3262">
        <f>+IF(ISTEXT(T391),0,IF(ISBLANK(T391),0,(T391/T362)*M362))</f>
        <v>0</v>
      </c>
      <c r="N391" s="3263">
        <f>M391/M394</f>
        <v>0</v>
      </c>
      <c r="O391" s="2801"/>
      <c r="P391" s="2795"/>
      <c r="Q391" s="2796"/>
      <c r="R391" s="2797"/>
      <c r="S391" s="2798" t="s">
        <v>2476</v>
      </c>
      <c r="T391" s="2799">
        <f t="shared" si="26"/>
        <v>0</v>
      </c>
      <c r="U391" s="3483"/>
      <c r="V391" s="2808"/>
      <c r="W391" s="3183" t="str">
        <f t="shared" si="28"/>
        <v>les poids UNITAIRES colonne R</v>
      </c>
      <c r="X391" s="3184" t="str">
        <f t="shared" si="27"/>
        <v>les poids UNITAIRES colonne R</v>
      </c>
      <c r="Y391" s="3190" t="str">
        <f t="shared" si="29"/>
        <v>Les poids UNITAIRES colonne R</v>
      </c>
      <c r="Z391" s="2044"/>
      <c r="AA391" s="3594" t="s">
        <v>2373</v>
      </c>
      <c r="AB391" s="2350"/>
      <c r="AC391" s="2350"/>
      <c r="AD391" s="2350"/>
      <c r="AE391" s="2350"/>
      <c r="AF391" s="2350"/>
      <c r="AG391" s="2350"/>
      <c r="AH391" s="2350"/>
      <c r="AI391" s="2350"/>
      <c r="AJ391" s="2350"/>
      <c r="AK391" s="2350"/>
      <c r="AL391" s="2350"/>
      <c r="AM391" s="2350"/>
      <c r="AN391" s="2350"/>
      <c r="AO391" s="2350"/>
      <c r="AP391" s="2350"/>
      <c r="AQ391" s="2350"/>
    </row>
    <row r="392" spans="1:43" ht="21.75" customHeight="1" thickBot="1">
      <c r="A392" s="5209"/>
      <c r="B392" s="2406">
        <f>LARGE(B372:B391,1)+1</f>
        <v>21</v>
      </c>
      <c r="C392" s="2956"/>
      <c r="D392" s="2846"/>
      <c r="E392" s="2846"/>
      <c r="F392" s="2955"/>
      <c r="G392" s="2156"/>
      <c r="H392" s="2156"/>
      <c r="I392" s="2909" t="str">
        <f t="shared" si="30"/>
        <v/>
      </c>
      <c r="J392" s="2910">
        <f>IF(ISTEXT(P392),P392,IF(ISBLANK(P392),0,(P392/T362)*M362))</f>
        <v>0</v>
      </c>
      <c r="K392" s="2897" t="str">
        <f t="shared" si="25"/>
        <v/>
      </c>
      <c r="L392" s="2911">
        <f>IF(ISTEXT(T392),0,IF(ISBLANK(T392),0,(T392/T362)*M362)*1000)</f>
        <v>0</v>
      </c>
      <c r="M392" s="2894">
        <f>+IF(ISTEXT(T392),0,IF(ISBLANK(T392),0,(T392/T362)*M362))</f>
        <v>0</v>
      </c>
      <c r="N392" s="2900">
        <f>M392/M394</f>
        <v>0</v>
      </c>
      <c r="O392" s="2801"/>
      <c r="P392" s="2812"/>
      <c r="Q392" s="2813"/>
      <c r="R392" s="2814"/>
      <c r="S392" s="2815"/>
      <c r="T392" s="2816">
        <f t="shared" si="26"/>
        <v>0</v>
      </c>
      <c r="U392" s="3481"/>
      <c r="V392" s="2823"/>
      <c r="W392" s="3185" t="str">
        <f t="shared" si="28"/>
        <v/>
      </c>
      <c r="X392" s="3186" t="str">
        <f t="shared" si="27"/>
        <v/>
      </c>
      <c r="Y392" s="3191" t="str">
        <f t="shared" si="29"/>
        <v/>
      </c>
      <c r="Z392" s="2044"/>
      <c r="AA392" s="3755" t="s">
        <v>2974</v>
      </c>
      <c r="AB392" s="2834"/>
      <c r="AC392" s="2834"/>
      <c r="AD392" s="2834"/>
      <c r="AE392" s="2834"/>
      <c r="AF392" s="2350"/>
      <c r="AG392" s="2350"/>
      <c r="AH392" s="2350"/>
      <c r="AI392" s="2350"/>
      <c r="AJ392" s="2350"/>
      <c r="AK392" s="2350"/>
      <c r="AL392" s="2350"/>
      <c r="AM392" s="2350"/>
      <c r="AN392" s="2350"/>
      <c r="AO392" s="2350"/>
      <c r="AP392" s="2350"/>
      <c r="AQ392" s="2350"/>
    </row>
    <row r="393" spans="1:43" ht="21.75" thickBot="1">
      <c r="A393" s="5209"/>
      <c r="B393" s="2384"/>
      <c r="C393" s="2155"/>
      <c r="D393" s="2428"/>
      <c r="E393" s="2155"/>
      <c r="F393" s="2155"/>
      <c r="G393" s="2155"/>
      <c r="H393" s="2155"/>
      <c r="I393" s="2155"/>
      <c r="J393" s="2155"/>
      <c r="K393" s="2155"/>
      <c r="L393" s="2155"/>
      <c r="M393" s="2155"/>
      <c r="N393" s="2427"/>
      <c r="O393" s="2801"/>
      <c r="P393" s="3482"/>
      <c r="Q393" s="3482"/>
      <c r="R393" s="2389"/>
      <c r="S393" s="3482" t="s">
        <v>313</v>
      </c>
      <c r="T393" s="2428">
        <f>SUM(T372:T392)</f>
        <v>1.5699999999999998</v>
      </c>
      <c r="U393" s="5076" t="s">
        <v>2426</v>
      </c>
      <c r="V393" s="5077"/>
      <c r="W393" s="3308"/>
      <c r="X393" s="3309"/>
      <c r="Y393" s="3310"/>
      <c r="Z393" s="2044"/>
      <c r="AA393" s="3755" t="s">
        <v>2974</v>
      </c>
      <c r="AB393" s="2834"/>
      <c r="AC393" s="2834"/>
      <c r="AD393" s="2834"/>
      <c r="AE393" s="2834"/>
      <c r="AF393" s="2350"/>
      <c r="AG393" s="2350"/>
      <c r="AH393" s="2350"/>
      <c r="AI393" s="2350"/>
      <c r="AJ393" s="2350"/>
      <c r="AK393" s="2350"/>
      <c r="AL393" s="2350"/>
      <c r="AM393" s="2350"/>
      <c r="AN393" s="2350"/>
      <c r="AO393" s="2350"/>
      <c r="AP393" s="2350"/>
      <c r="AQ393" s="2350"/>
    </row>
    <row r="394" spans="1:43" ht="21">
      <c r="A394" s="5209"/>
      <c r="B394" s="2384"/>
      <c r="C394" s="2389">
        <f>SUM(C371:C393)</f>
        <v>0</v>
      </c>
      <c r="D394" s="2428">
        <f>SUM(D372:D392)</f>
        <v>0</v>
      </c>
      <c r="E394" s="5325" t="s">
        <v>313</v>
      </c>
      <c r="F394" s="5325"/>
      <c r="G394" s="5325"/>
      <c r="H394" s="5325"/>
      <c r="I394" s="5325"/>
      <c r="J394" s="5325"/>
      <c r="K394" s="2393"/>
      <c r="L394" s="2390">
        <f>SUM(L372:L392)</f>
        <v>2400</v>
      </c>
      <c r="M394" s="2389">
        <f>SUM(M372:M392)</f>
        <v>2.4</v>
      </c>
      <c r="N394" s="2391">
        <f>SUM(N372:N392)</f>
        <v>1</v>
      </c>
      <c r="O394" s="2801"/>
      <c r="P394" s="5072" t="s">
        <v>2819</v>
      </c>
      <c r="Q394" s="5326"/>
      <c r="R394" s="5326"/>
      <c r="S394" s="5326"/>
      <c r="T394" s="5073"/>
      <c r="U394" s="5280" t="s">
        <v>2459</v>
      </c>
      <c r="V394" s="5281"/>
      <c r="W394" s="3311"/>
      <c r="X394" s="3312"/>
      <c r="Y394" s="3313"/>
      <c r="Z394" s="2044"/>
      <c r="AA394" s="3755" t="s">
        <v>2974</v>
      </c>
      <c r="AB394" s="2834"/>
      <c r="AC394" s="2834"/>
      <c r="AD394" s="2834"/>
      <c r="AE394" s="2834"/>
      <c r="AF394" s="2350"/>
      <c r="AG394" s="2350"/>
      <c r="AH394" s="2350"/>
      <c r="AI394" s="2350"/>
      <c r="AJ394" s="2350"/>
      <c r="AK394" s="2350"/>
      <c r="AL394" s="2350"/>
      <c r="AM394" s="2350"/>
      <c r="AN394" s="2350"/>
      <c r="AO394" s="2350"/>
      <c r="AP394" s="2350"/>
      <c r="AQ394" s="2350"/>
    </row>
    <row r="395" spans="1:43" ht="18.75">
      <c r="A395" s="5209"/>
      <c r="B395" s="5156" t="s">
        <v>2387</v>
      </c>
      <c r="C395" s="5157"/>
      <c r="D395" s="5157"/>
      <c r="E395" s="5157"/>
      <c r="F395" s="5157"/>
      <c r="G395" s="5157"/>
      <c r="H395" s="5157"/>
      <c r="I395" s="5157"/>
      <c r="J395" s="5157"/>
      <c r="K395" s="5157"/>
      <c r="L395" s="5157"/>
      <c r="M395" s="5157"/>
      <c r="N395" s="5158"/>
      <c r="O395" s="2801"/>
      <c r="P395" s="5074"/>
      <c r="Q395" s="5327"/>
      <c r="R395" s="5327"/>
      <c r="S395" s="5327"/>
      <c r="T395" s="5075"/>
      <c r="U395" s="5282" t="s">
        <v>2460</v>
      </c>
      <c r="V395" s="5283"/>
      <c r="W395" s="3311"/>
      <c r="X395" s="3312"/>
      <c r="Y395" s="3313"/>
      <c r="Z395" s="2044"/>
      <c r="AA395" s="3755" t="s">
        <v>2974</v>
      </c>
      <c r="AB395" s="2834"/>
      <c r="AC395" s="2834"/>
      <c r="AD395" s="2834"/>
      <c r="AE395" s="2834"/>
      <c r="AF395" s="2350"/>
      <c r="AG395" s="2350"/>
      <c r="AH395" s="2350"/>
      <c r="AI395" s="2350"/>
      <c r="AJ395" s="2350"/>
      <c r="AK395" s="2350"/>
      <c r="AL395" s="2350"/>
      <c r="AM395" s="2350"/>
      <c r="AN395" s="2350"/>
      <c r="AO395" s="2350"/>
      <c r="AP395" s="2350"/>
      <c r="AQ395" s="2350"/>
    </row>
    <row r="396" spans="1:43" ht="18.75">
      <c r="A396" s="5209"/>
      <c r="B396" s="5267" t="s">
        <v>263</v>
      </c>
      <c r="C396" s="5268"/>
      <c r="D396" s="5268"/>
      <c r="E396" s="5268"/>
      <c r="F396" s="5268"/>
      <c r="G396" s="5268"/>
      <c r="H396" s="5268"/>
      <c r="I396" s="5268"/>
      <c r="J396" s="5268"/>
      <c r="K396" s="5268"/>
      <c r="L396" s="5268"/>
      <c r="M396" s="5268"/>
      <c r="N396" s="5269"/>
      <c r="O396" s="2801"/>
      <c r="P396" s="5074"/>
      <c r="Q396" s="5327"/>
      <c r="R396" s="5327"/>
      <c r="S396" s="5327"/>
      <c r="T396" s="5075"/>
      <c r="U396" s="5289" t="s">
        <v>2461</v>
      </c>
      <c r="V396" s="5290"/>
      <c r="W396" s="3314"/>
      <c r="X396" s="3312"/>
      <c r="Y396" s="3313"/>
      <c r="Z396" s="2044"/>
      <c r="AA396" s="3755" t="s">
        <v>2974</v>
      </c>
      <c r="AB396" s="2834"/>
      <c r="AC396" s="2834"/>
      <c r="AD396" s="2834"/>
      <c r="AE396" s="2834"/>
      <c r="AF396" s="2388"/>
      <c r="AG396" s="2388"/>
      <c r="AH396" s="2350"/>
      <c r="AI396" s="2350"/>
      <c r="AJ396" s="2350"/>
      <c r="AK396" s="2350"/>
      <c r="AL396" s="2350"/>
      <c r="AM396" s="2350"/>
      <c r="AN396" s="2350"/>
      <c r="AO396" s="2350"/>
      <c r="AP396" s="2350"/>
      <c r="AQ396" s="2350"/>
    </row>
    <row r="397" spans="1:43" ht="18.75">
      <c r="A397" s="5209"/>
      <c r="B397" s="5267"/>
      <c r="C397" s="5268"/>
      <c r="D397" s="5268"/>
      <c r="E397" s="5268"/>
      <c r="F397" s="5268"/>
      <c r="G397" s="5268"/>
      <c r="H397" s="5268"/>
      <c r="I397" s="5268"/>
      <c r="J397" s="5268"/>
      <c r="K397" s="5268"/>
      <c r="L397" s="5268"/>
      <c r="M397" s="5268"/>
      <c r="N397" s="5269"/>
      <c r="O397" s="2801"/>
      <c r="P397" s="3304"/>
      <c r="Q397" s="2889"/>
      <c r="R397" s="2889"/>
      <c r="S397" s="2889"/>
      <c r="T397" s="3203"/>
      <c r="U397" s="5289" t="s">
        <v>2471</v>
      </c>
      <c r="V397" s="5290"/>
      <c r="W397" s="3314"/>
      <c r="X397" s="3312"/>
      <c r="Y397" s="3313"/>
      <c r="Z397" s="2044"/>
      <c r="AA397" s="3755" t="s">
        <v>2974</v>
      </c>
      <c r="AB397" s="2834"/>
      <c r="AC397" s="2834"/>
      <c r="AD397" s="2834"/>
      <c r="AE397" s="2834"/>
      <c r="AF397" s="2388"/>
      <c r="AG397" s="2388"/>
      <c r="AH397" s="2350"/>
      <c r="AI397" s="2350"/>
      <c r="AJ397" s="2350"/>
      <c r="AK397" s="2350"/>
      <c r="AL397" s="2350"/>
      <c r="AM397" s="2350"/>
      <c r="AN397" s="2350"/>
      <c r="AO397" s="2350"/>
      <c r="AP397" s="2350"/>
      <c r="AQ397" s="2350"/>
    </row>
    <row r="398" spans="1:43" ht="23.25">
      <c r="A398" s="5209"/>
      <c r="B398" s="2432" t="s">
        <v>336</v>
      </c>
      <c r="C398" s="2433"/>
      <c r="D398" s="2404"/>
      <c r="E398" s="2198"/>
      <c r="F398" s="2354"/>
      <c r="G398" s="2354"/>
      <c r="H398" s="2354"/>
      <c r="I398" s="2354"/>
      <c r="J398" s="2354"/>
      <c r="K398" s="2206" t="s">
        <v>318</v>
      </c>
      <c r="L398" s="2354"/>
      <c r="M398" s="2354"/>
      <c r="N398" s="2405"/>
      <c r="O398" s="2801"/>
      <c r="P398" s="3304"/>
      <c r="Q398" s="2889"/>
      <c r="R398" s="2889"/>
      <c r="S398" s="2889"/>
      <c r="T398" s="3203"/>
      <c r="U398" s="5036" t="s">
        <v>2427</v>
      </c>
      <c r="V398" s="5037"/>
      <c r="W398" s="3314"/>
      <c r="X398" s="3312"/>
      <c r="Y398" s="3313"/>
      <c r="Z398" s="2044"/>
      <c r="AA398" s="3755" t="s">
        <v>2974</v>
      </c>
      <c r="AB398" s="2834"/>
      <c r="AC398" s="2834"/>
      <c r="AD398" s="2834"/>
      <c r="AE398" s="2834"/>
      <c r="AF398" s="2388"/>
      <c r="AG398" s="2388"/>
      <c r="AH398" s="2350"/>
      <c r="AI398" s="2350"/>
      <c r="AJ398" s="2350"/>
      <c r="AK398" s="2350"/>
      <c r="AL398" s="2350"/>
      <c r="AM398" s="2350"/>
      <c r="AN398" s="2350"/>
      <c r="AO398" s="2350"/>
      <c r="AP398" s="2350"/>
      <c r="AQ398" s="2350"/>
    </row>
    <row r="399" spans="1:43" ht="21.75" thickBot="1">
      <c r="A399" s="5209"/>
      <c r="B399" s="2461"/>
      <c r="C399" s="2462"/>
      <c r="D399" s="2407"/>
      <c r="E399" s="2354"/>
      <c r="F399" s="2408"/>
      <c r="G399" s="2408"/>
      <c r="H399" s="2408"/>
      <c r="I399" s="2408"/>
      <c r="J399" s="2408"/>
      <c r="K399" s="2206" t="s">
        <v>319</v>
      </c>
      <c r="L399" s="2408"/>
      <c r="M399" s="2408"/>
      <c r="N399" s="2409"/>
      <c r="O399" s="2801"/>
      <c r="P399" s="3305"/>
      <c r="Q399" s="3306"/>
      <c r="R399" s="3306"/>
      <c r="S399" s="3306"/>
      <c r="T399" s="3307"/>
      <c r="U399" s="5040" t="s">
        <v>2486</v>
      </c>
      <c r="V399" s="5041"/>
      <c r="W399" s="3315"/>
      <c r="X399" s="3316"/>
      <c r="Y399" s="3317"/>
      <c r="Z399" s="2044"/>
      <c r="AA399" s="3755" t="s">
        <v>2974</v>
      </c>
      <c r="AB399" s="2834"/>
      <c r="AC399" s="2834"/>
      <c r="AD399" s="2834"/>
      <c r="AE399" s="2834"/>
      <c r="AF399" s="2388"/>
      <c r="AG399" s="2388"/>
      <c r="AH399" s="2350"/>
      <c r="AI399" s="2350"/>
      <c r="AJ399" s="2350"/>
      <c r="AK399" s="2350"/>
      <c r="AL399" s="2350"/>
      <c r="AM399" s="2350"/>
      <c r="AN399" s="2350"/>
      <c r="AO399" s="2350"/>
      <c r="AP399" s="2350"/>
      <c r="AQ399" s="2350"/>
    </row>
    <row r="400" spans="1:43" ht="19.5" thickBot="1">
      <c r="A400" s="5209"/>
      <c r="B400" s="2463" t="s">
        <v>24</v>
      </c>
      <c r="C400" s="2152" t="s">
        <v>320</v>
      </c>
      <c r="D400" s="2152"/>
      <c r="E400" s="2152"/>
      <c r="F400" s="2152"/>
      <c r="G400" s="2152"/>
      <c r="H400" s="2152"/>
      <c r="I400" s="2152"/>
      <c r="J400" s="2152"/>
      <c r="K400" s="2206" t="s">
        <v>321</v>
      </c>
      <c r="L400" s="2152"/>
      <c r="M400" s="2152"/>
      <c r="N400" s="2411"/>
      <c r="O400" s="2801"/>
      <c r="P400" s="2856"/>
      <c r="Q400" s="2856"/>
      <c r="R400" s="2856"/>
      <c r="S400" s="2856"/>
      <c r="T400" s="2856"/>
      <c r="X400" s="2044"/>
      <c r="Y400" s="2044"/>
      <c r="Z400" s="2044"/>
      <c r="AA400" s="3755" t="s">
        <v>2974</v>
      </c>
      <c r="AB400" s="2834"/>
      <c r="AC400" s="2834"/>
      <c r="AD400" s="2834"/>
      <c r="AE400" s="2834"/>
      <c r="AF400" s="2388"/>
      <c r="AG400" s="2388"/>
      <c r="AH400" s="2350"/>
      <c r="AI400" s="2350"/>
      <c r="AJ400" s="2350"/>
      <c r="AK400" s="2350"/>
      <c r="AL400" s="2350"/>
      <c r="AM400" s="2350"/>
      <c r="AN400" s="2350"/>
      <c r="AO400" s="2350"/>
      <c r="AP400" s="2350"/>
      <c r="AQ400" s="2350"/>
    </row>
    <row r="401" spans="1:43" ht="23.25">
      <c r="A401" s="5209"/>
      <c r="B401" s="2463" t="s">
        <v>27</v>
      </c>
      <c r="C401" s="2152"/>
      <c r="D401" s="2152"/>
      <c r="E401" s="2152"/>
      <c r="F401" s="2152"/>
      <c r="G401" s="2152"/>
      <c r="H401" s="2152"/>
      <c r="I401" s="2152"/>
      <c r="J401" s="2152"/>
      <c r="K401" s="2152"/>
      <c r="L401" s="2152"/>
      <c r="M401" s="2152"/>
      <c r="N401" s="2411"/>
      <c r="O401" s="2801"/>
      <c r="P401" s="2860" t="s">
        <v>2401</v>
      </c>
      <c r="Q401" s="2861"/>
      <c r="R401" s="2861"/>
      <c r="S401" s="2861"/>
      <c r="T401" s="2861"/>
      <c r="U401" s="2861"/>
      <c r="V401" s="2869" t="s">
        <v>2402</v>
      </c>
      <c r="W401" s="2870"/>
      <c r="X401" s="2870"/>
      <c r="Y401" s="2871"/>
      <c r="Z401" s="2044"/>
      <c r="AA401" s="3594" t="s">
        <v>2373</v>
      </c>
      <c r="AB401" s="2388"/>
      <c r="AC401" s="2388"/>
      <c r="AD401" s="2388"/>
      <c r="AE401" s="2388"/>
      <c r="AF401" s="2388"/>
      <c r="AG401" s="2388"/>
      <c r="AH401" s="2350"/>
      <c r="AI401" s="2350"/>
      <c r="AJ401" s="2350"/>
      <c r="AK401" s="2350"/>
      <c r="AL401" s="2350"/>
      <c r="AM401" s="2350"/>
      <c r="AN401" s="2350"/>
      <c r="AO401" s="2350"/>
      <c r="AP401" s="2350"/>
      <c r="AQ401" s="2350"/>
    </row>
    <row r="402" spans="1:43" ht="23.25">
      <c r="A402" s="5209"/>
      <c r="B402" s="2463" t="s">
        <v>264</v>
      </c>
      <c r="C402" s="2464" t="s">
        <v>350</v>
      </c>
      <c r="D402" s="2464"/>
      <c r="E402" s="2464"/>
      <c r="F402" s="2464"/>
      <c r="G402" s="2464"/>
      <c r="H402" s="2464"/>
      <c r="I402" s="2464"/>
      <c r="J402" s="2464"/>
      <c r="K402" s="2464"/>
      <c r="L402" s="2464"/>
      <c r="M402" s="2464"/>
      <c r="N402" s="2465"/>
      <c r="O402" s="2801"/>
      <c r="P402" s="3333" t="s">
        <v>2403</v>
      </c>
      <c r="Q402" s="2863"/>
      <c r="R402" s="2863"/>
      <c r="S402" s="2863"/>
      <c r="T402" s="2863"/>
      <c r="U402" s="2863"/>
      <c r="V402" s="2868" t="s">
        <v>2404</v>
      </c>
      <c r="W402" s="2872"/>
      <c r="X402" s="2872"/>
      <c r="Y402" s="3193"/>
      <c r="Z402" s="2044"/>
      <c r="AA402" s="3594" t="s">
        <v>2373</v>
      </c>
      <c r="AB402" s="2381"/>
      <c r="AD402" s="2388"/>
      <c r="AE402" s="2388"/>
      <c r="AF402" s="2388"/>
      <c r="AG402" s="2388"/>
      <c r="AH402" s="2350"/>
      <c r="AI402" s="2350"/>
      <c r="AJ402" s="2350"/>
      <c r="AK402" s="2350"/>
      <c r="AL402" s="2350"/>
      <c r="AM402" s="2350"/>
      <c r="AN402" s="2350"/>
      <c r="AO402" s="2350"/>
      <c r="AP402" s="2350"/>
      <c r="AQ402" s="2350"/>
    </row>
    <row r="403" spans="1:43" ht="23.25">
      <c r="A403" s="5209"/>
      <c r="B403" s="2463" t="s">
        <v>12</v>
      </c>
      <c r="C403" s="2152"/>
      <c r="D403" s="2152"/>
      <c r="E403" s="2152"/>
      <c r="F403" s="2152"/>
      <c r="G403" s="2152"/>
      <c r="H403" s="2152"/>
      <c r="I403" s="2152"/>
      <c r="J403" s="2152"/>
      <c r="K403" s="2152"/>
      <c r="L403" s="2152"/>
      <c r="M403" s="2152"/>
      <c r="N403" s="2411"/>
      <c r="O403" s="2801"/>
      <c r="P403" s="3333" t="s">
        <v>2405</v>
      </c>
      <c r="Q403" s="2863"/>
      <c r="R403" s="2863"/>
      <c r="S403" s="2863"/>
      <c r="T403" s="2863"/>
      <c r="U403" s="2863"/>
      <c r="V403" s="2868" t="s">
        <v>2406</v>
      </c>
      <c r="W403" s="2872"/>
      <c r="X403" s="2872"/>
      <c r="Y403" s="3193"/>
      <c r="Z403" s="2044"/>
      <c r="AA403" s="3594" t="s">
        <v>2373</v>
      </c>
      <c r="AB403" s="2381"/>
      <c r="AD403" s="2388"/>
      <c r="AE403" s="2388"/>
      <c r="AF403" s="2388"/>
      <c r="AG403" s="2388"/>
      <c r="AH403" s="2350"/>
      <c r="AI403" s="2350"/>
      <c r="AJ403" s="2350"/>
      <c r="AK403" s="2350"/>
      <c r="AL403" s="2350"/>
      <c r="AM403" s="2350"/>
      <c r="AN403" s="2350"/>
      <c r="AO403" s="2350"/>
      <c r="AP403" s="2350"/>
      <c r="AQ403" s="2350"/>
    </row>
    <row r="404" spans="1:43" ht="23.25">
      <c r="A404" s="5209"/>
      <c r="B404" s="2463" t="s">
        <v>14</v>
      </c>
      <c r="C404" s="2152"/>
      <c r="D404" s="2152"/>
      <c r="E404" s="2152"/>
      <c r="F404" s="2152"/>
      <c r="G404" s="2152"/>
      <c r="H404" s="2152"/>
      <c r="I404" s="2152"/>
      <c r="J404" s="2152"/>
      <c r="K404" s="2152"/>
      <c r="L404" s="2152"/>
      <c r="M404" s="2152"/>
      <c r="N404" s="2411"/>
      <c r="O404" s="2801"/>
      <c r="P404" s="3333" t="s">
        <v>2407</v>
      </c>
      <c r="Q404" s="2863"/>
      <c r="R404" s="2863"/>
      <c r="S404" s="2863"/>
      <c r="T404" s="2863"/>
      <c r="U404" s="2863"/>
      <c r="V404" s="2868" t="s">
        <v>2408</v>
      </c>
      <c r="W404" s="2872"/>
      <c r="X404" s="2872"/>
      <c r="Y404" s="3193"/>
      <c r="Z404" s="2044"/>
      <c r="AA404" s="3594" t="s">
        <v>2373</v>
      </c>
      <c r="AB404" s="2381"/>
      <c r="AD404" s="2388"/>
      <c r="AE404" s="2388"/>
      <c r="AF404" s="2388"/>
      <c r="AG404" s="2388"/>
      <c r="AH404" s="2350"/>
      <c r="AI404" s="2350"/>
      <c r="AJ404" s="2350"/>
      <c r="AK404" s="2350"/>
      <c r="AL404" s="2350"/>
      <c r="AM404" s="2350"/>
      <c r="AN404" s="2350"/>
      <c r="AO404" s="2350"/>
      <c r="AP404" s="2350"/>
      <c r="AQ404" s="2350"/>
    </row>
    <row r="405" spans="1:43" ht="23.25">
      <c r="A405" s="5209"/>
      <c r="B405" s="2463" t="s">
        <v>16</v>
      </c>
      <c r="C405" s="2152"/>
      <c r="D405" s="2152"/>
      <c r="E405" s="2152"/>
      <c r="F405" s="2152"/>
      <c r="G405" s="2152"/>
      <c r="H405" s="2152"/>
      <c r="I405" s="2152"/>
      <c r="J405" s="2152"/>
      <c r="K405" s="2152"/>
      <c r="L405" s="2152"/>
      <c r="M405" s="2152"/>
      <c r="N405" s="2411"/>
      <c r="O405" s="2801"/>
      <c r="P405" s="3333" t="s">
        <v>2409</v>
      </c>
      <c r="Q405" s="2863"/>
      <c r="R405" s="2863"/>
      <c r="S405" s="2863"/>
      <c r="T405" s="2863"/>
      <c r="U405" s="2863"/>
      <c r="V405" s="2868" t="s">
        <v>2410</v>
      </c>
      <c r="W405" s="2872"/>
      <c r="X405" s="2872"/>
      <c r="Y405" s="3193"/>
      <c r="Z405" s="2044"/>
      <c r="AA405" s="3594" t="s">
        <v>2373</v>
      </c>
      <c r="AB405" s="2381"/>
      <c r="AD405" s="2388"/>
      <c r="AE405" s="2388"/>
      <c r="AF405" s="2388"/>
      <c r="AG405" s="2388"/>
      <c r="AH405" s="2350"/>
      <c r="AI405" s="2350"/>
      <c r="AJ405" s="2350"/>
      <c r="AK405" s="2350"/>
      <c r="AL405" s="2350"/>
      <c r="AM405" s="2350"/>
      <c r="AN405" s="2350"/>
      <c r="AO405" s="2350"/>
      <c r="AP405" s="2350"/>
      <c r="AQ405" s="2350"/>
    </row>
    <row r="406" spans="1:43" ht="21" customHeight="1" thickBot="1">
      <c r="A406" s="5209"/>
      <c r="B406" s="2463" t="s">
        <v>295</v>
      </c>
      <c r="C406" s="2152"/>
      <c r="D406" s="2152"/>
      <c r="E406" s="2152"/>
      <c r="F406" s="2152"/>
      <c r="G406" s="2152"/>
      <c r="H406" s="2152"/>
      <c r="I406" s="2152"/>
      <c r="J406" s="2152"/>
      <c r="K406" s="2152"/>
      <c r="L406" s="2152"/>
      <c r="M406" s="2152"/>
      <c r="N406" s="2411"/>
      <c r="O406" s="2801"/>
      <c r="P406" s="2865"/>
      <c r="Q406" s="2866"/>
      <c r="R406" s="2866"/>
      <c r="S406" s="2866"/>
      <c r="T406" s="2866"/>
      <c r="U406" s="2866"/>
      <c r="V406" s="2873" t="s">
        <v>2411</v>
      </c>
      <c r="W406" s="2874"/>
      <c r="X406" s="2874"/>
      <c r="Y406" s="2875"/>
      <c r="Z406" s="2044"/>
      <c r="AA406" s="3594" t="s">
        <v>2373</v>
      </c>
      <c r="AB406" s="2381"/>
      <c r="AD406" s="2388"/>
      <c r="AE406" s="2388"/>
      <c r="AF406" s="2388"/>
      <c r="AG406" s="2388"/>
      <c r="AH406" s="2350"/>
      <c r="AI406" s="2350"/>
      <c r="AJ406" s="2350"/>
      <c r="AK406" s="2350"/>
      <c r="AL406" s="2350"/>
      <c r="AM406" s="2350"/>
      <c r="AN406" s="2350"/>
      <c r="AO406" s="2350"/>
      <c r="AP406" s="2350"/>
      <c r="AQ406" s="2350"/>
    </row>
    <row r="407" spans="1:43" ht="21" customHeight="1">
      <c r="A407" s="5209"/>
      <c r="B407" s="2463" t="s">
        <v>297</v>
      </c>
      <c r="C407" s="2152" t="s">
        <v>326</v>
      </c>
      <c r="D407" s="2152"/>
      <c r="E407" s="2152"/>
      <c r="F407" s="2152"/>
      <c r="G407" s="2152"/>
      <c r="H407" s="2152"/>
      <c r="I407" s="2152"/>
      <c r="J407" s="2152"/>
      <c r="K407" s="2152"/>
      <c r="L407" s="2152"/>
      <c r="M407" s="2152"/>
      <c r="N407" s="2411"/>
      <c r="O407" s="2801"/>
      <c r="P407" s="2801"/>
      <c r="Q407" s="2801"/>
      <c r="R407" s="2801"/>
      <c r="S407" s="2801"/>
      <c r="T407" s="2801"/>
      <c r="X407" s="2044"/>
      <c r="Y407" s="2044"/>
      <c r="Z407" s="2044"/>
      <c r="AA407" s="3594" t="s">
        <v>2373</v>
      </c>
      <c r="AB407" s="2381"/>
      <c r="AD407" s="2388"/>
      <c r="AE407" s="2388"/>
      <c r="AF407" s="2388"/>
      <c r="AG407" s="2388"/>
      <c r="AH407" s="2350"/>
      <c r="AI407" s="2350"/>
      <c r="AJ407" s="2350"/>
      <c r="AK407" s="2350"/>
      <c r="AL407" s="2350"/>
      <c r="AM407" s="2350"/>
      <c r="AN407" s="2350"/>
      <c r="AO407" s="2350"/>
      <c r="AP407" s="2350"/>
      <c r="AQ407" s="2350"/>
    </row>
    <row r="408" spans="1:43" ht="21">
      <c r="A408" s="5209"/>
      <c r="B408" s="2463" t="s">
        <v>351</v>
      </c>
      <c r="C408" s="2152"/>
      <c r="D408" s="2152"/>
      <c r="E408" s="2152"/>
      <c r="F408" s="2152"/>
      <c r="G408" s="2152"/>
      <c r="H408" s="2152"/>
      <c r="I408" s="2152"/>
      <c r="J408" s="2152"/>
      <c r="K408" s="2152"/>
      <c r="L408" s="2152"/>
      <c r="M408" s="2152"/>
      <c r="N408" s="2411"/>
      <c r="O408" s="2801"/>
      <c r="P408" s="2876" t="s">
        <v>2380</v>
      </c>
      <c r="Q408" s="5314" t="s">
        <v>2510</v>
      </c>
      <c r="R408" s="5314"/>
      <c r="S408" s="5314"/>
      <c r="T408" s="2801"/>
      <c r="X408" s="2044"/>
      <c r="Y408" s="2044"/>
      <c r="Z408" s="2044"/>
      <c r="AA408" s="3594" t="s">
        <v>2373</v>
      </c>
      <c r="AB408" s="2381"/>
      <c r="AD408" s="2388"/>
      <c r="AE408" s="2388"/>
      <c r="AF408" s="2388"/>
      <c r="AG408" s="2388"/>
      <c r="AP408" s="2388"/>
      <c r="AQ408" s="2388"/>
    </row>
    <row r="409" spans="1:43" ht="21">
      <c r="A409" s="5209"/>
      <c r="B409" s="2463" t="s">
        <v>352</v>
      </c>
      <c r="C409" s="2152"/>
      <c r="D409" s="2152"/>
      <c r="E409" s="2152"/>
      <c r="F409" s="2152"/>
      <c r="G409" s="2152"/>
      <c r="H409" s="2152"/>
      <c r="I409" s="2152"/>
      <c r="J409" s="2152"/>
      <c r="K409" s="2152"/>
      <c r="L409" s="2152"/>
      <c r="M409" s="2152"/>
      <c r="N409" s="2411"/>
      <c r="O409" s="2801"/>
      <c r="P409" s="2876" t="s">
        <v>2380</v>
      </c>
      <c r="Q409" s="5315" t="s">
        <v>2511</v>
      </c>
      <c r="R409" s="5315"/>
      <c r="S409" s="5315"/>
      <c r="T409" s="2801"/>
      <c r="X409" s="2044"/>
      <c r="Y409" s="2044"/>
      <c r="Z409" s="2044"/>
      <c r="AA409" s="3594" t="s">
        <v>2373</v>
      </c>
      <c r="AB409" s="2381"/>
      <c r="AD409" s="2388"/>
      <c r="AE409" s="2388"/>
      <c r="AF409" s="2388"/>
      <c r="AG409" s="2388"/>
      <c r="AP409" s="2388"/>
      <c r="AQ409" s="2388"/>
    </row>
    <row r="410" spans="1:43" ht="19.5" thickBot="1">
      <c r="A410" s="5209"/>
      <c r="B410" s="2463" t="s">
        <v>353</v>
      </c>
      <c r="C410" s="2152"/>
      <c r="D410" s="2152"/>
      <c r="E410" s="2152"/>
      <c r="F410" s="2152"/>
      <c r="G410" s="2152"/>
      <c r="H410" s="2152"/>
      <c r="I410" s="2152"/>
      <c r="J410" s="2152"/>
      <c r="K410" s="2152"/>
      <c r="L410" s="2152"/>
      <c r="M410" s="2152"/>
      <c r="N410" s="2411"/>
      <c r="O410" s="2801"/>
      <c r="X410" s="2044"/>
      <c r="Y410" s="2044"/>
      <c r="Z410" s="2044"/>
      <c r="AA410" s="3594" t="s">
        <v>2373</v>
      </c>
      <c r="AB410" s="2381"/>
      <c r="AD410" s="2388"/>
      <c r="AE410" s="2388"/>
      <c r="AF410" s="2388"/>
      <c r="AG410" s="2388"/>
      <c r="AP410" s="2388"/>
      <c r="AQ410" s="2388"/>
    </row>
    <row r="411" spans="1:43" ht="18.75">
      <c r="A411" s="5209"/>
      <c r="B411" s="2463" t="s">
        <v>354</v>
      </c>
      <c r="C411" s="2152"/>
      <c r="D411" s="2152"/>
      <c r="E411" s="2152"/>
      <c r="F411" s="2152"/>
      <c r="G411" s="2152"/>
      <c r="H411" s="2152"/>
      <c r="I411" s="2152"/>
      <c r="J411" s="2152"/>
      <c r="K411" s="2152"/>
      <c r="L411" s="2152"/>
      <c r="M411" s="2152"/>
      <c r="N411" s="2411"/>
      <c r="O411" s="2801"/>
      <c r="P411" s="5108" t="s">
        <v>2377</v>
      </c>
      <c r="Q411" s="5109"/>
      <c r="R411" s="5109"/>
      <c r="S411" s="5109"/>
      <c r="T411" s="5112">
        <f>N358</f>
        <v>4</v>
      </c>
      <c r="U411" s="3329"/>
      <c r="V411" s="3329"/>
      <c r="W411" s="3330"/>
      <c r="X411" s="2044"/>
      <c r="Y411" s="2044"/>
      <c r="Z411" s="2044"/>
      <c r="AA411" s="3594" t="s">
        <v>2373</v>
      </c>
      <c r="AB411" s="2381"/>
      <c r="AD411" s="2388"/>
      <c r="AE411" s="2388"/>
      <c r="AF411" s="2388"/>
      <c r="AG411" s="2388"/>
      <c r="AP411" s="2388"/>
      <c r="AQ411" s="2388"/>
    </row>
    <row r="412" spans="1:43" ht="18.75">
      <c r="A412" s="5209"/>
      <c r="B412" s="2463" t="s">
        <v>355</v>
      </c>
      <c r="C412" s="2152"/>
      <c r="D412" s="2152"/>
      <c r="E412" s="2152"/>
      <c r="F412" s="2152"/>
      <c r="G412" s="2152"/>
      <c r="H412" s="2152"/>
      <c r="I412" s="2152"/>
      <c r="J412" s="2152"/>
      <c r="K412" s="2152"/>
      <c r="L412" s="2152"/>
      <c r="M412" s="2152"/>
      <c r="N412" s="2411"/>
      <c r="O412" s="2801"/>
      <c r="P412" s="5110"/>
      <c r="Q412" s="5111"/>
      <c r="R412" s="5111"/>
      <c r="S412" s="5111"/>
      <c r="T412" s="5113"/>
      <c r="U412" s="3331"/>
      <c r="V412" s="3331"/>
      <c r="W412" s="3332"/>
      <c r="X412" s="2044"/>
      <c r="Y412" s="2044"/>
      <c r="Z412" s="2044"/>
      <c r="AA412" s="3594" t="s">
        <v>2373</v>
      </c>
      <c r="AB412" s="2381"/>
      <c r="AD412" s="2388"/>
      <c r="AE412" s="2388"/>
      <c r="AF412" s="2388"/>
      <c r="AG412" s="2388"/>
      <c r="AP412" s="2388"/>
      <c r="AQ412" s="2388"/>
    </row>
    <row r="413" spans="1:43" ht="18.75">
      <c r="A413" s="5209"/>
      <c r="B413" s="2463" t="s">
        <v>356</v>
      </c>
      <c r="C413" s="2152"/>
      <c r="D413" s="2152"/>
      <c r="E413" s="2152"/>
      <c r="F413" s="2152"/>
      <c r="G413" s="2152"/>
      <c r="H413" s="2152"/>
      <c r="I413" s="2152"/>
      <c r="J413" s="2152"/>
      <c r="K413" s="2152"/>
      <c r="L413" s="2152"/>
      <c r="M413" s="2152"/>
      <c r="N413" s="2411"/>
      <c r="O413" s="2801"/>
      <c r="P413" s="3279" t="s">
        <v>24</v>
      </c>
      <c r="Q413" s="2852" t="s">
        <v>2488</v>
      </c>
      <c r="R413" s="2826"/>
      <c r="S413" s="2826"/>
      <c r="T413" s="2826"/>
      <c r="U413" s="2826"/>
      <c r="V413" s="2826"/>
      <c r="W413" s="3300"/>
      <c r="X413" s="2044"/>
      <c r="Y413" s="2044"/>
      <c r="Z413" s="2044"/>
      <c r="AA413" s="3594" t="s">
        <v>2373</v>
      </c>
      <c r="AB413" s="2381"/>
      <c r="AD413" s="2388"/>
      <c r="AE413" s="2388"/>
      <c r="AF413" s="2388"/>
      <c r="AG413" s="2388"/>
      <c r="AP413" s="2388"/>
      <c r="AQ413" s="2388"/>
    </row>
    <row r="414" spans="1:43" ht="18.75">
      <c r="A414" s="5209"/>
      <c r="B414" s="2463" t="s">
        <v>357</v>
      </c>
      <c r="C414" s="2152"/>
      <c r="D414" s="2152"/>
      <c r="E414" s="2152"/>
      <c r="F414" s="2152"/>
      <c r="G414" s="2152"/>
      <c r="H414" s="2152"/>
      <c r="I414" s="2152"/>
      <c r="J414" s="2152"/>
      <c r="K414" s="2152"/>
      <c r="L414" s="2152"/>
      <c r="M414" s="2152"/>
      <c r="N414" s="2411"/>
      <c r="O414" s="2801"/>
      <c r="P414" s="535"/>
      <c r="Q414" s="2956" t="s">
        <v>2400</v>
      </c>
      <c r="R414" s="2826"/>
      <c r="S414" s="2826"/>
      <c r="T414" s="2826"/>
      <c r="U414" s="2826"/>
      <c r="V414" s="2826"/>
      <c r="W414" s="3300"/>
      <c r="X414" s="2044"/>
      <c r="Y414" s="2044"/>
      <c r="Z414" s="2044"/>
      <c r="AA414" s="3594" t="s">
        <v>2373</v>
      </c>
      <c r="AB414" s="2381"/>
      <c r="AD414" s="2388"/>
      <c r="AE414" s="2388"/>
      <c r="AF414" s="2388"/>
      <c r="AG414" s="2388"/>
      <c r="AP414" s="2388"/>
      <c r="AQ414" s="2388"/>
    </row>
    <row r="415" spans="1:43" ht="18.75">
      <c r="A415" s="5209"/>
      <c r="B415" s="2463" t="s">
        <v>358</v>
      </c>
      <c r="C415" s="2152"/>
      <c r="D415" s="2152"/>
      <c r="E415" s="2152"/>
      <c r="F415" s="2152"/>
      <c r="G415" s="2152"/>
      <c r="H415" s="2152"/>
      <c r="I415" s="2152"/>
      <c r="J415" s="2152"/>
      <c r="K415" s="2152"/>
      <c r="L415" s="2152"/>
      <c r="M415" s="2152"/>
      <c r="N415" s="2411"/>
      <c r="O415" s="2801"/>
      <c r="P415" s="535"/>
      <c r="Q415" s="2956" t="s">
        <v>2489</v>
      </c>
      <c r="R415" s="2826"/>
      <c r="S415" s="2826"/>
      <c r="T415" s="2826"/>
      <c r="U415" s="2826"/>
      <c r="V415" s="2826"/>
      <c r="W415" s="3300"/>
      <c r="X415" s="2044"/>
      <c r="Y415" s="2044"/>
      <c r="Z415" s="2044"/>
      <c r="AA415" s="3594" t="s">
        <v>2373</v>
      </c>
      <c r="AB415" s="2381"/>
      <c r="AD415" s="2388"/>
      <c r="AE415" s="2388"/>
      <c r="AF415" s="2388"/>
      <c r="AG415" s="2388"/>
      <c r="AP415" s="2388"/>
      <c r="AQ415" s="2388"/>
    </row>
    <row r="416" spans="1:43" ht="18.75">
      <c r="A416" s="5209"/>
      <c r="B416" s="2463" t="s">
        <v>359</v>
      </c>
      <c r="C416" s="2152"/>
      <c r="D416" s="2152"/>
      <c r="E416" s="2152"/>
      <c r="F416" s="2152"/>
      <c r="G416" s="2152"/>
      <c r="H416" s="2152"/>
      <c r="I416" s="2152"/>
      <c r="J416" s="2152"/>
      <c r="K416" s="2152"/>
      <c r="L416" s="2152"/>
      <c r="M416" s="2152"/>
      <c r="N416" s="2411"/>
      <c r="O416" s="2801"/>
      <c r="P416" s="3280" t="s">
        <v>27</v>
      </c>
      <c r="Q416" s="2838" t="s">
        <v>2529</v>
      </c>
      <c r="R416" s="2826"/>
      <c r="S416" s="2826"/>
      <c r="T416" s="2826"/>
      <c r="U416" s="2826"/>
      <c r="V416" s="2826"/>
      <c r="W416" s="3300"/>
      <c r="X416" s="2044"/>
      <c r="Y416" s="2044"/>
      <c r="Z416" s="2044"/>
      <c r="AA416" s="3594" t="s">
        <v>2373</v>
      </c>
      <c r="AB416" s="2381"/>
      <c r="AD416" s="2388"/>
      <c r="AE416" s="2388"/>
      <c r="AF416" s="2388"/>
      <c r="AG416" s="2388"/>
      <c r="AP416" s="2388"/>
      <c r="AQ416" s="2388"/>
    </row>
    <row r="417" spans="1:43" ht="18.75" customHeight="1">
      <c r="A417" s="5209"/>
      <c r="B417" s="2463" t="s">
        <v>360</v>
      </c>
      <c r="C417" s="2152"/>
      <c r="D417" s="2152"/>
      <c r="E417" s="2152"/>
      <c r="F417" s="2152"/>
      <c r="G417" s="2152"/>
      <c r="H417" s="2152"/>
      <c r="I417" s="2152"/>
      <c r="J417" s="2152"/>
      <c r="K417" s="2152"/>
      <c r="L417" s="2152"/>
      <c r="M417" s="2152"/>
      <c r="N417" s="2411"/>
      <c r="O417" s="2801"/>
      <c r="P417" s="3328"/>
      <c r="Q417" s="2959" t="s">
        <v>2531</v>
      </c>
      <c r="R417" s="2826"/>
      <c r="S417" s="2826"/>
      <c r="T417" s="2826"/>
      <c r="U417" s="2826"/>
      <c r="V417" s="2826"/>
      <c r="W417" s="3300"/>
      <c r="X417" s="2044"/>
      <c r="Y417" s="2044"/>
      <c r="Z417" s="2044"/>
      <c r="AA417" s="3594" t="s">
        <v>2373</v>
      </c>
      <c r="AB417" s="2381"/>
      <c r="AD417" s="2388"/>
      <c r="AE417" s="2388"/>
      <c r="AF417" s="2388"/>
      <c r="AG417" s="2388"/>
      <c r="AP417" s="2388"/>
      <c r="AQ417" s="2388"/>
    </row>
    <row r="418" spans="1:43" ht="18.75">
      <c r="A418" s="5209"/>
      <c r="B418" s="2463" t="s">
        <v>361</v>
      </c>
      <c r="C418" s="2152"/>
      <c r="D418" s="2152"/>
      <c r="E418" s="2152"/>
      <c r="F418" s="2152"/>
      <c r="G418" s="2152"/>
      <c r="H418" s="2152"/>
      <c r="I418" s="2152"/>
      <c r="J418" s="2152"/>
      <c r="K418" s="2152"/>
      <c r="L418" s="2152"/>
      <c r="M418" s="2152"/>
      <c r="N418" s="2411"/>
      <c r="O418" s="2801"/>
      <c r="P418" s="3280" t="s">
        <v>264</v>
      </c>
      <c r="Q418" s="2838" t="s">
        <v>2480</v>
      </c>
      <c r="R418" s="516"/>
      <c r="S418" s="2826"/>
      <c r="T418" s="2826"/>
      <c r="U418" s="2826"/>
      <c r="V418" s="2826"/>
      <c r="W418" s="3300"/>
      <c r="X418" s="2044"/>
      <c r="Y418" s="2044"/>
      <c r="Z418" s="2044"/>
      <c r="AA418" s="3594" t="s">
        <v>2373</v>
      </c>
      <c r="AB418" s="2381"/>
      <c r="AD418" s="2388"/>
      <c r="AE418" s="2388"/>
      <c r="AF418" s="2388"/>
      <c r="AG418" s="2388"/>
      <c r="AP418" s="2388"/>
      <c r="AQ418" s="2388"/>
    </row>
    <row r="419" spans="1:43" ht="18.75" customHeight="1">
      <c r="A419" s="5209"/>
      <c r="B419" s="2463" t="s">
        <v>362</v>
      </c>
      <c r="C419" s="2152"/>
      <c r="D419" s="2152"/>
      <c r="E419" s="2152"/>
      <c r="F419" s="2152"/>
      <c r="G419" s="2152"/>
      <c r="H419" s="2152"/>
      <c r="I419" s="2152"/>
      <c r="J419" s="2152"/>
      <c r="K419" s="2152"/>
      <c r="L419" s="2152"/>
      <c r="M419" s="2152"/>
      <c r="N419" s="2411"/>
      <c r="O419" s="2801"/>
      <c r="P419" s="3281" t="s">
        <v>12</v>
      </c>
      <c r="Q419" s="2839" t="s">
        <v>18</v>
      </c>
      <c r="R419" s="516"/>
      <c r="S419" s="2826"/>
      <c r="T419" s="2826"/>
      <c r="U419" s="2826"/>
      <c r="V419" s="2826"/>
      <c r="W419" s="3300"/>
      <c r="X419" s="2044"/>
      <c r="Y419" s="2044"/>
      <c r="Z419" s="2044"/>
      <c r="AA419" s="3594" t="s">
        <v>2373</v>
      </c>
      <c r="AB419" s="2381"/>
      <c r="AD419" s="2388"/>
      <c r="AE419" s="2388"/>
      <c r="AF419" s="2388"/>
      <c r="AG419" s="2388"/>
      <c r="AP419" s="2388"/>
      <c r="AQ419" s="2388"/>
    </row>
    <row r="420" spans="1:43" ht="18.75">
      <c r="A420" s="5209"/>
      <c r="B420" s="2463"/>
      <c r="C420" s="2156"/>
      <c r="D420" s="2156"/>
      <c r="E420" s="2156"/>
      <c r="F420" s="2156"/>
      <c r="G420" s="2156"/>
      <c r="H420" s="2156"/>
      <c r="I420" s="2156"/>
      <c r="J420" s="2156"/>
      <c r="K420" s="2156"/>
      <c r="L420" s="2156"/>
      <c r="M420" s="2156"/>
      <c r="N420" s="3465"/>
      <c r="O420" s="2801"/>
      <c r="P420" s="3282" t="s">
        <v>14</v>
      </c>
      <c r="Q420" s="2840" t="s">
        <v>19</v>
      </c>
      <c r="R420" s="516"/>
      <c r="S420" s="2826"/>
      <c r="T420" s="2826"/>
      <c r="U420" s="2826"/>
      <c r="V420" s="2826"/>
      <c r="W420" s="3300"/>
      <c r="X420" s="2044"/>
      <c r="Y420" s="2044"/>
      <c r="Z420" s="2044"/>
      <c r="AA420" s="3755" t="s">
        <v>2974</v>
      </c>
      <c r="AB420" s="2834"/>
      <c r="AC420" s="2834"/>
      <c r="AD420" s="2834"/>
      <c r="AE420" s="2834"/>
      <c r="AF420" s="2388"/>
      <c r="AG420" s="2388"/>
      <c r="AH420" s="2388"/>
      <c r="AI420" s="2388"/>
      <c r="AJ420" s="2388"/>
      <c r="AK420" s="2388"/>
      <c r="AL420" s="2388"/>
      <c r="AM420" s="2388"/>
      <c r="AN420" s="2388"/>
      <c r="AO420" s="2388"/>
      <c r="AP420" s="2388"/>
      <c r="AQ420" s="2388"/>
    </row>
    <row r="421" spans="1:43" ht="18.75">
      <c r="A421" s="5209"/>
      <c r="B421" s="5360"/>
      <c r="C421" s="5361"/>
      <c r="D421" s="5361"/>
      <c r="E421" s="5361"/>
      <c r="F421" s="5361"/>
      <c r="G421" s="5361"/>
      <c r="H421" s="5361"/>
      <c r="I421" s="5361"/>
      <c r="J421" s="5361"/>
      <c r="K421" s="5361"/>
      <c r="L421" s="5361"/>
      <c r="M421" s="5361"/>
      <c r="N421" s="5362"/>
      <c r="O421" s="2801"/>
      <c r="P421" s="3283" t="s">
        <v>16</v>
      </c>
      <c r="Q421" s="2841" t="s">
        <v>22</v>
      </c>
      <c r="R421" s="516"/>
      <c r="S421" s="2826"/>
      <c r="T421" s="2826"/>
      <c r="U421" s="2826"/>
      <c r="V421" s="2826"/>
      <c r="W421" s="3300"/>
      <c r="X421" s="2044"/>
      <c r="Y421" s="2044"/>
      <c r="Z421" s="2044"/>
      <c r="AA421" s="3755" t="s">
        <v>2974</v>
      </c>
      <c r="AB421" s="2834"/>
      <c r="AC421" s="2834"/>
      <c r="AD421" s="2834"/>
      <c r="AE421" s="2834"/>
      <c r="AF421" s="2388"/>
      <c r="AG421" s="2388"/>
      <c r="AH421" s="2388"/>
      <c r="AI421" s="2388"/>
      <c r="AJ421" s="2388"/>
      <c r="AK421" s="2388"/>
      <c r="AL421" s="2388"/>
      <c r="AM421" s="2388"/>
      <c r="AN421" s="2388"/>
      <c r="AO421" s="2388"/>
      <c r="AP421" s="2388"/>
      <c r="AQ421" s="2388"/>
    </row>
    <row r="422" spans="1:43" ht="18.75">
      <c r="A422" s="5209"/>
      <c r="B422" s="5363" t="s">
        <v>766</v>
      </c>
      <c r="C422" s="5364"/>
      <c r="D422" s="5364"/>
      <c r="E422" s="5364"/>
      <c r="F422" s="5364"/>
      <c r="G422" s="5364"/>
      <c r="H422" s="5364"/>
      <c r="I422" s="5364"/>
      <c r="J422" s="5364"/>
      <c r="K422" s="5364"/>
      <c r="L422" s="5364"/>
      <c r="M422" s="5364"/>
      <c r="N422" s="5365"/>
      <c r="O422" s="2801"/>
      <c r="P422" s="3283"/>
      <c r="Q422" s="2842" t="s">
        <v>2528</v>
      </c>
      <c r="R422" s="516"/>
      <c r="S422" s="2826"/>
      <c r="T422" s="2826"/>
      <c r="U422" s="2826"/>
      <c r="V422" s="2826"/>
      <c r="W422" s="3300"/>
      <c r="X422" s="2044"/>
      <c r="Y422" s="2044"/>
      <c r="Z422" s="2044"/>
      <c r="AA422" s="3755" t="s">
        <v>2974</v>
      </c>
      <c r="AB422" s="2834"/>
      <c r="AC422" s="2834"/>
      <c r="AD422" s="2834"/>
      <c r="AE422" s="2834"/>
      <c r="AF422" s="2388"/>
      <c r="AG422" s="2388"/>
      <c r="AH422" s="2388"/>
      <c r="AI422" s="2388"/>
      <c r="AJ422" s="2388"/>
      <c r="AK422" s="2388"/>
      <c r="AL422" s="2388"/>
      <c r="AM422" s="2388"/>
      <c r="AN422" s="2388"/>
      <c r="AO422" s="2388"/>
      <c r="AP422" s="2388"/>
      <c r="AQ422" s="2388"/>
    </row>
    <row r="423" spans="1:43" ht="18.75">
      <c r="A423" s="5209"/>
      <c r="B423" s="2416" t="s">
        <v>28</v>
      </c>
      <c r="C423" s="2173">
        <v>0.05</v>
      </c>
      <c r="D423" s="2168">
        <v>0.05</v>
      </c>
      <c r="E423" s="2174"/>
      <c r="F423" s="2417" t="s">
        <v>327</v>
      </c>
      <c r="G423" s="2466">
        <v>1</v>
      </c>
      <c r="H423" s="2441">
        <v>2</v>
      </c>
      <c r="I423" s="2434"/>
      <c r="J423" s="2356"/>
      <c r="K423" s="2417" t="s">
        <v>328</v>
      </c>
      <c r="L423" s="2418">
        <v>0.05</v>
      </c>
      <c r="M423" s="2435">
        <v>0.05</v>
      </c>
      <c r="N423" s="2436"/>
      <c r="O423" s="2801"/>
      <c r="P423" s="3284" t="s">
        <v>295</v>
      </c>
      <c r="Q423" s="2837" t="s">
        <v>2525</v>
      </c>
      <c r="R423" s="516"/>
      <c r="S423" s="2826"/>
      <c r="T423" s="2826"/>
      <c r="U423" s="2826"/>
      <c r="V423" s="2826"/>
      <c r="W423" s="3300"/>
      <c r="X423" s="2044"/>
      <c r="Y423" s="2044"/>
      <c r="Z423" s="2044"/>
      <c r="AA423" s="3755" t="s">
        <v>2974</v>
      </c>
      <c r="AB423" s="2834"/>
      <c r="AC423" s="2834"/>
      <c r="AD423" s="2834"/>
      <c r="AE423" s="2834"/>
      <c r="AF423" s="2388"/>
      <c r="AG423" s="2388"/>
      <c r="AH423" s="2388"/>
      <c r="AI423" s="2388"/>
      <c r="AJ423" s="2388"/>
      <c r="AK423" s="2388"/>
      <c r="AL423" s="2388"/>
      <c r="AM423" s="2388"/>
      <c r="AN423" s="2388"/>
      <c r="AO423" s="2388"/>
      <c r="AP423" s="2388"/>
      <c r="AQ423" s="2388"/>
    </row>
    <row r="424" spans="1:43" ht="18.75">
      <c r="A424" s="5209"/>
      <c r="B424" s="5193" t="s">
        <v>2381</v>
      </c>
      <c r="C424" s="5194"/>
      <c r="D424" s="5194"/>
      <c r="E424" s="5194"/>
      <c r="F424" s="5194"/>
      <c r="G424" s="5194"/>
      <c r="H424" s="5194"/>
      <c r="I424" s="5194"/>
      <c r="J424" s="5194"/>
      <c r="K424" s="5194"/>
      <c r="L424" s="5194"/>
      <c r="M424" s="5194"/>
      <c r="N424" s="5195"/>
      <c r="O424" s="2801"/>
      <c r="P424" s="3285" t="s">
        <v>297</v>
      </c>
      <c r="Q424" s="2844" t="s">
        <v>2513</v>
      </c>
      <c r="R424" s="516"/>
      <c r="S424" s="2844"/>
      <c r="T424" s="2844"/>
      <c r="U424" s="2844"/>
      <c r="V424" s="2844"/>
      <c r="W424" s="3300"/>
      <c r="X424" s="2044"/>
      <c r="Y424" s="2044"/>
      <c r="Z424" s="2044"/>
      <c r="AA424" s="3755" t="s">
        <v>2974</v>
      </c>
      <c r="AB424" s="2834"/>
      <c r="AC424" s="2834"/>
      <c r="AD424" s="2834"/>
      <c r="AE424" s="2834"/>
      <c r="AF424" s="2388"/>
      <c r="AG424" s="2388"/>
      <c r="AH424" s="2388"/>
      <c r="AI424" s="2388"/>
      <c r="AJ424" s="2388"/>
      <c r="AK424" s="2388"/>
      <c r="AL424" s="2388"/>
      <c r="AM424" s="2388"/>
      <c r="AN424" s="2388"/>
      <c r="AO424" s="2388"/>
      <c r="AP424" s="2388"/>
      <c r="AQ424" s="2388"/>
    </row>
    <row r="425" spans="1:43" ht="18.75">
      <c r="A425" s="5209"/>
      <c r="B425" s="2438" t="s">
        <v>342</v>
      </c>
      <c r="C425" s="2439" t="s">
        <v>756</v>
      </c>
      <c r="D425" s="2168"/>
      <c r="E425" s="2174"/>
      <c r="F425" s="2417"/>
      <c r="G425" s="2440"/>
      <c r="H425" s="2441"/>
      <c r="I425" s="2434"/>
      <c r="J425" s="2359"/>
      <c r="K425" s="2417"/>
      <c r="L425" s="2442"/>
      <c r="M425" s="2435"/>
      <c r="N425" s="2436"/>
      <c r="O425" s="2801"/>
      <c r="P425" s="3529" t="s">
        <v>2923</v>
      </c>
      <c r="Q425" s="3512"/>
      <c r="R425" s="3512"/>
      <c r="S425" s="3512"/>
      <c r="T425" s="3512"/>
      <c r="U425" s="3512"/>
      <c r="V425" s="2502"/>
      <c r="W425" s="3300"/>
      <c r="X425" s="2044"/>
      <c r="Y425" s="2044"/>
      <c r="Z425" s="2044"/>
      <c r="AA425" s="3755" t="s">
        <v>2974</v>
      </c>
      <c r="AB425" s="2834"/>
      <c r="AC425" s="2834"/>
      <c r="AD425" s="2834"/>
      <c r="AE425" s="2834"/>
      <c r="AF425" s="2388"/>
      <c r="AG425" s="2388"/>
      <c r="AH425" s="2388"/>
      <c r="AI425" s="2388"/>
      <c r="AJ425" s="2388"/>
      <c r="AK425" s="2388"/>
      <c r="AL425" s="2388"/>
      <c r="AM425" s="2388"/>
      <c r="AN425" s="2388"/>
      <c r="AO425" s="2388"/>
      <c r="AP425" s="2388"/>
      <c r="AQ425" s="2388"/>
    </row>
    <row r="426" spans="1:43" ht="18.75">
      <c r="A426" s="5209"/>
      <c r="B426" s="2443" t="s">
        <v>343</v>
      </c>
      <c r="C426" s="2444" t="s">
        <v>344</v>
      </c>
      <c r="D426" s="2168"/>
      <c r="E426" s="2174"/>
      <c r="F426" s="2417"/>
      <c r="G426" s="2440"/>
      <c r="H426" s="2441"/>
      <c r="I426" s="2434"/>
      <c r="J426" s="2359"/>
      <c r="K426" s="2417"/>
      <c r="L426" s="2442"/>
      <c r="M426" s="2435"/>
      <c r="N426" s="2436"/>
      <c r="O426" s="2801"/>
      <c r="P426" s="3531" t="s">
        <v>2924</v>
      </c>
      <c r="Q426" s="3514" t="s">
        <v>2253</v>
      </c>
      <c r="R426" s="516"/>
      <c r="S426" s="516"/>
      <c r="T426" s="2175"/>
      <c r="U426" s="2175"/>
      <c r="V426" s="2502"/>
      <c r="W426" s="3300"/>
      <c r="X426" s="2044"/>
      <c r="Y426" s="2044"/>
      <c r="Z426" s="2044"/>
      <c r="AA426" s="3755" t="s">
        <v>2974</v>
      </c>
      <c r="AB426" s="2834"/>
      <c r="AC426" s="2834"/>
      <c r="AD426" s="2834"/>
      <c r="AE426" s="2834"/>
    </row>
    <row r="427" spans="1:43" ht="18.75">
      <c r="A427" s="5209"/>
      <c r="B427" s="2445" t="s">
        <v>334</v>
      </c>
      <c r="C427" s="2446" t="s">
        <v>345</v>
      </c>
      <c r="D427" s="2168"/>
      <c r="E427" s="2174"/>
      <c r="F427" s="2417"/>
      <c r="G427" s="2440"/>
      <c r="H427" s="2441"/>
      <c r="I427" s="2434"/>
      <c r="J427" s="2359"/>
      <c r="K427" s="2417"/>
      <c r="L427" s="2442"/>
      <c r="M427" s="2435"/>
      <c r="N427" s="2436"/>
      <c r="O427" s="2801"/>
      <c r="P427" s="3532" t="s">
        <v>870</v>
      </c>
      <c r="Q427" s="3514" t="s">
        <v>870</v>
      </c>
      <c r="R427" s="516"/>
      <c r="S427" s="516"/>
      <c r="T427" s="2175"/>
      <c r="U427" s="2175"/>
      <c r="V427" s="2502"/>
      <c r="W427" s="3300"/>
      <c r="X427" s="2044"/>
      <c r="Y427" s="2044"/>
      <c r="Z427" s="2044"/>
      <c r="AA427" s="3755" t="s">
        <v>2974</v>
      </c>
      <c r="AB427" s="2834"/>
      <c r="AC427" s="2834"/>
      <c r="AD427" s="2834"/>
      <c r="AE427" s="2834"/>
    </row>
    <row r="428" spans="1:43" ht="18.75">
      <c r="A428" s="5209"/>
      <c r="B428" s="2447" t="s">
        <v>346</v>
      </c>
      <c r="C428" s="2448" t="s">
        <v>289</v>
      </c>
      <c r="D428" s="2449"/>
      <c r="E428" s="2450"/>
      <c r="F428" s="2451"/>
      <c r="G428" s="2452"/>
      <c r="H428" s="2453"/>
      <c r="I428" s="2454"/>
      <c r="J428" s="2455"/>
      <c r="K428" s="2451"/>
      <c r="L428" s="2456"/>
      <c r="M428" s="2457"/>
      <c r="N428" s="2458"/>
      <c r="O428" s="2801"/>
      <c r="P428" s="3532" t="s">
        <v>316</v>
      </c>
      <c r="Q428" s="3514" t="s">
        <v>316</v>
      </c>
      <c r="R428" s="2175"/>
      <c r="S428" s="516"/>
      <c r="T428" s="516"/>
      <c r="U428" s="516"/>
      <c r="V428" s="2826"/>
      <c r="W428" s="3300"/>
      <c r="X428" s="2044"/>
      <c r="Y428" s="2044"/>
      <c r="Z428" s="2044"/>
      <c r="AA428" s="3755" t="s">
        <v>2974</v>
      </c>
      <c r="AB428" s="2834"/>
      <c r="AC428" s="2834"/>
      <c r="AD428" s="2834"/>
      <c r="AE428" s="2834"/>
    </row>
    <row r="429" spans="1:43" ht="18.75" customHeight="1">
      <c r="A429" s="5209"/>
      <c r="B429" s="5242"/>
      <c r="C429" s="5243"/>
      <c r="D429" s="5243"/>
      <c r="E429" s="5243"/>
      <c r="F429" s="5243"/>
      <c r="G429" s="5243"/>
      <c r="H429" s="5243"/>
      <c r="I429" s="5243"/>
      <c r="J429" s="5243"/>
      <c r="K429" s="5243"/>
      <c r="L429" s="5243"/>
      <c r="M429" s="5243"/>
      <c r="N429" s="5244"/>
      <c r="O429" s="2801"/>
      <c r="P429" s="3532" t="s">
        <v>647</v>
      </c>
      <c r="Q429" s="3514" t="s">
        <v>647</v>
      </c>
      <c r="R429" s="2175"/>
      <c r="S429" s="516"/>
      <c r="T429" s="516"/>
      <c r="U429" s="516"/>
      <c r="V429" s="2826"/>
      <c r="W429" s="3300"/>
      <c r="X429" s="2044"/>
      <c r="Y429" s="2044"/>
      <c r="Z429" s="2044"/>
      <c r="AA429" s="3755" t="s">
        <v>2974</v>
      </c>
      <c r="AB429" s="2834"/>
      <c r="AC429" s="2834"/>
      <c r="AD429" s="2834"/>
      <c r="AE429" s="2834"/>
      <c r="AF429" s="2388"/>
      <c r="AG429" s="2388"/>
      <c r="AH429" s="2388"/>
      <c r="AI429" s="2388"/>
      <c r="AJ429" s="2388"/>
      <c r="AK429" s="2388"/>
      <c r="AL429" s="2388"/>
      <c r="AM429" s="2388"/>
      <c r="AN429" s="2388"/>
      <c r="AO429" s="2388"/>
      <c r="AP429" s="2388"/>
      <c r="AQ429" s="2388"/>
    </row>
    <row r="430" spans="1:43" ht="19.5" thickBot="1">
      <c r="A430" s="5209"/>
      <c r="B430" s="2467" t="s">
        <v>346</v>
      </c>
      <c r="C430" s="2373" t="s">
        <v>281</v>
      </c>
      <c r="D430" s="5117"/>
      <c r="E430" s="5118"/>
      <c r="F430" s="5118"/>
      <c r="G430" s="5118"/>
      <c r="H430" s="5118"/>
      <c r="I430" s="5118"/>
      <c r="J430" s="5118"/>
      <c r="K430" s="5118"/>
      <c r="L430" s="5118"/>
      <c r="M430" s="5118"/>
      <c r="N430" s="5119"/>
      <c r="O430" s="2801"/>
      <c r="P430" s="3533" t="s">
        <v>626</v>
      </c>
      <c r="Q430" s="3534" t="s">
        <v>626</v>
      </c>
      <c r="R430" s="550"/>
      <c r="S430" s="550"/>
      <c r="T430" s="550"/>
      <c r="U430" s="550"/>
      <c r="V430" s="3302"/>
      <c r="W430" s="3303"/>
      <c r="X430" s="2044"/>
      <c r="Y430" s="2044"/>
      <c r="Z430" s="2831"/>
      <c r="AA430" s="3755" t="s">
        <v>2974</v>
      </c>
      <c r="AB430" s="2834"/>
      <c r="AC430" s="2834"/>
      <c r="AD430" s="2834"/>
      <c r="AE430" s="2834"/>
      <c r="AF430" s="2388"/>
      <c r="AG430" s="2388"/>
      <c r="AH430" s="2388"/>
      <c r="AI430" s="2388"/>
      <c r="AJ430" s="2388"/>
      <c r="AK430" s="2388"/>
      <c r="AL430" s="2388"/>
      <c r="AM430" s="2388"/>
      <c r="AN430" s="2388"/>
      <c r="AO430" s="2388"/>
      <c r="AP430" s="2388"/>
      <c r="AQ430" s="2388"/>
    </row>
    <row r="431" spans="1:43" ht="18.75">
      <c r="A431" s="5209"/>
      <c r="B431" s="5311"/>
      <c r="C431" s="5312"/>
      <c r="D431" s="5312"/>
      <c r="E431" s="5312"/>
      <c r="F431" s="5312"/>
      <c r="G431" s="5312"/>
      <c r="H431" s="5312"/>
      <c r="I431" s="5312"/>
      <c r="J431" s="5312"/>
      <c r="K431" s="5312"/>
      <c r="L431" s="5312"/>
      <c r="M431" s="5312"/>
      <c r="N431" s="5313"/>
      <c r="O431" s="2801"/>
      <c r="P431" s="2801"/>
      <c r="Q431" s="2801"/>
      <c r="R431" s="2801"/>
      <c r="S431" s="2801"/>
      <c r="T431" s="2801"/>
      <c r="U431" s="2801"/>
      <c r="V431" s="2801"/>
      <c r="W431" s="2044"/>
      <c r="X431" s="2044"/>
      <c r="Y431" s="2044"/>
      <c r="Z431" s="2831"/>
      <c r="AA431" s="3755" t="s">
        <v>2974</v>
      </c>
      <c r="AB431" s="2834"/>
      <c r="AC431" s="2834"/>
      <c r="AD431" s="2834"/>
      <c r="AE431" s="2834"/>
      <c r="AF431" s="2388"/>
      <c r="AG431" s="2388"/>
      <c r="AH431" s="2388"/>
      <c r="AI431" s="2388"/>
      <c r="AJ431" s="2388"/>
      <c r="AK431" s="2388"/>
      <c r="AL431" s="2388"/>
      <c r="AM431" s="2388"/>
      <c r="AN431" s="2388"/>
      <c r="AO431" s="2388"/>
      <c r="AP431" s="2388"/>
      <c r="AQ431" s="2388"/>
    </row>
    <row r="432" spans="1:43" ht="15" customHeight="1">
      <c r="A432" s="5209"/>
      <c r="B432" s="2183" t="s">
        <v>266</v>
      </c>
      <c r="C432" s="5091" t="str">
        <f ca="1">CELL("nomfichier")</f>
        <v>E:\0-UPRT\1-UPRT.FR-SITE-WEB\ff-fiches-fabrications\ff-fiches-fabrication-maj-08-2020\[ff-14.A-restauration-13.postits-au-poids.xlsx]Epurer un texte (2)</v>
      </c>
      <c r="D432" s="5091"/>
      <c r="E432" s="5091"/>
      <c r="F432" s="5091"/>
      <c r="G432" s="5091"/>
      <c r="H432" s="5091"/>
      <c r="I432" s="5091"/>
      <c r="J432" s="5091"/>
      <c r="K432" s="5091"/>
      <c r="L432" s="5091"/>
      <c r="M432" s="5091"/>
      <c r="N432" s="5092"/>
      <c r="O432" s="2801"/>
      <c r="P432" s="2856"/>
      <c r="Q432" s="2856"/>
      <c r="R432" s="2856"/>
      <c r="S432" s="2856"/>
      <c r="T432" s="2856"/>
      <c r="U432" s="2801"/>
      <c r="V432" s="2801"/>
      <c r="W432" s="2044"/>
      <c r="X432" s="2044"/>
      <c r="Y432" s="2044"/>
      <c r="Z432" s="2831"/>
      <c r="AA432" s="3755" t="s">
        <v>2974</v>
      </c>
      <c r="AB432" s="2834"/>
      <c r="AC432" s="2834"/>
      <c r="AD432" s="2834"/>
      <c r="AE432" s="2834"/>
      <c r="AF432" s="2388"/>
      <c r="AG432" s="2388"/>
      <c r="AH432" s="2388"/>
      <c r="AI432" s="2388"/>
      <c r="AJ432" s="2388"/>
      <c r="AK432" s="2388"/>
      <c r="AL432" s="2388"/>
      <c r="AM432" s="2388"/>
      <c r="AN432" s="2388"/>
      <c r="AO432" s="2388"/>
      <c r="AP432" s="2388"/>
      <c r="AQ432" s="2388"/>
    </row>
    <row r="433" spans="1:48" ht="15" customHeight="1">
      <c r="A433" s="5209"/>
      <c r="B433" s="2387" t="s">
        <v>268</v>
      </c>
      <c r="C433" s="5093" t="s">
        <v>2911</v>
      </c>
      <c r="D433" s="5093"/>
      <c r="E433" s="5093"/>
      <c r="F433" s="5093"/>
      <c r="G433" s="5093"/>
      <c r="H433" s="5093"/>
      <c r="I433" s="5093"/>
      <c r="J433" s="5093"/>
      <c r="K433" s="5093"/>
      <c r="L433" s="5093"/>
      <c r="M433" s="5093"/>
      <c r="N433" s="5094"/>
      <c r="O433" s="2801"/>
      <c r="P433" s="2856"/>
      <c r="Q433" s="2856"/>
      <c r="R433" s="2856"/>
      <c r="S433" s="2856"/>
      <c r="T433" s="2856"/>
      <c r="U433" s="2801"/>
      <c r="V433" s="2801"/>
      <c r="W433" s="2044"/>
      <c r="X433" s="2044"/>
      <c r="Y433" s="2044"/>
      <c r="Z433" s="2831"/>
      <c r="AA433" s="3755" t="s">
        <v>2974</v>
      </c>
      <c r="AB433" s="2834"/>
      <c r="AC433" s="2834"/>
      <c r="AD433" s="2834"/>
      <c r="AE433" s="2834"/>
      <c r="AF433" s="2388"/>
      <c r="AG433" s="2388"/>
      <c r="AH433" s="2388"/>
      <c r="AI433" s="2388"/>
      <c r="AJ433" s="2388"/>
      <c r="AK433" s="2388"/>
      <c r="AL433" s="2388"/>
      <c r="AM433" s="2388"/>
      <c r="AN433" s="2388"/>
      <c r="AO433" s="2388"/>
      <c r="AP433" s="2388"/>
      <c r="AQ433" s="2388"/>
    </row>
    <row r="434" spans="1:48" ht="15.75" customHeight="1" thickBot="1">
      <c r="A434" s="5209"/>
      <c r="B434" s="5095" t="s">
        <v>271</v>
      </c>
      <c r="C434" s="5096"/>
      <c r="D434" s="5096"/>
      <c r="E434" s="5096"/>
      <c r="F434" s="5096"/>
      <c r="G434" s="5096"/>
      <c r="H434" s="5096"/>
      <c r="I434" s="5096"/>
      <c r="J434" s="5096"/>
      <c r="K434" s="5096"/>
      <c r="L434" s="5096"/>
      <c r="M434" s="5096"/>
      <c r="N434" s="5097"/>
      <c r="O434" s="2801"/>
      <c r="P434" s="2856"/>
      <c r="Q434" s="2856"/>
      <c r="R434" s="2856"/>
      <c r="S434" s="2856"/>
      <c r="T434" s="2856"/>
      <c r="U434" s="2801"/>
      <c r="V434" s="2801"/>
      <c r="W434" s="2044"/>
      <c r="X434" s="2044"/>
      <c r="Y434" s="2044"/>
      <c r="Z434" s="2831"/>
      <c r="AA434" s="3755" t="s">
        <v>2974</v>
      </c>
      <c r="AB434" s="2834"/>
      <c r="AC434" s="2834"/>
      <c r="AD434" s="2834"/>
      <c r="AE434" s="2834"/>
      <c r="AF434" s="2388"/>
      <c r="AG434" s="2388"/>
      <c r="AH434" s="2388"/>
      <c r="AI434" s="2388"/>
      <c r="AJ434" s="2388"/>
      <c r="AK434" s="2388"/>
      <c r="AL434" s="2388"/>
      <c r="AM434" s="2388"/>
      <c r="AN434" s="2388"/>
      <c r="AO434" s="2388"/>
      <c r="AP434" s="2388"/>
      <c r="AQ434" s="2388"/>
      <c r="AR434" s="2388"/>
      <c r="AS434" s="2388"/>
      <c r="AT434" s="2388"/>
      <c r="AU434" s="2388"/>
      <c r="AV434" s="2388"/>
    </row>
    <row r="435" spans="1:48">
      <c r="A435" s="5209"/>
      <c r="B435" s="5084"/>
      <c r="C435" s="5084"/>
      <c r="D435" s="5084"/>
      <c r="E435" s="5084"/>
      <c r="F435" s="5084"/>
      <c r="G435" s="5084"/>
      <c r="H435" s="5084"/>
      <c r="I435" s="5084"/>
      <c r="J435" s="5084"/>
      <c r="K435" s="5084"/>
      <c r="L435" s="5084"/>
      <c r="M435" s="5084"/>
      <c r="N435" s="5084"/>
      <c r="O435" s="5084"/>
      <c r="P435" s="5084"/>
      <c r="Q435" s="5084"/>
      <c r="R435" s="5084"/>
      <c r="S435" s="5084"/>
      <c r="T435" s="5084"/>
      <c r="U435" s="5084"/>
      <c r="V435" s="5084"/>
      <c r="W435" s="5084"/>
      <c r="X435" s="5084"/>
      <c r="Y435" s="5084"/>
      <c r="Z435" s="2831"/>
      <c r="AA435" s="3595"/>
      <c r="AB435" s="2044"/>
      <c r="AC435" s="2044"/>
      <c r="AD435" s="2044"/>
      <c r="AE435" s="2044"/>
      <c r="AF435" s="2044"/>
      <c r="AG435" s="2388"/>
      <c r="AH435" s="2388"/>
      <c r="AI435" s="2388"/>
      <c r="AJ435" s="2388"/>
      <c r="AK435" s="2350"/>
      <c r="AL435" s="2350"/>
      <c r="AM435" s="2350"/>
      <c r="AN435" s="2350"/>
      <c r="AO435" s="2350"/>
      <c r="AP435" s="2350"/>
      <c r="AQ435" s="2350"/>
      <c r="AR435" s="2388"/>
      <c r="AS435" s="2388"/>
      <c r="AT435" s="2388"/>
      <c r="AU435" s="2388"/>
      <c r="AV435" s="2388"/>
    </row>
    <row r="436" spans="1:48">
      <c r="A436" s="2044"/>
      <c r="B436" s="2044"/>
      <c r="C436" s="2044"/>
      <c r="D436" s="2044"/>
      <c r="E436" s="2044"/>
      <c r="F436" s="2044"/>
      <c r="G436" s="2044"/>
      <c r="H436" s="2044"/>
      <c r="I436" s="2044"/>
      <c r="J436" s="2044"/>
      <c r="K436" s="2044"/>
      <c r="L436" s="2044"/>
      <c r="M436" s="2044"/>
      <c r="N436" s="2044"/>
      <c r="O436" s="2044"/>
      <c r="P436" s="2044"/>
      <c r="Q436" s="2044"/>
      <c r="R436" s="2044"/>
      <c r="S436" s="2044"/>
      <c r="T436" s="2044"/>
      <c r="U436" s="2044"/>
      <c r="V436" s="2044"/>
      <c r="W436" s="2044"/>
      <c r="X436" s="2044"/>
      <c r="Y436" s="2044"/>
      <c r="Z436" s="2044"/>
      <c r="AA436" s="2044"/>
      <c r="AB436" s="2044"/>
      <c r="AC436" s="2044"/>
      <c r="AD436" s="2044"/>
      <c r="AE436" s="2044"/>
      <c r="AF436" s="2044"/>
      <c r="AG436" s="2388"/>
      <c r="AH436" s="2388"/>
      <c r="AI436" s="2388"/>
      <c r="AJ436" s="2388"/>
      <c r="AK436" s="2350"/>
      <c r="AL436" s="2350"/>
      <c r="AM436" s="2350"/>
      <c r="AN436" s="2350"/>
      <c r="AO436" s="2350"/>
      <c r="AP436" s="2350"/>
      <c r="AQ436" s="2350"/>
      <c r="AR436" s="2388"/>
      <c r="AS436" s="2388"/>
      <c r="AT436" s="2388"/>
      <c r="AU436" s="2388"/>
      <c r="AV436" s="2388"/>
    </row>
    <row r="437" spans="1:48" ht="18.75">
      <c r="A437" s="2145"/>
      <c r="B437" s="2145"/>
      <c r="C437" s="2145"/>
      <c r="D437" s="2145"/>
      <c r="E437" s="2145"/>
      <c r="F437" s="2145"/>
      <c r="G437" s="2145"/>
      <c r="H437" s="2145"/>
      <c r="I437" s="2145"/>
      <c r="J437" s="2145"/>
      <c r="K437" s="2145"/>
      <c r="L437" s="2145"/>
      <c r="M437" s="2145"/>
      <c r="N437" s="2145"/>
      <c r="O437" s="2145"/>
      <c r="P437" s="2145"/>
      <c r="Q437" s="2145"/>
      <c r="R437" s="2145"/>
      <c r="S437" s="2145"/>
      <c r="T437" s="2145"/>
      <c r="U437" s="2145"/>
      <c r="V437" s="2145"/>
      <c r="W437" s="2145"/>
      <c r="X437" s="2145"/>
      <c r="Y437" s="2145"/>
      <c r="Z437" s="2831"/>
      <c r="AA437" s="3594" t="s">
        <v>2373</v>
      </c>
      <c r="AB437" s="2388"/>
      <c r="AC437" s="2388"/>
      <c r="AD437" s="2388"/>
      <c r="AE437" s="2388"/>
      <c r="AF437" s="2388"/>
      <c r="AG437" s="2388"/>
      <c r="AH437" s="2388"/>
      <c r="AI437" s="2388"/>
      <c r="AJ437" s="2388"/>
    </row>
    <row r="438" spans="1:48" ht="18.75">
      <c r="A438" s="2145"/>
      <c r="B438" s="2145"/>
      <c r="C438" s="2145"/>
      <c r="D438" s="2145"/>
      <c r="E438" s="2145"/>
      <c r="F438" s="2145"/>
      <c r="G438" s="2145"/>
      <c r="H438" s="2145"/>
      <c r="I438" s="2145"/>
      <c r="J438" s="2145"/>
      <c r="K438" s="2145"/>
      <c r="L438" s="2145"/>
      <c r="M438" s="2145"/>
      <c r="N438" s="2145"/>
      <c r="O438" s="2145"/>
      <c r="P438" s="2145"/>
      <c r="Q438" s="2145"/>
      <c r="R438" s="2145"/>
      <c r="S438" s="2145"/>
      <c r="T438" s="2145"/>
      <c r="U438" s="2145"/>
      <c r="V438" s="2145"/>
      <c r="W438" s="2145"/>
      <c r="X438" s="2145"/>
      <c r="Y438" s="2145"/>
      <c r="Z438" s="2831"/>
      <c r="AA438" s="3594" t="s">
        <v>2373</v>
      </c>
      <c r="AB438" s="2388"/>
      <c r="AC438" s="2388"/>
      <c r="AD438" s="2388"/>
      <c r="AE438" s="2388"/>
      <c r="AF438" s="2388"/>
      <c r="AG438" s="2388"/>
      <c r="AH438" s="2388"/>
      <c r="AI438" s="2388"/>
      <c r="AJ438" s="2388"/>
    </row>
    <row r="439" spans="1:48" ht="18.75" customHeight="1">
      <c r="A439" s="2352"/>
      <c r="B439" s="2352"/>
      <c r="C439" s="2352"/>
      <c r="D439" s="2352"/>
      <c r="E439" s="2352"/>
      <c r="F439" s="2352"/>
      <c r="G439" s="2352"/>
      <c r="H439" s="2352"/>
      <c r="I439" s="2352"/>
      <c r="J439" s="2352"/>
      <c r="K439" s="2352"/>
      <c r="L439" s="2352"/>
      <c r="M439" s="2388"/>
      <c r="N439" s="2388"/>
      <c r="O439" s="2831"/>
      <c r="P439" s="2831"/>
      <c r="Q439" s="2831"/>
      <c r="R439" s="2831"/>
      <c r="S439" s="2831"/>
      <c r="T439" s="2831"/>
      <c r="U439" s="2831"/>
      <c r="V439" s="2831"/>
      <c r="W439" s="2831"/>
      <c r="X439" s="2831"/>
      <c r="Y439" s="2831"/>
      <c r="Z439" s="2831"/>
      <c r="AA439" s="3594" t="s">
        <v>2373</v>
      </c>
      <c r="AB439" s="2388"/>
      <c r="AC439" s="2388"/>
      <c r="AD439" s="2388"/>
      <c r="AE439" s="2388"/>
      <c r="AF439" s="2388"/>
      <c r="AG439" s="2388"/>
      <c r="AH439" s="2388"/>
      <c r="AI439" s="2388"/>
      <c r="AJ439" s="2388"/>
      <c r="AK439" s="2388"/>
      <c r="AL439" s="2388"/>
      <c r="AM439" s="2388"/>
      <c r="AN439" s="2388"/>
      <c r="AO439" s="2388"/>
      <c r="AP439" s="2388"/>
      <c r="AQ439" s="2388"/>
      <c r="AR439" s="2388"/>
      <c r="AS439" s="2388"/>
      <c r="AT439" s="2388"/>
      <c r="AU439" s="2388"/>
      <c r="AV439" s="2388"/>
    </row>
    <row r="440" spans="1:48" ht="26.25" customHeight="1">
      <c r="A440" s="2693"/>
      <c r="B440" s="2693"/>
      <c r="C440" s="3440"/>
      <c r="D440" s="3440"/>
      <c r="E440" s="3440"/>
      <c r="F440" s="3440"/>
      <c r="G440" s="3440"/>
      <c r="H440" s="3440"/>
      <c r="I440" s="3440"/>
      <c r="J440" s="3440"/>
      <c r="K440" s="3440"/>
      <c r="L440" s="3440"/>
      <c r="M440" s="3440"/>
      <c r="N440" s="3495" t="s">
        <v>10</v>
      </c>
      <c r="O440" s="2831"/>
      <c r="P440" s="2831"/>
      <c r="Q440" s="2831"/>
      <c r="R440" s="2831"/>
      <c r="S440" s="2831"/>
      <c r="T440" s="2831"/>
      <c r="U440" s="2831"/>
      <c r="V440" s="2831"/>
      <c r="W440" s="2831"/>
      <c r="X440" s="2831"/>
      <c r="Y440" s="2831"/>
      <c r="Z440" s="2831"/>
      <c r="AA440" s="3594" t="s">
        <v>2373</v>
      </c>
      <c r="AB440" s="2388"/>
      <c r="AC440" s="2388"/>
      <c r="AD440" s="2388"/>
      <c r="AE440" s="2388"/>
      <c r="AF440" s="2388"/>
      <c r="AG440" s="2388"/>
      <c r="AH440" s="2388"/>
      <c r="AI440" s="2388"/>
      <c r="AJ440" s="2388"/>
      <c r="AK440" s="2388"/>
      <c r="AL440" s="2388"/>
      <c r="AM440" s="2388"/>
      <c r="AN440" s="2388"/>
      <c r="AO440" s="2388"/>
      <c r="AP440" s="2388"/>
      <c r="AQ440" s="2388"/>
      <c r="AR440" s="2388"/>
      <c r="AS440" s="2388"/>
      <c r="AT440" s="2388"/>
      <c r="AU440" s="2388"/>
      <c r="AV440" s="2388"/>
    </row>
    <row r="441" spans="1:48" ht="26.25" customHeight="1">
      <c r="A441" s="2693"/>
      <c r="B441" s="2696" t="s">
        <v>30</v>
      </c>
      <c r="C441" s="2696"/>
      <c r="D441" s="2696"/>
      <c r="E441" s="2696"/>
      <c r="F441" s="2696"/>
      <c r="G441" s="2696"/>
      <c r="H441" s="2696"/>
      <c r="I441" s="2696"/>
      <c r="J441" s="2696"/>
      <c r="K441" s="2696"/>
      <c r="L441" s="2696"/>
      <c r="M441" s="2696"/>
      <c r="N441" s="5001">
        <v>5</v>
      </c>
      <c r="O441" s="2831"/>
      <c r="P441" s="2831"/>
      <c r="Q441" s="2831"/>
      <c r="R441" s="2831"/>
      <c r="S441" s="2831"/>
      <c r="T441" s="2831"/>
      <c r="U441" s="2831"/>
      <c r="V441" s="2831"/>
      <c r="W441" s="2831"/>
      <c r="X441" s="2831"/>
      <c r="Y441" s="2831"/>
      <c r="Z441" s="2831"/>
      <c r="AA441" s="3594" t="s">
        <v>2373</v>
      </c>
      <c r="AB441" s="2388"/>
      <c r="AC441" s="2388"/>
      <c r="AD441" s="2388"/>
      <c r="AE441" s="2388"/>
      <c r="AF441" s="2388"/>
      <c r="AG441" s="2388"/>
      <c r="AH441" s="2388"/>
      <c r="AI441" s="2388"/>
      <c r="AJ441" s="2388"/>
      <c r="AK441" s="2388"/>
      <c r="AL441" s="2388"/>
      <c r="AM441" s="2388"/>
      <c r="AN441" s="2388"/>
      <c r="AO441" s="2388"/>
      <c r="AP441" s="2388"/>
      <c r="AQ441" s="2388"/>
      <c r="AR441" s="2388"/>
      <c r="AS441" s="2388"/>
      <c r="AT441" s="2388"/>
      <c r="AU441" s="2388"/>
      <c r="AV441" s="2388"/>
    </row>
    <row r="442" spans="1:48" ht="26.25">
      <c r="A442" s="2693"/>
      <c r="B442" s="2693"/>
      <c r="C442" s="3440"/>
      <c r="D442" s="3440"/>
      <c r="E442" s="3440"/>
      <c r="F442" s="3440"/>
      <c r="G442" s="3440"/>
      <c r="H442" s="3440"/>
      <c r="I442" s="3440"/>
      <c r="J442" s="3440"/>
      <c r="K442" s="3440"/>
      <c r="L442" s="3440"/>
      <c r="M442" s="2695">
        <f t="shared" ref="M442" si="31">ROW()+1</f>
        <v>443</v>
      </c>
      <c r="N442" s="5001"/>
      <c r="O442" s="2831"/>
      <c r="P442" s="2831"/>
      <c r="Q442" s="2831"/>
      <c r="R442" s="2831"/>
      <c r="S442" s="2831"/>
      <c r="T442" s="2831"/>
      <c r="U442" s="2831"/>
      <c r="V442" s="2831"/>
      <c r="W442" s="2831"/>
      <c r="X442" s="2831"/>
      <c r="Y442" s="2831"/>
      <c r="Z442" s="2831"/>
      <c r="AA442" s="3594" t="s">
        <v>2373</v>
      </c>
      <c r="AB442" s="2388"/>
      <c r="AC442" s="2388"/>
      <c r="AD442" s="2388"/>
      <c r="AE442" s="2388"/>
      <c r="AF442" s="2388"/>
      <c r="AG442" s="2388"/>
      <c r="AH442" s="2388"/>
      <c r="AI442" s="2388"/>
      <c r="AJ442" s="2388"/>
      <c r="AK442" s="2388"/>
      <c r="AL442" s="2388"/>
      <c r="AM442" s="2388"/>
      <c r="AN442" s="2388"/>
      <c r="AO442" s="2388"/>
      <c r="AP442" s="2388"/>
      <c r="AQ442" s="2388"/>
      <c r="AR442" s="2388"/>
      <c r="AS442" s="2388"/>
      <c r="AT442" s="2388"/>
      <c r="AU442" s="2388"/>
      <c r="AV442" s="2388"/>
    </row>
    <row r="443" spans="1:48" ht="15.75" customHeight="1">
      <c r="A443" s="2357"/>
      <c r="B443" s="2352"/>
      <c r="C443" s="2352"/>
      <c r="D443" s="2352"/>
      <c r="E443" s="2352"/>
      <c r="F443" s="2352"/>
      <c r="G443" s="2352"/>
      <c r="H443" s="2352"/>
      <c r="I443" s="2352"/>
      <c r="J443" s="2352"/>
      <c r="K443" s="2352"/>
      <c r="L443" s="2352"/>
      <c r="M443" s="2352"/>
      <c r="N443" s="2352"/>
      <c r="O443" s="2044"/>
      <c r="P443" s="2831"/>
      <c r="Q443" s="2831"/>
      <c r="R443" s="2831"/>
      <c r="S443" s="2831"/>
      <c r="T443" s="2831"/>
      <c r="U443" s="2831"/>
      <c r="V443" s="2831"/>
      <c r="W443" s="2831"/>
      <c r="X443" s="2831"/>
      <c r="Y443" s="2831"/>
      <c r="Z443" s="2831"/>
      <c r="AA443" s="3594" t="s">
        <v>2373</v>
      </c>
      <c r="AB443" s="2388"/>
      <c r="AC443" s="2388"/>
      <c r="AD443" s="2388"/>
      <c r="AE443" s="2388"/>
      <c r="AF443" s="2388"/>
      <c r="AG443" s="2388"/>
      <c r="AH443" s="2388"/>
      <c r="AI443" s="2388"/>
      <c r="AJ443" s="2388"/>
      <c r="AK443" s="2388"/>
      <c r="AL443" s="2388"/>
      <c r="AM443" s="2388"/>
      <c r="AN443" s="2388"/>
      <c r="AO443" s="2388"/>
      <c r="AP443" s="2388"/>
      <c r="AQ443" s="2388"/>
      <c r="AR443" s="2388"/>
      <c r="AS443" s="2388"/>
      <c r="AT443" s="2388"/>
      <c r="AU443" s="2388"/>
      <c r="AV443" s="2388"/>
    </row>
    <row r="444" spans="1:48" ht="19.5" customHeight="1">
      <c r="A444" s="2357"/>
      <c r="B444" s="5359" t="s">
        <v>31</v>
      </c>
      <c r="C444" s="5359"/>
      <c r="D444" s="5359"/>
      <c r="E444" s="5359"/>
      <c r="F444" s="5359"/>
      <c r="G444" s="5359"/>
      <c r="H444" s="5359"/>
      <c r="I444" s="5359"/>
      <c r="J444" s="5359"/>
      <c r="K444" s="5359"/>
      <c r="L444" s="5359"/>
      <c r="M444" s="5359"/>
      <c r="N444" s="5359"/>
      <c r="O444" s="2044"/>
      <c r="P444" s="2831"/>
      <c r="Q444" s="2831"/>
      <c r="R444" s="2831"/>
      <c r="S444" s="2831"/>
      <c r="T444" s="2831"/>
      <c r="U444" s="2831"/>
      <c r="V444" s="2831"/>
      <c r="W444" s="2831"/>
      <c r="X444" s="2831"/>
      <c r="Y444" s="2044"/>
      <c r="Z444" s="2044"/>
      <c r="AA444" s="3594" t="s">
        <v>2373</v>
      </c>
      <c r="AB444" s="2388"/>
      <c r="AC444" s="2388"/>
      <c r="AD444" s="2388"/>
      <c r="AE444" s="2388"/>
      <c r="AF444" s="2388"/>
      <c r="AG444" s="2388"/>
      <c r="AH444" s="2388"/>
      <c r="AI444" s="2388"/>
      <c r="AJ444" s="2388"/>
      <c r="AK444" s="2388"/>
      <c r="AL444" s="2388"/>
      <c r="AM444" s="2388"/>
      <c r="AN444" s="2388"/>
      <c r="AO444" s="2388"/>
      <c r="AP444" s="2388"/>
      <c r="AQ444" s="2388"/>
    </row>
    <row r="445" spans="1:48" ht="18.75">
      <c r="A445" s="2357"/>
      <c r="B445" s="5359" t="s">
        <v>32</v>
      </c>
      <c r="C445" s="5359"/>
      <c r="D445" s="5359"/>
      <c r="E445" s="5359"/>
      <c r="F445" s="5359"/>
      <c r="G445" s="5359"/>
      <c r="H445" s="5359"/>
      <c r="I445" s="5359"/>
      <c r="J445" s="5359"/>
      <c r="K445" s="5359"/>
      <c r="L445" s="5359"/>
      <c r="M445" s="5359"/>
      <c r="N445" s="5359"/>
      <c r="O445" s="2044"/>
      <c r="P445" s="2831"/>
      <c r="Q445" s="2831"/>
      <c r="R445" s="2831"/>
      <c r="S445" s="2831"/>
      <c r="T445" s="2831"/>
      <c r="U445" s="2831"/>
      <c r="V445" s="2831"/>
      <c r="W445" s="2831"/>
      <c r="X445" s="2831"/>
      <c r="Y445" s="2044"/>
      <c r="Z445" s="2044"/>
      <c r="AA445" s="3594" t="s">
        <v>2373</v>
      </c>
      <c r="AB445" s="2388"/>
      <c r="AC445" s="2388"/>
      <c r="AD445" s="2388"/>
      <c r="AE445" s="2388"/>
      <c r="AF445" s="2388"/>
      <c r="AG445" s="2388"/>
      <c r="AH445" s="2388"/>
      <c r="AI445" s="2388"/>
      <c r="AJ445" s="2388"/>
      <c r="AK445" s="2388"/>
      <c r="AL445" s="2388"/>
      <c r="AM445" s="2388"/>
      <c r="AN445" s="2388"/>
      <c r="AO445" s="2388"/>
      <c r="AP445" s="2388"/>
      <c r="AQ445" s="2388"/>
    </row>
    <row r="446" spans="1:48" ht="19.5" thickBot="1">
      <c r="A446" s="2357"/>
      <c r="B446" s="2352"/>
      <c r="C446" s="2352"/>
      <c r="D446" s="2352"/>
      <c r="E446" s="2352"/>
      <c r="F446" s="2352"/>
      <c r="G446" s="2352"/>
      <c r="H446" s="2352"/>
      <c r="I446" s="2352"/>
      <c r="J446" s="2352"/>
      <c r="K446" s="2352"/>
      <c r="L446" s="2352"/>
      <c r="M446" s="2352"/>
      <c r="N446" s="2352"/>
      <c r="O446" s="2044"/>
      <c r="P446" s="2831"/>
      <c r="Q446" s="2831"/>
      <c r="R446" s="2831"/>
      <c r="S446" s="2831"/>
      <c r="T446" s="2831"/>
      <c r="U446" s="2831"/>
      <c r="V446" s="2831"/>
      <c r="W446" s="2831"/>
      <c r="X446" s="2831"/>
      <c r="Y446" s="2044"/>
      <c r="Z446" s="2044"/>
      <c r="AA446" s="3594" t="s">
        <v>2373</v>
      </c>
      <c r="AB446" s="2388"/>
      <c r="AC446" s="2388"/>
      <c r="AD446" s="2388"/>
      <c r="AE446" s="2388"/>
      <c r="AF446" s="2388"/>
      <c r="AG446" s="2388"/>
      <c r="AH446" s="2388"/>
      <c r="AI446" s="2388"/>
      <c r="AJ446" s="2388"/>
      <c r="AK446" s="2388"/>
      <c r="AL446" s="2388"/>
      <c r="AM446" s="2388"/>
      <c r="AN446" s="2388"/>
      <c r="AO446" s="2388"/>
      <c r="AP446" s="2388"/>
      <c r="AQ446" s="2388"/>
    </row>
    <row r="447" spans="1:48" ht="26.1" customHeight="1">
      <c r="A447" s="5232" t="s">
        <v>260</v>
      </c>
      <c r="B447" s="5234" t="s">
        <v>2889</v>
      </c>
      <c r="C447" s="5235"/>
      <c r="D447" s="5235"/>
      <c r="E447" s="5235"/>
      <c r="F447" s="5235"/>
      <c r="G447" s="5235"/>
      <c r="H447" s="5235"/>
      <c r="I447" s="5235"/>
      <c r="J447" s="5235"/>
      <c r="K447" s="5235"/>
      <c r="L447" s="5235"/>
      <c r="M447" s="5235"/>
      <c r="N447" s="5150">
        <v>5</v>
      </c>
      <c r="O447" s="5207"/>
      <c r="P447" s="5208"/>
      <c r="Q447" s="5208"/>
      <c r="R447" s="5208"/>
      <c r="S447" s="5208"/>
      <c r="T447" s="5208"/>
      <c r="U447" s="5208"/>
      <c r="V447" s="5208"/>
      <c r="W447" s="5208"/>
      <c r="X447" s="5208"/>
      <c r="Y447" s="5208"/>
      <c r="Z447" s="2044"/>
      <c r="AA447" s="3755" t="s">
        <v>2974</v>
      </c>
      <c r="AB447" s="2834"/>
      <c r="AC447" s="2834"/>
      <c r="AD447" s="2834"/>
      <c r="AE447" s="2834"/>
      <c r="AF447" s="2388"/>
      <c r="AG447" s="2388"/>
      <c r="AH447" s="2388"/>
      <c r="AI447" s="2388"/>
      <c r="AJ447" s="2388"/>
      <c r="AK447" s="2388"/>
      <c r="AL447" s="2388"/>
      <c r="AM447" s="2388"/>
      <c r="AN447" s="2388"/>
      <c r="AO447" s="2388"/>
    </row>
    <row r="448" spans="1:48" ht="26.1" customHeight="1">
      <c r="A448" s="5233"/>
      <c r="B448" s="5236"/>
      <c r="C448" s="5237"/>
      <c r="D448" s="5237"/>
      <c r="E448" s="5237"/>
      <c r="F448" s="5237"/>
      <c r="G448" s="5237"/>
      <c r="H448" s="5237"/>
      <c r="I448" s="5237"/>
      <c r="J448" s="5237"/>
      <c r="K448" s="5237"/>
      <c r="L448" s="5237"/>
      <c r="M448" s="5237"/>
      <c r="N448" s="5151"/>
      <c r="O448" s="3598">
        <v>26</v>
      </c>
      <c r="P448" s="3558"/>
      <c r="Q448" s="3558"/>
      <c r="R448" s="3558"/>
      <c r="S448" s="3597" t="s">
        <v>2376</v>
      </c>
      <c r="T448" s="3558" t="str">
        <f>ADDRESS(ROW(P519),COLUMN(P519),4)</f>
        <v>P519</v>
      </c>
      <c r="U448" s="3597"/>
      <c r="V448" s="3597"/>
      <c r="W448" s="2696" t="s">
        <v>30</v>
      </c>
      <c r="X448" s="2696"/>
      <c r="Y448" s="2696"/>
      <c r="Z448" s="2044"/>
      <c r="AA448" s="3755" t="s">
        <v>2974</v>
      </c>
      <c r="AB448" s="2834"/>
      <c r="AC448" s="2834"/>
      <c r="AD448" s="2834"/>
      <c r="AE448" s="2834"/>
      <c r="AF448" s="2388"/>
      <c r="AG448" s="2388"/>
      <c r="AH448" s="2388"/>
      <c r="AI448" s="2388"/>
      <c r="AJ448" s="2388"/>
      <c r="AK448" s="2388"/>
      <c r="AL448" s="2388"/>
      <c r="AM448" s="2388"/>
      <c r="AN448" s="2388"/>
      <c r="AO448" s="2388"/>
    </row>
    <row r="449" spans="1:41" ht="26.1" customHeight="1" thickBot="1">
      <c r="A449" s="5233"/>
      <c r="B449" s="5132" t="s">
        <v>287</v>
      </c>
      <c r="C449" s="5133"/>
      <c r="D449" s="5134" t="s">
        <v>288</v>
      </c>
      <c r="E449" s="5134"/>
      <c r="F449" s="5134"/>
      <c r="G449" s="5134"/>
      <c r="H449" s="5134"/>
      <c r="I449" s="5134"/>
      <c r="J449" s="5134"/>
      <c r="K449" s="5134"/>
      <c r="L449" s="5134"/>
      <c r="M449" s="5134"/>
      <c r="N449" s="5135"/>
      <c r="O449" s="3596">
        <v>26</v>
      </c>
      <c r="P449" s="3558"/>
      <c r="Q449" s="2856"/>
      <c r="R449" s="3600"/>
      <c r="S449" s="2856"/>
      <c r="T449" s="2856"/>
      <c r="U449" s="2856"/>
      <c r="V449" s="2856"/>
      <c r="W449" s="2951" t="s">
        <v>2526</v>
      </c>
      <c r="X449" s="2951"/>
      <c r="Y449" s="2951"/>
      <c r="Z449" s="2831"/>
      <c r="AA449" s="3755" t="s">
        <v>2974</v>
      </c>
      <c r="AB449" s="2834"/>
      <c r="AC449" s="2834"/>
      <c r="AD449" s="2834"/>
      <c r="AE449" s="2834"/>
      <c r="AF449" s="2388"/>
      <c r="AG449" s="2388"/>
      <c r="AH449" s="2388"/>
      <c r="AI449" s="2388"/>
      <c r="AJ449" s="2388"/>
      <c r="AK449" s="2388"/>
      <c r="AL449" s="2388"/>
      <c r="AM449" s="2388"/>
      <c r="AN449" s="2388"/>
      <c r="AO449" s="2388"/>
    </row>
    <row r="450" spans="1:41" ht="21" customHeight="1">
      <c r="A450" s="5209"/>
      <c r="B450" s="5350" t="s">
        <v>2952</v>
      </c>
      <c r="C450" s="5352" t="s">
        <v>2890</v>
      </c>
      <c r="D450" s="5352"/>
      <c r="E450" s="5352"/>
      <c r="F450" s="5352"/>
      <c r="G450" s="5352"/>
      <c r="H450" s="5352"/>
      <c r="I450" s="5352"/>
      <c r="J450" s="2954"/>
      <c r="K450" s="2149"/>
      <c r="L450" s="2895" t="s">
        <v>26</v>
      </c>
      <c r="M450" s="5301" t="s">
        <v>14</v>
      </c>
      <c r="N450" s="5302"/>
      <c r="O450" s="3561">
        <v>26</v>
      </c>
      <c r="P450" s="3560" t="s">
        <v>2925</v>
      </c>
      <c r="Q450" s="3252"/>
      <c r="R450" s="3297" t="s">
        <v>2831</v>
      </c>
      <c r="S450" s="3265" t="s">
        <v>2888</v>
      </c>
      <c r="T450" s="3266"/>
      <c r="U450" s="3267"/>
      <c r="V450" s="3253"/>
      <c r="W450" s="2951" t="s">
        <v>365</v>
      </c>
      <c r="X450" s="2951"/>
      <c r="Y450" s="2951"/>
      <c r="Z450" s="2831"/>
      <c r="AA450" s="3755" t="s">
        <v>2974</v>
      </c>
      <c r="AB450" s="2834"/>
      <c r="AC450" s="2834"/>
      <c r="AD450" s="2834"/>
      <c r="AE450" s="2834"/>
      <c r="AF450" s="2388"/>
      <c r="AG450" s="2388"/>
      <c r="AH450" s="2388"/>
      <c r="AI450" s="2388"/>
      <c r="AJ450" s="2388"/>
      <c r="AK450" s="2388"/>
      <c r="AL450" s="2388"/>
      <c r="AM450" s="2388"/>
      <c r="AN450" s="2388"/>
      <c r="AO450" s="2388"/>
    </row>
    <row r="451" spans="1:41" ht="21" customHeight="1">
      <c r="A451" s="5209"/>
      <c r="B451" s="5351"/>
      <c r="C451" s="595"/>
      <c r="D451" s="3273" t="s">
        <v>2533</v>
      </c>
      <c r="E451" s="3243">
        <f>T451</f>
        <v>2.13</v>
      </c>
      <c r="F451" s="3244">
        <f>S451</f>
        <v>36</v>
      </c>
      <c r="G451" s="3240" t="s">
        <v>2534</v>
      </c>
      <c r="H451" s="3245">
        <f>U451</f>
        <v>59.166666666666664</v>
      </c>
      <c r="I451" s="3372" t="s">
        <v>2721</v>
      </c>
      <c r="J451" s="2954"/>
      <c r="K451" s="5353" t="s">
        <v>290</v>
      </c>
      <c r="L451" s="5353"/>
      <c r="M451" s="5354">
        <v>1</v>
      </c>
      <c r="N451" s="5355"/>
      <c r="O451" s="3276"/>
      <c r="P451" s="3252"/>
      <c r="Q451" s="3252"/>
      <c r="R451" s="3299">
        <v>25</v>
      </c>
      <c r="S451" s="3357">
        <v>36</v>
      </c>
      <c r="T451" s="3296">
        <f>T459</f>
        <v>2.13</v>
      </c>
      <c r="U451" s="3254">
        <f>IF(ISBLANK(S451),"",T451/S451*1000)</f>
        <v>59.166666666666664</v>
      </c>
      <c r="V451" s="3252"/>
      <c r="W451" s="2951"/>
      <c r="X451" s="2951"/>
      <c r="Y451" s="2951"/>
      <c r="Z451" s="2831"/>
      <c r="AA451" s="3755" t="s">
        <v>2974</v>
      </c>
      <c r="AB451" s="2834"/>
      <c r="AC451" s="2834"/>
      <c r="AD451" s="2834"/>
      <c r="AE451" s="2834"/>
      <c r="AF451" s="2388"/>
      <c r="AG451" s="2388"/>
      <c r="AH451" s="2388"/>
      <c r="AI451" s="2388"/>
      <c r="AJ451" s="2388"/>
      <c r="AK451" s="2388"/>
      <c r="AL451" s="2388"/>
      <c r="AM451" s="2388"/>
      <c r="AN451" s="2388"/>
      <c r="AO451" s="2388"/>
    </row>
    <row r="452" spans="1:41" ht="21.75" customHeight="1">
      <c r="A452" s="5209"/>
      <c r="B452" s="5351"/>
      <c r="C452" s="2975"/>
      <c r="D452" s="2975"/>
      <c r="E452" s="3227"/>
      <c r="F452" s="3228"/>
      <c r="G452" s="3235" t="s">
        <v>2526</v>
      </c>
      <c r="H452" s="3236">
        <v>50</v>
      </c>
      <c r="I452" s="3231" t="s">
        <v>16</v>
      </c>
      <c r="K452" s="5353"/>
      <c r="L452" s="5353"/>
      <c r="M452" s="5354"/>
      <c r="N452" s="5355"/>
      <c r="O452" s="3276"/>
      <c r="P452" s="3251"/>
      <c r="Q452" s="2811"/>
      <c r="R452" s="3298">
        <v>21</v>
      </c>
      <c r="S452" s="5338" t="s">
        <v>2827</v>
      </c>
      <c r="T452" s="5340" t="s">
        <v>2842</v>
      </c>
      <c r="U452" s="5342" t="s">
        <v>2525</v>
      </c>
      <c r="V452" s="2811"/>
      <c r="W452" s="2951"/>
      <c r="X452" s="2951"/>
      <c r="Y452" s="2951"/>
      <c r="Z452" s="2831"/>
      <c r="AA452" s="3755" t="s">
        <v>2974</v>
      </c>
      <c r="AB452" s="2834"/>
      <c r="AC452" s="2834"/>
      <c r="AD452" s="2834"/>
      <c r="AE452" s="2834"/>
      <c r="AF452" s="2388"/>
      <c r="AG452" s="2388"/>
      <c r="AH452" s="2388"/>
      <c r="AI452" s="2388"/>
      <c r="AJ452" s="2388"/>
      <c r="AK452" s="2388"/>
      <c r="AL452" s="2388"/>
      <c r="AM452" s="2388"/>
      <c r="AN452" s="2388"/>
      <c r="AO452" s="2388"/>
    </row>
    <row r="453" spans="1:41" ht="21" customHeight="1">
      <c r="A453" s="5209"/>
      <c r="B453" s="5351"/>
      <c r="C453" s="2975"/>
      <c r="D453" s="2975"/>
      <c r="E453" s="3227"/>
      <c r="F453" s="3228"/>
      <c r="G453" s="3237" t="s">
        <v>365</v>
      </c>
      <c r="H453" s="3238">
        <v>125</v>
      </c>
      <c r="I453" s="3232" t="s">
        <v>295</v>
      </c>
      <c r="J453" s="2952"/>
      <c r="K453" s="5353"/>
      <c r="L453" s="5353"/>
      <c r="M453" s="5354"/>
      <c r="N453" s="5355"/>
      <c r="O453" s="3276"/>
      <c r="P453" s="3251"/>
      <c r="Q453" s="2811"/>
      <c r="R453" s="3298">
        <v>21</v>
      </c>
      <c r="S453" s="5338"/>
      <c r="T453" s="5340"/>
      <c r="U453" s="5342"/>
      <c r="V453" s="2811"/>
      <c r="W453" s="3374" t="s">
        <v>2905</v>
      </c>
      <c r="X453" s="3375"/>
      <c r="Y453" s="3375"/>
      <c r="Z453" s="2831"/>
      <c r="AA453" s="3755" t="s">
        <v>2974</v>
      </c>
      <c r="AB453" s="2834"/>
      <c r="AC453" s="2834"/>
      <c r="AD453" s="2834"/>
      <c r="AE453" s="2834"/>
      <c r="AF453" s="2388"/>
      <c r="AG453" s="2388"/>
      <c r="AH453" s="2388"/>
      <c r="AI453" s="2388"/>
      <c r="AJ453" s="2388"/>
      <c r="AK453" s="2388"/>
      <c r="AL453" s="2388"/>
      <c r="AM453" s="2388"/>
      <c r="AN453" s="2388"/>
      <c r="AO453" s="2388"/>
    </row>
    <row r="454" spans="1:41" ht="21" customHeight="1" thickBot="1">
      <c r="A454" s="5209"/>
      <c r="B454" s="5351"/>
      <c r="C454" s="2975"/>
      <c r="D454" s="2975"/>
      <c r="E454" s="3227"/>
      <c r="F454" s="2729"/>
      <c r="G454" s="3370" t="s">
        <v>2514</v>
      </c>
      <c r="H454" s="3229">
        <f>(H452*H453)/1000</f>
        <v>6.25</v>
      </c>
      <c r="I454" s="3369" t="s">
        <v>297</v>
      </c>
      <c r="J454" s="2176"/>
      <c r="L454" s="2953"/>
      <c r="M454" s="2502"/>
      <c r="N454" s="3250"/>
      <c r="O454" s="3276"/>
      <c r="P454" s="3251"/>
      <c r="Q454" s="2811"/>
      <c r="R454" s="3298">
        <v>21</v>
      </c>
      <c r="S454" s="5339"/>
      <c r="T454" s="5341"/>
      <c r="U454" s="5343"/>
      <c r="V454" s="2811"/>
      <c r="W454" s="3374" t="s">
        <v>2870</v>
      </c>
      <c r="X454" s="3375"/>
      <c r="Y454" s="3375"/>
      <c r="Z454" s="2831"/>
      <c r="AA454" s="3755" t="s">
        <v>2974</v>
      </c>
      <c r="AB454" s="2834"/>
      <c r="AC454" s="2834"/>
      <c r="AD454" s="2834"/>
      <c r="AE454" s="2834"/>
      <c r="AF454" s="2388"/>
      <c r="AG454" s="2388"/>
      <c r="AH454" s="2388"/>
      <c r="AI454" s="2388"/>
      <c r="AJ454" s="2388"/>
      <c r="AK454" s="2388"/>
      <c r="AL454" s="2388"/>
      <c r="AM454" s="2388"/>
      <c r="AN454" s="2388"/>
      <c r="AO454" s="2388"/>
    </row>
    <row r="455" spans="1:41" ht="21" customHeight="1" thickBot="1">
      <c r="A455" s="5209"/>
      <c r="B455" s="3248"/>
      <c r="C455" s="3249"/>
      <c r="D455" s="3249"/>
      <c r="E455" s="3249"/>
      <c r="F455" s="3249"/>
      <c r="G455" s="3249"/>
      <c r="H455" s="3249"/>
      <c r="I455" s="3249"/>
      <c r="J455" s="2178"/>
      <c r="K455" s="2179"/>
      <c r="L455" s="2179"/>
      <c r="M455" s="2502"/>
      <c r="N455" s="3250"/>
      <c r="O455" s="3276"/>
      <c r="P455" s="3251"/>
      <c r="Q455" s="2811"/>
      <c r="R455" s="3298">
        <v>21</v>
      </c>
      <c r="S455" s="2811"/>
      <c r="T455" s="2811"/>
      <c r="U455" s="2811"/>
      <c r="V455" s="2811"/>
      <c r="W455" s="3252"/>
      <c r="X455" s="3252"/>
      <c r="Y455" s="3252"/>
      <c r="Z455" s="2831"/>
      <c r="AA455" s="3755" t="s">
        <v>2974</v>
      </c>
      <c r="AB455" s="2834"/>
      <c r="AC455" s="2834"/>
      <c r="AD455" s="2834"/>
      <c r="AE455" s="2834"/>
      <c r="AF455" s="2388"/>
      <c r="AG455" s="2388"/>
      <c r="AH455" s="2388"/>
      <c r="AI455" s="2388"/>
      <c r="AJ455" s="2388"/>
      <c r="AK455" s="2388"/>
      <c r="AL455" s="2388"/>
      <c r="AM455" s="2388"/>
      <c r="AN455" s="2388"/>
      <c r="AO455" s="2388"/>
    </row>
    <row r="456" spans="1:41" ht="21" customHeight="1">
      <c r="A456" s="5209"/>
      <c r="B456" s="2702"/>
      <c r="C456" s="2155"/>
      <c r="D456" s="2155"/>
      <c r="E456" s="2155"/>
      <c r="F456" s="2155"/>
      <c r="G456" s="2155"/>
      <c r="H456" s="2155"/>
      <c r="I456" s="2155"/>
      <c r="J456" s="2155"/>
      <c r="K456" s="2155"/>
      <c r="L456" s="2155"/>
      <c r="M456" s="2155"/>
      <c r="N456" s="2199">
        <f>ROW()-9</f>
        <v>447</v>
      </c>
      <c r="O456" s="3625" t="s">
        <v>2931</v>
      </c>
      <c r="P456" s="5344" t="s">
        <v>2833</v>
      </c>
      <c r="Q456" s="5345"/>
      <c r="R456" s="5345"/>
      <c r="S456" s="5348" t="s">
        <v>2912</v>
      </c>
      <c r="T456" s="5073"/>
      <c r="U456" s="5076" t="s">
        <v>2459</v>
      </c>
      <c r="V456" s="5077"/>
      <c r="W456" s="5078" t="s">
        <v>2470</v>
      </c>
      <c r="X456" s="5079"/>
      <c r="Y456" s="5080"/>
      <c r="Z456" s="2831"/>
      <c r="AA456" s="3755" t="s">
        <v>2974</v>
      </c>
      <c r="AB456" s="2834"/>
      <c r="AC456" s="2834"/>
      <c r="AD456" s="2834"/>
      <c r="AE456" s="2834"/>
      <c r="AF456" s="2388"/>
      <c r="AG456" s="2388"/>
      <c r="AH456" s="2388"/>
      <c r="AI456" s="2388"/>
      <c r="AJ456" s="2388"/>
      <c r="AK456" s="2388"/>
      <c r="AL456" s="2388"/>
      <c r="AM456" s="2388"/>
      <c r="AN456" s="2388"/>
      <c r="AO456" s="2388"/>
    </row>
    <row r="457" spans="1:41" ht="21.75" customHeight="1" thickBot="1">
      <c r="A457" s="5209"/>
      <c r="B457" s="5328" t="s">
        <v>2522</v>
      </c>
      <c r="C457" s="5329"/>
      <c r="D457" s="5329"/>
      <c r="E457" s="5329"/>
      <c r="F457" s="5329"/>
      <c r="G457" s="5329"/>
      <c r="H457" s="5329"/>
      <c r="I457" s="5329"/>
      <c r="J457" s="5329"/>
      <c r="K457" s="5329"/>
      <c r="L457" s="5329"/>
      <c r="M457" s="5329"/>
      <c r="N457" s="5330"/>
      <c r="O457" s="2801"/>
      <c r="P457" s="5346"/>
      <c r="Q457" s="5347"/>
      <c r="R457" s="5347"/>
      <c r="S457" s="5349"/>
      <c r="T457" s="5288"/>
      <c r="U457" s="5060" t="s">
        <v>2830</v>
      </c>
      <c r="V457" s="5061"/>
      <c r="W457" s="5081"/>
      <c r="X457" s="5082"/>
      <c r="Y457" s="5083"/>
      <c r="Z457" s="2831"/>
      <c r="AA457" s="3755" t="s">
        <v>2974</v>
      </c>
      <c r="AB457" s="2834"/>
      <c r="AC457" s="2834"/>
      <c r="AD457" s="2834"/>
      <c r="AE457" s="2834"/>
      <c r="AF457" s="2388"/>
      <c r="AG457" s="2388"/>
      <c r="AH457" s="2388"/>
      <c r="AI457" s="2388"/>
      <c r="AJ457" s="2388"/>
      <c r="AK457" s="2388"/>
      <c r="AL457" s="2388"/>
      <c r="AM457" s="2388"/>
      <c r="AN457" s="2388"/>
      <c r="AO457" s="2388"/>
    </row>
    <row r="458" spans="1:41" ht="21" customHeight="1">
      <c r="A458" s="5209"/>
      <c r="B458" s="5328"/>
      <c r="C458" s="5329"/>
      <c r="D458" s="5329"/>
      <c r="E458" s="5329"/>
      <c r="F458" s="5329"/>
      <c r="G458" s="5329"/>
      <c r="H458" s="5329"/>
      <c r="I458" s="5329"/>
      <c r="J458" s="5329"/>
      <c r="K458" s="5329"/>
      <c r="L458" s="5329"/>
      <c r="M458" s="5329"/>
      <c r="N458" s="5330"/>
      <c r="O458" s="2801"/>
      <c r="P458" s="2854" t="s">
        <v>27</v>
      </c>
      <c r="Q458" s="2855" t="s">
        <v>264</v>
      </c>
      <c r="R458" s="2855" t="s">
        <v>27</v>
      </c>
      <c r="S458" s="2877" t="s">
        <v>24</v>
      </c>
      <c r="T458" s="3247"/>
      <c r="U458" s="5060"/>
      <c r="V458" s="5061"/>
      <c r="W458" s="3188"/>
      <c r="X458" s="3181"/>
      <c r="Y458" s="3323"/>
      <c r="Z458" s="2831"/>
      <c r="AA458" s="3755" t="s">
        <v>2974</v>
      </c>
      <c r="AB458" s="2834"/>
      <c r="AC458" s="2834"/>
      <c r="AD458" s="2834"/>
      <c r="AE458" s="2834"/>
      <c r="AF458" s="2388"/>
      <c r="AG458" s="2388"/>
      <c r="AH458" s="2388"/>
      <c r="AI458" s="2388"/>
      <c r="AJ458" s="2388"/>
      <c r="AK458" s="2388"/>
      <c r="AL458" s="2388"/>
      <c r="AM458" s="2388"/>
      <c r="AN458" s="2388"/>
      <c r="AO458" s="2388"/>
    </row>
    <row r="459" spans="1:41" ht="21" customHeight="1">
      <c r="A459" s="5209"/>
      <c r="B459" s="5328"/>
      <c r="C459" s="5329"/>
      <c r="D459" s="5329"/>
      <c r="E459" s="5329"/>
      <c r="F459" s="5329"/>
      <c r="G459" s="5329"/>
      <c r="H459" s="5329"/>
      <c r="I459" s="5329"/>
      <c r="J459" s="5329"/>
      <c r="K459" s="5329"/>
      <c r="L459" s="5329"/>
      <c r="M459" s="5329"/>
      <c r="N459" s="5330"/>
      <c r="O459" s="2801"/>
      <c r="P459" s="5331" t="s">
        <v>2462</v>
      </c>
      <c r="Q459" s="5333" t="s">
        <v>2463</v>
      </c>
      <c r="R459" s="5333" t="s">
        <v>366</v>
      </c>
      <c r="S459" s="5334" t="s">
        <v>2725</v>
      </c>
      <c r="T459" s="2799">
        <f>T501</f>
        <v>2.13</v>
      </c>
      <c r="U459" s="5055" t="s">
        <v>2465</v>
      </c>
      <c r="V459" s="5057" t="s">
        <v>2427</v>
      </c>
      <c r="W459" s="5336"/>
      <c r="X459" s="5316"/>
      <c r="Y459" s="5318" t="s">
        <v>2820</v>
      </c>
      <c r="Z459" s="2831"/>
      <c r="AA459" s="3755" t="s">
        <v>2974</v>
      </c>
      <c r="AB459" s="2834"/>
      <c r="AC459" s="2834"/>
      <c r="AD459" s="2834"/>
      <c r="AE459" s="2834"/>
      <c r="AF459" s="2388"/>
      <c r="AG459" s="2388"/>
      <c r="AH459" s="2388"/>
      <c r="AI459" s="2388"/>
      <c r="AJ459" s="2388"/>
      <c r="AK459" s="2388"/>
      <c r="AL459" s="2388"/>
      <c r="AM459" s="2388"/>
      <c r="AN459" s="2388"/>
      <c r="AO459" s="2388"/>
    </row>
    <row r="460" spans="1:41" ht="18.75">
      <c r="A460" s="5209"/>
      <c r="B460" s="5320" t="s">
        <v>263</v>
      </c>
      <c r="C460" s="5163"/>
      <c r="D460" s="5163"/>
      <c r="E460" s="5163"/>
      <c r="F460" s="5321"/>
      <c r="G460" s="2155"/>
      <c r="H460" s="2155"/>
      <c r="I460" s="3234" t="str">
        <f>LEFT(ADDRESS(1,COLUMN(),4),LEN(ADDRESS(1,COLUMN(),4))-1)</f>
        <v>I</v>
      </c>
      <c r="J460" s="3444" t="s">
        <v>2479</v>
      </c>
      <c r="K460" s="3444" t="s">
        <v>331</v>
      </c>
      <c r="L460" s="3444" t="s">
        <v>306</v>
      </c>
      <c r="M460" s="3444" t="s">
        <v>17</v>
      </c>
      <c r="N460" s="3448" t="s">
        <v>308</v>
      </c>
      <c r="O460" s="2801"/>
      <c r="P460" s="5332"/>
      <c r="Q460" s="5333"/>
      <c r="R460" s="5333"/>
      <c r="S460" s="5335"/>
      <c r="T460" s="3490"/>
      <c r="U460" s="5056"/>
      <c r="V460" s="5058"/>
      <c r="W460" s="5337"/>
      <c r="X460" s="5317"/>
      <c r="Y460" s="5319"/>
      <c r="Z460" s="2831"/>
      <c r="AA460" s="3755" t="s">
        <v>2974</v>
      </c>
      <c r="AB460" s="2834"/>
      <c r="AC460" s="2834"/>
      <c r="AD460" s="2834"/>
      <c r="AE460" s="2834"/>
      <c r="AF460" s="2388"/>
      <c r="AG460" s="2388"/>
      <c r="AH460" s="2388"/>
      <c r="AI460" s="2388"/>
      <c r="AJ460" s="2388"/>
      <c r="AK460" s="2388"/>
      <c r="AL460" s="2388"/>
      <c r="AM460" s="2388"/>
      <c r="AN460" s="2388"/>
      <c r="AO460" s="2388"/>
    </row>
    <row r="461" spans="1:41" ht="21">
      <c r="A461" s="5209"/>
      <c r="B461" s="2406">
        <v>1</v>
      </c>
      <c r="C461" s="2851"/>
      <c r="D461" s="2846"/>
      <c r="E461" s="2846"/>
      <c r="F461" s="2955"/>
      <c r="G461" s="2156"/>
      <c r="H461" s="2359"/>
      <c r="I461" s="2850" t="str">
        <f t="shared" ref="I461:I462" si="32">IF(S461="","",Y461)</f>
        <v/>
      </c>
      <c r="J461" s="2167">
        <f>IF(ISTEXT(P461),P461,IF(ISBLANK(P461),0,(P461/T451)*M451))</f>
        <v>0</v>
      </c>
      <c r="K461" s="2897" t="str">
        <f t="shared" ref="K461:K462" si="33">IF(Q461="","",UPPER(LEFT(Q461,1))&amp;RIGHT(Q461,LEN(Q461)-1))</f>
        <v/>
      </c>
      <c r="L461" s="2898">
        <f>IF(ISTEXT(T461),0,IF(ISBLANK(T461),0,(T461*1000/T451)*M451))</f>
        <v>0</v>
      </c>
      <c r="M461" s="2899">
        <f>+IF(ISTEXT(T461),0,IF(ISBLANK(T461),0,(T461/T451)*M451))</f>
        <v>0</v>
      </c>
      <c r="N461" s="2900">
        <f>M461/M502</f>
        <v>0</v>
      </c>
      <c r="O461" s="2801"/>
      <c r="P461" s="2795"/>
      <c r="Q461" s="2796"/>
      <c r="R461" s="2827"/>
      <c r="S461" s="2798"/>
      <c r="T461" s="2799">
        <f t="shared" ref="T461:T500" si="34">IF(ISBLANK(P461),R461,(R461*P461))</f>
        <v>0</v>
      </c>
      <c r="U461" s="3483"/>
      <c r="V461" s="2808"/>
      <c r="W461" s="3182" t="str">
        <f>SUBSTITUTE(S461,U461,V461)</f>
        <v/>
      </c>
      <c r="X461" s="3131" t="str">
        <f t="shared" ref="X461:X500" si="35">TRIM(W461)</f>
        <v/>
      </c>
      <c r="Y461" s="3190" t="str">
        <f>IF(S461="","",UPPER(LEFT(X461,1))&amp;RIGHT(X461,LEN(X461)-1))</f>
        <v/>
      </c>
      <c r="Z461" s="2831"/>
      <c r="AA461" s="3755" t="s">
        <v>2974</v>
      </c>
      <c r="AB461" s="2834"/>
      <c r="AC461" s="2834"/>
      <c r="AD461" s="2834"/>
      <c r="AE461" s="2834"/>
      <c r="AF461" s="2388"/>
      <c r="AG461" s="2388"/>
      <c r="AH461" s="2388"/>
      <c r="AI461" s="2388"/>
      <c r="AJ461" s="2388"/>
      <c r="AK461" s="2388"/>
      <c r="AL461" s="2388"/>
      <c r="AM461" s="2388"/>
      <c r="AN461" s="2388"/>
      <c r="AO461" s="2388"/>
    </row>
    <row r="462" spans="1:41" ht="21">
      <c r="A462" s="5209"/>
      <c r="B462" s="2406">
        <f>LARGE(B461:B461,1)+1</f>
        <v>2</v>
      </c>
      <c r="C462" s="2206" t="s">
        <v>318</v>
      </c>
      <c r="D462" s="2846"/>
      <c r="E462" s="2846"/>
      <c r="F462" s="2955"/>
      <c r="G462" s="2156"/>
      <c r="H462" s="2359"/>
      <c r="I462" s="2850" t="str">
        <f t="shared" si="32"/>
        <v/>
      </c>
      <c r="J462" s="2167">
        <f>IF(ISTEXT(P462),P462,IF(ISBLANK(P462),0,(P462/T451)*M451))</f>
        <v>0</v>
      </c>
      <c r="K462" s="2897" t="str">
        <f t="shared" si="33"/>
        <v/>
      </c>
      <c r="L462" s="2898">
        <f>IF(ISTEXT(T462),0,IF(ISBLANK(T462),0,(T462*1000/T451)*M451))</f>
        <v>0</v>
      </c>
      <c r="M462" s="2899">
        <f>+IF(ISTEXT(T462),0,IF(ISBLANK(T462),0,(T462/T451)*M451))</f>
        <v>0</v>
      </c>
      <c r="N462" s="2900">
        <f>M462/M502</f>
        <v>0</v>
      </c>
      <c r="O462" s="2801"/>
      <c r="P462" s="2795"/>
      <c r="Q462" s="2796"/>
      <c r="R462" s="2827"/>
      <c r="S462" s="2798"/>
      <c r="T462" s="2799">
        <f t="shared" si="34"/>
        <v>0</v>
      </c>
      <c r="U462" s="3483"/>
      <c r="V462" s="2808"/>
      <c r="W462" s="3183" t="str">
        <f t="shared" ref="W462:W500" si="36">SUBSTITUTE(S462,U462,V462)</f>
        <v/>
      </c>
      <c r="X462" s="3184" t="str">
        <f t="shared" si="35"/>
        <v/>
      </c>
      <c r="Y462" s="3190" t="str">
        <f t="shared" ref="Y462:Y500" si="37">IF(S462="","",UPPER(LEFT(X462,1))&amp;RIGHT(X462,LEN(X462)-1))</f>
        <v/>
      </c>
      <c r="Z462" s="2831"/>
      <c r="AA462" s="3755" t="s">
        <v>2974</v>
      </c>
      <c r="AB462" s="2834"/>
      <c r="AC462" s="2834"/>
      <c r="AD462" s="2834"/>
      <c r="AE462" s="2834"/>
      <c r="AF462" s="2388"/>
      <c r="AG462" s="2388"/>
      <c r="AH462" s="2388"/>
      <c r="AI462" s="2388"/>
      <c r="AJ462" s="2388"/>
      <c r="AK462" s="2388"/>
      <c r="AL462" s="2388"/>
      <c r="AM462" s="2388"/>
      <c r="AN462" s="2388"/>
      <c r="AO462" s="2388"/>
    </row>
    <row r="463" spans="1:41" ht="21">
      <c r="A463" s="5209"/>
      <c r="B463" s="2406">
        <f>LARGE(B461:B462,1)+1</f>
        <v>3</v>
      </c>
      <c r="C463" s="2206" t="s">
        <v>2491</v>
      </c>
      <c r="D463" s="2846"/>
      <c r="E463" s="2846"/>
      <c r="F463" s="2955"/>
      <c r="G463" s="2156"/>
      <c r="H463" s="2359"/>
      <c r="I463" s="2850" t="str">
        <f>IF(S463="","",Y463)</f>
        <v>Farine de froment</v>
      </c>
      <c r="J463" s="2167">
        <f>IF(ISTEXT(P463),P463,IF(ISBLANK(P463),0,(P463/T451)*M451))</f>
        <v>0</v>
      </c>
      <c r="K463" s="2897" t="str">
        <f>IF(Q463="","",UPPER(LEFT(Q463,1))&amp;RIGHT(Q463,LEN(Q463)-1))</f>
        <v/>
      </c>
      <c r="L463" s="2898">
        <f>IF(ISTEXT(T463),0,IF(ISBLANK(T463),0,(T463*1000/T451)*M451))</f>
        <v>469.48356807511738</v>
      </c>
      <c r="M463" s="2899">
        <f>+IF(ISTEXT(T463),0,IF(ISBLANK(T463),0,(T463/T451)*M451))</f>
        <v>0.46948356807511737</v>
      </c>
      <c r="N463" s="2900">
        <f>M463/M502</f>
        <v>0.46948356807511737</v>
      </c>
      <c r="O463" s="2801"/>
      <c r="P463" s="2795"/>
      <c r="Q463" s="2796"/>
      <c r="R463" s="2827">
        <v>1</v>
      </c>
      <c r="S463" s="2798" t="s">
        <v>368</v>
      </c>
      <c r="T463" s="2799">
        <f t="shared" si="34"/>
        <v>1</v>
      </c>
      <c r="U463" s="3483"/>
      <c r="V463" s="2808"/>
      <c r="W463" s="3183" t="str">
        <f t="shared" si="36"/>
        <v>Farine de froment</v>
      </c>
      <c r="X463" s="3184" t="str">
        <f t="shared" si="35"/>
        <v>Farine de froment</v>
      </c>
      <c r="Y463" s="3190" t="str">
        <f t="shared" si="37"/>
        <v>Farine de froment</v>
      </c>
      <c r="Z463" s="2831"/>
      <c r="AA463" s="3594" t="s">
        <v>2373</v>
      </c>
      <c r="AB463" s="2388"/>
      <c r="AC463" s="2388"/>
      <c r="AD463" s="2388"/>
      <c r="AE463" s="2388"/>
      <c r="AF463" s="2388"/>
      <c r="AG463" s="2388"/>
      <c r="AH463" s="2388"/>
      <c r="AI463" s="2388"/>
      <c r="AJ463" s="2388"/>
      <c r="AK463" s="2388"/>
      <c r="AL463" s="2388"/>
      <c r="AM463" s="2388"/>
      <c r="AN463" s="2388"/>
      <c r="AO463" s="2388"/>
    </row>
    <row r="464" spans="1:41" ht="21">
      <c r="A464" s="5209"/>
      <c r="B464" s="2406">
        <f>LARGE(B461:B463,1)+1</f>
        <v>4</v>
      </c>
      <c r="C464" s="2206" t="s">
        <v>2492</v>
      </c>
      <c r="D464" s="2846"/>
      <c r="E464" s="2846"/>
      <c r="F464" s="2955"/>
      <c r="G464" s="2156"/>
      <c r="H464" s="2359"/>
      <c r="I464" s="2850" t="str">
        <f t="shared" ref="I464:I500" si="38">IF(S464="","",Y464)</f>
        <v>Sucre semoule</v>
      </c>
      <c r="J464" s="2167">
        <f>IF(ISTEXT(P464),P464,IF(ISBLANK(P464),0,(P464/T451)*M451))</f>
        <v>0</v>
      </c>
      <c r="K464" s="2897" t="str">
        <f t="shared" ref="K464:K500" si="39">IF(Q464="","",UPPER(LEFT(Q464,1))&amp;RIGHT(Q464,LEN(Q464)-1))</f>
        <v/>
      </c>
      <c r="L464" s="2898">
        <f>IF(ISTEXT(T464),0,IF(ISBLANK(T464),0,(T464*1000/T451)*M451))</f>
        <v>187.79342723004694</v>
      </c>
      <c r="M464" s="2899">
        <f>+IF(ISTEXT(T464),0,IF(ISBLANK(T464),0,(T464/T451)*M451))</f>
        <v>0.18779342723004697</v>
      </c>
      <c r="N464" s="2900">
        <f>M464/M502</f>
        <v>0.18779342723004697</v>
      </c>
      <c r="O464" s="2801"/>
      <c r="P464" s="2795"/>
      <c r="Q464" s="2796"/>
      <c r="R464" s="2827">
        <v>0.4</v>
      </c>
      <c r="S464" s="2798" t="s">
        <v>369</v>
      </c>
      <c r="T464" s="2799">
        <f t="shared" si="34"/>
        <v>0.4</v>
      </c>
      <c r="U464" s="3483"/>
      <c r="V464" s="2808"/>
      <c r="W464" s="3183" t="str">
        <f t="shared" si="36"/>
        <v>Sucre semoule</v>
      </c>
      <c r="X464" s="3184" t="str">
        <f t="shared" si="35"/>
        <v>Sucre semoule</v>
      </c>
      <c r="Y464" s="3190" t="str">
        <f t="shared" si="37"/>
        <v>Sucre semoule</v>
      </c>
      <c r="Z464" s="2831"/>
      <c r="AA464" s="3594" t="s">
        <v>2373</v>
      </c>
      <c r="AB464" s="2388"/>
      <c r="AC464" s="2388"/>
      <c r="AD464" s="2388"/>
      <c r="AE464" s="2388"/>
      <c r="AF464" s="2388"/>
      <c r="AG464" s="2388"/>
      <c r="AH464" s="2388"/>
      <c r="AI464" s="2388"/>
      <c r="AJ464" s="2388"/>
      <c r="AK464" s="2388"/>
      <c r="AL464" s="2388"/>
      <c r="AM464" s="2388"/>
      <c r="AN464" s="2388"/>
      <c r="AO464" s="2388"/>
    </row>
    <row r="465" spans="1:41" ht="21">
      <c r="A465" s="5209"/>
      <c r="B465" s="2406">
        <f>LARGE(B461:B464,1)+1</f>
        <v>5</v>
      </c>
      <c r="C465" s="2849"/>
      <c r="D465" s="2846"/>
      <c r="E465" s="2846"/>
      <c r="F465" s="2955"/>
      <c r="G465" s="2156"/>
      <c r="H465" s="2359"/>
      <c r="I465" s="2850" t="str">
        <f t="shared" si="38"/>
        <v>Gros sel de Guérande</v>
      </c>
      <c r="J465" s="2167">
        <f>IF(ISTEXT(P465),P465,IF(ISBLANK(P465),0,(P465/T451)*M451))</f>
        <v>0</v>
      </c>
      <c r="K465" s="2897" t="str">
        <f t="shared" si="39"/>
        <v/>
      </c>
      <c r="L465" s="2898">
        <f>IF(ISTEXT(T465),0,IF(ISBLANK(T465),0,(T465*1000/T451)*M451))</f>
        <v>14.084507042253522</v>
      </c>
      <c r="M465" s="2899">
        <f>+IF(ISTEXT(T465),0,IF(ISBLANK(T465),0,(T465/T451)*M451))</f>
        <v>1.4084507042253521E-2</v>
      </c>
      <c r="N465" s="2900">
        <f>M465/M502</f>
        <v>1.4084507042253521E-2</v>
      </c>
      <c r="O465" s="2801"/>
      <c r="P465" s="2795"/>
      <c r="Q465" s="2796"/>
      <c r="R465" s="2827">
        <v>0.03</v>
      </c>
      <c r="S465" s="2798" t="s">
        <v>370</v>
      </c>
      <c r="T465" s="2799">
        <f t="shared" si="34"/>
        <v>0.03</v>
      </c>
      <c r="U465" s="3483"/>
      <c r="V465" s="2808"/>
      <c r="W465" s="3183" t="str">
        <f t="shared" si="36"/>
        <v>Gros sel de Guérande</v>
      </c>
      <c r="X465" s="3184" t="str">
        <f t="shared" si="35"/>
        <v>Gros sel de Guérande</v>
      </c>
      <c r="Y465" s="3190" t="str">
        <f t="shared" si="37"/>
        <v>Gros sel de Guérande</v>
      </c>
      <c r="Z465" s="2831"/>
      <c r="AA465" s="3594" t="s">
        <v>2373</v>
      </c>
      <c r="AB465" s="2388"/>
      <c r="AC465" s="2388"/>
      <c r="AD465" s="2388"/>
      <c r="AE465" s="2388"/>
      <c r="AF465" s="2388"/>
      <c r="AG465" s="2388"/>
      <c r="AH465" s="2388"/>
      <c r="AI465" s="2388"/>
      <c r="AJ465" s="2388"/>
      <c r="AK465" s="2388"/>
      <c r="AL465" s="2388"/>
      <c r="AM465" s="2388"/>
      <c r="AN465" s="2388"/>
      <c r="AO465" s="2388"/>
    </row>
    <row r="466" spans="1:41" ht="21">
      <c r="A466" s="5209"/>
      <c r="B466" s="2406">
        <f>LARGE(B461:B465,1)+1</f>
        <v>6</v>
      </c>
      <c r="C466" s="2851" t="s">
        <v>2493</v>
      </c>
      <c r="D466" s="2846"/>
      <c r="E466" s="2846"/>
      <c r="F466" s="2955"/>
      <c r="G466" s="2156"/>
      <c r="H466" s="2359"/>
      <c r="I466" s="2850" t="str">
        <f t="shared" si="38"/>
        <v>Œufs entiers</v>
      </c>
      <c r="J466" s="2167">
        <f>IF(ISTEXT(P466),P466,IF(ISBLANK(P466),0,(P466/T451)*M451))</f>
        <v>4.694835680751174</v>
      </c>
      <c r="K466" s="2897" t="str">
        <f t="shared" si="39"/>
        <v>Œufs</v>
      </c>
      <c r="L466" s="2898">
        <f>IF(ISTEXT(T466),0,IF(ISBLANK(T466),0,(T466*1000/T451)*M451))</f>
        <v>234.74178403755869</v>
      </c>
      <c r="M466" s="2899">
        <f>+IF(ISTEXT(T466),0,IF(ISBLANK(T466),0,(T466/T451)*M451))</f>
        <v>0.23474178403755869</v>
      </c>
      <c r="N466" s="2900">
        <f>M466/M502</f>
        <v>0.23474178403755869</v>
      </c>
      <c r="O466" s="2801"/>
      <c r="P466" s="2795">
        <v>10</v>
      </c>
      <c r="Q466" s="2796" t="s">
        <v>371</v>
      </c>
      <c r="R466" s="2827">
        <v>0.05</v>
      </c>
      <c r="S466" s="2798" t="s">
        <v>2523</v>
      </c>
      <c r="T466" s="2799">
        <f t="shared" si="34"/>
        <v>0.5</v>
      </c>
      <c r="U466" s="3483" t="s">
        <v>2524</v>
      </c>
      <c r="V466" s="2808"/>
      <c r="W466" s="3183" t="str">
        <f t="shared" si="36"/>
        <v>Œufs entiers</v>
      </c>
      <c r="X466" s="3184" t="str">
        <f t="shared" si="35"/>
        <v>Œufs entiers</v>
      </c>
      <c r="Y466" s="3190" t="str">
        <f t="shared" si="37"/>
        <v>Œufs entiers</v>
      </c>
      <c r="Z466" s="2831"/>
      <c r="AA466" s="3594" t="s">
        <v>2373</v>
      </c>
      <c r="AB466" s="2388"/>
      <c r="AC466" s="2388"/>
      <c r="AD466" s="2388"/>
      <c r="AE466" s="2388"/>
      <c r="AF466" s="2388"/>
      <c r="AG466" s="2388"/>
      <c r="AH466" s="2388"/>
      <c r="AI466" s="2388"/>
      <c r="AJ466" s="2388"/>
      <c r="AK466" s="2388"/>
      <c r="AL466" s="2388"/>
      <c r="AM466" s="2388"/>
      <c r="AN466" s="2388"/>
      <c r="AO466" s="2388"/>
    </row>
    <row r="467" spans="1:41" ht="21">
      <c r="A467" s="5209"/>
      <c r="B467" s="2406">
        <f>LARGE(B461:B466,1)+1</f>
        <v>7</v>
      </c>
      <c r="C467" s="2849" t="s">
        <v>2494</v>
      </c>
      <c r="D467" s="2846"/>
      <c r="E467" s="2846"/>
      <c r="F467" s="2955"/>
      <c r="G467" s="2156"/>
      <c r="H467" s="2359"/>
      <c r="I467" s="2850" t="str">
        <f t="shared" si="38"/>
        <v>Lait 1/2 écrémé</v>
      </c>
      <c r="J467" s="2167">
        <f>IF(ISTEXT(P467),P467,IF(ISBLANK(P467),0,(P467/T451)*M451))</f>
        <v>0</v>
      </c>
      <c r="K467" s="2897" t="str">
        <f t="shared" si="39"/>
        <v/>
      </c>
      <c r="L467" s="2898">
        <f>IF(ISTEXT(T467),0,IF(ISBLANK(T467),0,(T467*1000/T451)*M451))</f>
        <v>93.896713615023472</v>
      </c>
      <c r="M467" s="2899">
        <f>+IF(ISTEXT(T467),0,IF(ISBLANK(T467),0,(T467/T451)*M451))</f>
        <v>9.3896713615023483E-2</v>
      </c>
      <c r="N467" s="2900">
        <f>M467/M502</f>
        <v>9.3896713615023483E-2</v>
      </c>
      <c r="O467" s="2801"/>
      <c r="P467" s="2795"/>
      <c r="Q467" s="2796"/>
      <c r="R467" s="2827">
        <v>0.2</v>
      </c>
      <c r="S467" s="2798" t="s">
        <v>372</v>
      </c>
      <c r="T467" s="2799">
        <f t="shared" si="34"/>
        <v>0.2</v>
      </c>
      <c r="U467" s="3483"/>
      <c r="V467" s="2808"/>
      <c r="W467" s="3183" t="str">
        <f t="shared" si="36"/>
        <v>Lait 1/2 écrémé</v>
      </c>
      <c r="X467" s="3184" t="str">
        <f t="shared" si="35"/>
        <v>Lait 1/2 écrémé</v>
      </c>
      <c r="Y467" s="3190" t="str">
        <f t="shared" si="37"/>
        <v>Lait 1/2 écrémé</v>
      </c>
      <c r="Z467" s="2831"/>
      <c r="AA467" s="3594" t="s">
        <v>2373</v>
      </c>
      <c r="AB467" s="2388"/>
      <c r="AC467" s="2388"/>
      <c r="AD467" s="2388"/>
      <c r="AE467" s="2388"/>
      <c r="AF467" s="2388"/>
      <c r="AG467" s="2388"/>
      <c r="AH467" s="2388"/>
      <c r="AI467" s="2388"/>
      <c r="AJ467" s="2388"/>
      <c r="AK467" s="2388"/>
      <c r="AL467" s="2388"/>
      <c r="AM467" s="2388"/>
      <c r="AN467" s="2388"/>
      <c r="AO467" s="2388"/>
    </row>
    <row r="468" spans="1:41" ht="21">
      <c r="A468" s="5209"/>
      <c r="B468" s="2406">
        <f>LARGE(B461:B467,1)+1</f>
        <v>8</v>
      </c>
      <c r="C468" s="2849" t="s">
        <v>2487</v>
      </c>
      <c r="D468" s="2846"/>
      <c r="E468" s="2846"/>
      <c r="F468" s="2955"/>
      <c r="G468" s="2156"/>
      <c r="H468" s="2359"/>
      <c r="I468" s="2850" t="str">
        <f t="shared" si="38"/>
        <v/>
      </c>
      <c r="J468" s="2167">
        <f>IF(ISTEXT(P468),P468,IF(ISBLANK(P468),0,(P468/T451)*M451))</f>
        <v>0</v>
      </c>
      <c r="K468" s="2897" t="str">
        <f t="shared" si="39"/>
        <v/>
      </c>
      <c r="L468" s="2898">
        <f>IF(ISTEXT(T468),0,IF(ISBLANK(T468),0,(T468*1000/T451)*M451))</f>
        <v>0</v>
      </c>
      <c r="M468" s="2899">
        <f>+IF(ISTEXT(T468),0,IF(ISBLANK(T468),0,(T468/T451)*M451))</f>
        <v>0</v>
      </c>
      <c r="N468" s="2900">
        <f>M468/M502</f>
        <v>0</v>
      </c>
      <c r="O468" s="2801"/>
      <c r="P468" s="2795"/>
      <c r="Q468" s="2796"/>
      <c r="R468" s="2827"/>
      <c r="S468" s="2798"/>
      <c r="T468" s="2799">
        <f t="shared" si="34"/>
        <v>0</v>
      </c>
      <c r="U468" s="3483"/>
      <c r="V468" s="2808"/>
      <c r="W468" s="3183" t="str">
        <f t="shared" si="36"/>
        <v/>
      </c>
      <c r="X468" s="3184" t="str">
        <f t="shared" si="35"/>
        <v/>
      </c>
      <c r="Y468" s="3190" t="str">
        <f t="shared" si="37"/>
        <v/>
      </c>
      <c r="Z468" s="2831"/>
      <c r="AA468" s="3594" t="s">
        <v>2373</v>
      </c>
      <c r="AB468" s="2388"/>
      <c r="AC468" s="2388"/>
      <c r="AD468" s="2388"/>
      <c r="AE468" s="2388"/>
      <c r="AF468" s="2388"/>
      <c r="AG468" s="2388"/>
      <c r="AH468" s="2388"/>
      <c r="AI468" s="2388"/>
      <c r="AJ468" s="2388"/>
      <c r="AK468" s="2388"/>
      <c r="AL468" s="2388"/>
      <c r="AM468" s="2388"/>
      <c r="AN468" s="2388"/>
      <c r="AO468" s="2388"/>
    </row>
    <row r="469" spans="1:41" ht="21">
      <c r="A469" s="5209"/>
      <c r="B469" s="2406">
        <f>LARGE(B461:B468,1)+1</f>
        <v>9</v>
      </c>
      <c r="C469" s="2956" t="s">
        <v>2503</v>
      </c>
      <c r="D469" s="2846"/>
      <c r="E469" s="2846"/>
      <c r="F469" s="2955"/>
      <c r="G469" s="2156"/>
      <c r="H469" s="2359"/>
      <c r="I469" s="2850" t="str">
        <f t="shared" si="38"/>
        <v/>
      </c>
      <c r="J469" s="2167">
        <f>IF(ISTEXT(P469),P469,IF(ISBLANK(P469),0,(P469/T451)*M451))</f>
        <v>0</v>
      </c>
      <c r="K469" s="2897" t="str">
        <f t="shared" si="39"/>
        <v/>
      </c>
      <c r="L469" s="2898">
        <f>IF(ISTEXT(T469),0,IF(ISBLANK(T469),0,(T469*1000/T451)*M451))</f>
        <v>0</v>
      </c>
      <c r="M469" s="2899">
        <f>+IF(ISTEXT(T469),0,IF(ISBLANK(T469),0,(T469/T451)*M451))</f>
        <v>0</v>
      </c>
      <c r="N469" s="2900">
        <f>M469/M502</f>
        <v>0</v>
      </c>
      <c r="O469" s="2801"/>
      <c r="P469" s="2795"/>
      <c r="Q469" s="2796"/>
      <c r="R469" s="2827"/>
      <c r="S469" s="2798"/>
      <c r="T469" s="2799">
        <f t="shared" si="34"/>
        <v>0</v>
      </c>
      <c r="U469" s="3483"/>
      <c r="V469" s="2808"/>
      <c r="W469" s="3183" t="str">
        <f t="shared" si="36"/>
        <v/>
      </c>
      <c r="X469" s="3184" t="str">
        <f t="shared" si="35"/>
        <v/>
      </c>
      <c r="Y469" s="3190" t="str">
        <f t="shared" si="37"/>
        <v/>
      </c>
      <c r="Z469" s="2831"/>
      <c r="AA469" s="3594" t="s">
        <v>2373</v>
      </c>
      <c r="AB469" s="2388"/>
      <c r="AC469" s="2388"/>
      <c r="AD469" s="2388"/>
      <c r="AE469" s="2388"/>
      <c r="AF469" s="2388"/>
      <c r="AG469" s="2388"/>
      <c r="AH469" s="2388"/>
      <c r="AI469" s="2388"/>
      <c r="AJ469" s="2388"/>
      <c r="AK469" s="2388"/>
      <c r="AL469" s="2388"/>
      <c r="AM469" s="2388"/>
      <c r="AN469" s="2388"/>
      <c r="AO469" s="2388"/>
    </row>
    <row r="470" spans="1:41" ht="21">
      <c r="A470" s="5209"/>
      <c r="B470" s="2406">
        <f>LARGE(B461:B469,1)+1</f>
        <v>10</v>
      </c>
      <c r="C470" s="2956" t="s">
        <v>2504</v>
      </c>
      <c r="D470" s="2846"/>
      <c r="E470" s="2846"/>
      <c r="F470" s="2955"/>
      <c r="G470" s="2156"/>
      <c r="H470" s="2359"/>
      <c r="I470" s="2850" t="str">
        <f t="shared" si="38"/>
        <v/>
      </c>
      <c r="J470" s="2167">
        <f>IF(ISTEXT(P470),P470,IF(ISBLANK(P470),0,(P470/T451)*M451))</f>
        <v>0</v>
      </c>
      <c r="K470" s="2897" t="str">
        <f t="shared" si="39"/>
        <v/>
      </c>
      <c r="L470" s="2898">
        <f>IF(ISTEXT(T470),0,IF(ISBLANK(T470),0,(T470*1000/T451)*M451))</f>
        <v>0</v>
      </c>
      <c r="M470" s="2899">
        <f>+IF(ISTEXT(T470),0,IF(ISBLANK(T470),0,(T470/T451)*M451))</f>
        <v>0</v>
      </c>
      <c r="N470" s="2900">
        <f>M470/M502</f>
        <v>0</v>
      </c>
      <c r="O470" s="2801"/>
      <c r="P470" s="2795"/>
      <c r="Q470" s="2796"/>
      <c r="R470" s="2827"/>
      <c r="S470" s="2798"/>
      <c r="T470" s="2799">
        <f t="shared" si="34"/>
        <v>0</v>
      </c>
      <c r="U470" s="3483"/>
      <c r="V470" s="2808"/>
      <c r="W470" s="3183" t="str">
        <f t="shared" si="36"/>
        <v/>
      </c>
      <c r="X470" s="3184" t="str">
        <f t="shared" si="35"/>
        <v/>
      </c>
      <c r="Y470" s="3190" t="str">
        <f t="shared" si="37"/>
        <v/>
      </c>
      <c r="Z470" s="2831"/>
      <c r="AA470" s="3594" t="s">
        <v>2373</v>
      </c>
      <c r="AB470" s="2388"/>
      <c r="AC470" s="2388"/>
      <c r="AD470" s="2388"/>
      <c r="AE470" s="2388"/>
      <c r="AF470" s="2388"/>
      <c r="AG470" s="2388"/>
      <c r="AH470" s="2388"/>
      <c r="AI470" s="2388"/>
      <c r="AJ470" s="2388"/>
      <c r="AK470" s="2388"/>
      <c r="AL470" s="2388"/>
      <c r="AM470" s="2388"/>
      <c r="AN470" s="2388"/>
      <c r="AO470" s="2388"/>
    </row>
    <row r="471" spans="1:41" ht="21">
      <c r="A471" s="5209"/>
      <c r="B471" s="2406">
        <f>LARGE(B461:B470,1)+1</f>
        <v>11</v>
      </c>
      <c r="C471" s="2849"/>
      <c r="D471" s="2846"/>
      <c r="E471" s="2846"/>
      <c r="F471" s="2955"/>
      <c r="G471" s="2156"/>
      <c r="H471" s="2359"/>
      <c r="I471" s="2850" t="str">
        <f t="shared" si="38"/>
        <v/>
      </c>
      <c r="J471" s="2167">
        <f>IF(ISTEXT(P471),P471,IF(ISBLANK(P471),0,(P471/T451)*M451))</f>
        <v>0</v>
      </c>
      <c r="K471" s="2897" t="str">
        <f t="shared" si="39"/>
        <v/>
      </c>
      <c r="L471" s="2898">
        <f>IF(ISTEXT(T471),0,IF(ISBLANK(T471),0,(T471*1000/T451)*M451))</f>
        <v>0</v>
      </c>
      <c r="M471" s="2899">
        <f>+IF(ISTEXT(T471),0,IF(ISBLANK(T471),0,(T471/T451)*M451))</f>
        <v>0</v>
      </c>
      <c r="N471" s="2900">
        <f>M471/M502</f>
        <v>0</v>
      </c>
      <c r="O471" s="2801"/>
      <c r="P471" s="2795"/>
      <c r="Q471" s="2796"/>
      <c r="R471" s="2827"/>
      <c r="S471" s="2798"/>
      <c r="T471" s="2799">
        <f t="shared" si="34"/>
        <v>0</v>
      </c>
      <c r="U471" s="3483"/>
      <c r="V471" s="2808"/>
      <c r="W471" s="3183" t="str">
        <f t="shared" si="36"/>
        <v/>
      </c>
      <c r="X471" s="3184" t="str">
        <f t="shared" si="35"/>
        <v/>
      </c>
      <c r="Y471" s="3190" t="str">
        <f t="shared" si="37"/>
        <v/>
      </c>
      <c r="Z471" s="2831"/>
      <c r="AA471" s="3594" t="s">
        <v>2373</v>
      </c>
      <c r="AB471" s="2388"/>
      <c r="AC471" s="2388"/>
      <c r="AD471" s="2388"/>
      <c r="AE471" s="2388"/>
      <c r="AF471" s="2388"/>
      <c r="AG471" s="2388"/>
      <c r="AH471" s="2388"/>
      <c r="AI471" s="2388"/>
      <c r="AJ471" s="2388"/>
      <c r="AK471" s="2388"/>
      <c r="AL471" s="2388"/>
      <c r="AM471" s="2388"/>
      <c r="AN471" s="2388"/>
      <c r="AO471" s="2388"/>
    </row>
    <row r="472" spans="1:41" ht="21">
      <c r="A472" s="5209"/>
      <c r="B472" s="2406">
        <f>LARGE(B461:B471,1)+1</f>
        <v>12</v>
      </c>
      <c r="C472" s="2956" t="s">
        <v>2505</v>
      </c>
      <c r="D472" s="2846"/>
      <c r="E472" s="2846"/>
      <c r="F472" s="2955"/>
      <c r="G472" s="2156"/>
      <c r="H472" s="2359"/>
      <c r="I472" s="2850" t="str">
        <f t="shared" si="38"/>
        <v/>
      </c>
      <c r="J472" s="2167">
        <f>IF(ISTEXT(P472),P472,IF(ISBLANK(P472),0,(P472/T451)*M451))</f>
        <v>0</v>
      </c>
      <c r="K472" s="2897" t="str">
        <f t="shared" si="39"/>
        <v/>
      </c>
      <c r="L472" s="2898">
        <f>IF(ISTEXT(T472),0,IF(ISBLANK(T472),0,(T472*1000/T451)*M451))</f>
        <v>0</v>
      </c>
      <c r="M472" s="2899">
        <f>+IF(ISTEXT(T472),0,IF(ISBLANK(T472),0,(T472/T451)*M451))</f>
        <v>0</v>
      </c>
      <c r="N472" s="2900">
        <f>M472/M502</f>
        <v>0</v>
      </c>
      <c r="O472" s="2801"/>
      <c r="P472" s="2795"/>
      <c r="Q472" s="2796"/>
      <c r="R472" s="2827"/>
      <c r="S472" s="2798"/>
      <c r="T472" s="2799">
        <f t="shared" si="34"/>
        <v>0</v>
      </c>
      <c r="U472" s="3483"/>
      <c r="V472" s="2808"/>
      <c r="W472" s="3183" t="str">
        <f t="shared" si="36"/>
        <v/>
      </c>
      <c r="X472" s="3184" t="str">
        <f t="shared" si="35"/>
        <v/>
      </c>
      <c r="Y472" s="3190" t="str">
        <f t="shared" si="37"/>
        <v/>
      </c>
      <c r="Z472" s="2831"/>
      <c r="AA472" s="3594" t="s">
        <v>2373</v>
      </c>
      <c r="AB472" s="2388"/>
      <c r="AC472" s="2388"/>
      <c r="AD472" s="2388"/>
      <c r="AE472" s="2388"/>
      <c r="AF472" s="2388"/>
      <c r="AG472" s="2388"/>
      <c r="AH472" s="2388"/>
      <c r="AI472" s="2388"/>
      <c r="AJ472" s="2388"/>
      <c r="AK472" s="2388"/>
      <c r="AL472" s="2388"/>
      <c r="AM472" s="2388"/>
      <c r="AN472" s="2388"/>
      <c r="AO472" s="2388"/>
    </row>
    <row r="473" spans="1:41" ht="21" customHeight="1">
      <c r="A473" s="5209"/>
      <c r="B473" s="2406">
        <f>LARGE(B461:B472,1)+1</f>
        <v>13</v>
      </c>
      <c r="C473" s="2956" t="s">
        <v>2506</v>
      </c>
      <c r="D473" s="2846"/>
      <c r="E473" s="2846"/>
      <c r="F473" s="2955"/>
      <c r="G473" s="2156"/>
      <c r="H473" s="2359"/>
      <c r="I473" s="2850" t="str">
        <f t="shared" si="38"/>
        <v/>
      </c>
      <c r="J473" s="2167">
        <f>IF(ISTEXT(P473),P473,IF(ISBLANK(P473),0,(P473/T451)*M451))</f>
        <v>0</v>
      </c>
      <c r="K473" s="2897" t="str">
        <f t="shared" si="39"/>
        <v/>
      </c>
      <c r="L473" s="2898">
        <f>IF(ISTEXT(T473),0,IF(ISBLANK(T473),0,(T473*1000/T451)*M451))</f>
        <v>0</v>
      </c>
      <c r="M473" s="2899">
        <f>+IF(ISTEXT(T473),0,IF(ISBLANK(T473),0,(T473/T451)*M451))</f>
        <v>0</v>
      </c>
      <c r="N473" s="2900">
        <f>M473/M502</f>
        <v>0</v>
      </c>
      <c r="O473" s="2801"/>
      <c r="P473" s="2795"/>
      <c r="Q473" s="2796"/>
      <c r="R473" s="2827"/>
      <c r="S473" s="2798"/>
      <c r="T473" s="2799">
        <f t="shared" si="34"/>
        <v>0</v>
      </c>
      <c r="U473" s="3483"/>
      <c r="V473" s="2808"/>
      <c r="W473" s="3183" t="str">
        <f t="shared" si="36"/>
        <v/>
      </c>
      <c r="X473" s="3184" t="str">
        <f t="shared" si="35"/>
        <v/>
      </c>
      <c r="Y473" s="3190" t="str">
        <f t="shared" si="37"/>
        <v/>
      </c>
      <c r="Z473" s="2831"/>
      <c r="AA473" s="3594" t="s">
        <v>2373</v>
      </c>
      <c r="AB473" s="2388"/>
      <c r="AC473" s="2388"/>
      <c r="AD473" s="2388"/>
      <c r="AE473" s="2388"/>
      <c r="AF473" s="2388"/>
      <c r="AG473" s="2388"/>
      <c r="AH473" s="2388"/>
      <c r="AI473" s="2388"/>
      <c r="AJ473" s="2388"/>
      <c r="AK473" s="2388"/>
      <c r="AL473" s="2388"/>
      <c r="AM473" s="2388"/>
      <c r="AN473" s="2388"/>
      <c r="AO473" s="2388"/>
    </row>
    <row r="474" spans="1:41" ht="21">
      <c r="A474" s="5209"/>
      <c r="B474" s="2406">
        <f>LARGE(B461:B473,1)+1</f>
        <v>14</v>
      </c>
      <c r="C474" s="2956" t="s">
        <v>2507</v>
      </c>
      <c r="D474" s="2846"/>
      <c r="E474" s="2846"/>
      <c r="F474" s="2955"/>
      <c r="G474" s="2156"/>
      <c r="H474" s="2359"/>
      <c r="I474" s="2850" t="str">
        <f t="shared" si="38"/>
        <v/>
      </c>
      <c r="J474" s="2167">
        <f>IF(ISTEXT(P474),P474,IF(ISBLANK(P474),0,(P474/T451)*M451))</f>
        <v>0</v>
      </c>
      <c r="K474" s="2897" t="str">
        <f t="shared" si="39"/>
        <v/>
      </c>
      <c r="L474" s="2898">
        <f>IF(ISTEXT(T474),0,IF(ISBLANK(T474),0,(T474*1000/T451)*M451))</f>
        <v>0</v>
      </c>
      <c r="M474" s="2899">
        <f>+IF(ISTEXT(T474),0,IF(ISBLANK(T474),0,(T474/T451)*M451))</f>
        <v>0</v>
      </c>
      <c r="N474" s="2900">
        <f>M474/M502</f>
        <v>0</v>
      </c>
      <c r="O474" s="2801"/>
      <c r="P474" s="2795"/>
      <c r="Q474" s="2796"/>
      <c r="R474" s="2827"/>
      <c r="S474" s="2798"/>
      <c r="T474" s="2799">
        <f t="shared" si="34"/>
        <v>0</v>
      </c>
      <c r="U474" s="3483"/>
      <c r="V474" s="2808"/>
      <c r="W474" s="3183" t="str">
        <f t="shared" si="36"/>
        <v/>
      </c>
      <c r="X474" s="3184" t="str">
        <f t="shared" si="35"/>
        <v/>
      </c>
      <c r="Y474" s="3190" t="str">
        <f t="shared" si="37"/>
        <v/>
      </c>
      <c r="Z474" s="2831"/>
      <c r="AA474" s="3594" t="s">
        <v>2373</v>
      </c>
      <c r="AB474" s="2388"/>
      <c r="AC474" s="2388"/>
      <c r="AD474" s="2388"/>
      <c r="AE474" s="2388"/>
      <c r="AF474" s="2388"/>
      <c r="AG474" s="2388"/>
      <c r="AH474" s="2388"/>
      <c r="AI474" s="2388"/>
      <c r="AJ474" s="2388"/>
      <c r="AK474" s="2388"/>
      <c r="AL474" s="2388"/>
      <c r="AM474" s="2388"/>
      <c r="AN474" s="2388"/>
      <c r="AO474" s="2388"/>
    </row>
    <row r="475" spans="1:41" ht="21">
      <c r="A475" s="5209"/>
      <c r="B475" s="2406">
        <f>LARGE(B461:B474,1)+1</f>
        <v>15</v>
      </c>
      <c r="C475" s="2956" t="s">
        <v>2509</v>
      </c>
      <c r="D475" s="2846"/>
      <c r="E475" s="2846"/>
      <c r="F475" s="2955"/>
      <c r="G475" s="2156"/>
      <c r="H475" s="2359"/>
      <c r="I475" s="2850" t="str">
        <f t="shared" si="38"/>
        <v/>
      </c>
      <c r="J475" s="2167">
        <f>IF(ISTEXT(P475),P475,IF(ISBLANK(P475),0,(P475/T451)*M451))</f>
        <v>0</v>
      </c>
      <c r="K475" s="2897" t="str">
        <f t="shared" si="39"/>
        <v/>
      </c>
      <c r="L475" s="2898">
        <f>IF(ISTEXT(T475),0,IF(ISBLANK(T475),0,(T475*1000/T451)*M451))</f>
        <v>0</v>
      </c>
      <c r="M475" s="2899">
        <f>+IF(ISTEXT(T475),0,IF(ISBLANK(T475),0,(T475/T451)*M451))</f>
        <v>0</v>
      </c>
      <c r="N475" s="2900">
        <f>M475/M502</f>
        <v>0</v>
      </c>
      <c r="O475" s="2801"/>
      <c r="P475" s="2795"/>
      <c r="Q475" s="2796"/>
      <c r="R475" s="2827"/>
      <c r="S475" s="2798"/>
      <c r="T475" s="2799">
        <f t="shared" si="34"/>
        <v>0</v>
      </c>
      <c r="U475" s="3483"/>
      <c r="V475" s="2808"/>
      <c r="W475" s="3183" t="str">
        <f t="shared" si="36"/>
        <v/>
      </c>
      <c r="X475" s="3184" t="str">
        <f t="shared" si="35"/>
        <v/>
      </c>
      <c r="Y475" s="3190" t="str">
        <f t="shared" si="37"/>
        <v/>
      </c>
      <c r="Z475" s="2831"/>
      <c r="AA475" s="3594" t="s">
        <v>2373</v>
      </c>
      <c r="AB475" s="2388"/>
      <c r="AC475" s="2388"/>
      <c r="AD475" s="2388"/>
      <c r="AE475" s="2388"/>
      <c r="AF475" s="2388"/>
      <c r="AG475" s="2388"/>
      <c r="AH475" s="2388"/>
      <c r="AI475" s="2388"/>
      <c r="AJ475" s="2388"/>
      <c r="AK475" s="2388"/>
      <c r="AL475" s="2388"/>
      <c r="AM475" s="2388"/>
      <c r="AN475" s="2388"/>
      <c r="AO475" s="2388"/>
    </row>
    <row r="476" spans="1:41" ht="21">
      <c r="A476" s="5209"/>
      <c r="B476" s="2406">
        <f>LARGE(B461:B475,1)+1</f>
        <v>16</v>
      </c>
      <c r="C476" s="2956" t="s">
        <v>2508</v>
      </c>
      <c r="D476" s="2846"/>
      <c r="E476" s="2846"/>
      <c r="F476" s="2955"/>
      <c r="G476" s="2156"/>
      <c r="H476" s="2359"/>
      <c r="I476" s="2850" t="str">
        <f t="shared" si="38"/>
        <v/>
      </c>
      <c r="J476" s="2167">
        <f>IF(ISTEXT(P476),P476,IF(ISBLANK(P476),0,(P476/T451)*M451))</f>
        <v>0</v>
      </c>
      <c r="K476" s="2897" t="str">
        <f t="shared" si="39"/>
        <v/>
      </c>
      <c r="L476" s="2898">
        <f>IF(ISTEXT(T476),0,IF(ISBLANK(T476),0,(T476*1000/T451)*M451))</f>
        <v>0</v>
      </c>
      <c r="M476" s="2899">
        <f>+IF(ISTEXT(T476),0,IF(ISBLANK(T476),0,(T476/T451)*M451))</f>
        <v>0</v>
      </c>
      <c r="N476" s="2900">
        <f>M476/M502</f>
        <v>0</v>
      </c>
      <c r="O476" s="2801"/>
      <c r="P476" s="2795"/>
      <c r="Q476" s="2796"/>
      <c r="R476" s="2827"/>
      <c r="S476" s="2798"/>
      <c r="T476" s="2799">
        <f t="shared" si="34"/>
        <v>0</v>
      </c>
      <c r="U476" s="3483"/>
      <c r="V476" s="2808"/>
      <c r="W476" s="3183" t="str">
        <f t="shared" si="36"/>
        <v/>
      </c>
      <c r="X476" s="3184" t="str">
        <f t="shared" si="35"/>
        <v/>
      </c>
      <c r="Y476" s="3190" t="str">
        <f t="shared" si="37"/>
        <v/>
      </c>
      <c r="Z476" s="2831"/>
      <c r="AA476" s="3594" t="s">
        <v>2373</v>
      </c>
      <c r="AB476" s="2388"/>
      <c r="AC476" s="2388"/>
      <c r="AD476" s="2388"/>
      <c r="AE476" s="2388"/>
      <c r="AF476" s="2388"/>
      <c r="AG476" s="2388"/>
      <c r="AH476" s="2388"/>
      <c r="AI476" s="2388"/>
      <c r="AJ476" s="2388"/>
      <c r="AK476" s="2388"/>
      <c r="AL476" s="2388"/>
      <c r="AM476" s="2388"/>
      <c r="AN476" s="2388"/>
      <c r="AO476" s="2388"/>
    </row>
    <row r="477" spans="1:41" ht="21">
      <c r="A477" s="5209"/>
      <c r="B477" s="2406">
        <f>LARGE(B461:B476,1)+1</f>
        <v>17</v>
      </c>
      <c r="C477" s="2846"/>
      <c r="D477" s="2846"/>
      <c r="E477" s="2846"/>
      <c r="F477" s="2955"/>
      <c r="G477" s="2156"/>
      <c r="H477" s="2359"/>
      <c r="I477" s="2850" t="str">
        <f t="shared" si="38"/>
        <v/>
      </c>
      <c r="J477" s="2167">
        <f>IF(ISTEXT(P477),P477,IF(ISBLANK(P477),0,(P477/T451)*M451))</f>
        <v>0</v>
      </c>
      <c r="K477" s="2897" t="str">
        <f t="shared" si="39"/>
        <v/>
      </c>
      <c r="L477" s="2898">
        <f>IF(ISTEXT(T477),0,IF(ISBLANK(T477),0,(T477*1000/T451)*M451))</f>
        <v>0</v>
      </c>
      <c r="M477" s="2899">
        <f>+IF(ISTEXT(T477),0,IF(ISBLANK(T477),0,(T477/T451)*M451))</f>
        <v>0</v>
      </c>
      <c r="N477" s="2900">
        <f>M477/M502</f>
        <v>0</v>
      </c>
      <c r="O477" s="2801"/>
      <c r="P477" s="2795"/>
      <c r="Q477" s="2796"/>
      <c r="R477" s="2827"/>
      <c r="S477" s="2798"/>
      <c r="T477" s="2799">
        <f t="shared" si="34"/>
        <v>0</v>
      </c>
      <c r="U477" s="3483"/>
      <c r="V477" s="2808"/>
      <c r="W477" s="3183" t="str">
        <f t="shared" si="36"/>
        <v/>
      </c>
      <c r="X477" s="3184" t="str">
        <f t="shared" si="35"/>
        <v/>
      </c>
      <c r="Y477" s="3190" t="str">
        <f t="shared" si="37"/>
        <v/>
      </c>
      <c r="Z477" s="2831"/>
      <c r="AA477" s="3594" t="s">
        <v>2373</v>
      </c>
      <c r="AB477" s="2388"/>
      <c r="AC477" s="2388"/>
      <c r="AD477" s="2388"/>
      <c r="AE477" s="2388"/>
      <c r="AF477" s="2388"/>
      <c r="AG477" s="2388"/>
      <c r="AH477" s="2388"/>
      <c r="AI477" s="2388"/>
      <c r="AJ477" s="2388"/>
      <c r="AK477" s="2388"/>
      <c r="AL477" s="2388"/>
      <c r="AM477" s="2388"/>
      <c r="AN477" s="2388"/>
      <c r="AO477" s="2388"/>
    </row>
    <row r="478" spans="1:41" ht="21" customHeight="1">
      <c r="A478" s="5209"/>
      <c r="B478" s="2406">
        <f>LARGE(B461:B477,1)+1</f>
        <v>18</v>
      </c>
      <c r="C478" s="2846"/>
      <c r="D478" s="2846"/>
      <c r="E478" s="2846"/>
      <c r="F478" s="2955"/>
      <c r="G478" s="2156"/>
      <c r="H478" s="2359"/>
      <c r="I478" s="2850" t="str">
        <f t="shared" si="38"/>
        <v/>
      </c>
      <c r="J478" s="2167">
        <f>IF(ISTEXT(P478),P478,IF(ISBLANK(P478),0,(P478/T451)*M451))</f>
        <v>0</v>
      </c>
      <c r="K478" s="2897" t="str">
        <f t="shared" si="39"/>
        <v/>
      </c>
      <c r="L478" s="2898">
        <f>IF(ISTEXT(T478),0,IF(ISBLANK(T478),0,(T478*1000/T451)*M451))</f>
        <v>0</v>
      </c>
      <c r="M478" s="2899">
        <f>+IF(ISTEXT(T478),0,IF(ISBLANK(T478),0,(T478/T451)*M451))</f>
        <v>0</v>
      </c>
      <c r="N478" s="2900">
        <f>M478/M502</f>
        <v>0</v>
      </c>
      <c r="O478" s="2801"/>
      <c r="P478" s="2795"/>
      <c r="Q478" s="2796"/>
      <c r="R478" s="2827"/>
      <c r="S478" s="2798"/>
      <c r="T478" s="2799">
        <f t="shared" si="34"/>
        <v>0</v>
      </c>
      <c r="U478" s="3483"/>
      <c r="V478" s="2808"/>
      <c r="W478" s="3183" t="str">
        <f t="shared" si="36"/>
        <v/>
      </c>
      <c r="X478" s="3184" t="str">
        <f t="shared" si="35"/>
        <v/>
      </c>
      <c r="Y478" s="3190" t="str">
        <f t="shared" si="37"/>
        <v/>
      </c>
      <c r="Z478" s="2831"/>
      <c r="AA478" s="3594" t="s">
        <v>2373</v>
      </c>
      <c r="AB478" s="2388"/>
      <c r="AC478" s="2388"/>
      <c r="AD478" s="2388"/>
      <c r="AE478" s="2388"/>
      <c r="AF478" s="2388"/>
      <c r="AG478" s="2388"/>
      <c r="AH478" s="2388"/>
      <c r="AI478" s="2388"/>
      <c r="AJ478" s="2388"/>
      <c r="AK478" s="2388"/>
      <c r="AL478" s="2388"/>
      <c r="AM478" s="2388"/>
      <c r="AN478" s="2388"/>
      <c r="AO478" s="2388"/>
    </row>
    <row r="479" spans="1:41" ht="21" customHeight="1">
      <c r="A479" s="5209"/>
      <c r="B479" s="2406">
        <f>LARGE(B461:B478,1)+1</f>
        <v>19</v>
      </c>
      <c r="C479" s="2858" t="s">
        <v>2501</v>
      </c>
      <c r="D479" s="2846"/>
      <c r="E479" s="2846"/>
      <c r="F479" s="2955"/>
      <c r="G479" s="2156"/>
      <c r="H479" s="2359"/>
      <c r="I479" s="2850" t="str">
        <f t="shared" si="38"/>
        <v/>
      </c>
      <c r="J479" s="2167">
        <f>IF(ISTEXT(P479),P479,IF(ISBLANK(P479),0,(P479/T451)*M451))</f>
        <v>0</v>
      </c>
      <c r="K479" s="2897" t="str">
        <f t="shared" si="39"/>
        <v/>
      </c>
      <c r="L479" s="2898">
        <f>IF(ISTEXT(T479),0,IF(ISBLANK(T479),0,(T479*1000/T451)*M451))</f>
        <v>0</v>
      </c>
      <c r="M479" s="2899">
        <f>+IF(ISTEXT(T479),0,IF(ISBLANK(T479),0,(T479/T451)*M451))</f>
        <v>0</v>
      </c>
      <c r="N479" s="2900">
        <f>M479/M502</f>
        <v>0</v>
      </c>
      <c r="O479" s="2801"/>
      <c r="P479" s="2795"/>
      <c r="Q479" s="2796"/>
      <c r="R479" s="2827"/>
      <c r="S479" s="2798"/>
      <c r="T479" s="2799">
        <f t="shared" si="34"/>
        <v>0</v>
      </c>
      <c r="U479" s="3483"/>
      <c r="V479" s="2808"/>
      <c r="W479" s="3183" t="str">
        <f t="shared" si="36"/>
        <v/>
      </c>
      <c r="X479" s="3184" t="str">
        <f t="shared" si="35"/>
        <v/>
      </c>
      <c r="Y479" s="3190" t="str">
        <f t="shared" si="37"/>
        <v/>
      </c>
      <c r="Z479" s="2831"/>
      <c r="AA479" s="3594" t="s">
        <v>2373</v>
      </c>
      <c r="AB479" s="2388"/>
      <c r="AC479" s="2388"/>
      <c r="AD479" s="2388"/>
      <c r="AE479" s="2388"/>
      <c r="AF479" s="2388"/>
      <c r="AG479" s="2388"/>
      <c r="AH479" s="2388"/>
      <c r="AI479" s="2388"/>
      <c r="AJ479" s="2388"/>
      <c r="AK479" s="2388"/>
      <c r="AL479" s="2388"/>
      <c r="AM479" s="2388"/>
      <c r="AN479" s="2388"/>
      <c r="AO479" s="2388"/>
    </row>
    <row r="480" spans="1:41" ht="21">
      <c r="A480" s="5209"/>
      <c r="B480" s="2406">
        <f>LARGE(B461:B479,1)+1</f>
        <v>20</v>
      </c>
      <c r="C480" s="2880" t="s">
        <v>2502</v>
      </c>
      <c r="D480" s="2846"/>
      <c r="E480" s="2846"/>
      <c r="F480" s="2955"/>
      <c r="G480" s="2156"/>
      <c r="H480" s="2359"/>
      <c r="I480" s="2850" t="str">
        <f t="shared" si="38"/>
        <v/>
      </c>
      <c r="J480" s="2167">
        <f>IF(ISTEXT(P480),P480,IF(ISBLANK(P480),0,(P480/T451)*M451))</f>
        <v>0</v>
      </c>
      <c r="K480" s="2897" t="str">
        <f t="shared" si="39"/>
        <v/>
      </c>
      <c r="L480" s="2898">
        <f>IF(ISTEXT(T480),0,IF(ISBLANK(T480),0,(T480*1000/T451)*M451))</f>
        <v>0</v>
      </c>
      <c r="M480" s="2899">
        <f>+IF(ISTEXT(T480),0,IF(ISBLANK(T480),0,(T480/T451)*M451))</f>
        <v>0</v>
      </c>
      <c r="N480" s="2900">
        <f>M480/M502</f>
        <v>0</v>
      </c>
      <c r="O480" s="2801"/>
      <c r="P480" s="2795"/>
      <c r="Q480" s="2796"/>
      <c r="R480" s="2827"/>
      <c r="S480" s="2798"/>
      <c r="T480" s="2799">
        <f t="shared" si="34"/>
        <v>0</v>
      </c>
      <c r="U480" s="3483"/>
      <c r="V480" s="2808"/>
      <c r="W480" s="3183" t="str">
        <f t="shared" si="36"/>
        <v/>
      </c>
      <c r="X480" s="3184" t="str">
        <f t="shared" si="35"/>
        <v/>
      </c>
      <c r="Y480" s="3190" t="str">
        <f t="shared" si="37"/>
        <v/>
      </c>
      <c r="Z480" s="2831"/>
      <c r="AA480" s="3594" t="s">
        <v>2373</v>
      </c>
      <c r="AB480" s="2388"/>
      <c r="AC480" s="2388"/>
      <c r="AD480" s="2388"/>
      <c r="AE480" s="2388"/>
      <c r="AF480" s="2388"/>
      <c r="AG480" s="2388"/>
      <c r="AH480" s="2388"/>
      <c r="AI480" s="2388"/>
      <c r="AJ480" s="2388"/>
      <c r="AK480" s="2388"/>
      <c r="AL480" s="2388"/>
      <c r="AM480" s="2388"/>
      <c r="AN480" s="2388"/>
      <c r="AO480" s="2388"/>
    </row>
    <row r="481" spans="1:43" ht="21">
      <c r="A481" s="5209"/>
      <c r="B481" s="2406">
        <f>LARGE(B461:B480,1)+1</f>
        <v>21</v>
      </c>
      <c r="C481" s="2858" t="s">
        <v>2405</v>
      </c>
      <c r="D481" s="2846"/>
      <c r="E481" s="2846"/>
      <c r="F481" s="2955"/>
      <c r="G481" s="2156"/>
      <c r="H481" s="2359"/>
      <c r="I481" s="2850" t="str">
        <f t="shared" si="38"/>
        <v/>
      </c>
      <c r="J481" s="2167">
        <f>IF(ISTEXT(P481),P481,IF(ISBLANK(P481),0,(P481/T451)*M451))</f>
        <v>0</v>
      </c>
      <c r="K481" s="2897" t="str">
        <f t="shared" si="39"/>
        <v/>
      </c>
      <c r="L481" s="2898">
        <f>IF(ISTEXT(T481),0,IF(ISBLANK(T481),0,(T481*1000/T451)*M451))</f>
        <v>0</v>
      </c>
      <c r="M481" s="2899">
        <f>+IF(ISTEXT(T481),0,IF(ISBLANK(T481),0,(T481/T451)*M451))</f>
        <v>0</v>
      </c>
      <c r="N481" s="2900">
        <f>M481/M502</f>
        <v>0</v>
      </c>
      <c r="O481" s="2801"/>
      <c r="P481" s="2795"/>
      <c r="Q481" s="2796"/>
      <c r="R481" s="2827"/>
      <c r="S481" s="2798"/>
      <c r="T481" s="2799">
        <f t="shared" si="34"/>
        <v>0</v>
      </c>
      <c r="U481" s="3483"/>
      <c r="V481" s="2808"/>
      <c r="W481" s="3183" t="str">
        <f t="shared" si="36"/>
        <v/>
      </c>
      <c r="X481" s="3184" t="str">
        <f t="shared" si="35"/>
        <v/>
      </c>
      <c r="Y481" s="3190" t="str">
        <f t="shared" si="37"/>
        <v/>
      </c>
      <c r="Z481" s="2831"/>
      <c r="AA481" s="3594" t="s">
        <v>2373</v>
      </c>
      <c r="AB481" s="2388"/>
      <c r="AC481" s="2388"/>
      <c r="AD481" s="2388"/>
      <c r="AE481" s="2388"/>
      <c r="AF481" s="2388"/>
      <c r="AG481" s="2388"/>
      <c r="AH481" s="2388"/>
      <c r="AI481" s="2388"/>
      <c r="AJ481" s="2388"/>
      <c r="AK481" s="2388"/>
      <c r="AL481" s="2388"/>
      <c r="AM481" s="2388"/>
      <c r="AN481" s="2388"/>
      <c r="AO481" s="2388"/>
    </row>
    <row r="482" spans="1:43" ht="21">
      <c r="A482" s="5209"/>
      <c r="B482" s="2406">
        <f>LARGE(B461:B481,1)+1</f>
        <v>22</v>
      </c>
      <c r="C482" s="2858" t="s">
        <v>2407</v>
      </c>
      <c r="D482" s="2846"/>
      <c r="E482" s="2846"/>
      <c r="F482" s="2955"/>
      <c r="G482" s="2156"/>
      <c r="H482" s="2359"/>
      <c r="I482" s="2850" t="str">
        <f t="shared" si="38"/>
        <v/>
      </c>
      <c r="J482" s="2167">
        <f>IF(ISTEXT(P482),P482,IF(ISBLANK(P482),0,(P482/T451)*M451))</f>
        <v>0</v>
      </c>
      <c r="K482" s="2897" t="str">
        <f t="shared" si="39"/>
        <v/>
      </c>
      <c r="L482" s="2898">
        <f>IF(ISTEXT(T482),0,IF(ISBLANK(T482),0,(T482*1000/T451)*M451))</f>
        <v>0</v>
      </c>
      <c r="M482" s="2899">
        <f>+IF(ISTEXT(T482),0,IF(ISBLANK(T482),0,(T482/T451)*M451))</f>
        <v>0</v>
      </c>
      <c r="N482" s="2900">
        <f>M482/M502</f>
        <v>0</v>
      </c>
      <c r="O482" s="2801"/>
      <c r="P482" s="2795"/>
      <c r="Q482" s="2796"/>
      <c r="R482" s="2827"/>
      <c r="S482" s="2798"/>
      <c r="T482" s="2799">
        <f t="shared" si="34"/>
        <v>0</v>
      </c>
      <c r="U482" s="3483"/>
      <c r="V482" s="2808"/>
      <c r="W482" s="3183" t="str">
        <f t="shared" si="36"/>
        <v/>
      </c>
      <c r="X482" s="3184" t="str">
        <f t="shared" si="35"/>
        <v/>
      </c>
      <c r="Y482" s="3190" t="str">
        <f t="shared" si="37"/>
        <v/>
      </c>
      <c r="Z482" s="2831"/>
      <c r="AA482" s="3594" t="s">
        <v>2373</v>
      </c>
      <c r="AB482" s="2388"/>
      <c r="AC482" s="2388"/>
      <c r="AD482" s="2388"/>
      <c r="AE482" s="2388"/>
      <c r="AF482" s="2388"/>
      <c r="AG482" s="2388"/>
      <c r="AH482" s="2388"/>
      <c r="AI482" s="2388"/>
      <c r="AJ482" s="2388"/>
      <c r="AK482" s="2388"/>
      <c r="AL482" s="2388"/>
      <c r="AM482" s="2388"/>
      <c r="AN482" s="2388"/>
      <c r="AO482" s="2388"/>
    </row>
    <row r="483" spans="1:43" ht="21">
      <c r="A483" s="5209"/>
      <c r="B483" s="2406">
        <f>LARGE(B461:B482,1)+1</f>
        <v>23</v>
      </c>
      <c r="C483" s="2858" t="s">
        <v>2409</v>
      </c>
      <c r="D483" s="2846"/>
      <c r="E483" s="2846"/>
      <c r="F483" s="2955"/>
      <c r="G483" s="2156"/>
      <c r="H483" s="2359"/>
      <c r="I483" s="2850" t="str">
        <f t="shared" si="38"/>
        <v/>
      </c>
      <c r="J483" s="2167">
        <f>IF(ISTEXT(P483),P483,IF(ISBLANK(P483),0,(P483/T451)*M451))</f>
        <v>0</v>
      </c>
      <c r="K483" s="2897" t="str">
        <f t="shared" si="39"/>
        <v/>
      </c>
      <c r="L483" s="2898">
        <f>IF(ISTEXT(T483),0,IF(ISBLANK(T483),0,(T483*1000/T451)*M451))</f>
        <v>0</v>
      </c>
      <c r="M483" s="2899">
        <f>+IF(ISTEXT(T483),0,IF(ISBLANK(T483),0,(T483/T451)*M451))</f>
        <v>0</v>
      </c>
      <c r="N483" s="2900">
        <f>M483/M502</f>
        <v>0</v>
      </c>
      <c r="O483" s="2801"/>
      <c r="P483" s="2795"/>
      <c r="Q483" s="2796"/>
      <c r="R483" s="2827"/>
      <c r="S483" s="2798"/>
      <c r="T483" s="2799">
        <f t="shared" si="34"/>
        <v>0</v>
      </c>
      <c r="U483" s="3483"/>
      <c r="V483" s="2808"/>
      <c r="W483" s="3183" t="str">
        <f t="shared" si="36"/>
        <v/>
      </c>
      <c r="X483" s="3184" t="str">
        <f t="shared" si="35"/>
        <v/>
      </c>
      <c r="Y483" s="3190" t="str">
        <f t="shared" si="37"/>
        <v/>
      </c>
      <c r="Z483" s="2831"/>
      <c r="AA483" s="3594" t="s">
        <v>2373</v>
      </c>
      <c r="AB483" s="2388"/>
      <c r="AC483" s="2388"/>
      <c r="AD483" s="2388"/>
      <c r="AE483" s="2388"/>
      <c r="AF483" s="2388"/>
      <c r="AG483" s="2388"/>
      <c r="AH483" s="2388"/>
      <c r="AI483" s="2388"/>
      <c r="AJ483" s="2388"/>
      <c r="AK483" s="2388"/>
      <c r="AL483" s="2388"/>
      <c r="AM483" s="2388"/>
      <c r="AN483" s="2388"/>
      <c r="AO483" s="2388"/>
    </row>
    <row r="484" spans="1:43" ht="21">
      <c r="A484" s="5209"/>
      <c r="B484" s="2406">
        <f>LARGE(B461:B483,1)+1</f>
        <v>24</v>
      </c>
      <c r="C484" s="2849"/>
      <c r="D484" s="2846"/>
      <c r="E484" s="2846"/>
      <c r="F484" s="2955"/>
      <c r="G484" s="2156"/>
      <c r="H484" s="2359"/>
      <c r="I484" s="2850" t="str">
        <f t="shared" si="38"/>
        <v/>
      </c>
      <c r="J484" s="2167">
        <f>IF(ISTEXT(P484),P484,IF(ISBLANK(P484),0,(P484/T451)*M451))</f>
        <v>0</v>
      </c>
      <c r="K484" s="2897" t="str">
        <f t="shared" si="39"/>
        <v/>
      </c>
      <c r="L484" s="2898">
        <f>IF(ISTEXT(T484),0,IF(ISBLANK(T484),0,(T484*1000/T451)*M451))</f>
        <v>0</v>
      </c>
      <c r="M484" s="2899">
        <f>+IF(ISTEXT(T484),0,IF(ISBLANK(T484),0,(T484/T451)*M451))</f>
        <v>0</v>
      </c>
      <c r="N484" s="2900">
        <f>M484/M502</f>
        <v>0</v>
      </c>
      <c r="O484" s="2801"/>
      <c r="P484" s="2795"/>
      <c r="Q484" s="2796"/>
      <c r="R484" s="2827"/>
      <c r="S484" s="2798"/>
      <c r="T484" s="2799">
        <f t="shared" si="34"/>
        <v>0</v>
      </c>
      <c r="U484" s="3483"/>
      <c r="V484" s="2808"/>
      <c r="W484" s="3183" t="str">
        <f t="shared" si="36"/>
        <v/>
      </c>
      <c r="X484" s="3184" t="str">
        <f t="shared" si="35"/>
        <v/>
      </c>
      <c r="Y484" s="3190" t="str">
        <f t="shared" si="37"/>
        <v/>
      </c>
      <c r="Z484" s="2831"/>
      <c r="AA484" s="3594" t="s">
        <v>2373</v>
      </c>
      <c r="AB484" s="2388"/>
      <c r="AC484" s="2388"/>
      <c r="AD484" s="2388"/>
      <c r="AE484" s="2388"/>
      <c r="AF484" s="2388"/>
      <c r="AG484" s="2388"/>
      <c r="AH484" s="2388"/>
      <c r="AI484" s="2388"/>
      <c r="AJ484" s="2388"/>
      <c r="AK484" s="2388"/>
      <c r="AL484" s="2388"/>
      <c r="AM484" s="2388"/>
      <c r="AN484" s="2388"/>
      <c r="AO484" s="2388"/>
    </row>
    <row r="485" spans="1:43" ht="21">
      <c r="A485" s="5209"/>
      <c r="B485" s="2406">
        <f>LARGE(B461:B484,1)+1</f>
        <v>25</v>
      </c>
      <c r="C485" s="2849"/>
      <c r="D485" s="2846"/>
      <c r="E485" s="2846"/>
      <c r="F485" s="2955"/>
      <c r="G485" s="2156"/>
      <c r="H485" s="2359"/>
      <c r="I485" s="2850" t="str">
        <f t="shared" si="38"/>
        <v/>
      </c>
      <c r="J485" s="2167">
        <f>IF(ISTEXT(P485),P485,IF(ISBLANK(P485),0,(P485/T451)*M451))</f>
        <v>0</v>
      </c>
      <c r="K485" s="2897" t="str">
        <f t="shared" si="39"/>
        <v/>
      </c>
      <c r="L485" s="2898">
        <f>IF(ISTEXT(T485),0,IF(ISBLANK(T485),0,(T485*1000/T451)*M451))</f>
        <v>0</v>
      </c>
      <c r="M485" s="2899">
        <f>+IF(ISTEXT(T485),0,IF(ISBLANK(T485),0,(T485/T451)*M451))</f>
        <v>0</v>
      </c>
      <c r="N485" s="2900">
        <f>M485/M502</f>
        <v>0</v>
      </c>
      <c r="O485" s="2801"/>
      <c r="P485" s="2795"/>
      <c r="Q485" s="2796"/>
      <c r="R485" s="2827"/>
      <c r="S485" s="2798"/>
      <c r="T485" s="2799">
        <f t="shared" si="34"/>
        <v>0</v>
      </c>
      <c r="U485" s="3483"/>
      <c r="V485" s="2808"/>
      <c r="W485" s="3183" t="str">
        <f t="shared" si="36"/>
        <v/>
      </c>
      <c r="X485" s="3184" t="str">
        <f t="shared" si="35"/>
        <v/>
      </c>
      <c r="Y485" s="3190" t="str">
        <f t="shared" si="37"/>
        <v/>
      </c>
      <c r="Z485" s="2831"/>
      <c r="AA485" s="3594" t="s">
        <v>2373</v>
      </c>
      <c r="AB485" s="2388"/>
      <c r="AC485" s="2388"/>
      <c r="AD485" s="2388"/>
      <c r="AE485" s="2388"/>
      <c r="AF485" s="2388"/>
      <c r="AG485" s="2388"/>
      <c r="AH485" s="2388"/>
      <c r="AI485" s="2388"/>
      <c r="AJ485" s="2388"/>
      <c r="AK485" s="2388"/>
      <c r="AL485" s="2388"/>
      <c r="AM485" s="2388"/>
      <c r="AN485" s="2388"/>
      <c r="AO485" s="2388"/>
    </row>
    <row r="486" spans="1:43" ht="21">
      <c r="A486" s="5209"/>
      <c r="B486" s="2406">
        <f>LARGE(B461:B485,1)+1</f>
        <v>26</v>
      </c>
      <c r="C486" s="2849"/>
      <c r="D486" s="2846"/>
      <c r="E486" s="2846"/>
      <c r="F486" s="2955"/>
      <c r="G486" s="2156"/>
      <c r="H486" s="2359"/>
      <c r="I486" s="2850" t="str">
        <f t="shared" si="38"/>
        <v/>
      </c>
      <c r="J486" s="2167">
        <f>IF(ISTEXT(P486),P486,IF(ISBLANK(P486),0,(P486/T451)*M451))</f>
        <v>0</v>
      </c>
      <c r="K486" s="2897" t="str">
        <f t="shared" si="39"/>
        <v/>
      </c>
      <c r="L486" s="2898">
        <f>IF(ISTEXT(T486),0,IF(ISBLANK(T486),0,(T486*1000/T451)*M451))</f>
        <v>0</v>
      </c>
      <c r="M486" s="2899">
        <f>+IF(ISTEXT(T486),0,IF(ISBLANK(T486),0,(T486/T451)*M451))</f>
        <v>0</v>
      </c>
      <c r="N486" s="2900">
        <f>M486/M502</f>
        <v>0</v>
      </c>
      <c r="O486" s="2801"/>
      <c r="P486" s="2795"/>
      <c r="Q486" s="2796"/>
      <c r="R486" s="2827"/>
      <c r="S486" s="2798"/>
      <c r="T486" s="2799">
        <f t="shared" si="34"/>
        <v>0</v>
      </c>
      <c r="U486" s="3483"/>
      <c r="V486" s="2808"/>
      <c r="W486" s="3183" t="str">
        <f t="shared" si="36"/>
        <v/>
      </c>
      <c r="X486" s="3184" t="str">
        <f t="shared" si="35"/>
        <v/>
      </c>
      <c r="Y486" s="3190" t="str">
        <f t="shared" si="37"/>
        <v/>
      </c>
      <c r="Z486" s="2831"/>
      <c r="AA486" s="3594" t="s">
        <v>2373</v>
      </c>
      <c r="AB486" s="2388"/>
      <c r="AC486" s="2388"/>
      <c r="AD486" s="2388"/>
      <c r="AE486" s="2388"/>
      <c r="AF486" s="2388"/>
      <c r="AG486" s="2388"/>
      <c r="AH486" s="2388"/>
      <c r="AI486" s="2388"/>
      <c r="AJ486" s="2388"/>
      <c r="AK486" s="2388"/>
      <c r="AL486" s="2388"/>
      <c r="AM486" s="2388"/>
      <c r="AN486" s="2388"/>
      <c r="AO486" s="2388"/>
    </row>
    <row r="487" spans="1:43" ht="21">
      <c r="A487" s="5209"/>
      <c r="B487" s="2406">
        <f>LARGE(B461:B486,1)+1</f>
        <v>27</v>
      </c>
      <c r="C487" s="2849"/>
      <c r="D487" s="2846"/>
      <c r="E487" s="2846"/>
      <c r="F487" s="2955"/>
      <c r="G487" s="2156"/>
      <c r="H487" s="2359"/>
      <c r="I487" s="2850" t="str">
        <f t="shared" si="38"/>
        <v/>
      </c>
      <c r="J487" s="2167">
        <f>IF(ISTEXT(P487),P487,IF(ISBLANK(P487),0,(P487/T451)*M451))</f>
        <v>0</v>
      </c>
      <c r="K487" s="2897" t="str">
        <f t="shared" si="39"/>
        <v/>
      </c>
      <c r="L487" s="2898">
        <f>IF(ISTEXT(T487),0,IF(ISBLANK(T487),0,(T487*1000/T451)*M451))</f>
        <v>0</v>
      </c>
      <c r="M487" s="2899">
        <f>+IF(ISTEXT(T487),0,IF(ISBLANK(T487),0,(T487/T451)*M451))</f>
        <v>0</v>
      </c>
      <c r="N487" s="2900">
        <f>M487/M502</f>
        <v>0</v>
      </c>
      <c r="O487" s="2801"/>
      <c r="P487" s="2795"/>
      <c r="Q487" s="2796"/>
      <c r="R487" s="2827"/>
      <c r="S487" s="2798"/>
      <c r="T487" s="2799">
        <f t="shared" si="34"/>
        <v>0</v>
      </c>
      <c r="U487" s="3483"/>
      <c r="V487" s="2808"/>
      <c r="W487" s="3183" t="str">
        <f t="shared" si="36"/>
        <v/>
      </c>
      <c r="X487" s="3184" t="str">
        <f t="shared" si="35"/>
        <v/>
      </c>
      <c r="Y487" s="3190" t="str">
        <f t="shared" si="37"/>
        <v/>
      </c>
      <c r="Z487" s="2831"/>
      <c r="AA487" s="3594" t="s">
        <v>2373</v>
      </c>
      <c r="AB487" s="2388"/>
      <c r="AC487" s="2388"/>
      <c r="AD487" s="2388"/>
      <c r="AE487" s="2388"/>
      <c r="AF487" s="2388"/>
      <c r="AG487" s="2388"/>
      <c r="AH487" s="2388"/>
      <c r="AI487" s="2388"/>
      <c r="AJ487" s="2388"/>
      <c r="AK487" s="2388"/>
      <c r="AL487" s="2388"/>
      <c r="AM487" s="2388"/>
      <c r="AN487" s="2388"/>
      <c r="AO487" s="2388"/>
    </row>
    <row r="488" spans="1:43" ht="21">
      <c r="A488" s="5209"/>
      <c r="B488" s="2406">
        <f>LARGE(B461:B487,1)+1</f>
        <v>28</v>
      </c>
      <c r="C488" s="2849"/>
      <c r="D488" s="2846"/>
      <c r="E488" s="2846"/>
      <c r="F488" s="2955"/>
      <c r="G488" s="2156"/>
      <c r="H488" s="2359"/>
      <c r="I488" s="2850" t="str">
        <f t="shared" si="38"/>
        <v/>
      </c>
      <c r="J488" s="2167">
        <f>IF(ISTEXT(P488),P488,IF(ISBLANK(P488),0,(P488/T451)*M451))</f>
        <v>0</v>
      </c>
      <c r="K488" s="2897" t="str">
        <f t="shared" si="39"/>
        <v/>
      </c>
      <c r="L488" s="2898">
        <f>IF(ISTEXT(T488),0,IF(ISBLANK(T488),0,(T488*1000/T451)*M451))</f>
        <v>0</v>
      </c>
      <c r="M488" s="2899">
        <f>+IF(ISTEXT(T488),0,IF(ISBLANK(T488),0,(T488/T451)*M451))</f>
        <v>0</v>
      </c>
      <c r="N488" s="2900">
        <f>M488/M502</f>
        <v>0</v>
      </c>
      <c r="O488" s="2801"/>
      <c r="P488" s="2795"/>
      <c r="Q488" s="2796"/>
      <c r="R488" s="2827"/>
      <c r="S488" s="2798"/>
      <c r="T488" s="2799">
        <f t="shared" si="34"/>
        <v>0</v>
      </c>
      <c r="U488" s="3483"/>
      <c r="V488" s="2808"/>
      <c r="W488" s="3183" t="str">
        <f t="shared" si="36"/>
        <v/>
      </c>
      <c r="X488" s="3184" t="str">
        <f t="shared" si="35"/>
        <v/>
      </c>
      <c r="Y488" s="3190" t="str">
        <f t="shared" si="37"/>
        <v/>
      </c>
      <c r="Z488" s="2831"/>
      <c r="AA488" s="3594" t="s">
        <v>2373</v>
      </c>
      <c r="AB488" s="2388"/>
      <c r="AC488" s="2388"/>
      <c r="AD488" s="2388"/>
      <c r="AE488" s="2388"/>
      <c r="AF488" s="2388"/>
      <c r="AG488" s="2388"/>
      <c r="AH488" s="2388"/>
      <c r="AI488" s="2388"/>
      <c r="AJ488" s="2388"/>
      <c r="AK488" s="2388"/>
      <c r="AL488" s="2388"/>
      <c r="AM488" s="2388"/>
      <c r="AN488" s="2388"/>
      <c r="AO488" s="2388"/>
      <c r="AP488" s="2388"/>
      <c r="AQ488" s="2388"/>
    </row>
    <row r="489" spans="1:43" ht="21">
      <c r="A489" s="5209"/>
      <c r="B489" s="2406">
        <f>LARGE(B461:B488,1)+1</f>
        <v>29</v>
      </c>
      <c r="C489" s="2849"/>
      <c r="D489" s="2846"/>
      <c r="E489" s="2846"/>
      <c r="F489" s="2955"/>
      <c r="G489" s="2156"/>
      <c r="H489" s="2359"/>
      <c r="I489" s="2850" t="str">
        <f t="shared" si="38"/>
        <v/>
      </c>
      <c r="J489" s="2167">
        <f>IF(ISTEXT(P489),P489,IF(ISBLANK(P489),0,(P489/T451)*M451))</f>
        <v>0</v>
      </c>
      <c r="K489" s="2897" t="str">
        <f t="shared" si="39"/>
        <v/>
      </c>
      <c r="L489" s="2898">
        <f>IF(ISTEXT(T489),0,IF(ISBLANK(T489),0,(T489*1000/T451)*M451))</f>
        <v>0</v>
      </c>
      <c r="M489" s="2899">
        <f>+IF(ISTEXT(T489),0,IF(ISBLANK(T489),0,(T489/T451)*M451))</f>
        <v>0</v>
      </c>
      <c r="N489" s="2900">
        <f>M489/M502</f>
        <v>0</v>
      </c>
      <c r="O489" s="2801"/>
      <c r="P489" s="2795"/>
      <c r="Q489" s="2796"/>
      <c r="R489" s="2827"/>
      <c r="S489" s="2798"/>
      <c r="T489" s="2799">
        <f t="shared" si="34"/>
        <v>0</v>
      </c>
      <c r="U489" s="3483"/>
      <c r="V489" s="2808"/>
      <c r="W489" s="3183" t="str">
        <f t="shared" si="36"/>
        <v/>
      </c>
      <c r="X489" s="3184" t="str">
        <f t="shared" si="35"/>
        <v/>
      </c>
      <c r="Y489" s="3190" t="str">
        <f t="shared" si="37"/>
        <v/>
      </c>
      <c r="Z489" s="2831"/>
      <c r="AA489" s="3594" t="s">
        <v>2373</v>
      </c>
      <c r="AB489" s="2388"/>
      <c r="AC489" s="2388"/>
      <c r="AD489" s="2388"/>
      <c r="AE489" s="2388"/>
      <c r="AF489" s="2388"/>
      <c r="AG489" s="2388"/>
      <c r="AH489" s="2388"/>
      <c r="AI489" s="2388"/>
      <c r="AJ489" s="2388"/>
      <c r="AK489" s="2388"/>
      <c r="AL489" s="2388"/>
      <c r="AM489" s="2388"/>
      <c r="AN489" s="2388"/>
      <c r="AO489" s="2388"/>
      <c r="AP489" s="2388"/>
      <c r="AQ489" s="2388"/>
    </row>
    <row r="490" spans="1:43" ht="21">
      <c r="A490" s="5209"/>
      <c r="B490" s="2406">
        <f>LARGE(B461:B489,1)+1</f>
        <v>30</v>
      </c>
      <c r="C490" s="2849"/>
      <c r="D490" s="2846"/>
      <c r="E490" s="2846"/>
      <c r="F490" s="2955"/>
      <c r="G490" s="2156"/>
      <c r="H490" s="2359"/>
      <c r="I490" s="2850" t="str">
        <f t="shared" si="38"/>
        <v/>
      </c>
      <c r="J490" s="2167">
        <f>IF(ISTEXT(P490),P490,IF(ISBLANK(P490),0,(P490/T451)*M451))</f>
        <v>0</v>
      </c>
      <c r="K490" s="2897" t="str">
        <f t="shared" si="39"/>
        <v/>
      </c>
      <c r="L490" s="2898">
        <f>IF(ISTEXT(T490),0,IF(ISBLANK(T490),0,(T490*1000/T451)*M451))</f>
        <v>0</v>
      </c>
      <c r="M490" s="2899">
        <f>+IF(ISTEXT(T490),0,IF(ISBLANK(T490),0,(T490/T451)*M451))</f>
        <v>0</v>
      </c>
      <c r="N490" s="2900">
        <f>M490/M502</f>
        <v>0</v>
      </c>
      <c r="O490" s="2801"/>
      <c r="P490" s="2795"/>
      <c r="Q490" s="2796"/>
      <c r="R490" s="2827"/>
      <c r="S490" s="2798"/>
      <c r="T490" s="2799">
        <f t="shared" si="34"/>
        <v>0</v>
      </c>
      <c r="U490" s="3483"/>
      <c r="V490" s="2808"/>
      <c r="W490" s="3183" t="str">
        <f t="shared" si="36"/>
        <v/>
      </c>
      <c r="X490" s="3184" t="str">
        <f t="shared" si="35"/>
        <v/>
      </c>
      <c r="Y490" s="3190" t="str">
        <f t="shared" si="37"/>
        <v/>
      </c>
      <c r="Z490" s="2831"/>
      <c r="AA490" s="3594" t="s">
        <v>2373</v>
      </c>
      <c r="AB490" s="2388"/>
      <c r="AC490" s="2388"/>
      <c r="AD490" s="2388"/>
      <c r="AE490" s="2388"/>
      <c r="AF490" s="2388"/>
      <c r="AG490" s="2388"/>
      <c r="AH490" s="2388"/>
      <c r="AI490" s="2388"/>
      <c r="AJ490" s="2388"/>
      <c r="AK490" s="2388"/>
      <c r="AL490" s="2388"/>
      <c r="AM490" s="2388"/>
      <c r="AN490" s="2388"/>
      <c r="AO490" s="2388"/>
      <c r="AP490" s="2388"/>
      <c r="AQ490" s="2388"/>
    </row>
    <row r="491" spans="1:43" ht="21">
      <c r="A491" s="5209"/>
      <c r="B491" s="2406">
        <f>LARGE(B461:B490,1)+1</f>
        <v>31</v>
      </c>
      <c r="C491" s="2849"/>
      <c r="D491" s="2846"/>
      <c r="E491" s="2846"/>
      <c r="F491" s="2955"/>
      <c r="G491" s="2156"/>
      <c r="H491" s="2359"/>
      <c r="I491" s="2850" t="str">
        <f t="shared" si="38"/>
        <v/>
      </c>
      <c r="J491" s="2167">
        <f>IF(ISTEXT(P491),P491,IF(ISBLANK(P491),0,(P491/T451)*M451))</f>
        <v>0</v>
      </c>
      <c r="K491" s="2897" t="str">
        <f t="shared" si="39"/>
        <v/>
      </c>
      <c r="L491" s="2898">
        <f>IF(ISTEXT(T491),0,IF(ISBLANK(T491),0,(T491*1000/T451)*M451))</f>
        <v>0</v>
      </c>
      <c r="M491" s="2899">
        <f>+IF(ISTEXT(T491),0,IF(ISBLANK(T491),0,(T491/T451)*M451))</f>
        <v>0</v>
      </c>
      <c r="N491" s="2900">
        <f>M491/M502</f>
        <v>0</v>
      </c>
      <c r="O491" s="2801"/>
      <c r="P491" s="2795"/>
      <c r="Q491" s="2796"/>
      <c r="R491" s="2827"/>
      <c r="S491" s="2798"/>
      <c r="T491" s="2799">
        <f t="shared" si="34"/>
        <v>0</v>
      </c>
      <c r="U491" s="3483"/>
      <c r="V491" s="2808"/>
      <c r="W491" s="3183" t="str">
        <f t="shared" si="36"/>
        <v/>
      </c>
      <c r="X491" s="3184" t="str">
        <f t="shared" si="35"/>
        <v/>
      </c>
      <c r="Y491" s="3190" t="str">
        <f t="shared" si="37"/>
        <v/>
      </c>
      <c r="Z491" s="2831"/>
      <c r="AA491" s="3594" t="s">
        <v>2373</v>
      </c>
      <c r="AB491" s="2388"/>
      <c r="AC491" s="2388"/>
      <c r="AD491" s="2388"/>
      <c r="AE491" s="2388"/>
      <c r="AF491" s="2388"/>
      <c r="AG491" s="2388"/>
      <c r="AH491" s="2388"/>
      <c r="AI491" s="2388"/>
      <c r="AJ491" s="2388"/>
      <c r="AK491" s="2388"/>
      <c r="AL491" s="2388"/>
      <c r="AM491" s="2388"/>
      <c r="AN491" s="2388"/>
      <c r="AO491" s="2388"/>
      <c r="AP491" s="2388"/>
      <c r="AQ491" s="2388"/>
    </row>
    <row r="492" spans="1:43" ht="21">
      <c r="A492" s="5209"/>
      <c r="B492" s="2406">
        <f>LARGE(B461:B491,1)+1</f>
        <v>32</v>
      </c>
      <c r="C492" s="2849"/>
      <c r="D492" s="2846"/>
      <c r="E492" s="2846"/>
      <c r="F492" s="2955"/>
      <c r="G492" s="2156"/>
      <c r="H492" s="2359"/>
      <c r="I492" s="2850" t="str">
        <f t="shared" si="38"/>
        <v/>
      </c>
      <c r="J492" s="2167">
        <f>IF(ISTEXT(P492),P492,IF(ISBLANK(P492),0,(P492/T451)*M451))</f>
        <v>0</v>
      </c>
      <c r="K492" s="2897" t="str">
        <f t="shared" si="39"/>
        <v/>
      </c>
      <c r="L492" s="2898">
        <f>IF(ISTEXT(T492),0,IF(ISBLANK(T492),0,(T492*1000/T451)*M451))</f>
        <v>0</v>
      </c>
      <c r="M492" s="2899">
        <f>+IF(ISTEXT(T492),0,IF(ISBLANK(T492),0,(T492/T451)*M451))</f>
        <v>0</v>
      </c>
      <c r="N492" s="2900">
        <f>M492/M502</f>
        <v>0</v>
      </c>
      <c r="O492" s="2801"/>
      <c r="P492" s="2795"/>
      <c r="Q492" s="2796"/>
      <c r="R492" s="2827"/>
      <c r="S492" s="2798"/>
      <c r="T492" s="2799">
        <f t="shared" si="34"/>
        <v>0</v>
      </c>
      <c r="U492" s="3483"/>
      <c r="V492" s="2808"/>
      <c r="W492" s="3183" t="str">
        <f t="shared" si="36"/>
        <v/>
      </c>
      <c r="X492" s="3184" t="str">
        <f t="shared" si="35"/>
        <v/>
      </c>
      <c r="Y492" s="3190" t="str">
        <f t="shared" si="37"/>
        <v/>
      </c>
      <c r="Z492" s="2831"/>
      <c r="AA492" s="3594" t="s">
        <v>2373</v>
      </c>
      <c r="AB492" s="2388"/>
      <c r="AC492" s="2388"/>
      <c r="AD492" s="2388"/>
      <c r="AE492" s="2388"/>
      <c r="AF492" s="2388"/>
      <c r="AG492" s="2388"/>
      <c r="AH492" s="2388"/>
      <c r="AI492" s="2388"/>
      <c r="AJ492" s="2388"/>
      <c r="AK492" s="2388"/>
      <c r="AL492" s="2388"/>
      <c r="AM492" s="2388"/>
      <c r="AN492" s="2388"/>
      <c r="AO492" s="2388"/>
      <c r="AP492" s="2388"/>
      <c r="AQ492" s="2388"/>
    </row>
    <row r="493" spans="1:43" ht="21">
      <c r="A493" s="5209"/>
      <c r="B493" s="2406">
        <f>LARGE(B461:B492,1)+1</f>
        <v>33</v>
      </c>
      <c r="C493" s="2849"/>
      <c r="D493" s="2846"/>
      <c r="E493" s="2846"/>
      <c r="F493" s="2955"/>
      <c r="G493" s="2156"/>
      <c r="H493" s="2359"/>
      <c r="I493" s="2850" t="str">
        <f t="shared" si="38"/>
        <v/>
      </c>
      <c r="J493" s="2167">
        <f>IF(ISTEXT(P493),P493,IF(ISBLANK(P493),0,(P493/T451)*M451))</f>
        <v>0</v>
      </c>
      <c r="K493" s="2897" t="str">
        <f t="shared" si="39"/>
        <v/>
      </c>
      <c r="L493" s="2898">
        <f>IF(ISTEXT(T493),0,IF(ISBLANK(T493),0,(T493*1000/T451)*M451))</f>
        <v>0</v>
      </c>
      <c r="M493" s="2899">
        <f>+IF(ISTEXT(T493),0,IF(ISBLANK(T493),0,(T493/T451)*M451))</f>
        <v>0</v>
      </c>
      <c r="N493" s="2900">
        <f>M493/M502</f>
        <v>0</v>
      </c>
      <c r="O493" s="2801"/>
      <c r="P493" s="2795"/>
      <c r="Q493" s="2796"/>
      <c r="R493" s="2827"/>
      <c r="S493" s="2798"/>
      <c r="T493" s="2799">
        <f t="shared" si="34"/>
        <v>0</v>
      </c>
      <c r="U493" s="3483"/>
      <c r="V493" s="2808"/>
      <c r="W493" s="3183" t="str">
        <f t="shared" si="36"/>
        <v/>
      </c>
      <c r="X493" s="3184" t="str">
        <f t="shared" si="35"/>
        <v/>
      </c>
      <c r="Y493" s="3190" t="str">
        <f t="shared" si="37"/>
        <v/>
      </c>
      <c r="Z493" s="2831"/>
      <c r="AA493" s="3594" t="s">
        <v>2373</v>
      </c>
      <c r="AB493" s="2388"/>
      <c r="AC493" s="2388"/>
      <c r="AD493" s="2388"/>
      <c r="AE493" s="2388"/>
      <c r="AF493" s="2388"/>
      <c r="AG493" s="2388"/>
      <c r="AH493" s="2388"/>
      <c r="AI493" s="2388"/>
      <c r="AJ493" s="2388"/>
      <c r="AK493" s="2388"/>
      <c r="AL493" s="2388"/>
      <c r="AM493" s="2388"/>
      <c r="AN493" s="2388"/>
      <c r="AO493" s="2388"/>
      <c r="AP493" s="2388"/>
      <c r="AQ493" s="2388"/>
    </row>
    <row r="494" spans="1:43" ht="21">
      <c r="A494" s="5209"/>
      <c r="B494" s="2406">
        <f>LARGE(B461:B493,1)+1</f>
        <v>34</v>
      </c>
      <c r="C494" s="2849"/>
      <c r="D494" s="2846"/>
      <c r="E494" s="2846"/>
      <c r="F494" s="2955"/>
      <c r="G494" s="2156"/>
      <c r="H494" s="2359"/>
      <c r="I494" s="2850" t="str">
        <f t="shared" si="38"/>
        <v/>
      </c>
      <c r="J494" s="2167">
        <f>IF(ISTEXT(P494),P494,IF(ISBLANK(P494),0,(P494/T451)*M451))</f>
        <v>0</v>
      </c>
      <c r="K494" s="2897" t="str">
        <f t="shared" si="39"/>
        <v/>
      </c>
      <c r="L494" s="2898">
        <f>IF(ISTEXT(T494),0,IF(ISBLANK(T494),0,(T494*1000/T451)*M451))</f>
        <v>0</v>
      </c>
      <c r="M494" s="2899">
        <f>+IF(ISTEXT(T494),0,IF(ISBLANK(T494),0,(T494/T451)*M451))</f>
        <v>0</v>
      </c>
      <c r="N494" s="2900">
        <f>M494/M502</f>
        <v>0</v>
      </c>
      <c r="O494" s="2801"/>
      <c r="P494" s="2795"/>
      <c r="Q494" s="2796"/>
      <c r="R494" s="2827"/>
      <c r="S494" s="2798"/>
      <c r="T494" s="2799">
        <f t="shared" si="34"/>
        <v>0</v>
      </c>
      <c r="U494" s="3483"/>
      <c r="V494" s="2808"/>
      <c r="W494" s="3183" t="str">
        <f t="shared" si="36"/>
        <v/>
      </c>
      <c r="X494" s="3184" t="str">
        <f t="shared" si="35"/>
        <v/>
      </c>
      <c r="Y494" s="3190" t="str">
        <f t="shared" si="37"/>
        <v/>
      </c>
      <c r="Z494" s="2831"/>
      <c r="AA494" s="3594" t="s">
        <v>2373</v>
      </c>
      <c r="AB494" s="2388"/>
      <c r="AC494" s="2388"/>
      <c r="AD494" s="2388"/>
      <c r="AE494" s="2388"/>
      <c r="AF494" s="2388"/>
      <c r="AG494" s="2388"/>
      <c r="AH494" s="2388"/>
      <c r="AI494" s="2388"/>
      <c r="AJ494" s="2388"/>
      <c r="AK494" s="2388"/>
      <c r="AL494" s="2388"/>
      <c r="AM494" s="2388"/>
      <c r="AN494" s="2388"/>
      <c r="AO494" s="2388"/>
      <c r="AP494" s="2388"/>
      <c r="AQ494" s="2388"/>
    </row>
    <row r="495" spans="1:43" ht="21">
      <c r="A495" s="5209"/>
      <c r="B495" s="2406">
        <f>LARGE(B461:B494,1)+1</f>
        <v>35</v>
      </c>
      <c r="C495" s="2957"/>
      <c r="D495" s="2846"/>
      <c r="E495" s="2846"/>
      <c r="F495" s="2955"/>
      <c r="G495" s="2156"/>
      <c r="H495" s="2359"/>
      <c r="I495" s="2850" t="str">
        <f t="shared" si="38"/>
        <v/>
      </c>
      <c r="J495" s="2167">
        <f>IF(ISTEXT(P495),P495,IF(ISBLANK(P495),0,(P495/T451)*M451))</f>
        <v>0</v>
      </c>
      <c r="K495" s="2897" t="str">
        <f t="shared" si="39"/>
        <v/>
      </c>
      <c r="L495" s="2898">
        <f>IF(ISTEXT(T495),0,IF(ISBLANK(T495),0,(T495*1000/T451)*M451))</f>
        <v>0</v>
      </c>
      <c r="M495" s="2899">
        <f>+IF(ISTEXT(T495),0,IF(ISBLANK(T495),0,(T495/T451)*M451))</f>
        <v>0</v>
      </c>
      <c r="N495" s="2900">
        <f>M495/M502</f>
        <v>0</v>
      </c>
      <c r="O495" s="2801"/>
      <c r="P495" s="2795"/>
      <c r="Q495" s="2796"/>
      <c r="R495" s="2827"/>
      <c r="S495" s="2798"/>
      <c r="T495" s="2799">
        <f t="shared" si="34"/>
        <v>0</v>
      </c>
      <c r="U495" s="3483"/>
      <c r="V495" s="2808"/>
      <c r="W495" s="3183" t="str">
        <f t="shared" si="36"/>
        <v/>
      </c>
      <c r="X495" s="3184" t="str">
        <f t="shared" si="35"/>
        <v/>
      </c>
      <c r="Y495" s="3190" t="str">
        <f t="shared" si="37"/>
        <v/>
      </c>
      <c r="Z495" s="2831"/>
      <c r="AA495" s="3594" t="s">
        <v>2373</v>
      </c>
      <c r="AB495" s="2388"/>
      <c r="AC495" s="2388"/>
      <c r="AD495" s="2388"/>
      <c r="AE495" s="2388"/>
      <c r="AF495" s="2388"/>
      <c r="AG495" s="2388"/>
      <c r="AH495" s="2388"/>
      <c r="AI495" s="2388"/>
      <c r="AJ495" s="2388"/>
      <c r="AK495" s="2388"/>
      <c r="AL495" s="2388"/>
      <c r="AM495" s="2388"/>
      <c r="AN495" s="2388"/>
      <c r="AO495" s="2388"/>
      <c r="AP495" s="2388"/>
      <c r="AQ495" s="2388"/>
    </row>
    <row r="496" spans="1:43" ht="21">
      <c r="A496" s="5209"/>
      <c r="B496" s="2406">
        <f>LARGE(B461:B495,1)+1</f>
        <v>36</v>
      </c>
      <c r="C496" s="2957"/>
      <c r="D496" s="2846"/>
      <c r="E496" s="2846"/>
      <c r="F496" s="2955"/>
      <c r="G496" s="2156"/>
      <c r="H496" s="2359"/>
      <c r="I496" s="2850" t="str">
        <f t="shared" si="38"/>
        <v/>
      </c>
      <c r="J496" s="2167">
        <f>IF(ISTEXT(P496),P496,IF(ISBLANK(P496),0,(P496/T451)*M451))</f>
        <v>0</v>
      </c>
      <c r="K496" s="2897" t="str">
        <f t="shared" si="39"/>
        <v/>
      </c>
      <c r="L496" s="2898">
        <f>IF(ISTEXT(T496),0,IF(ISBLANK(T496),0,(T496*1000/T451)*M451))</f>
        <v>0</v>
      </c>
      <c r="M496" s="2899">
        <f>+IF(ISTEXT(T496),0,IF(ISBLANK(T496),0,(T496/T451)*M451))</f>
        <v>0</v>
      </c>
      <c r="N496" s="2900">
        <f>M496/M502</f>
        <v>0</v>
      </c>
      <c r="O496" s="2801"/>
      <c r="P496" s="2795"/>
      <c r="Q496" s="2796"/>
      <c r="R496" s="2827"/>
      <c r="S496" s="2798"/>
      <c r="T496" s="2799">
        <f t="shared" si="34"/>
        <v>0</v>
      </c>
      <c r="U496" s="3483"/>
      <c r="V496" s="2808"/>
      <c r="W496" s="3183" t="str">
        <f t="shared" si="36"/>
        <v/>
      </c>
      <c r="X496" s="3184" t="str">
        <f t="shared" si="35"/>
        <v/>
      </c>
      <c r="Y496" s="3190" t="str">
        <f t="shared" si="37"/>
        <v/>
      </c>
      <c r="Z496" s="2831"/>
      <c r="AA496" s="3594" t="s">
        <v>2373</v>
      </c>
      <c r="AB496" s="2388"/>
      <c r="AC496" s="2388"/>
      <c r="AD496" s="2388"/>
      <c r="AE496" s="2388"/>
      <c r="AF496" s="2388"/>
      <c r="AG496" s="2388"/>
      <c r="AH496" s="2388"/>
      <c r="AI496" s="2388"/>
      <c r="AJ496" s="2388"/>
      <c r="AK496" s="2388"/>
      <c r="AL496" s="2388"/>
      <c r="AM496" s="2388"/>
      <c r="AN496" s="2388"/>
      <c r="AO496" s="2388"/>
      <c r="AP496" s="2388"/>
      <c r="AQ496" s="2388"/>
    </row>
    <row r="497" spans="1:43" ht="21">
      <c r="A497" s="5209"/>
      <c r="B497" s="2406">
        <f>LARGE(B461:B496,1)+1</f>
        <v>37</v>
      </c>
      <c r="C497" s="2957"/>
      <c r="D497" s="2846"/>
      <c r="E497" s="2846"/>
      <c r="F497" s="2955"/>
      <c r="G497" s="2156"/>
      <c r="H497" s="2359"/>
      <c r="I497" s="2850" t="str">
        <f t="shared" si="38"/>
        <v/>
      </c>
      <c r="J497" s="2167">
        <f>IF(ISTEXT(P497),P497,IF(ISBLANK(P497),0,(P497/T451)*M451))</f>
        <v>0</v>
      </c>
      <c r="K497" s="2897" t="str">
        <f t="shared" si="39"/>
        <v/>
      </c>
      <c r="L497" s="2898">
        <f>IF(ISTEXT(T497),0,IF(ISBLANK(T497),0,(T497*1000/T451)*M451))</f>
        <v>0</v>
      </c>
      <c r="M497" s="2899">
        <f>+IF(ISTEXT(T497),0,IF(ISBLANK(T497),0,(T497/T451)*M451))</f>
        <v>0</v>
      </c>
      <c r="N497" s="2900">
        <f>M497/M502</f>
        <v>0</v>
      </c>
      <c r="O497" s="2801"/>
      <c r="P497" s="2795"/>
      <c r="Q497" s="2796"/>
      <c r="R497" s="2827"/>
      <c r="S497" s="2798"/>
      <c r="T497" s="2799">
        <f t="shared" si="34"/>
        <v>0</v>
      </c>
      <c r="U497" s="3483"/>
      <c r="V497" s="2808"/>
      <c r="W497" s="3183" t="str">
        <f t="shared" si="36"/>
        <v/>
      </c>
      <c r="X497" s="3184" t="str">
        <f t="shared" si="35"/>
        <v/>
      </c>
      <c r="Y497" s="3190" t="str">
        <f t="shared" si="37"/>
        <v/>
      </c>
      <c r="Z497" s="2831"/>
      <c r="AA497" s="3594" t="s">
        <v>2373</v>
      </c>
      <c r="AB497" s="2388"/>
      <c r="AC497" s="2388"/>
      <c r="AD497" s="2388"/>
      <c r="AE497" s="2388"/>
      <c r="AF497" s="2388"/>
      <c r="AG497" s="2388"/>
      <c r="AH497" s="2388"/>
      <c r="AI497" s="2388"/>
      <c r="AJ497" s="2388"/>
      <c r="AK497" s="2388"/>
      <c r="AL497" s="2388"/>
      <c r="AM497" s="2388"/>
      <c r="AN497" s="2388"/>
      <c r="AO497" s="2388"/>
      <c r="AP497" s="2388"/>
      <c r="AQ497" s="2388"/>
    </row>
    <row r="498" spans="1:43" ht="21">
      <c r="A498" s="5209"/>
      <c r="B498" s="2406">
        <f>LARGE(B461:B497,1)+1</f>
        <v>38</v>
      </c>
      <c r="C498" s="2957"/>
      <c r="D498" s="2846"/>
      <c r="E498" s="2846"/>
      <c r="F498" s="2955"/>
      <c r="G498" s="2156"/>
      <c r="H498" s="2359"/>
      <c r="I498" s="2850" t="str">
        <f t="shared" si="38"/>
        <v/>
      </c>
      <c r="J498" s="2167">
        <f>IF(ISTEXT(P498),P498,IF(ISBLANK(P498),0,(P498/T451)*M451))</f>
        <v>0</v>
      </c>
      <c r="K498" s="2897" t="str">
        <f t="shared" si="39"/>
        <v/>
      </c>
      <c r="L498" s="2898">
        <f>IF(ISTEXT(T498),0,IF(ISBLANK(T498),0,(T498*1000/T451)*M451))</f>
        <v>0</v>
      </c>
      <c r="M498" s="2899">
        <f>+IF(ISTEXT(T498),0,IF(ISBLANK(T498),0,(T498/T451)*M451))</f>
        <v>0</v>
      </c>
      <c r="N498" s="2900">
        <f>M498/M502</f>
        <v>0</v>
      </c>
      <c r="O498" s="2801"/>
      <c r="P498" s="2795"/>
      <c r="Q498" s="2796"/>
      <c r="R498" s="2827"/>
      <c r="S498" s="2798"/>
      <c r="T498" s="2799">
        <f t="shared" si="34"/>
        <v>0</v>
      </c>
      <c r="U498" s="3483"/>
      <c r="V498" s="2808"/>
      <c r="W498" s="3183" t="str">
        <f t="shared" si="36"/>
        <v/>
      </c>
      <c r="X498" s="3184" t="str">
        <f t="shared" si="35"/>
        <v/>
      </c>
      <c r="Y498" s="3190" t="str">
        <f t="shared" si="37"/>
        <v/>
      </c>
      <c r="Z498" s="2831"/>
      <c r="AA498" s="3594" t="s">
        <v>2373</v>
      </c>
      <c r="AB498" s="2388"/>
      <c r="AC498" s="2388"/>
      <c r="AD498" s="2388"/>
      <c r="AE498" s="2388"/>
      <c r="AF498" s="2388"/>
      <c r="AG498" s="2388"/>
      <c r="AH498" s="2388"/>
      <c r="AI498" s="2388"/>
      <c r="AJ498" s="2388"/>
      <c r="AK498" s="2388"/>
      <c r="AL498" s="2388"/>
      <c r="AM498" s="2388"/>
      <c r="AN498" s="2388"/>
      <c r="AO498" s="2388"/>
      <c r="AP498" s="2388"/>
      <c r="AQ498" s="2388"/>
    </row>
    <row r="499" spans="1:43" ht="21">
      <c r="A499" s="5209"/>
      <c r="B499" s="2406">
        <f>LARGE(B461:B498,1)+1</f>
        <v>39</v>
      </c>
      <c r="C499" s="2957"/>
      <c r="D499" s="2846"/>
      <c r="E499" s="2846"/>
      <c r="F499" s="2955"/>
      <c r="G499" s="2156"/>
      <c r="H499" s="2359"/>
      <c r="I499" s="2850" t="str">
        <f t="shared" si="38"/>
        <v/>
      </c>
      <c r="J499" s="2167">
        <f>IF(ISTEXT(P499),P499,IF(ISBLANK(P499),0,(P499/T451)*M451))</f>
        <v>0</v>
      </c>
      <c r="K499" s="2897" t="str">
        <f t="shared" si="39"/>
        <v/>
      </c>
      <c r="L499" s="2898">
        <f>IF(ISTEXT(T499),0,IF(ISBLANK(T499),0,(T499*1000/T451)*M451))</f>
        <v>0</v>
      </c>
      <c r="M499" s="2899">
        <f>+IF(ISTEXT(T499),0,IF(ISBLANK(T499),0,(T499/T451)*M451))</f>
        <v>0</v>
      </c>
      <c r="N499" s="2900">
        <f>M499/M502</f>
        <v>0</v>
      </c>
      <c r="O499" s="2801"/>
      <c r="P499" s="2795"/>
      <c r="Q499" s="2796"/>
      <c r="R499" s="2827"/>
      <c r="S499" s="2798"/>
      <c r="T499" s="2799">
        <f t="shared" si="34"/>
        <v>0</v>
      </c>
      <c r="U499" s="3483"/>
      <c r="V499" s="2808"/>
      <c r="W499" s="3183" t="str">
        <f t="shared" si="36"/>
        <v/>
      </c>
      <c r="X499" s="3184" t="str">
        <f t="shared" si="35"/>
        <v/>
      </c>
      <c r="Y499" s="3190" t="str">
        <f t="shared" si="37"/>
        <v/>
      </c>
      <c r="Z499" s="2831"/>
      <c r="AA499" s="3755" t="s">
        <v>2974</v>
      </c>
      <c r="AB499" s="2834"/>
      <c r="AC499" s="2834"/>
      <c r="AD499" s="2834"/>
      <c r="AE499" s="2834"/>
      <c r="AF499" s="2388"/>
      <c r="AG499" s="2388"/>
      <c r="AH499" s="2388"/>
      <c r="AI499" s="2388"/>
      <c r="AJ499" s="2388"/>
      <c r="AK499" s="2388"/>
      <c r="AL499" s="2388"/>
      <c r="AM499" s="2388"/>
      <c r="AN499" s="2388"/>
      <c r="AO499" s="2388"/>
      <c r="AP499" s="2388"/>
      <c r="AQ499" s="2388"/>
    </row>
    <row r="500" spans="1:43" ht="21.75" customHeight="1" thickBot="1">
      <c r="A500" s="5209"/>
      <c r="B500" s="2406">
        <f>LARGE(B461:B499,1)+1</f>
        <v>40</v>
      </c>
      <c r="C500" s="2957"/>
      <c r="D500" s="2846"/>
      <c r="E500" s="2846"/>
      <c r="F500" s="2955"/>
      <c r="G500" s="2156"/>
      <c r="H500" s="2359"/>
      <c r="I500" s="2850" t="str">
        <f t="shared" si="38"/>
        <v/>
      </c>
      <c r="J500" s="2167">
        <f>IF(ISTEXT(P500),P500,IF(ISBLANK(P500),0,(P500/T451)*M451))</f>
        <v>0</v>
      </c>
      <c r="K500" s="2897" t="str">
        <f t="shared" si="39"/>
        <v/>
      </c>
      <c r="L500" s="2898">
        <f>IF(ISTEXT(T500),0,IF(ISBLANK(T500),0,(T500*1000/T451)*M451))</f>
        <v>0</v>
      </c>
      <c r="M500" s="2899">
        <f>+IF(ISTEXT(T500),0,IF(ISBLANK(T500),0,(T500/T451)*M451))</f>
        <v>0</v>
      </c>
      <c r="N500" s="2900">
        <f>M500/M502</f>
        <v>0</v>
      </c>
      <c r="O500" s="2801"/>
      <c r="P500" s="2812"/>
      <c r="Q500" s="2813"/>
      <c r="R500" s="2829"/>
      <c r="S500" s="2815"/>
      <c r="T500" s="2816">
        <f t="shared" si="34"/>
        <v>0</v>
      </c>
      <c r="U500" s="3481"/>
      <c r="V500" s="2823"/>
      <c r="W500" s="3185" t="str">
        <f t="shared" si="36"/>
        <v/>
      </c>
      <c r="X500" s="3186" t="str">
        <f t="shared" si="35"/>
        <v/>
      </c>
      <c r="Y500" s="3191" t="str">
        <f t="shared" si="37"/>
        <v/>
      </c>
      <c r="Z500" s="2831"/>
      <c r="AA500" s="3755" t="s">
        <v>2974</v>
      </c>
      <c r="AB500" s="2834"/>
      <c r="AC500" s="2834"/>
      <c r="AD500" s="2834"/>
      <c r="AE500" s="2834"/>
      <c r="AF500" s="2388"/>
      <c r="AG500" s="2388"/>
      <c r="AH500" s="2388"/>
      <c r="AI500" s="2388"/>
      <c r="AJ500" s="2388"/>
      <c r="AK500" s="2388"/>
      <c r="AL500" s="2388"/>
      <c r="AM500" s="2388"/>
      <c r="AN500" s="2388"/>
      <c r="AO500" s="2388"/>
      <c r="AP500" s="2388"/>
      <c r="AQ500" s="2388"/>
    </row>
    <row r="501" spans="1:43" ht="21.75" thickBot="1">
      <c r="A501" s="5209"/>
      <c r="B501" s="5322"/>
      <c r="C501" s="5323"/>
      <c r="D501" s="5323"/>
      <c r="E501" s="5323"/>
      <c r="F501" s="5323"/>
      <c r="G501" s="5323"/>
      <c r="H501" s="5323"/>
      <c r="I501" s="5323"/>
      <c r="J501" s="5323"/>
      <c r="K501" s="5323"/>
      <c r="L501" s="5323"/>
      <c r="M501" s="5323"/>
      <c r="N501" s="5324"/>
      <c r="O501" s="2801"/>
      <c r="P501" s="2887"/>
      <c r="Q501" s="3482" t="s">
        <v>313</v>
      </c>
      <c r="R501" s="2389">
        <f>SUM(R461:R500)</f>
        <v>1.68</v>
      </c>
      <c r="S501" s="3482"/>
      <c r="T501" s="2389">
        <f>SUM(T461:T500)</f>
        <v>2.13</v>
      </c>
      <c r="U501" s="5076" t="s">
        <v>2426</v>
      </c>
      <c r="V501" s="5077"/>
      <c r="W501" s="3308"/>
      <c r="X501" s="3309"/>
      <c r="Y501" s="3310"/>
      <c r="Z501" s="2831"/>
      <c r="AA501" s="3755" t="s">
        <v>2974</v>
      </c>
      <c r="AB501" s="2834"/>
      <c r="AC501" s="2834"/>
      <c r="AD501" s="2834"/>
      <c r="AE501" s="2834"/>
      <c r="AF501" s="2388"/>
      <c r="AG501" s="2388"/>
      <c r="AH501" s="2388"/>
      <c r="AI501" s="2388"/>
      <c r="AJ501" s="2388"/>
      <c r="AK501" s="2388"/>
      <c r="AL501" s="2388"/>
      <c r="AM501" s="2388"/>
      <c r="AN501" s="2388"/>
      <c r="AO501" s="2388"/>
      <c r="AP501" s="2388"/>
      <c r="AQ501" s="2388"/>
    </row>
    <row r="502" spans="1:43" ht="21">
      <c r="A502" s="5209"/>
      <c r="B502" s="2384"/>
      <c r="C502" s="2389">
        <f>SUM(C479:C501)</f>
        <v>0</v>
      </c>
      <c r="D502" s="2428">
        <f>SUM(D480:D500)</f>
        <v>0</v>
      </c>
      <c r="E502" s="5325" t="s">
        <v>313</v>
      </c>
      <c r="F502" s="5325"/>
      <c r="G502" s="5325"/>
      <c r="H502" s="5325"/>
      <c r="I502" s="5325"/>
      <c r="J502" s="5325"/>
      <c r="K502" s="2428">
        <f>SUM(K480:K500)</f>
        <v>0</v>
      </c>
      <c r="L502" s="2390">
        <f>SUM(L461:L500)</f>
        <v>1000</v>
      </c>
      <c r="M502" s="2389">
        <f>SUM(M461:M500)</f>
        <v>1</v>
      </c>
      <c r="N502" s="2391">
        <f>SUM(N461:N500)</f>
        <v>1</v>
      </c>
      <c r="O502" s="2801"/>
      <c r="P502" s="5072" t="s">
        <v>2819</v>
      </c>
      <c r="Q502" s="5326"/>
      <c r="R502" s="5326"/>
      <c r="S502" s="5326"/>
      <c r="T502" s="5073"/>
      <c r="U502" s="5280" t="s">
        <v>2459</v>
      </c>
      <c r="V502" s="5281"/>
      <c r="W502" s="3311"/>
      <c r="X502" s="3312"/>
      <c r="Y502" s="3313"/>
      <c r="Z502" s="2831"/>
      <c r="AA502" s="3755" t="s">
        <v>2974</v>
      </c>
      <c r="AB502" s="2834"/>
      <c r="AC502" s="2834"/>
      <c r="AD502" s="2834"/>
      <c r="AE502" s="2834"/>
      <c r="AF502" s="2388"/>
      <c r="AG502" s="2388"/>
      <c r="AH502" s="2388"/>
      <c r="AI502" s="2388"/>
      <c r="AJ502" s="2388"/>
      <c r="AK502" s="2388"/>
      <c r="AL502" s="2388"/>
      <c r="AM502" s="2388"/>
      <c r="AN502" s="2388"/>
      <c r="AO502" s="2388"/>
      <c r="AP502" s="2388"/>
      <c r="AQ502" s="2388"/>
    </row>
    <row r="503" spans="1:43" ht="18.75" customHeight="1">
      <c r="A503" s="5209"/>
      <c r="B503" s="5156" t="s">
        <v>2387</v>
      </c>
      <c r="C503" s="5157"/>
      <c r="D503" s="5157"/>
      <c r="E503" s="5157"/>
      <c r="F503" s="5157"/>
      <c r="G503" s="5157"/>
      <c r="H503" s="5157"/>
      <c r="I503" s="5157"/>
      <c r="J503" s="5157"/>
      <c r="K503" s="5157"/>
      <c r="L503" s="5157"/>
      <c r="M503" s="5157"/>
      <c r="N503" s="5158"/>
      <c r="O503" s="2801"/>
      <c r="P503" s="5074"/>
      <c r="Q503" s="5327"/>
      <c r="R503" s="5327"/>
      <c r="S503" s="5327"/>
      <c r="T503" s="5075"/>
      <c r="U503" s="5282" t="s">
        <v>2460</v>
      </c>
      <c r="V503" s="5283"/>
      <c r="W503" s="3311"/>
      <c r="X503" s="3312"/>
      <c r="Y503" s="3313"/>
      <c r="Z503" s="2831"/>
      <c r="AA503" s="3755" t="s">
        <v>2974</v>
      </c>
      <c r="AB503" s="2834"/>
      <c r="AC503" s="2834"/>
      <c r="AD503" s="2834"/>
      <c r="AE503" s="2834"/>
      <c r="AF503" s="2388"/>
      <c r="AG503" s="2388"/>
      <c r="AH503" s="2388"/>
      <c r="AI503" s="2388"/>
      <c r="AJ503" s="2388"/>
      <c r="AK503" s="2388"/>
      <c r="AL503" s="2388"/>
      <c r="AM503" s="2388"/>
      <c r="AN503" s="2388"/>
      <c r="AO503" s="2388"/>
      <c r="AP503" s="2388"/>
      <c r="AQ503" s="2388"/>
    </row>
    <row r="504" spans="1:43" ht="18.75">
      <c r="A504" s="5209"/>
      <c r="B504" s="2395"/>
      <c r="C504" s="2396" t="s">
        <v>314</v>
      </c>
      <c r="D504" s="2397"/>
      <c r="E504" s="2397"/>
      <c r="F504" s="2397"/>
      <c r="G504" s="5086" t="s">
        <v>263</v>
      </c>
      <c r="H504" s="5086"/>
      <c r="I504" s="5086"/>
      <c r="J504" s="5086"/>
      <c r="K504" s="5086"/>
      <c r="L504" s="5086"/>
      <c r="M504" s="5086"/>
      <c r="N504" s="5087"/>
      <c r="O504" s="2801"/>
      <c r="P504" s="5074"/>
      <c r="Q504" s="5327"/>
      <c r="R504" s="5327"/>
      <c r="S504" s="5327"/>
      <c r="T504" s="5075"/>
      <c r="U504" s="5289" t="s">
        <v>2461</v>
      </c>
      <c r="V504" s="5290"/>
      <c r="W504" s="3314"/>
      <c r="X504" s="3312"/>
      <c r="Y504" s="3313"/>
      <c r="Z504" s="2831"/>
      <c r="AA504" s="3755" t="s">
        <v>2974</v>
      </c>
      <c r="AB504" s="2834"/>
      <c r="AC504" s="2834"/>
      <c r="AD504" s="2834"/>
      <c r="AE504" s="2834"/>
      <c r="AF504" s="2388"/>
      <c r="AG504" s="2388"/>
      <c r="AH504" s="2388"/>
      <c r="AI504" s="2388"/>
      <c r="AJ504" s="2388"/>
      <c r="AK504" s="2388"/>
      <c r="AL504" s="2388"/>
      <c r="AM504" s="2388"/>
      <c r="AN504" s="2388"/>
      <c r="AO504" s="2388"/>
      <c r="AP504" s="2388"/>
      <c r="AQ504" s="2388"/>
    </row>
    <row r="505" spans="1:43" ht="18.75">
      <c r="A505" s="5209"/>
      <c r="B505" s="2398"/>
      <c r="C505" s="2399" t="s">
        <v>334</v>
      </c>
      <c r="D505" s="2400" t="s">
        <v>374</v>
      </c>
      <c r="E505" s="2401"/>
      <c r="F505" s="2401"/>
      <c r="G505" s="5086"/>
      <c r="H505" s="5086"/>
      <c r="I505" s="5086"/>
      <c r="J505" s="5086"/>
      <c r="K505" s="5086"/>
      <c r="L505" s="5086"/>
      <c r="M505" s="5086"/>
      <c r="N505" s="5087"/>
      <c r="O505" s="2801"/>
      <c r="P505" s="3304"/>
      <c r="Q505" s="2889"/>
      <c r="R505" s="2889"/>
      <c r="S505" s="2889"/>
      <c r="T505" s="3203"/>
      <c r="U505" s="5289" t="s">
        <v>2471</v>
      </c>
      <c r="V505" s="5290"/>
      <c r="W505" s="3314"/>
      <c r="X505" s="3312"/>
      <c r="Y505" s="3313"/>
      <c r="Z505" s="2831"/>
      <c r="AA505" s="3755" t="s">
        <v>2974</v>
      </c>
      <c r="AB505" s="2834"/>
      <c r="AC505" s="2834"/>
      <c r="AD505" s="2834"/>
      <c r="AE505" s="2834"/>
      <c r="AF505" s="2388"/>
      <c r="AG505" s="2388"/>
      <c r="AH505" s="2388"/>
      <c r="AI505" s="2388"/>
      <c r="AJ505" s="2388"/>
      <c r="AK505" s="2388"/>
      <c r="AL505" s="2388"/>
      <c r="AM505" s="2388"/>
      <c r="AN505" s="2388"/>
      <c r="AO505" s="2388"/>
      <c r="AP505" s="2388"/>
      <c r="AQ505" s="2388"/>
    </row>
    <row r="506" spans="1:43" ht="23.25">
      <c r="A506" s="5209"/>
      <c r="B506" s="2398"/>
      <c r="C506" s="2172" t="s">
        <v>316</v>
      </c>
      <c r="D506" s="2396" t="s">
        <v>317</v>
      </c>
      <c r="E506" s="2401"/>
      <c r="F506" s="2401"/>
      <c r="G506" s="2396"/>
      <c r="H506" s="2402"/>
      <c r="I506" s="2402"/>
      <c r="J506" s="2402"/>
      <c r="K506" s="2402"/>
      <c r="L506" s="2402"/>
      <c r="M506" s="2402"/>
      <c r="N506" s="2403"/>
      <c r="O506" s="2801"/>
      <c r="P506" s="3304"/>
      <c r="Q506" s="2889"/>
      <c r="R506" s="2889"/>
      <c r="S506" s="2889"/>
      <c r="T506" s="3203"/>
      <c r="U506" s="5036" t="s">
        <v>2427</v>
      </c>
      <c r="V506" s="5037"/>
      <c r="W506" s="3314"/>
      <c r="X506" s="3312"/>
      <c r="Y506" s="3313"/>
      <c r="Z506" s="2831"/>
      <c r="AA506" s="3755" t="s">
        <v>2974</v>
      </c>
      <c r="AB506" s="2834"/>
      <c r="AC506" s="2834"/>
      <c r="AD506" s="2834"/>
      <c r="AE506" s="2834"/>
      <c r="AF506" s="2388"/>
      <c r="AG506" s="2388"/>
      <c r="AH506" s="2388"/>
      <c r="AI506" s="2388"/>
      <c r="AJ506" s="2388"/>
      <c r="AK506" s="2388"/>
      <c r="AL506" s="2388"/>
      <c r="AM506" s="2388"/>
      <c r="AN506" s="2388"/>
      <c r="AO506" s="2388"/>
      <c r="AP506" s="2388"/>
      <c r="AQ506" s="2388"/>
    </row>
    <row r="507" spans="1:43" ht="21.75" thickBot="1">
      <c r="A507" s="5209"/>
      <c r="B507" s="2406">
        <v>1</v>
      </c>
      <c r="C507" s="2469"/>
      <c r="D507" s="2153"/>
      <c r="E507" s="2470"/>
      <c r="F507" s="2470"/>
      <c r="G507" s="2471"/>
      <c r="H507" s="2472"/>
      <c r="I507" s="2472"/>
      <c r="J507" s="2472"/>
      <c r="K507" s="2206" t="s">
        <v>318</v>
      </c>
      <c r="L507" s="2472"/>
      <c r="M507" s="2472"/>
      <c r="N507" s="2473"/>
      <c r="O507" s="2801"/>
      <c r="P507" s="3305"/>
      <c r="Q507" s="3306"/>
      <c r="R507" s="3306"/>
      <c r="S507" s="3306"/>
      <c r="T507" s="3307"/>
      <c r="U507" s="5040" t="s">
        <v>2486</v>
      </c>
      <c r="V507" s="5041"/>
      <c r="W507" s="3315"/>
      <c r="X507" s="3316"/>
      <c r="Y507" s="3317"/>
      <c r="Z507" s="2831"/>
      <c r="AA507" s="3755" t="s">
        <v>2974</v>
      </c>
      <c r="AB507" s="2834"/>
      <c r="AC507" s="2834"/>
      <c r="AD507" s="2834"/>
      <c r="AE507" s="2834"/>
      <c r="AF507" s="2388"/>
      <c r="AG507" s="2388"/>
      <c r="AH507" s="2388"/>
      <c r="AI507" s="2388"/>
      <c r="AJ507" s="2388"/>
      <c r="AK507" s="2388"/>
      <c r="AL507" s="2388"/>
      <c r="AM507" s="2388"/>
      <c r="AN507" s="2388"/>
      <c r="AO507" s="2388"/>
      <c r="AP507" s="2388"/>
      <c r="AQ507" s="2388"/>
    </row>
    <row r="508" spans="1:43" ht="19.5" thickBot="1">
      <c r="A508" s="5209"/>
      <c r="B508" s="2406">
        <f>LARGE(B507:B507,1)+1</f>
        <v>2</v>
      </c>
      <c r="C508" s="2474" t="s">
        <v>375</v>
      </c>
      <c r="D508" s="2475"/>
      <c r="E508" s="2475"/>
      <c r="F508" s="2475"/>
      <c r="G508" s="2475"/>
      <c r="H508" s="2475"/>
      <c r="I508" s="2475"/>
      <c r="J508" s="2475"/>
      <c r="K508" s="2206" t="s">
        <v>319</v>
      </c>
      <c r="L508" s="2475"/>
      <c r="M508" s="2475"/>
      <c r="N508" s="2476"/>
      <c r="O508" s="2801"/>
      <c r="P508" s="2856"/>
      <c r="Q508" s="2856"/>
      <c r="R508" s="2856"/>
      <c r="S508" s="2856"/>
      <c r="T508" s="2856"/>
      <c r="X508" s="2044"/>
      <c r="Y508" s="2044"/>
      <c r="Z508" s="2831"/>
      <c r="AA508" s="3755" t="s">
        <v>2974</v>
      </c>
      <c r="AB508" s="2834"/>
      <c r="AC508" s="2834"/>
      <c r="AD508" s="2834"/>
      <c r="AE508" s="2834"/>
      <c r="AF508" s="2388"/>
      <c r="AG508" s="2388"/>
      <c r="AH508" s="2388"/>
      <c r="AI508" s="2388"/>
      <c r="AJ508" s="2388"/>
      <c r="AK508" s="2388"/>
      <c r="AL508" s="2388"/>
      <c r="AM508" s="2388"/>
      <c r="AN508" s="2388"/>
      <c r="AO508" s="2388"/>
      <c r="AP508" s="2388"/>
      <c r="AQ508" s="2388"/>
    </row>
    <row r="509" spans="1:43" ht="23.25">
      <c r="A509" s="5209"/>
      <c r="B509" s="2406">
        <f>LARGE(B507:B508,1)+1</f>
        <v>3</v>
      </c>
      <c r="C509" s="2474"/>
      <c r="D509" s="2475"/>
      <c r="E509" s="2475"/>
      <c r="F509" s="2475"/>
      <c r="G509" s="2475"/>
      <c r="H509" s="2475"/>
      <c r="I509" s="2475"/>
      <c r="J509" s="2475"/>
      <c r="K509" s="2206" t="s">
        <v>321</v>
      </c>
      <c r="L509" s="2475"/>
      <c r="M509" s="2475"/>
      <c r="N509" s="2476"/>
      <c r="O509" s="2801"/>
      <c r="P509" s="2860" t="s">
        <v>2401</v>
      </c>
      <c r="Q509" s="2861"/>
      <c r="R509" s="2861"/>
      <c r="S509" s="2861"/>
      <c r="T509" s="2861"/>
      <c r="U509" s="2861"/>
      <c r="V509" s="2869" t="s">
        <v>2402</v>
      </c>
      <c r="W509" s="2870"/>
      <c r="X509" s="2870"/>
      <c r="Y509" s="2871"/>
      <c r="Z509" s="2831"/>
      <c r="AA509" s="3755" t="s">
        <v>2974</v>
      </c>
      <c r="AB509" s="2834"/>
      <c r="AC509" s="2834"/>
      <c r="AD509" s="2834"/>
      <c r="AE509" s="2834"/>
      <c r="AF509" s="2388"/>
      <c r="AG509" s="2388"/>
      <c r="AH509" s="2388"/>
      <c r="AI509" s="2388"/>
      <c r="AJ509" s="2388"/>
      <c r="AK509" s="2388"/>
      <c r="AL509" s="2388"/>
      <c r="AM509" s="2388"/>
      <c r="AN509" s="2388"/>
      <c r="AO509" s="2388"/>
      <c r="AP509" s="2388"/>
      <c r="AQ509" s="2388"/>
    </row>
    <row r="510" spans="1:43" ht="23.25">
      <c r="A510" s="5209"/>
      <c r="B510" s="2406">
        <f>LARGE(B507:B509,1)+1</f>
        <v>4</v>
      </c>
      <c r="C510" s="2474" t="s">
        <v>376</v>
      </c>
      <c r="D510" s="2475"/>
      <c r="E510" s="2475"/>
      <c r="F510" s="2475"/>
      <c r="G510" s="2475"/>
      <c r="H510" s="2475"/>
      <c r="I510" s="2475"/>
      <c r="J510" s="2475"/>
      <c r="K510" s="2475"/>
      <c r="L510" s="2475"/>
      <c r="M510" s="2475"/>
      <c r="N510" s="2476"/>
      <c r="O510" s="2801"/>
      <c r="P510" s="3333" t="s">
        <v>2403</v>
      </c>
      <c r="Q510" s="2863"/>
      <c r="R510" s="2863"/>
      <c r="S510" s="2863"/>
      <c r="T510" s="2863"/>
      <c r="U510" s="2863"/>
      <c r="V510" s="2868" t="s">
        <v>2404</v>
      </c>
      <c r="W510" s="2872"/>
      <c r="X510" s="2872"/>
      <c r="Y510" s="3193"/>
      <c r="Z510" s="2831"/>
      <c r="AA510" s="3594" t="s">
        <v>2373</v>
      </c>
      <c r="AB510" s="2388"/>
      <c r="AC510" s="2388"/>
      <c r="AD510" s="2388"/>
      <c r="AE510" s="2388"/>
      <c r="AF510" s="2388"/>
      <c r="AG510" s="2388"/>
      <c r="AH510" s="2388"/>
      <c r="AI510" s="2388"/>
      <c r="AJ510" s="2388"/>
      <c r="AK510" s="2388"/>
      <c r="AL510" s="2388"/>
      <c r="AM510" s="2388"/>
      <c r="AN510" s="2388"/>
      <c r="AO510" s="2388"/>
      <c r="AP510" s="2388"/>
      <c r="AQ510" s="2388"/>
    </row>
    <row r="511" spans="1:43" ht="23.25">
      <c r="A511" s="5209"/>
      <c r="B511" s="2406">
        <f>LARGE(B507:B510,1)+1</f>
        <v>5</v>
      </c>
      <c r="C511" s="2474"/>
      <c r="D511" s="2475"/>
      <c r="E511" s="2475"/>
      <c r="F511" s="2475"/>
      <c r="G511" s="2475"/>
      <c r="H511" s="2475"/>
      <c r="I511" s="2475"/>
      <c r="J511" s="2475"/>
      <c r="K511" s="2475"/>
      <c r="L511" s="2475"/>
      <c r="M511" s="2475"/>
      <c r="N511" s="2476"/>
      <c r="O511" s="2801"/>
      <c r="P511" s="3333" t="s">
        <v>2405</v>
      </c>
      <c r="Q511" s="2863"/>
      <c r="R511" s="2863"/>
      <c r="S511" s="2863"/>
      <c r="T511" s="2863"/>
      <c r="U511" s="2863"/>
      <c r="V511" s="2868" t="s">
        <v>2406</v>
      </c>
      <c r="W511" s="2872"/>
      <c r="X511" s="2872"/>
      <c r="Y511" s="3193"/>
      <c r="Z511" s="2831"/>
      <c r="AA511" s="3594" t="s">
        <v>2373</v>
      </c>
      <c r="AB511" s="2388"/>
      <c r="AC511" s="2388"/>
      <c r="AD511" s="2388"/>
      <c r="AE511" s="2388"/>
      <c r="AF511" s="2388"/>
      <c r="AG511" s="2388"/>
      <c r="AH511" s="2388"/>
      <c r="AI511" s="2388"/>
      <c r="AJ511" s="2388"/>
      <c r="AK511" s="2388"/>
      <c r="AL511" s="2388"/>
      <c r="AM511" s="2388"/>
      <c r="AN511" s="2388"/>
      <c r="AO511" s="2388"/>
      <c r="AP511" s="2388"/>
      <c r="AQ511" s="2388"/>
    </row>
    <row r="512" spans="1:43" ht="23.25">
      <c r="A512" s="5209"/>
      <c r="B512" s="2406">
        <f>LARGE(B507:B511,1)+1</f>
        <v>6</v>
      </c>
      <c r="C512" s="2474" t="s">
        <v>317</v>
      </c>
      <c r="D512" s="2475"/>
      <c r="E512" s="2475"/>
      <c r="F512" s="2475"/>
      <c r="G512" s="2475"/>
      <c r="H512" s="2475"/>
      <c r="I512" s="2475"/>
      <c r="J512" s="2475"/>
      <c r="K512" s="2475"/>
      <c r="L512" s="2475"/>
      <c r="M512" s="2475"/>
      <c r="N512" s="2476"/>
      <c r="O512" s="2801"/>
      <c r="P512" s="3333" t="s">
        <v>2407</v>
      </c>
      <c r="Q512" s="2863"/>
      <c r="R512" s="2863"/>
      <c r="S512" s="2863"/>
      <c r="T512" s="2863"/>
      <c r="U512" s="2863"/>
      <c r="V512" s="2868" t="s">
        <v>2408</v>
      </c>
      <c r="W512" s="2872"/>
      <c r="X512" s="2872"/>
      <c r="Y512" s="3193"/>
      <c r="Z512" s="2831"/>
      <c r="AA512" s="3594" t="s">
        <v>2373</v>
      </c>
      <c r="AB512" s="2388"/>
      <c r="AC512" s="2388"/>
      <c r="AD512" s="2388"/>
      <c r="AE512" s="2388"/>
      <c r="AF512" s="2388"/>
      <c r="AG512" s="2388"/>
      <c r="AH512" s="2388"/>
      <c r="AI512" s="2388"/>
      <c r="AJ512" s="2388"/>
      <c r="AK512" s="2388"/>
      <c r="AL512" s="2388"/>
      <c r="AM512" s="2388"/>
      <c r="AN512" s="2388"/>
      <c r="AO512" s="2388"/>
      <c r="AP512" s="2388"/>
      <c r="AQ512" s="2388"/>
    </row>
    <row r="513" spans="1:43" ht="23.25">
      <c r="A513" s="5209"/>
      <c r="B513" s="2406">
        <f>LARGE(B507:B512,1)+1</f>
        <v>7</v>
      </c>
      <c r="C513" s="2474"/>
      <c r="D513" s="2475"/>
      <c r="E513" s="2475"/>
      <c r="F513" s="2475"/>
      <c r="G513" s="2475"/>
      <c r="H513" s="2475"/>
      <c r="I513" s="2475"/>
      <c r="J513" s="2475"/>
      <c r="K513" s="2475"/>
      <c r="L513" s="2475"/>
      <c r="M513" s="2475"/>
      <c r="N513" s="2476"/>
      <c r="O513" s="2801"/>
      <c r="P513" s="3333" t="s">
        <v>2409</v>
      </c>
      <c r="Q513" s="2863"/>
      <c r="R513" s="2863"/>
      <c r="S513" s="2863"/>
      <c r="T513" s="2863"/>
      <c r="U513" s="2863"/>
      <c r="V513" s="2868" t="s">
        <v>2410</v>
      </c>
      <c r="W513" s="2872"/>
      <c r="X513" s="2872"/>
      <c r="Y513" s="3193"/>
      <c r="Z513" s="2831"/>
      <c r="AA513" s="3594" t="s">
        <v>2373</v>
      </c>
      <c r="AB513" s="2388"/>
      <c r="AC513" s="2388"/>
      <c r="AD513" s="2388"/>
      <c r="AE513" s="2388"/>
      <c r="AF513" s="2388"/>
      <c r="AG513" s="2388"/>
      <c r="AH513" s="2388"/>
      <c r="AI513" s="2388"/>
      <c r="AJ513" s="2388"/>
      <c r="AK513" s="2388"/>
      <c r="AL513" s="2388"/>
      <c r="AM513" s="2388"/>
      <c r="AN513" s="2388"/>
      <c r="AO513" s="2388"/>
      <c r="AP513" s="2388"/>
      <c r="AQ513" s="2388"/>
    </row>
    <row r="514" spans="1:43" ht="24" thickBot="1">
      <c r="A514" s="5209"/>
      <c r="B514" s="2406">
        <f>LARGE(B507:B513,1)+1</f>
        <v>8</v>
      </c>
      <c r="C514" s="2474" t="s">
        <v>377</v>
      </c>
      <c r="D514" s="2475"/>
      <c r="E514" s="2475"/>
      <c r="F514" s="2475"/>
      <c r="G514" s="2475"/>
      <c r="H514" s="2475"/>
      <c r="I514" s="2475"/>
      <c r="J514" s="2475"/>
      <c r="K514" s="2475"/>
      <c r="L514" s="2475"/>
      <c r="M514" s="2475"/>
      <c r="N514" s="2476"/>
      <c r="O514" s="2801"/>
      <c r="P514" s="2865"/>
      <c r="Q514" s="2866"/>
      <c r="R514" s="2866"/>
      <c r="S514" s="2866"/>
      <c r="T514" s="2866"/>
      <c r="U514" s="2866"/>
      <c r="V514" s="2873" t="s">
        <v>2411</v>
      </c>
      <c r="W514" s="2874"/>
      <c r="X514" s="2874"/>
      <c r="Y514" s="2875"/>
      <c r="Z514" s="2831"/>
      <c r="AA514" s="3594" t="s">
        <v>2373</v>
      </c>
      <c r="AN514" s="2388"/>
      <c r="AO514" s="2388"/>
      <c r="AP514" s="2388"/>
      <c r="AQ514" s="2388"/>
    </row>
    <row r="515" spans="1:43" ht="18.75">
      <c r="A515" s="5209"/>
      <c r="B515" s="2406">
        <f>LARGE(B507:B514,1)+1</f>
        <v>9</v>
      </c>
      <c r="C515" s="2474"/>
      <c r="D515" s="2475"/>
      <c r="E515" s="2475"/>
      <c r="F515" s="2475"/>
      <c r="G515" s="2475"/>
      <c r="H515" s="2475"/>
      <c r="I515" s="2475"/>
      <c r="J515" s="2475"/>
      <c r="K515" s="2475"/>
      <c r="L515" s="2475"/>
      <c r="M515" s="2475"/>
      <c r="N515" s="2476"/>
      <c r="O515" s="2801"/>
      <c r="P515" s="2801"/>
      <c r="Q515" s="2801"/>
      <c r="R515" s="2801"/>
      <c r="S515" s="2801"/>
      <c r="T515" s="2801"/>
      <c r="X515" s="2044"/>
      <c r="Y515" s="2044"/>
      <c r="Z515" s="2831"/>
      <c r="AA515" s="3594" t="s">
        <v>2373</v>
      </c>
      <c r="AN515" s="2388"/>
      <c r="AO515" s="2388"/>
      <c r="AP515" s="2388"/>
      <c r="AQ515" s="2388"/>
    </row>
    <row r="516" spans="1:43" ht="21">
      <c r="A516" s="5209"/>
      <c r="B516" s="2406">
        <f>LARGE(B507:B515,1)+1</f>
        <v>10</v>
      </c>
      <c r="C516" s="2474" t="s">
        <v>378</v>
      </c>
      <c r="D516" s="2475"/>
      <c r="E516" s="2475"/>
      <c r="F516" s="2475"/>
      <c r="G516" s="2475"/>
      <c r="H516" s="2475"/>
      <c r="I516" s="2475"/>
      <c r="J516" s="2475"/>
      <c r="K516" s="2475"/>
      <c r="L516" s="2475"/>
      <c r="M516" s="2475"/>
      <c r="N516" s="2476"/>
      <c r="O516" s="2801"/>
      <c r="P516" s="2876" t="s">
        <v>2380</v>
      </c>
      <c r="Q516" s="5314" t="s">
        <v>2510</v>
      </c>
      <c r="R516" s="5314"/>
      <c r="S516" s="5314"/>
      <c r="T516" s="2801"/>
      <c r="X516" s="2044"/>
      <c r="Y516" s="2044"/>
      <c r="Z516" s="2831"/>
      <c r="AA516" s="3594" t="s">
        <v>2373</v>
      </c>
      <c r="AN516" s="2388"/>
      <c r="AO516" s="2388"/>
      <c r="AP516" s="2388"/>
      <c r="AQ516" s="2388"/>
    </row>
    <row r="517" spans="1:43" ht="21">
      <c r="A517" s="5209"/>
      <c r="B517" s="2406">
        <f>LARGE(B507:B516,1)+1</f>
        <v>11</v>
      </c>
      <c r="C517" s="2474"/>
      <c r="D517" s="2475"/>
      <c r="E517" s="2475"/>
      <c r="F517" s="2475"/>
      <c r="G517" s="2475"/>
      <c r="H517" s="2475"/>
      <c r="I517" s="2475"/>
      <c r="J517" s="2475"/>
      <c r="K517" s="2475"/>
      <c r="L517" s="2475"/>
      <c r="M517" s="2475"/>
      <c r="N517" s="2476"/>
      <c r="O517" s="2801"/>
      <c r="P517" s="2876" t="s">
        <v>2380</v>
      </c>
      <c r="Q517" s="5315" t="s">
        <v>2511</v>
      </c>
      <c r="R517" s="5315"/>
      <c r="S517" s="5315"/>
      <c r="T517" s="2801"/>
      <c r="X517" s="2044"/>
      <c r="Y517" s="2044"/>
      <c r="Z517" s="2831"/>
      <c r="AA517" s="3594" t="s">
        <v>2373</v>
      </c>
      <c r="AN517" s="2388"/>
      <c r="AO517" s="2388"/>
      <c r="AP517" s="2388"/>
      <c r="AQ517" s="2388"/>
    </row>
    <row r="518" spans="1:43" ht="19.5" thickBot="1">
      <c r="A518" s="5209"/>
      <c r="B518" s="2406">
        <f>LARGE(B507:B517,1)+1</f>
        <v>12</v>
      </c>
      <c r="C518" s="2474"/>
      <c r="D518" s="2475"/>
      <c r="E518" s="2475"/>
      <c r="F518" s="2475"/>
      <c r="G518" s="2475"/>
      <c r="H518" s="2475"/>
      <c r="I518" s="2475"/>
      <c r="J518" s="2475"/>
      <c r="K518" s="2475"/>
      <c r="L518" s="2475"/>
      <c r="M518" s="2475"/>
      <c r="N518" s="2476"/>
      <c r="O518" s="2801"/>
      <c r="X518" s="2044"/>
      <c r="Y518" s="2044"/>
      <c r="Z518" s="2831"/>
      <c r="AA518" s="3594" t="s">
        <v>2373</v>
      </c>
      <c r="AN518" s="2388"/>
      <c r="AO518" s="2388"/>
      <c r="AP518" s="2388"/>
      <c r="AQ518" s="2388"/>
    </row>
    <row r="519" spans="1:43" ht="18.75">
      <c r="A519" s="5209"/>
      <c r="B519" s="2406">
        <f>LARGE(B507:B518,1)+1</f>
        <v>13</v>
      </c>
      <c r="C519" s="2474"/>
      <c r="D519" s="2475"/>
      <c r="E519" s="2475"/>
      <c r="F519" s="2475"/>
      <c r="G519" s="2475"/>
      <c r="H519" s="2475"/>
      <c r="I519" s="2475"/>
      <c r="J519" s="2475"/>
      <c r="K519" s="2475"/>
      <c r="L519" s="2475"/>
      <c r="M519" s="2475"/>
      <c r="N519" s="2476"/>
      <c r="O519" s="2801"/>
      <c r="P519" s="5108" t="s">
        <v>2377</v>
      </c>
      <c r="Q519" s="5109"/>
      <c r="R519" s="5109"/>
      <c r="S519" s="5109"/>
      <c r="T519" s="5112">
        <f>N447</f>
        <v>5</v>
      </c>
      <c r="U519" s="3336"/>
      <c r="V519" s="3336"/>
      <c r="W519" s="3337"/>
      <c r="X519" s="2801"/>
      <c r="Y519" s="2801"/>
      <c r="Z519" s="2831"/>
      <c r="AA519" s="3594" t="s">
        <v>2373</v>
      </c>
      <c r="AN519" s="2388"/>
      <c r="AO519" s="2388"/>
      <c r="AP519" s="2388"/>
      <c r="AQ519" s="2388"/>
    </row>
    <row r="520" spans="1:43" ht="18.75">
      <c r="A520" s="5209"/>
      <c r="B520" s="2406">
        <f>LARGE(B507:B519,1)+1</f>
        <v>14</v>
      </c>
      <c r="C520" s="2474"/>
      <c r="D520" s="2475"/>
      <c r="E520" s="2475"/>
      <c r="F520" s="2475"/>
      <c r="G520" s="2475"/>
      <c r="H520" s="2475"/>
      <c r="I520" s="2475"/>
      <c r="J520" s="2475"/>
      <c r="K520" s="2475"/>
      <c r="L520" s="2475"/>
      <c r="M520" s="2475"/>
      <c r="N520" s="2476"/>
      <c r="O520" s="2801"/>
      <c r="P520" s="5110"/>
      <c r="Q520" s="5111"/>
      <c r="R520" s="5111"/>
      <c r="S520" s="5111"/>
      <c r="T520" s="5113"/>
      <c r="U520" s="3338"/>
      <c r="V520" s="3338"/>
      <c r="W520" s="3339"/>
      <c r="X520" s="2801"/>
      <c r="Y520" s="2801"/>
      <c r="Z520" s="2831"/>
      <c r="AA520" s="3594" t="s">
        <v>2373</v>
      </c>
      <c r="AN520" s="2388"/>
      <c r="AO520" s="2388"/>
      <c r="AP520" s="2388"/>
      <c r="AQ520" s="2388"/>
    </row>
    <row r="521" spans="1:43" ht="18.75">
      <c r="A521" s="5209"/>
      <c r="B521" s="2406">
        <f>LARGE(B507:B520,1)+1</f>
        <v>15</v>
      </c>
      <c r="C521" s="2474"/>
      <c r="D521" s="2475"/>
      <c r="E521" s="2475"/>
      <c r="F521" s="2475"/>
      <c r="G521" s="2475"/>
      <c r="H521" s="2475"/>
      <c r="I521" s="2475"/>
      <c r="J521" s="2475"/>
      <c r="K521" s="2475"/>
      <c r="L521" s="2475"/>
      <c r="M521" s="2475"/>
      <c r="N521" s="2476"/>
      <c r="O521" s="2801"/>
      <c r="P521" s="3279" t="s">
        <v>24</v>
      </c>
      <c r="Q521" s="2852" t="s">
        <v>2488</v>
      </c>
      <c r="R521" s="2826"/>
      <c r="S521" s="2826"/>
      <c r="T521" s="2826"/>
      <c r="U521" s="2826"/>
      <c r="V521" s="2826"/>
      <c r="W521" s="3334"/>
      <c r="X521" s="2801"/>
      <c r="Y521" s="2801"/>
      <c r="Z521" s="2831"/>
      <c r="AA521" s="3594" t="s">
        <v>2373</v>
      </c>
      <c r="AN521" s="2388"/>
      <c r="AO521" s="2388"/>
      <c r="AP521" s="2388"/>
      <c r="AQ521" s="2388"/>
    </row>
    <row r="522" spans="1:43" ht="18.75">
      <c r="A522" s="5209"/>
      <c r="B522" s="2406">
        <f>LARGE(B507:B521,1)+1</f>
        <v>16</v>
      </c>
      <c r="C522" s="2474"/>
      <c r="D522" s="2475"/>
      <c r="E522" s="2475"/>
      <c r="F522" s="2475"/>
      <c r="G522" s="2475"/>
      <c r="H522" s="2475"/>
      <c r="I522" s="2475"/>
      <c r="J522" s="2475"/>
      <c r="K522" s="2475"/>
      <c r="L522" s="2475"/>
      <c r="M522" s="2475"/>
      <c r="N522" s="2476"/>
      <c r="O522" s="2801"/>
      <c r="P522" s="535"/>
      <c r="Q522" s="2956" t="s">
        <v>2400</v>
      </c>
      <c r="R522" s="2826"/>
      <c r="S522" s="2826"/>
      <c r="T522" s="2826"/>
      <c r="U522" s="2826"/>
      <c r="V522" s="2826"/>
      <c r="W522" s="3334"/>
      <c r="X522" s="2801"/>
      <c r="Y522" s="2801"/>
      <c r="Z522" s="2831"/>
      <c r="AA522" s="3594" t="s">
        <v>2373</v>
      </c>
      <c r="AN522" s="2388"/>
      <c r="AO522" s="2388"/>
      <c r="AP522" s="2388"/>
      <c r="AQ522" s="2388"/>
    </row>
    <row r="523" spans="1:43" ht="18.75">
      <c r="A523" s="5209"/>
      <c r="B523" s="2406">
        <f>LARGE(B507:B522,1)+1</f>
        <v>17</v>
      </c>
      <c r="C523" s="2474"/>
      <c r="D523" s="2475"/>
      <c r="E523" s="2475"/>
      <c r="F523" s="2475"/>
      <c r="G523" s="2475"/>
      <c r="H523" s="2475"/>
      <c r="I523" s="2475"/>
      <c r="J523" s="2475"/>
      <c r="K523" s="2475"/>
      <c r="L523" s="2475"/>
      <c r="M523" s="2475"/>
      <c r="N523" s="2476"/>
      <c r="O523" s="2801"/>
      <c r="P523" s="535"/>
      <c r="Q523" s="2956" t="s">
        <v>2489</v>
      </c>
      <c r="R523" s="2826"/>
      <c r="S523" s="2826"/>
      <c r="T523" s="2826"/>
      <c r="U523" s="2826"/>
      <c r="V523" s="2826"/>
      <c r="W523" s="3334"/>
      <c r="X523" s="2801"/>
      <c r="Y523" s="2801"/>
      <c r="Z523" s="2831"/>
      <c r="AA523" s="3594" t="s">
        <v>2373</v>
      </c>
      <c r="AN523" s="2388"/>
      <c r="AO523" s="2388"/>
      <c r="AP523" s="2388"/>
      <c r="AQ523" s="2388"/>
    </row>
    <row r="524" spans="1:43" ht="18.75">
      <c r="A524" s="5209"/>
      <c r="B524" s="2406">
        <f>LARGE(B507:B523,1)+1</f>
        <v>18</v>
      </c>
      <c r="C524" s="2474"/>
      <c r="D524" s="2475"/>
      <c r="E524" s="2475"/>
      <c r="F524" s="2475"/>
      <c r="G524" s="2475"/>
      <c r="H524" s="2475"/>
      <c r="I524" s="2475"/>
      <c r="J524" s="2475"/>
      <c r="K524" s="2475"/>
      <c r="L524" s="2475"/>
      <c r="M524" s="2475"/>
      <c r="N524" s="2476"/>
      <c r="O524" s="2801"/>
      <c r="P524" s="3280" t="s">
        <v>27</v>
      </c>
      <c r="Q524" s="2838" t="s">
        <v>2529</v>
      </c>
      <c r="R524" s="2826"/>
      <c r="S524" s="2826"/>
      <c r="T524" s="2826"/>
      <c r="U524" s="2826"/>
      <c r="V524" s="2826"/>
      <c r="W524" s="3334"/>
      <c r="X524" s="2801"/>
      <c r="Y524" s="2801"/>
      <c r="Z524" s="2831"/>
      <c r="AA524" s="3594" t="s">
        <v>2373</v>
      </c>
      <c r="AN524" s="2388"/>
      <c r="AO524" s="2388"/>
      <c r="AP524" s="2388"/>
      <c r="AQ524" s="2388"/>
    </row>
    <row r="525" spans="1:43" ht="18.75">
      <c r="A525" s="5209"/>
      <c r="B525" s="2406">
        <f>LARGE(B507:B524,1)+1</f>
        <v>19</v>
      </c>
      <c r="C525" s="2474"/>
      <c r="D525" s="2475"/>
      <c r="E525" s="2475"/>
      <c r="F525" s="2475"/>
      <c r="G525" s="2475"/>
      <c r="H525" s="2475"/>
      <c r="I525" s="2475"/>
      <c r="J525" s="2475"/>
      <c r="K525" s="2475"/>
      <c r="L525" s="2475"/>
      <c r="M525" s="2475"/>
      <c r="N525" s="2476"/>
      <c r="O525" s="2801"/>
      <c r="P525" s="3328"/>
      <c r="Q525" s="2959" t="s">
        <v>2530</v>
      </c>
      <c r="R525" s="2826"/>
      <c r="S525" s="2826"/>
      <c r="T525" s="2826"/>
      <c r="U525" s="2826"/>
      <c r="V525" s="2826"/>
      <c r="W525" s="3334"/>
      <c r="X525" s="2801"/>
      <c r="Y525" s="2801"/>
      <c r="Z525" s="2831"/>
      <c r="AA525" s="3594" t="s">
        <v>2373</v>
      </c>
      <c r="AN525" s="2388"/>
      <c r="AO525" s="2388"/>
      <c r="AP525" s="2388"/>
      <c r="AQ525" s="2388"/>
    </row>
    <row r="526" spans="1:43" ht="18.75">
      <c r="A526" s="5209"/>
      <c r="B526" s="2406">
        <f>LARGE(B507:B525,1)+1</f>
        <v>20</v>
      </c>
      <c r="C526" s="2477"/>
      <c r="D526" s="2475"/>
      <c r="E526" s="2475"/>
      <c r="F526" s="2475"/>
      <c r="G526" s="2475"/>
      <c r="H526" s="2475"/>
      <c r="I526" s="2475"/>
      <c r="J526" s="2475"/>
      <c r="K526" s="2475"/>
      <c r="L526" s="2475"/>
      <c r="M526" s="2475"/>
      <c r="N526" s="2476"/>
      <c r="O526" s="2801"/>
      <c r="P526" s="3280" t="s">
        <v>264</v>
      </c>
      <c r="Q526" s="2838" t="s">
        <v>2480</v>
      </c>
      <c r="R526" s="2826"/>
      <c r="S526" s="2826"/>
      <c r="T526" s="2826"/>
      <c r="U526" s="2826"/>
      <c r="V526" s="2826"/>
      <c r="W526" s="3334"/>
      <c r="X526" s="2801"/>
      <c r="Y526" s="2801"/>
      <c r="Z526" s="2831"/>
      <c r="AA526" s="3594" t="s">
        <v>2373</v>
      </c>
      <c r="AN526" s="2388"/>
      <c r="AO526" s="2388"/>
      <c r="AP526" s="2388"/>
      <c r="AQ526" s="2388"/>
    </row>
    <row r="527" spans="1:43" ht="18.75">
      <c r="A527" s="5209"/>
      <c r="B527" s="2406">
        <f>LARGE(B507:B526,1)+1</f>
        <v>21</v>
      </c>
      <c r="C527" s="2477"/>
      <c r="D527" s="2475"/>
      <c r="E527" s="2475"/>
      <c r="F527" s="2475"/>
      <c r="G527" s="2475"/>
      <c r="H527" s="2475"/>
      <c r="I527" s="2475"/>
      <c r="J527" s="2475"/>
      <c r="K527" s="2475"/>
      <c r="L527" s="2475"/>
      <c r="M527" s="2475"/>
      <c r="N527" s="2476"/>
      <c r="O527" s="2801"/>
      <c r="P527" s="3281" t="s">
        <v>12</v>
      </c>
      <c r="Q527" s="2839" t="s">
        <v>18</v>
      </c>
      <c r="R527" s="2826"/>
      <c r="S527" s="2826"/>
      <c r="T527" s="2826"/>
      <c r="U527" s="2826"/>
      <c r="V527" s="2826"/>
      <c r="W527" s="3334"/>
      <c r="X527" s="2801"/>
      <c r="Y527" s="2801"/>
      <c r="Z527" s="2831"/>
      <c r="AA527" s="3594" t="s">
        <v>2373</v>
      </c>
      <c r="AN527" s="2388"/>
      <c r="AO527" s="2388"/>
      <c r="AP527" s="2388"/>
      <c r="AQ527" s="2388"/>
    </row>
    <row r="528" spans="1:43" ht="18.75">
      <c r="A528" s="5209"/>
      <c r="B528" s="2406">
        <f>LARGE(B507:B527,1)+1</f>
        <v>22</v>
      </c>
      <c r="C528" s="2477"/>
      <c r="D528" s="2475"/>
      <c r="E528" s="2475"/>
      <c r="F528" s="2475"/>
      <c r="G528" s="2475"/>
      <c r="H528" s="2475"/>
      <c r="I528" s="2475"/>
      <c r="J528" s="2475"/>
      <c r="K528" s="2475"/>
      <c r="L528" s="2475"/>
      <c r="M528" s="2475"/>
      <c r="N528" s="2476"/>
      <c r="O528" s="2801"/>
      <c r="P528" s="3282" t="s">
        <v>14</v>
      </c>
      <c r="Q528" s="2840" t="s">
        <v>2527</v>
      </c>
      <c r="R528" s="2826"/>
      <c r="S528" s="2826"/>
      <c r="T528" s="2826"/>
      <c r="U528" s="2826"/>
      <c r="V528" s="2826"/>
      <c r="W528" s="3334"/>
      <c r="X528" s="2801"/>
      <c r="Y528" s="2801"/>
      <c r="Z528" s="2831"/>
      <c r="AA528" s="3594" t="s">
        <v>2373</v>
      </c>
      <c r="AB528" s="2388"/>
      <c r="AC528" s="2388"/>
      <c r="AD528" s="2388"/>
      <c r="AE528" s="2388"/>
      <c r="AF528" s="2388"/>
      <c r="AG528" s="2388"/>
      <c r="AH528" s="2388"/>
      <c r="AI528" s="2388"/>
      <c r="AJ528" s="2388"/>
      <c r="AK528" s="2388"/>
      <c r="AL528" s="2388"/>
      <c r="AM528" s="2388"/>
      <c r="AN528" s="2388"/>
      <c r="AO528" s="2388"/>
      <c r="AP528" s="2388"/>
      <c r="AQ528" s="2388"/>
    </row>
    <row r="529" spans="1:43" ht="18.75">
      <c r="A529" s="5209"/>
      <c r="B529" s="2406">
        <f>LARGE(B507:B528,1)+1</f>
        <v>23</v>
      </c>
      <c r="C529" s="2477"/>
      <c r="D529" s="2475"/>
      <c r="E529" s="2475"/>
      <c r="F529" s="2475"/>
      <c r="G529" s="2475"/>
      <c r="H529" s="2475"/>
      <c r="I529" s="2475"/>
      <c r="J529" s="2475"/>
      <c r="K529" s="2475"/>
      <c r="L529" s="2475"/>
      <c r="M529" s="2475"/>
      <c r="N529" s="2476"/>
      <c r="O529" s="2801"/>
      <c r="P529" s="535"/>
      <c r="Q529" s="516"/>
      <c r="R529" s="2826"/>
      <c r="S529" s="2826"/>
      <c r="T529" s="2826"/>
      <c r="U529" s="2826"/>
      <c r="V529" s="2826"/>
      <c r="W529" s="3334"/>
      <c r="X529" s="2801"/>
      <c r="Y529" s="2801"/>
      <c r="Z529" s="2831"/>
      <c r="AA529" s="3594" t="s">
        <v>2373</v>
      </c>
      <c r="AB529" s="2388"/>
      <c r="AC529" s="2388"/>
      <c r="AD529" s="2388"/>
      <c r="AE529" s="2388"/>
      <c r="AF529" s="2388"/>
      <c r="AG529" s="2388"/>
      <c r="AH529" s="2388"/>
      <c r="AI529" s="2388"/>
      <c r="AJ529" s="2388"/>
      <c r="AK529" s="2388"/>
      <c r="AL529" s="2388"/>
      <c r="AM529" s="2388"/>
      <c r="AN529" s="2388"/>
      <c r="AO529" s="2388"/>
      <c r="AP529" s="2388"/>
      <c r="AQ529" s="2388"/>
    </row>
    <row r="530" spans="1:43" ht="18.75">
      <c r="A530" s="5209"/>
      <c r="B530" s="2406">
        <f>LARGE(B507:B529,1)+1</f>
        <v>24</v>
      </c>
      <c r="C530" s="2477"/>
      <c r="D530" s="2475"/>
      <c r="E530" s="2475"/>
      <c r="F530" s="2475"/>
      <c r="G530" s="2475"/>
      <c r="H530" s="2475"/>
      <c r="I530" s="2475"/>
      <c r="J530" s="2475"/>
      <c r="K530" s="2475"/>
      <c r="L530" s="2475"/>
      <c r="M530" s="2475"/>
      <c r="N530" s="2476"/>
      <c r="O530" s="2801"/>
      <c r="P530" s="3529" t="s">
        <v>2923</v>
      </c>
      <c r="Q530" s="3512"/>
      <c r="R530" s="3512"/>
      <c r="S530" s="3512"/>
      <c r="T530" s="3512"/>
      <c r="U530" s="3512"/>
      <c r="V530" s="2826"/>
      <c r="W530" s="3334"/>
      <c r="X530" s="2801"/>
      <c r="Y530" s="2801"/>
      <c r="Z530" s="2831"/>
      <c r="AA530" s="3594" t="s">
        <v>2373</v>
      </c>
      <c r="AB530" s="2388"/>
      <c r="AC530" s="2388"/>
      <c r="AD530" s="2388"/>
      <c r="AE530" s="2388"/>
      <c r="AF530" s="2388"/>
      <c r="AG530" s="2388"/>
      <c r="AH530" s="2388"/>
      <c r="AI530" s="2388"/>
      <c r="AJ530" s="2388"/>
      <c r="AK530" s="2388"/>
      <c r="AL530" s="2388"/>
      <c r="AM530" s="2388"/>
      <c r="AN530" s="2388"/>
      <c r="AO530" s="2388"/>
      <c r="AP530" s="2388"/>
      <c r="AQ530" s="2388"/>
    </row>
    <row r="531" spans="1:43" ht="18.75">
      <c r="A531" s="5209"/>
      <c r="B531" s="2406">
        <f>LARGE(B507:B530,1)+1</f>
        <v>25</v>
      </c>
      <c r="C531" s="2477"/>
      <c r="D531" s="2475"/>
      <c r="E531" s="2475"/>
      <c r="F531" s="2475"/>
      <c r="G531" s="2475"/>
      <c r="H531" s="2475"/>
      <c r="I531" s="2475"/>
      <c r="J531" s="2475"/>
      <c r="K531" s="2475"/>
      <c r="L531" s="2475"/>
      <c r="M531" s="2475"/>
      <c r="N531" s="2476"/>
      <c r="O531" s="2801"/>
      <c r="P531" s="3531" t="s">
        <v>2924</v>
      </c>
      <c r="Q531" s="3514" t="s">
        <v>2253</v>
      </c>
      <c r="R531" s="516"/>
      <c r="S531" s="516"/>
      <c r="T531" s="2175"/>
      <c r="U531" s="2175"/>
      <c r="V531" s="2826"/>
      <c r="W531" s="3334"/>
      <c r="X531" s="2801"/>
      <c r="Y531" s="2801"/>
      <c r="Z531" s="2831"/>
      <c r="AA531" s="3594" t="s">
        <v>2373</v>
      </c>
      <c r="AB531" s="2388"/>
      <c r="AC531" s="2388"/>
      <c r="AD531" s="2388"/>
      <c r="AE531" s="2388"/>
      <c r="AF531" s="2388"/>
      <c r="AG531" s="2388"/>
      <c r="AH531" s="2388"/>
      <c r="AI531" s="2388"/>
      <c r="AJ531" s="2388"/>
      <c r="AK531" s="2388"/>
      <c r="AL531" s="2388"/>
      <c r="AM531" s="2388"/>
      <c r="AN531" s="2388"/>
      <c r="AO531" s="2388"/>
      <c r="AP531" s="2388"/>
      <c r="AQ531" s="2388"/>
    </row>
    <row r="532" spans="1:43" ht="18.75">
      <c r="A532" s="5209"/>
      <c r="B532" s="2406">
        <f>LARGE(B507:B531,1)+1</f>
        <v>26</v>
      </c>
      <c r="C532" s="2477"/>
      <c r="D532" s="2475"/>
      <c r="E532" s="2475"/>
      <c r="F532" s="2475"/>
      <c r="G532" s="2475"/>
      <c r="H532" s="2475"/>
      <c r="I532" s="2475"/>
      <c r="J532" s="2475"/>
      <c r="K532" s="2475"/>
      <c r="L532" s="2475"/>
      <c r="M532" s="2475"/>
      <c r="N532" s="2476"/>
      <c r="O532" s="2801"/>
      <c r="P532" s="3532" t="s">
        <v>870</v>
      </c>
      <c r="Q532" s="3514" t="s">
        <v>870</v>
      </c>
      <c r="R532" s="516"/>
      <c r="S532" s="516"/>
      <c r="T532" s="2175"/>
      <c r="U532" s="2175"/>
      <c r="V532" s="2826"/>
      <c r="W532" s="3334"/>
      <c r="X532" s="2801"/>
      <c r="Y532" s="2801"/>
      <c r="Z532" s="2831"/>
      <c r="AA532" s="3594" t="s">
        <v>2373</v>
      </c>
      <c r="AB532" s="2388"/>
      <c r="AC532" s="2388"/>
      <c r="AD532" s="2388"/>
      <c r="AE532" s="2388"/>
      <c r="AF532" s="2388"/>
      <c r="AG532" s="2388"/>
      <c r="AH532" s="2388"/>
      <c r="AI532" s="2388"/>
      <c r="AJ532" s="2388"/>
      <c r="AK532" s="2388"/>
      <c r="AL532" s="2388"/>
      <c r="AM532" s="2388"/>
      <c r="AN532" s="2388"/>
      <c r="AO532" s="2388"/>
      <c r="AP532" s="2388"/>
      <c r="AQ532" s="2388"/>
    </row>
    <row r="533" spans="1:43" ht="18.75">
      <c r="A533" s="5209"/>
      <c r="B533" s="2406">
        <f>LARGE(B507:B532,1)+1</f>
        <v>27</v>
      </c>
      <c r="C533" s="2477"/>
      <c r="D533" s="2475"/>
      <c r="E533" s="2475"/>
      <c r="F533" s="2475"/>
      <c r="G533" s="2475"/>
      <c r="H533" s="2475"/>
      <c r="I533" s="2475"/>
      <c r="J533" s="2475"/>
      <c r="K533" s="2475"/>
      <c r="L533" s="2475"/>
      <c r="M533" s="2475"/>
      <c r="N533" s="2476"/>
      <c r="O533" s="2801"/>
      <c r="P533" s="3532" t="s">
        <v>316</v>
      </c>
      <c r="Q533" s="3514" t="s">
        <v>316</v>
      </c>
      <c r="R533" s="2175"/>
      <c r="S533" s="516"/>
      <c r="T533" s="516"/>
      <c r="U533" s="516"/>
      <c r="V533" s="2826"/>
      <c r="W533" s="3334"/>
      <c r="X533" s="2801"/>
      <c r="Y533" s="2801"/>
      <c r="Z533" s="2831"/>
      <c r="AA533" s="3594" t="s">
        <v>2373</v>
      </c>
      <c r="AB533" s="2388"/>
      <c r="AC533" s="2388"/>
      <c r="AD533" s="2388"/>
      <c r="AE533" s="2388"/>
      <c r="AF533" s="2388"/>
      <c r="AG533" s="2388"/>
      <c r="AH533" s="2388"/>
      <c r="AI533" s="2388"/>
      <c r="AJ533" s="2388"/>
      <c r="AK533" s="2388"/>
      <c r="AL533" s="2388"/>
      <c r="AM533" s="2388"/>
      <c r="AN533" s="2388"/>
      <c r="AO533" s="2388"/>
      <c r="AP533" s="2388"/>
      <c r="AQ533" s="2388"/>
    </row>
    <row r="534" spans="1:43" ht="18.75">
      <c r="A534" s="5209"/>
      <c r="B534" s="2406">
        <f>LARGE(B507:B533,1)+1</f>
        <v>28</v>
      </c>
      <c r="C534" s="2477"/>
      <c r="D534" s="2475"/>
      <c r="E534" s="2475"/>
      <c r="F534" s="2475"/>
      <c r="G534" s="2475"/>
      <c r="H534" s="2475"/>
      <c r="I534" s="2475"/>
      <c r="J534" s="2475"/>
      <c r="K534" s="2475"/>
      <c r="L534" s="2475"/>
      <c r="M534" s="2475"/>
      <c r="N534" s="2476"/>
      <c r="O534" s="2801"/>
      <c r="P534" s="3532" t="s">
        <v>647</v>
      </c>
      <c r="Q534" s="3514" t="s">
        <v>647</v>
      </c>
      <c r="R534" s="2175"/>
      <c r="S534" s="516"/>
      <c r="T534" s="516"/>
      <c r="U534" s="516"/>
      <c r="V534" s="2826"/>
      <c r="W534" s="3334"/>
      <c r="X534" s="2801"/>
      <c r="Y534" s="2801"/>
      <c r="Z534" s="2831"/>
      <c r="AA534" s="3594" t="s">
        <v>2373</v>
      </c>
      <c r="AB534" s="2388"/>
      <c r="AC534" s="2388"/>
      <c r="AD534" s="2388"/>
      <c r="AE534" s="2388"/>
      <c r="AF534" s="2388"/>
      <c r="AG534" s="2388"/>
      <c r="AH534" s="2388"/>
      <c r="AI534" s="2388"/>
      <c r="AJ534" s="2388"/>
      <c r="AK534" s="2388"/>
      <c r="AL534" s="2388"/>
      <c r="AM534" s="2388"/>
      <c r="AN534" s="2388"/>
      <c r="AO534" s="2388"/>
      <c r="AP534" s="2388"/>
      <c r="AQ534" s="2388"/>
    </row>
    <row r="535" spans="1:43" ht="19.5" thickBot="1">
      <c r="A535" s="5209"/>
      <c r="B535" s="2406">
        <f>LARGE(B507:B534,1)+1</f>
        <v>29</v>
      </c>
      <c r="C535" s="2477"/>
      <c r="D535" s="2475"/>
      <c r="E535" s="2475"/>
      <c r="F535" s="2475"/>
      <c r="G535" s="2475"/>
      <c r="H535" s="2475"/>
      <c r="I535" s="2475"/>
      <c r="J535" s="2475"/>
      <c r="K535" s="2475"/>
      <c r="L535" s="2475"/>
      <c r="M535" s="2475"/>
      <c r="N535" s="2476"/>
      <c r="O535" s="2801"/>
      <c r="P535" s="3533" t="s">
        <v>626</v>
      </c>
      <c r="Q535" s="3534" t="s">
        <v>626</v>
      </c>
      <c r="R535" s="550"/>
      <c r="S535" s="550"/>
      <c r="T535" s="550"/>
      <c r="U535" s="550"/>
      <c r="V535" s="3302"/>
      <c r="W535" s="3335"/>
      <c r="X535" s="2801"/>
      <c r="Y535" s="2801"/>
      <c r="Z535" s="2831"/>
      <c r="AA535" s="3594" t="s">
        <v>2373</v>
      </c>
      <c r="AB535" s="2388"/>
      <c r="AC535" s="2388"/>
      <c r="AD535" s="2388"/>
      <c r="AE535" s="2388"/>
      <c r="AF535" s="2388"/>
      <c r="AG535" s="2388"/>
      <c r="AH535" s="2388"/>
      <c r="AI535" s="2388"/>
      <c r="AJ535" s="2388"/>
      <c r="AK535" s="2388"/>
      <c r="AL535" s="2388"/>
      <c r="AM535" s="2388"/>
      <c r="AN535" s="2388"/>
      <c r="AO535" s="2388"/>
      <c r="AP535" s="2388"/>
      <c r="AQ535" s="2388"/>
    </row>
    <row r="536" spans="1:43" ht="18.75">
      <c r="A536" s="5209"/>
      <c r="B536" s="2406">
        <f>LARGE(B507:B535,1)+1</f>
        <v>30</v>
      </c>
      <c r="C536" s="2477"/>
      <c r="D536" s="2475"/>
      <c r="E536" s="2475"/>
      <c r="F536" s="2475"/>
      <c r="G536" s="2475"/>
      <c r="H536" s="2475"/>
      <c r="I536" s="2475"/>
      <c r="J536" s="2475"/>
      <c r="K536" s="2475"/>
      <c r="L536" s="2475"/>
      <c r="M536" s="2475"/>
      <c r="N536" s="2476"/>
      <c r="O536" s="2801"/>
      <c r="P536" s="2801"/>
      <c r="Q536" s="2801"/>
      <c r="R536" s="2801"/>
      <c r="S536" s="2801"/>
      <c r="T536" s="2801"/>
      <c r="U536" s="2801"/>
      <c r="V536" s="2801"/>
      <c r="W536" s="2801"/>
      <c r="X536" s="2801"/>
      <c r="Y536" s="2801"/>
      <c r="Z536" s="2831"/>
      <c r="AA536" s="3594" t="s">
        <v>2373</v>
      </c>
      <c r="AB536" s="2388"/>
      <c r="AC536" s="2388"/>
      <c r="AD536" s="2388"/>
      <c r="AE536" s="2388"/>
      <c r="AF536" s="2388"/>
      <c r="AG536" s="2388"/>
      <c r="AH536" s="2388"/>
      <c r="AI536" s="2388"/>
      <c r="AJ536" s="2388"/>
      <c r="AK536" s="2388"/>
      <c r="AL536" s="2388"/>
      <c r="AM536" s="2388"/>
      <c r="AN536" s="2388"/>
      <c r="AO536" s="2388"/>
      <c r="AP536" s="2388"/>
      <c r="AQ536" s="2388"/>
    </row>
    <row r="537" spans="1:43" ht="18.75">
      <c r="A537" s="5209"/>
      <c r="B537" s="2406">
        <f>LARGE(B507:B536,1)+1</f>
        <v>31</v>
      </c>
      <c r="C537" s="2477"/>
      <c r="D537" s="2475"/>
      <c r="E537" s="2475"/>
      <c r="F537" s="2475"/>
      <c r="G537" s="2475"/>
      <c r="H537" s="2475"/>
      <c r="I537" s="2475"/>
      <c r="J537" s="2475"/>
      <c r="K537" s="2475"/>
      <c r="L537" s="2475"/>
      <c r="M537" s="2475"/>
      <c r="N537" s="2476"/>
      <c r="O537" s="2801"/>
      <c r="P537" s="2801"/>
      <c r="Q537" s="2801"/>
      <c r="R537" s="2801"/>
      <c r="S537" s="2801"/>
      <c r="T537" s="2801"/>
      <c r="U537" s="2801"/>
      <c r="V537" s="2801"/>
      <c r="W537" s="2801"/>
      <c r="X537" s="2801"/>
      <c r="Y537" s="2801"/>
      <c r="Z537" s="2831"/>
      <c r="AA537" s="3594" t="s">
        <v>2373</v>
      </c>
      <c r="AB537" s="2388"/>
      <c r="AC537" s="2388"/>
      <c r="AD537" s="2388"/>
      <c r="AE537" s="2388"/>
      <c r="AF537" s="2388"/>
      <c r="AG537" s="2388"/>
      <c r="AH537" s="2388"/>
      <c r="AI537" s="2388"/>
      <c r="AJ537" s="2388"/>
      <c r="AK537" s="2388"/>
      <c r="AL537" s="2388"/>
      <c r="AM537" s="2388"/>
      <c r="AN537" s="2388"/>
      <c r="AO537" s="2388"/>
      <c r="AP537" s="2388"/>
      <c r="AQ537" s="2388"/>
    </row>
    <row r="538" spans="1:43" ht="18.75">
      <c r="A538" s="5209"/>
      <c r="B538" s="2406">
        <f>LARGE(B507:B537,1)+1</f>
        <v>32</v>
      </c>
      <c r="C538" s="2477"/>
      <c r="D538" s="2475"/>
      <c r="E538" s="2475"/>
      <c r="F538" s="2475"/>
      <c r="G538" s="2475"/>
      <c r="H538" s="2475"/>
      <c r="I538" s="2475"/>
      <c r="J538" s="2475"/>
      <c r="K538" s="2475"/>
      <c r="L538" s="2475"/>
      <c r="M538" s="2475"/>
      <c r="N538" s="2476"/>
      <c r="O538" s="2801"/>
      <c r="P538" s="2801"/>
      <c r="Q538" s="2801"/>
      <c r="R538" s="2801"/>
      <c r="S538" s="2801"/>
      <c r="T538" s="2801"/>
      <c r="U538" s="2801"/>
      <c r="V538" s="2801"/>
      <c r="W538" s="2801"/>
      <c r="X538" s="2801"/>
      <c r="Y538" s="2801"/>
      <c r="Z538" s="2831"/>
      <c r="AA538" s="3594" t="s">
        <v>2373</v>
      </c>
      <c r="AB538" s="2388"/>
      <c r="AC538" s="2388"/>
      <c r="AD538" s="2388"/>
      <c r="AE538" s="2388"/>
      <c r="AF538" s="2388"/>
      <c r="AG538" s="2388"/>
      <c r="AH538" s="2388"/>
      <c r="AI538" s="2388"/>
      <c r="AJ538" s="2388"/>
      <c r="AK538" s="2388"/>
      <c r="AL538" s="2388"/>
      <c r="AM538" s="2388"/>
      <c r="AN538" s="2388"/>
      <c r="AO538" s="2388"/>
      <c r="AP538" s="2388"/>
      <c r="AQ538" s="2388"/>
    </row>
    <row r="539" spans="1:43" ht="18.75">
      <c r="A539" s="5209"/>
      <c r="B539" s="2406">
        <f>LARGE(B507:B538,1)+1</f>
        <v>33</v>
      </c>
      <c r="C539" s="2477"/>
      <c r="D539" s="2475"/>
      <c r="E539" s="2475"/>
      <c r="F539" s="2475"/>
      <c r="G539" s="2475"/>
      <c r="H539" s="2475"/>
      <c r="I539" s="2475"/>
      <c r="J539" s="2475"/>
      <c r="K539" s="2475"/>
      <c r="L539" s="2475"/>
      <c r="M539" s="2475"/>
      <c r="N539" s="2476"/>
      <c r="O539" s="2801"/>
      <c r="P539" s="2801"/>
      <c r="Q539" s="2801"/>
      <c r="R539" s="2801"/>
      <c r="S539" s="2801"/>
      <c r="T539" s="2801"/>
      <c r="U539" s="2801"/>
      <c r="V539" s="2801"/>
      <c r="W539" s="2801"/>
      <c r="X539" s="2801"/>
      <c r="Y539" s="2801"/>
      <c r="Z539" s="2831"/>
      <c r="AA539" s="3594" t="s">
        <v>2373</v>
      </c>
      <c r="AB539" s="2388"/>
      <c r="AC539" s="2388"/>
      <c r="AD539" s="2388"/>
      <c r="AE539" s="2388"/>
      <c r="AF539" s="2388"/>
      <c r="AG539" s="2388"/>
      <c r="AH539" s="2388"/>
      <c r="AI539" s="2388"/>
      <c r="AJ539" s="2388"/>
      <c r="AK539" s="2388"/>
      <c r="AL539" s="2388"/>
      <c r="AM539" s="2388"/>
      <c r="AN539" s="2388"/>
      <c r="AO539" s="2388"/>
      <c r="AP539" s="2388"/>
      <c r="AQ539" s="2388"/>
    </row>
    <row r="540" spans="1:43" ht="18.75">
      <c r="A540" s="5209"/>
      <c r="B540" s="2406">
        <f>LARGE(B507:B539,1)+1</f>
        <v>34</v>
      </c>
      <c r="C540" s="2477"/>
      <c r="D540" s="2475"/>
      <c r="E540" s="2475"/>
      <c r="F540" s="2475"/>
      <c r="G540" s="2475"/>
      <c r="H540" s="2475"/>
      <c r="I540" s="2475"/>
      <c r="J540" s="2475"/>
      <c r="K540" s="2475"/>
      <c r="L540" s="2475"/>
      <c r="M540" s="2475"/>
      <c r="N540" s="2476"/>
      <c r="O540" s="2801"/>
      <c r="P540" s="2801"/>
      <c r="Q540" s="2801"/>
      <c r="R540" s="2801"/>
      <c r="S540" s="2801"/>
      <c r="T540" s="2801"/>
      <c r="U540" s="2801"/>
      <c r="V540" s="2801"/>
      <c r="W540" s="2801"/>
      <c r="X540" s="2801"/>
      <c r="Y540" s="2801"/>
      <c r="Z540" s="2831"/>
      <c r="AA540" s="3594" t="s">
        <v>2373</v>
      </c>
      <c r="AB540" s="2388"/>
      <c r="AC540" s="2388"/>
      <c r="AD540" s="2388"/>
      <c r="AE540" s="2388"/>
      <c r="AF540" s="2388"/>
      <c r="AG540" s="2388"/>
      <c r="AH540" s="2388"/>
      <c r="AI540" s="2388"/>
      <c r="AJ540" s="2388"/>
      <c r="AK540" s="2388"/>
      <c r="AL540" s="2388"/>
      <c r="AM540" s="2388"/>
      <c r="AN540" s="2388"/>
      <c r="AO540" s="2388"/>
      <c r="AP540" s="2388"/>
      <c r="AQ540" s="2388"/>
    </row>
    <row r="541" spans="1:43" ht="18.75">
      <c r="A541" s="5209"/>
      <c r="B541" s="2406">
        <f>LARGE(B507:B540,1)+1</f>
        <v>35</v>
      </c>
      <c r="C541" s="2477"/>
      <c r="D541" s="2475"/>
      <c r="E541" s="2475"/>
      <c r="F541" s="2475"/>
      <c r="G541" s="2475"/>
      <c r="H541" s="2475"/>
      <c r="I541" s="2475"/>
      <c r="J541" s="2475"/>
      <c r="K541" s="2475"/>
      <c r="L541" s="2475"/>
      <c r="M541" s="2475"/>
      <c r="N541" s="2476"/>
      <c r="O541" s="2801"/>
      <c r="P541" s="2801"/>
      <c r="Q541" s="2801"/>
      <c r="R541" s="2801"/>
      <c r="S541" s="2801"/>
      <c r="T541" s="2801"/>
      <c r="U541" s="2801"/>
      <c r="V541" s="2801"/>
      <c r="W541" s="2801"/>
      <c r="X541" s="2801"/>
      <c r="Y541" s="2801"/>
      <c r="Z541" s="2831"/>
      <c r="AA541" s="3594" t="s">
        <v>2373</v>
      </c>
      <c r="AB541" s="2388"/>
      <c r="AC541" s="2388"/>
      <c r="AD541" s="2388"/>
      <c r="AE541" s="2388"/>
      <c r="AF541" s="2388"/>
      <c r="AG541" s="2388"/>
      <c r="AH541" s="2388"/>
      <c r="AI541" s="2388"/>
      <c r="AJ541" s="2388"/>
      <c r="AK541" s="2388"/>
      <c r="AL541" s="2388"/>
      <c r="AM541" s="2388"/>
      <c r="AN541" s="2388"/>
      <c r="AO541" s="2388"/>
      <c r="AP541" s="2388"/>
      <c r="AQ541" s="2388"/>
    </row>
    <row r="542" spans="1:43" ht="18.75">
      <c r="A542" s="5209"/>
      <c r="B542" s="2406">
        <f>LARGE(B507:B541,1)+1</f>
        <v>36</v>
      </c>
      <c r="C542" s="2477"/>
      <c r="D542" s="2475"/>
      <c r="E542" s="2475"/>
      <c r="F542" s="2475"/>
      <c r="G542" s="2475"/>
      <c r="H542" s="2475"/>
      <c r="I542" s="2475"/>
      <c r="J542" s="2475"/>
      <c r="K542" s="2475"/>
      <c r="L542" s="2475"/>
      <c r="M542" s="2475"/>
      <c r="N542" s="2476"/>
      <c r="O542" s="2801"/>
      <c r="P542" s="2801"/>
      <c r="Q542" s="2801"/>
      <c r="R542" s="2801"/>
      <c r="S542" s="2801"/>
      <c r="T542" s="2801"/>
      <c r="U542" s="2801"/>
      <c r="V542" s="2801"/>
      <c r="W542" s="2801"/>
      <c r="X542" s="2801"/>
      <c r="Y542" s="2801"/>
      <c r="Z542" s="2831"/>
      <c r="AA542" s="3594" t="s">
        <v>2373</v>
      </c>
      <c r="AB542" s="2388"/>
      <c r="AC542" s="2388"/>
      <c r="AD542" s="2388"/>
      <c r="AE542" s="2388"/>
      <c r="AF542" s="2388"/>
      <c r="AG542" s="2388"/>
      <c r="AH542" s="2388"/>
      <c r="AI542" s="2388"/>
      <c r="AJ542" s="2388"/>
      <c r="AK542" s="2388"/>
      <c r="AL542" s="2388"/>
      <c r="AM542" s="2388"/>
      <c r="AN542" s="2388"/>
      <c r="AO542" s="2388"/>
      <c r="AP542" s="2388"/>
      <c r="AQ542" s="2388"/>
    </row>
    <row r="543" spans="1:43" ht="18.75">
      <c r="A543" s="5209"/>
      <c r="B543" s="2406">
        <f>LARGE(B507:B542,1)+1</f>
        <v>37</v>
      </c>
      <c r="C543" s="2477"/>
      <c r="D543" s="2475"/>
      <c r="E543" s="2475"/>
      <c r="F543" s="2475"/>
      <c r="G543" s="2475"/>
      <c r="H543" s="2475"/>
      <c r="I543" s="2475"/>
      <c r="J543" s="2475"/>
      <c r="K543" s="2475"/>
      <c r="L543" s="2475"/>
      <c r="M543" s="2475"/>
      <c r="N543" s="2476"/>
      <c r="O543" s="2801"/>
      <c r="P543" s="2801"/>
      <c r="Q543" s="2801"/>
      <c r="R543" s="2801"/>
      <c r="S543" s="2801"/>
      <c r="T543" s="2801"/>
      <c r="U543" s="2801"/>
      <c r="V543" s="2801"/>
      <c r="W543" s="2801"/>
      <c r="X543" s="2801"/>
      <c r="Y543" s="2801"/>
      <c r="Z543" s="2831"/>
      <c r="AA543" s="3594" t="s">
        <v>2373</v>
      </c>
      <c r="AB543" s="2388"/>
      <c r="AC543" s="2388"/>
      <c r="AD543" s="2388"/>
      <c r="AE543" s="2388"/>
      <c r="AF543" s="2388"/>
      <c r="AG543" s="2388"/>
      <c r="AH543" s="2388"/>
      <c r="AI543" s="2388"/>
      <c r="AJ543" s="2388"/>
      <c r="AK543" s="2388"/>
      <c r="AL543" s="2388"/>
      <c r="AM543" s="2388"/>
      <c r="AN543" s="2388"/>
      <c r="AO543" s="2388"/>
      <c r="AP543" s="2388"/>
      <c r="AQ543" s="2388"/>
    </row>
    <row r="544" spans="1:43" ht="18.75">
      <c r="A544" s="5209"/>
      <c r="B544" s="2406">
        <f>LARGE(B507:B543,1)+1</f>
        <v>38</v>
      </c>
      <c r="C544" s="2477"/>
      <c r="D544" s="2475"/>
      <c r="E544" s="2475"/>
      <c r="F544" s="2475"/>
      <c r="G544" s="2475"/>
      <c r="H544" s="2475"/>
      <c r="I544" s="2475"/>
      <c r="J544" s="2475"/>
      <c r="K544" s="2475"/>
      <c r="L544" s="2475"/>
      <c r="M544" s="2475"/>
      <c r="N544" s="2476"/>
      <c r="O544" s="2801"/>
      <c r="P544" s="2801"/>
      <c r="Q544" s="2801"/>
      <c r="R544" s="2801"/>
      <c r="S544" s="2801"/>
      <c r="T544" s="2801"/>
      <c r="U544" s="2801"/>
      <c r="V544" s="2801"/>
      <c r="W544" s="2801"/>
      <c r="X544" s="2801"/>
      <c r="Y544" s="2801"/>
      <c r="Z544" s="2831"/>
      <c r="AA544" s="3594" t="s">
        <v>2373</v>
      </c>
      <c r="AB544" s="2388"/>
      <c r="AC544" s="2388"/>
      <c r="AD544" s="2388"/>
      <c r="AE544" s="2388"/>
      <c r="AF544" s="2388"/>
      <c r="AG544" s="2388"/>
      <c r="AH544" s="2388"/>
      <c r="AI544" s="2388"/>
      <c r="AJ544" s="2388"/>
      <c r="AK544" s="2388"/>
      <c r="AL544" s="2388"/>
      <c r="AM544" s="2388"/>
      <c r="AN544" s="2388"/>
      <c r="AO544" s="2388"/>
      <c r="AP544" s="2388"/>
      <c r="AQ544" s="2388"/>
    </row>
    <row r="545" spans="1:43" ht="18.75">
      <c r="A545" s="5209"/>
      <c r="B545" s="2406">
        <f>LARGE(B507:B544,1)+1</f>
        <v>39</v>
      </c>
      <c r="C545" s="2477"/>
      <c r="D545" s="2475"/>
      <c r="E545" s="2475"/>
      <c r="F545" s="2475"/>
      <c r="G545" s="2475"/>
      <c r="H545" s="2475"/>
      <c r="I545" s="2475"/>
      <c r="J545" s="2475"/>
      <c r="K545" s="2475"/>
      <c r="L545" s="2475"/>
      <c r="M545" s="2475"/>
      <c r="N545" s="2476"/>
      <c r="O545" s="2801"/>
      <c r="P545" s="2801"/>
      <c r="Q545" s="2801"/>
      <c r="R545" s="2801"/>
      <c r="S545" s="2801"/>
      <c r="T545" s="2801"/>
      <c r="U545" s="2801"/>
      <c r="V545" s="2801"/>
      <c r="W545" s="2801"/>
      <c r="X545" s="2801"/>
      <c r="Y545" s="2801"/>
      <c r="Z545" s="2831"/>
      <c r="AA545" s="3594" t="s">
        <v>2373</v>
      </c>
      <c r="AB545" s="2388"/>
      <c r="AC545" s="2388"/>
      <c r="AD545" s="2388"/>
      <c r="AE545" s="2388"/>
      <c r="AF545" s="2388"/>
      <c r="AG545" s="2388"/>
      <c r="AH545" s="2388"/>
      <c r="AI545" s="2388"/>
      <c r="AJ545" s="2388"/>
      <c r="AK545" s="2388"/>
      <c r="AL545" s="2388"/>
      <c r="AM545" s="2388"/>
      <c r="AN545" s="2388"/>
      <c r="AO545" s="2388"/>
      <c r="AP545" s="2388"/>
      <c r="AQ545" s="2388"/>
    </row>
    <row r="546" spans="1:43" ht="18.75">
      <c r="A546" s="5209"/>
      <c r="B546" s="2406">
        <f>LARGE(B507:B545,1)+1</f>
        <v>40</v>
      </c>
      <c r="C546" s="2477"/>
      <c r="D546" s="2475"/>
      <c r="E546" s="2475"/>
      <c r="F546" s="2475"/>
      <c r="G546" s="2475"/>
      <c r="H546" s="2475"/>
      <c r="I546" s="2475"/>
      <c r="J546" s="2475"/>
      <c r="K546" s="2475"/>
      <c r="L546" s="2475"/>
      <c r="M546" s="2475"/>
      <c r="N546" s="2476"/>
      <c r="O546" s="2801"/>
      <c r="P546" s="2801"/>
      <c r="Q546" s="2801"/>
      <c r="R546" s="2801"/>
      <c r="S546" s="2801"/>
      <c r="T546" s="2801"/>
      <c r="U546" s="2801"/>
      <c r="V546" s="2801"/>
      <c r="W546" s="2801"/>
      <c r="X546" s="2801"/>
      <c r="Y546" s="2801"/>
      <c r="Z546" s="2831"/>
      <c r="AA546" s="3594" t="s">
        <v>2373</v>
      </c>
      <c r="AB546" s="2388"/>
      <c r="AC546" s="2388"/>
      <c r="AD546" s="2388"/>
      <c r="AE546" s="2388"/>
      <c r="AF546" s="2388"/>
      <c r="AG546" s="2388"/>
      <c r="AH546" s="2388"/>
      <c r="AI546" s="2388"/>
      <c r="AJ546" s="2388"/>
      <c r="AK546" s="2388"/>
      <c r="AL546" s="2388"/>
      <c r="AM546" s="2388"/>
      <c r="AN546" s="2388"/>
      <c r="AO546" s="2388"/>
      <c r="AP546" s="2388"/>
      <c r="AQ546" s="2388"/>
    </row>
    <row r="547" spans="1:43" ht="18.75">
      <c r="A547" s="5209"/>
      <c r="B547" s="2406">
        <f>LARGE(B507:B546,1)+1</f>
        <v>41</v>
      </c>
      <c r="C547" s="2477"/>
      <c r="D547" s="2475"/>
      <c r="E547" s="2475"/>
      <c r="F547" s="2475"/>
      <c r="G547" s="2475"/>
      <c r="H547" s="2475"/>
      <c r="I547" s="2475"/>
      <c r="J547" s="2475"/>
      <c r="K547" s="2475"/>
      <c r="L547" s="2475"/>
      <c r="M547" s="2475"/>
      <c r="N547" s="2476"/>
      <c r="O547" s="2801"/>
      <c r="P547" s="2801"/>
      <c r="Q547" s="2801"/>
      <c r="R547" s="2801"/>
      <c r="S547" s="2801"/>
      <c r="T547" s="2801"/>
      <c r="U547" s="2801"/>
      <c r="V547" s="2801"/>
      <c r="W547" s="2801"/>
      <c r="X547" s="2801"/>
      <c r="Y547" s="2801"/>
      <c r="Z547" s="2831"/>
      <c r="AA547" s="3594" t="s">
        <v>2373</v>
      </c>
      <c r="AB547" s="2388"/>
      <c r="AC547" s="2388"/>
      <c r="AD547" s="2388"/>
      <c r="AE547" s="2388"/>
      <c r="AF547" s="2388"/>
      <c r="AG547" s="2388"/>
      <c r="AH547" s="2388"/>
      <c r="AI547" s="2388"/>
      <c r="AJ547" s="2388"/>
      <c r="AK547" s="2388"/>
      <c r="AL547" s="2388"/>
      <c r="AM547" s="2388"/>
      <c r="AN547" s="2388"/>
      <c r="AO547" s="2388"/>
      <c r="AP547" s="2388"/>
      <c r="AQ547" s="2388"/>
    </row>
    <row r="548" spans="1:43" ht="18.75">
      <c r="A548" s="5209"/>
      <c r="B548" s="2406">
        <f>LARGE(B507:B547,1)+1</f>
        <v>42</v>
      </c>
      <c r="C548" s="2477"/>
      <c r="D548" s="2475"/>
      <c r="E548" s="2475"/>
      <c r="F548" s="2475"/>
      <c r="G548" s="2475"/>
      <c r="H548" s="2475"/>
      <c r="I548" s="2475"/>
      <c r="J548" s="2475"/>
      <c r="K548" s="2475"/>
      <c r="L548" s="2475"/>
      <c r="M548" s="2475"/>
      <c r="N548" s="2476"/>
      <c r="O548" s="2801"/>
      <c r="P548" s="2801"/>
      <c r="Q548" s="2801"/>
      <c r="R548" s="2801"/>
      <c r="S548" s="2801"/>
      <c r="T548" s="2801"/>
      <c r="U548" s="2801"/>
      <c r="V548" s="2801"/>
      <c r="W548" s="2801"/>
      <c r="X548" s="2801"/>
      <c r="Y548" s="2801"/>
      <c r="Z548" s="2831"/>
      <c r="AA548" s="3755" t="s">
        <v>2974</v>
      </c>
      <c r="AB548" s="2834"/>
      <c r="AC548" s="2834"/>
      <c r="AD548" s="2834"/>
      <c r="AE548" s="2834"/>
      <c r="AF548" s="2388"/>
      <c r="AG548" s="2388"/>
      <c r="AH548" s="2388"/>
      <c r="AI548" s="2388"/>
      <c r="AJ548" s="2388"/>
      <c r="AK548" s="2388"/>
      <c r="AL548" s="2388"/>
      <c r="AM548" s="2388"/>
      <c r="AN548" s="2388"/>
      <c r="AO548" s="2388"/>
      <c r="AP548" s="2388"/>
      <c r="AQ548" s="2388"/>
    </row>
    <row r="549" spans="1:43" ht="18.75" customHeight="1">
      <c r="A549" s="5209"/>
      <c r="B549" s="5242"/>
      <c r="C549" s="5243"/>
      <c r="D549" s="5243"/>
      <c r="E549" s="5243"/>
      <c r="F549" s="5243"/>
      <c r="G549" s="5243"/>
      <c r="H549" s="5243"/>
      <c r="I549" s="5243"/>
      <c r="J549" s="5243"/>
      <c r="K549" s="5243"/>
      <c r="L549" s="5243"/>
      <c r="M549" s="5243"/>
      <c r="N549" s="5244"/>
      <c r="O549" s="2801"/>
      <c r="P549" s="2801"/>
      <c r="Q549" s="2801"/>
      <c r="R549" s="2801"/>
      <c r="S549" s="2801"/>
      <c r="T549" s="2801"/>
      <c r="U549" s="2801"/>
      <c r="V549" s="2801"/>
      <c r="W549" s="2801"/>
      <c r="X549" s="2801"/>
      <c r="Y549" s="2801"/>
      <c r="Z549" s="2831"/>
      <c r="AA549" s="3755" t="s">
        <v>2974</v>
      </c>
      <c r="AB549" s="2834"/>
      <c r="AC549" s="2834"/>
      <c r="AD549" s="2834"/>
      <c r="AE549" s="2834"/>
      <c r="AF549" s="2388"/>
      <c r="AG549" s="2388"/>
      <c r="AH549" s="2388"/>
      <c r="AI549" s="2388"/>
      <c r="AJ549" s="2388"/>
      <c r="AK549" s="2388"/>
      <c r="AL549" s="2388"/>
      <c r="AM549" s="2388"/>
      <c r="AN549" s="2388"/>
      <c r="AO549" s="2388"/>
      <c r="AP549" s="2388"/>
      <c r="AQ549" s="2388"/>
    </row>
    <row r="550" spans="1:43" ht="18.75">
      <c r="A550" s="5209"/>
      <c r="B550" s="3458" t="s">
        <v>264</v>
      </c>
      <c r="C550" s="2373" t="s">
        <v>281</v>
      </c>
      <c r="D550" s="5117"/>
      <c r="E550" s="5118"/>
      <c r="F550" s="5118"/>
      <c r="G550" s="5118"/>
      <c r="H550" s="5118"/>
      <c r="I550" s="5118"/>
      <c r="J550" s="5118"/>
      <c r="K550" s="5118"/>
      <c r="L550" s="5118"/>
      <c r="M550" s="5118"/>
      <c r="N550" s="5119"/>
      <c r="O550" s="2801"/>
      <c r="P550" s="2801"/>
      <c r="Q550" s="2801"/>
      <c r="R550" s="2801"/>
      <c r="S550" s="2801"/>
      <c r="T550" s="2801"/>
      <c r="U550" s="2801"/>
      <c r="V550" s="2801"/>
      <c r="W550" s="2801"/>
      <c r="X550" s="2801"/>
      <c r="Y550" s="2801"/>
      <c r="Z550" s="2831"/>
      <c r="AA550" s="3755" t="s">
        <v>2974</v>
      </c>
      <c r="AB550" s="2834"/>
      <c r="AC550" s="2834"/>
      <c r="AD550" s="2834"/>
      <c r="AE550" s="2834"/>
      <c r="AF550" s="2388"/>
      <c r="AG550" s="2388"/>
      <c r="AH550" s="2388"/>
      <c r="AI550" s="2388"/>
      <c r="AJ550" s="2388"/>
      <c r="AK550" s="2388"/>
      <c r="AL550" s="2388"/>
      <c r="AM550" s="2388"/>
      <c r="AN550" s="2388"/>
      <c r="AO550" s="2388"/>
      <c r="AP550" s="2388"/>
      <c r="AQ550" s="2388"/>
    </row>
    <row r="551" spans="1:43" ht="18.75">
      <c r="A551" s="5209"/>
      <c r="B551" s="5311"/>
      <c r="C551" s="5312"/>
      <c r="D551" s="5312"/>
      <c r="E551" s="5312"/>
      <c r="F551" s="5312"/>
      <c r="G551" s="5312"/>
      <c r="H551" s="5312"/>
      <c r="I551" s="5312"/>
      <c r="J551" s="5312"/>
      <c r="K551" s="5312"/>
      <c r="L551" s="5312"/>
      <c r="M551" s="5312"/>
      <c r="N551" s="5313"/>
      <c r="O551" s="2801"/>
      <c r="P551" s="2801"/>
      <c r="Q551" s="2801"/>
      <c r="R551" s="2801"/>
      <c r="S551" s="2801"/>
      <c r="T551" s="2801"/>
      <c r="U551" s="2801"/>
      <c r="V551" s="2801"/>
      <c r="W551" s="2801"/>
      <c r="X551" s="2801"/>
      <c r="Y551" s="2801"/>
      <c r="Z551" s="2831"/>
      <c r="AA551" s="3755" t="s">
        <v>2974</v>
      </c>
      <c r="AB551" s="2834"/>
      <c r="AC551" s="2834"/>
      <c r="AD551" s="2834"/>
      <c r="AE551" s="2834"/>
      <c r="AF551" s="2388"/>
      <c r="AG551" s="2388"/>
      <c r="AH551" s="2388"/>
      <c r="AI551" s="2388"/>
      <c r="AJ551" s="2388"/>
      <c r="AK551" s="2388"/>
      <c r="AL551" s="2388"/>
      <c r="AM551" s="2388"/>
      <c r="AN551" s="2388"/>
      <c r="AO551" s="2388"/>
      <c r="AP551" s="2388"/>
      <c r="AQ551" s="2388"/>
    </row>
    <row r="552" spans="1:43" ht="18.75">
      <c r="A552" s="5209"/>
      <c r="B552" s="5159" t="s">
        <v>766</v>
      </c>
      <c r="C552" s="5160"/>
      <c r="D552" s="5160"/>
      <c r="E552" s="5160"/>
      <c r="F552" s="5160"/>
      <c r="G552" s="5160"/>
      <c r="H552" s="5160"/>
      <c r="I552" s="5160"/>
      <c r="J552" s="5160"/>
      <c r="K552" s="5160"/>
      <c r="L552" s="5160"/>
      <c r="M552" s="5160"/>
      <c r="N552" s="5161"/>
      <c r="O552" s="2801"/>
      <c r="P552" s="2801"/>
      <c r="Q552" s="2801"/>
      <c r="R552" s="2801"/>
      <c r="S552" s="2801"/>
      <c r="T552" s="2801"/>
      <c r="U552" s="2801"/>
      <c r="V552" s="2801"/>
      <c r="W552" s="2801"/>
      <c r="X552" s="2801"/>
      <c r="Y552" s="2801"/>
      <c r="Z552" s="2831"/>
      <c r="AA552" s="3755" t="s">
        <v>2974</v>
      </c>
      <c r="AB552" s="2834"/>
      <c r="AC552" s="2834"/>
      <c r="AD552" s="2834"/>
      <c r="AE552" s="2834"/>
      <c r="AF552" s="2388"/>
      <c r="AG552" s="2388"/>
      <c r="AH552" s="2388"/>
      <c r="AI552" s="2388"/>
      <c r="AJ552" s="2388"/>
      <c r="AK552" s="2388"/>
      <c r="AL552" s="2388"/>
      <c r="AM552" s="2388"/>
      <c r="AN552" s="2388"/>
      <c r="AO552" s="2388"/>
      <c r="AP552" s="2388"/>
      <c r="AQ552" s="2388"/>
    </row>
    <row r="553" spans="1:43" ht="18.75">
      <c r="A553" s="5209"/>
      <c r="B553" s="2416" t="s">
        <v>28</v>
      </c>
      <c r="C553" s="2478">
        <v>0.05</v>
      </c>
      <c r="D553" s="2479">
        <v>0.05</v>
      </c>
      <c r="E553" s="2468">
        <v>0.05</v>
      </c>
      <c r="F553" s="2417" t="s">
        <v>327</v>
      </c>
      <c r="G553" s="2181">
        <v>4</v>
      </c>
      <c r="H553" s="2479">
        <v>0.31</v>
      </c>
      <c r="I553" s="2182">
        <v>4</v>
      </c>
      <c r="J553" s="2480"/>
      <c r="K553" s="2417" t="s">
        <v>328</v>
      </c>
      <c r="L553" s="2481">
        <v>0.5</v>
      </c>
      <c r="M553" s="2482">
        <v>0.05</v>
      </c>
      <c r="N553" s="2483">
        <v>0.5</v>
      </c>
      <c r="O553" s="2801"/>
      <c r="P553" s="2801"/>
      <c r="Q553" s="2801"/>
      <c r="R553" s="2801"/>
      <c r="S553" s="2801"/>
      <c r="T553" s="2801"/>
      <c r="U553" s="2801"/>
      <c r="V553" s="2801"/>
      <c r="W553" s="2801"/>
      <c r="X553" s="2801"/>
      <c r="Y553" s="2801"/>
      <c r="Z553" s="2831"/>
      <c r="AA553" s="3755" t="s">
        <v>2974</v>
      </c>
      <c r="AB553" s="2834"/>
      <c r="AC553" s="2834"/>
      <c r="AD553" s="2834"/>
      <c r="AE553" s="2834"/>
      <c r="AF553" s="2388"/>
      <c r="AG553" s="2388"/>
      <c r="AH553" s="2388"/>
      <c r="AI553" s="2388"/>
      <c r="AJ553" s="2388"/>
      <c r="AK553" s="2388"/>
      <c r="AL553" s="2388"/>
      <c r="AM553" s="2388"/>
      <c r="AN553" s="2388"/>
      <c r="AO553" s="2388"/>
      <c r="AP553" s="2388"/>
      <c r="AQ553" s="2388"/>
    </row>
    <row r="554" spans="1:43" ht="18.75">
      <c r="A554" s="5209"/>
      <c r="B554" s="5303" t="s">
        <v>480</v>
      </c>
      <c r="C554" s="5304"/>
      <c r="D554" s="5304"/>
      <c r="E554" s="5304"/>
      <c r="F554" s="5304"/>
      <c r="G554" s="5304"/>
      <c r="H554" s="5304"/>
      <c r="I554" s="5304"/>
      <c r="J554" s="5304"/>
      <c r="K554" s="5304"/>
      <c r="L554" s="5304"/>
      <c r="M554" s="5304"/>
      <c r="N554" s="5305"/>
      <c r="O554" s="2801"/>
      <c r="P554" s="2801"/>
      <c r="Q554" s="2801"/>
      <c r="R554" s="2801"/>
      <c r="S554" s="2801"/>
      <c r="T554" s="2801"/>
      <c r="U554" s="2801"/>
      <c r="V554" s="2801"/>
      <c r="W554" s="2801"/>
      <c r="X554" s="2801"/>
      <c r="Y554" s="2801"/>
      <c r="Z554" s="2831"/>
      <c r="AA554" s="3755" t="s">
        <v>2974</v>
      </c>
      <c r="AB554" s="2834"/>
      <c r="AC554" s="2834"/>
      <c r="AD554" s="2834"/>
      <c r="AE554" s="2834"/>
      <c r="AF554" s="2388"/>
      <c r="AG554" s="2388"/>
      <c r="AH554" s="2388"/>
      <c r="AI554" s="2388"/>
      <c r="AJ554" s="2388"/>
      <c r="AK554" s="2388"/>
      <c r="AL554" s="2388"/>
      <c r="AM554" s="2388"/>
      <c r="AN554" s="2388"/>
      <c r="AO554" s="2388"/>
      <c r="AP554" s="2388"/>
      <c r="AQ554" s="2388"/>
    </row>
    <row r="555" spans="1:43" ht="18.75" customHeight="1">
      <c r="A555" s="5209"/>
      <c r="B555" s="2183" t="s">
        <v>266</v>
      </c>
      <c r="C555" s="5091" t="str">
        <f ca="1">CELL("nomfichier")</f>
        <v>E:\0-UPRT\1-UPRT.FR-SITE-WEB\ff-fiches-fabrications\ff-fiches-fabrication-maj-08-2020\[ff-14.A-restauration-13.postits-au-poids.xlsx]Epurer un texte (2)</v>
      </c>
      <c r="D555" s="5091"/>
      <c r="E555" s="5091"/>
      <c r="F555" s="5091"/>
      <c r="G555" s="5091"/>
      <c r="H555" s="5091"/>
      <c r="I555" s="5091"/>
      <c r="J555" s="5091"/>
      <c r="K555" s="5091"/>
      <c r="L555" s="5091"/>
      <c r="M555" s="5091"/>
      <c r="N555" s="5092"/>
      <c r="O555" s="2801"/>
      <c r="P555" s="2801"/>
      <c r="Q555" s="2801"/>
      <c r="R555" s="2801"/>
      <c r="S555" s="2801"/>
      <c r="T555" s="2801"/>
      <c r="U555" s="2801"/>
      <c r="V555" s="2801"/>
      <c r="W555" s="2801"/>
      <c r="X555" s="2801"/>
      <c r="Y555" s="2801"/>
      <c r="Z555" s="2831"/>
      <c r="AA555" s="3755" t="s">
        <v>2974</v>
      </c>
      <c r="AB555" s="2834"/>
      <c r="AC555" s="2834"/>
      <c r="AD555" s="2834"/>
      <c r="AE555" s="2834"/>
      <c r="AF555" s="2388"/>
      <c r="AG555" s="2388"/>
      <c r="AH555" s="2388"/>
      <c r="AI555" s="2388"/>
      <c r="AJ555" s="2388"/>
      <c r="AK555" s="2388"/>
      <c r="AL555" s="2388"/>
      <c r="AM555" s="2388"/>
      <c r="AN555" s="2388"/>
      <c r="AO555" s="2388"/>
      <c r="AP555" s="2388"/>
      <c r="AQ555" s="2388"/>
    </row>
    <row r="556" spans="1:43" ht="18.75" customHeight="1">
      <c r="A556" s="5209"/>
      <c r="B556" s="2387" t="s">
        <v>268</v>
      </c>
      <c r="C556" s="5093" t="s">
        <v>769</v>
      </c>
      <c r="D556" s="5093"/>
      <c r="E556" s="5093"/>
      <c r="F556" s="5093"/>
      <c r="G556" s="5093"/>
      <c r="H556" s="5093"/>
      <c r="I556" s="5093"/>
      <c r="J556" s="5093"/>
      <c r="K556" s="5093"/>
      <c r="L556" s="5093"/>
      <c r="M556" s="5093"/>
      <c r="N556" s="5094"/>
      <c r="O556" s="2801"/>
      <c r="P556" s="2801"/>
      <c r="Q556" s="2801"/>
      <c r="R556" s="2801"/>
      <c r="S556" s="2801"/>
      <c r="T556" s="2801"/>
      <c r="U556" s="2801"/>
      <c r="V556" s="2801"/>
      <c r="W556" s="2801"/>
      <c r="X556" s="2801"/>
      <c r="Y556" s="2801"/>
      <c r="Z556" s="2831"/>
      <c r="AA556" s="3755" t="s">
        <v>2974</v>
      </c>
      <c r="AB556" s="2834"/>
      <c r="AC556" s="2834"/>
      <c r="AD556" s="2834"/>
      <c r="AE556" s="2834"/>
      <c r="AF556" s="2388"/>
      <c r="AG556" s="2388"/>
      <c r="AH556" s="2388"/>
      <c r="AI556" s="2388"/>
      <c r="AJ556" s="2388"/>
      <c r="AK556" s="2388"/>
      <c r="AL556" s="2388"/>
      <c r="AM556" s="2388"/>
      <c r="AN556" s="2388"/>
      <c r="AO556" s="2388"/>
      <c r="AP556" s="2388"/>
      <c r="AQ556" s="2388"/>
    </row>
    <row r="557" spans="1:43" ht="19.5" customHeight="1" thickBot="1">
      <c r="A557" s="5209"/>
      <c r="B557" s="5095" t="s">
        <v>271</v>
      </c>
      <c r="C557" s="5096"/>
      <c r="D557" s="5096"/>
      <c r="E557" s="5096"/>
      <c r="F557" s="5096"/>
      <c r="G557" s="5096"/>
      <c r="H557" s="5096"/>
      <c r="I557" s="5096"/>
      <c r="J557" s="5096"/>
      <c r="K557" s="5096"/>
      <c r="L557" s="5096"/>
      <c r="M557" s="5096"/>
      <c r="N557" s="5097"/>
      <c r="O557" s="2801"/>
      <c r="P557" s="2801"/>
      <c r="Q557" s="2801"/>
      <c r="R557" s="2801"/>
      <c r="S557" s="2801"/>
      <c r="T557" s="2801"/>
      <c r="U557" s="2801"/>
      <c r="V557" s="2801"/>
      <c r="W557" s="2801"/>
      <c r="X557" s="2801"/>
      <c r="Y557" s="2801"/>
      <c r="Z557" s="2831"/>
      <c r="AA557" s="3755" t="s">
        <v>2974</v>
      </c>
      <c r="AB557" s="2834"/>
      <c r="AC557" s="2834"/>
      <c r="AD557" s="2834"/>
      <c r="AE557" s="2834"/>
      <c r="AF557" s="2388"/>
      <c r="AG557" s="2388"/>
      <c r="AH557" s="2388"/>
      <c r="AI557" s="2388"/>
      <c r="AJ557" s="2388"/>
      <c r="AK557" s="2388"/>
      <c r="AL557" s="2388"/>
      <c r="AM557" s="2388"/>
      <c r="AN557" s="2388"/>
      <c r="AO557" s="2388"/>
      <c r="AP557" s="2388"/>
      <c r="AQ557" s="2388"/>
    </row>
    <row r="558" spans="1:43">
      <c r="A558" s="5209"/>
      <c r="B558" s="5084"/>
      <c r="C558" s="5084"/>
      <c r="D558" s="5084"/>
      <c r="E558" s="5084"/>
      <c r="F558" s="5084"/>
      <c r="G558" s="5084"/>
      <c r="H558" s="5084"/>
      <c r="I558" s="5084"/>
      <c r="J558" s="5084"/>
      <c r="K558" s="5084"/>
      <c r="L558" s="5084"/>
      <c r="M558" s="5084"/>
      <c r="N558" s="5084"/>
      <c r="O558" s="5084"/>
      <c r="P558" s="5084"/>
      <c r="Q558" s="5084"/>
      <c r="R558" s="5084"/>
      <c r="S558" s="5084"/>
      <c r="T558" s="5084"/>
      <c r="U558" s="5084"/>
      <c r="V558" s="5084"/>
      <c r="W558" s="5084"/>
      <c r="X558" s="5084"/>
      <c r="Y558" s="5084"/>
      <c r="Z558" s="2831"/>
      <c r="AA558" s="3595"/>
      <c r="AB558" s="2044"/>
      <c r="AC558" s="2044"/>
      <c r="AD558" s="2044"/>
      <c r="AE558" s="2044"/>
      <c r="AF558" s="2044"/>
      <c r="AG558" s="2388"/>
      <c r="AH558" s="2388"/>
      <c r="AI558" s="2388"/>
      <c r="AJ558" s="2388"/>
      <c r="AK558" s="2388"/>
      <c r="AL558" s="2388"/>
      <c r="AM558" s="2388"/>
      <c r="AN558" s="2388"/>
      <c r="AO558" s="2388"/>
      <c r="AP558" s="2388"/>
      <c r="AQ558" s="2388"/>
    </row>
    <row r="559" spans="1:43">
      <c r="A559" s="2044"/>
      <c r="B559" s="2044"/>
      <c r="C559" s="2044"/>
      <c r="D559" s="2044"/>
      <c r="E559" s="2044"/>
      <c r="F559" s="2044"/>
      <c r="G559" s="2044"/>
      <c r="H559" s="2044"/>
      <c r="I559" s="2044"/>
      <c r="J559" s="2044"/>
      <c r="K559" s="2044"/>
      <c r="L559" s="2044"/>
      <c r="M559" s="2044"/>
      <c r="N559" s="2044"/>
      <c r="O559" s="2044"/>
      <c r="P559" s="2044"/>
      <c r="Q559" s="2044"/>
      <c r="R559" s="2044"/>
      <c r="S559" s="2044"/>
      <c r="T559" s="2044"/>
      <c r="U559" s="2044"/>
      <c r="V559" s="2044"/>
      <c r="W559" s="2044"/>
      <c r="X559" s="2044"/>
      <c r="Y559" s="2044"/>
      <c r="Z559" s="2044"/>
      <c r="AA559" s="2044"/>
      <c r="AB559" s="2044"/>
      <c r="AC559" s="2044"/>
      <c r="AD559" s="2044"/>
      <c r="AE559" s="2044"/>
      <c r="AF559" s="2044"/>
      <c r="AG559" s="2388"/>
      <c r="AH559" s="2388"/>
      <c r="AI559" s="2388"/>
      <c r="AJ559" s="2388"/>
      <c r="AK559" s="2388"/>
      <c r="AL559" s="2388"/>
      <c r="AM559" s="2388"/>
      <c r="AN559" s="2388"/>
      <c r="AO559" s="2388"/>
      <c r="AP559" s="2388"/>
      <c r="AQ559" s="2388"/>
    </row>
    <row r="560" spans="1:43" ht="18.75">
      <c r="A560" s="2145"/>
      <c r="B560" s="2145"/>
      <c r="C560" s="2145"/>
      <c r="D560" s="2145"/>
      <c r="E560" s="2145"/>
      <c r="F560" s="2145"/>
      <c r="G560" s="2145"/>
      <c r="H560" s="2145"/>
      <c r="I560" s="2145"/>
      <c r="J560" s="2145"/>
      <c r="K560" s="2145"/>
      <c r="L560" s="2145"/>
      <c r="M560" s="2145"/>
      <c r="N560" s="2145"/>
      <c r="O560" s="2145"/>
      <c r="P560" s="2145"/>
      <c r="Q560" s="2145"/>
      <c r="R560" s="2145"/>
      <c r="S560" s="2145"/>
      <c r="T560" s="2145"/>
      <c r="U560" s="2145"/>
      <c r="V560" s="2145"/>
      <c r="W560" s="2145"/>
      <c r="X560" s="2145"/>
      <c r="Y560" s="2145"/>
      <c r="Z560" s="2831"/>
      <c r="AA560" s="3594" t="s">
        <v>2373</v>
      </c>
      <c r="AB560" s="2801"/>
      <c r="AC560" s="2801"/>
    </row>
    <row r="561" spans="1:43" ht="18.75">
      <c r="A561" s="2145"/>
      <c r="B561" s="2145"/>
      <c r="C561" s="2145"/>
      <c r="D561" s="2145"/>
      <c r="E561" s="2145"/>
      <c r="F561" s="2145"/>
      <c r="G561" s="2145"/>
      <c r="H561" s="2145"/>
      <c r="I561" s="2145"/>
      <c r="J561" s="2145"/>
      <c r="K561" s="2145"/>
      <c r="L561" s="2145"/>
      <c r="M561" s="2145"/>
      <c r="N561" s="2145"/>
      <c r="O561" s="2145"/>
      <c r="P561" s="2145"/>
      <c r="Q561" s="2145"/>
      <c r="R561" s="2145"/>
      <c r="S561" s="2145"/>
      <c r="T561" s="2145"/>
      <c r="U561" s="2145"/>
      <c r="V561" s="2145"/>
      <c r="W561" s="2145"/>
      <c r="X561" s="2145"/>
      <c r="Y561" s="2145"/>
      <c r="Z561" s="2831"/>
      <c r="AA561" s="3594" t="s">
        <v>2373</v>
      </c>
      <c r="AB561" s="2801"/>
      <c r="AC561" s="2801"/>
    </row>
    <row r="562" spans="1:43" ht="18.75">
      <c r="A562" s="2352"/>
      <c r="B562" s="2352"/>
      <c r="C562" s="2352"/>
      <c r="D562" s="2352"/>
      <c r="E562" s="2352"/>
      <c r="F562" s="2352"/>
      <c r="G562" s="2352"/>
      <c r="H562" s="2352"/>
      <c r="I562" s="2352"/>
      <c r="J562" s="2352"/>
      <c r="K562" s="2352"/>
      <c r="L562" s="2352"/>
      <c r="M562" s="2352"/>
      <c r="N562" s="2352"/>
      <c r="O562" s="3211"/>
      <c r="P562" s="3211"/>
      <c r="Q562" s="3211"/>
      <c r="R562" s="3211"/>
      <c r="S562" s="3211"/>
      <c r="T562" s="3211"/>
      <c r="U562" s="3211"/>
      <c r="V562" s="3211"/>
      <c r="W562" s="2044"/>
      <c r="X562" s="2044"/>
      <c r="Y562" s="2044"/>
      <c r="Z562" s="2831"/>
      <c r="AA562" s="3594" t="s">
        <v>2373</v>
      </c>
      <c r="AB562" s="2356"/>
      <c r="AC562" s="2357"/>
      <c r="AD562" s="2388"/>
      <c r="AE562" s="2388"/>
      <c r="AF562" s="2388"/>
      <c r="AG562" s="2388"/>
      <c r="AH562" s="2388"/>
      <c r="AI562" s="2388"/>
      <c r="AJ562" s="2388"/>
      <c r="AK562" s="2388"/>
      <c r="AL562" s="2388"/>
      <c r="AM562" s="2388"/>
      <c r="AN562" s="2388"/>
      <c r="AO562" s="2388"/>
      <c r="AP562" s="2388"/>
      <c r="AQ562" s="2388"/>
    </row>
    <row r="563" spans="1:43" ht="15" customHeight="1">
      <c r="A563" s="2693"/>
      <c r="B563" s="2693"/>
      <c r="C563" s="2693"/>
      <c r="D563" s="2693"/>
      <c r="E563" s="2693"/>
      <c r="F563" s="2693"/>
      <c r="G563" s="2693"/>
      <c r="H563" s="2693"/>
      <c r="I563" s="2693"/>
      <c r="J563" s="2693"/>
      <c r="K563" s="2693"/>
      <c r="L563" s="2693"/>
      <c r="M563" s="2693"/>
      <c r="N563" s="3495" t="s">
        <v>10</v>
      </c>
      <c r="O563" s="2831"/>
      <c r="P563" s="2856"/>
      <c r="Q563" s="2856"/>
      <c r="R563" s="2856"/>
      <c r="S563" s="2856"/>
      <c r="T563" s="2856"/>
      <c r="U563" s="2831"/>
      <c r="V563" s="2831"/>
      <c r="W563" s="2831"/>
      <c r="X563" s="2831"/>
      <c r="Y563" s="2831"/>
      <c r="Z563" s="2831"/>
      <c r="AA563" s="3594" t="s">
        <v>2373</v>
      </c>
      <c r="AB563" s="2356"/>
      <c r="AC563" s="2357"/>
      <c r="AD563" s="2388"/>
      <c r="AE563" s="2388"/>
      <c r="AF563" s="2388"/>
      <c r="AG563" s="2388"/>
      <c r="AH563" s="2388"/>
      <c r="AI563" s="2388"/>
      <c r="AJ563" s="2388"/>
      <c r="AK563" s="2388"/>
      <c r="AL563" s="2388"/>
      <c r="AM563" s="2388"/>
      <c r="AN563" s="2388"/>
      <c r="AO563" s="2388"/>
      <c r="AP563" s="2388"/>
      <c r="AQ563" s="2388"/>
    </row>
    <row r="564" spans="1:43" ht="26.25">
      <c r="A564" s="2693"/>
      <c r="B564" s="5238" t="s">
        <v>2822</v>
      </c>
      <c r="C564" s="5238"/>
      <c r="D564" s="5238"/>
      <c r="E564" s="5238"/>
      <c r="F564" s="5238"/>
      <c r="G564" s="5238"/>
      <c r="H564" s="5238"/>
      <c r="I564" s="5238"/>
      <c r="J564" s="5238"/>
      <c r="K564" s="5238"/>
      <c r="L564" s="5238"/>
      <c r="M564" s="5238"/>
      <c r="N564" s="5001">
        <v>6</v>
      </c>
      <c r="O564" s="2831"/>
      <c r="P564" s="2856"/>
      <c r="Q564" s="2856"/>
      <c r="R564" s="2856"/>
      <c r="S564" s="2856"/>
      <c r="T564" s="2856"/>
      <c r="U564" s="2831"/>
      <c r="V564" s="2831"/>
      <c r="W564" s="2831"/>
      <c r="X564" s="2831"/>
      <c r="Y564" s="2831"/>
      <c r="Z564" s="2831"/>
      <c r="AA564" s="3594" t="s">
        <v>2373</v>
      </c>
      <c r="AB564" s="2356"/>
      <c r="AC564" s="2357"/>
      <c r="AD564" s="2388"/>
      <c r="AE564" s="2388"/>
      <c r="AF564" s="2388"/>
      <c r="AG564" s="2388"/>
      <c r="AH564" s="2388"/>
      <c r="AI564" s="2388"/>
      <c r="AJ564" s="2388"/>
      <c r="AK564" s="2388"/>
      <c r="AL564" s="2388"/>
      <c r="AM564" s="2388"/>
      <c r="AN564" s="2388"/>
      <c r="AO564" s="2388"/>
      <c r="AP564" s="2388"/>
      <c r="AQ564" s="2388"/>
    </row>
    <row r="565" spans="1:43" ht="15" customHeight="1">
      <c r="A565" s="2693"/>
      <c r="B565" s="2693"/>
      <c r="C565" s="2693"/>
      <c r="D565" s="2693"/>
      <c r="E565" s="2693"/>
      <c r="F565" s="2693"/>
      <c r="G565" s="2693"/>
      <c r="H565" s="2693"/>
      <c r="I565" s="2693"/>
      <c r="J565" s="2693"/>
      <c r="K565" s="2693"/>
      <c r="L565" s="2693"/>
      <c r="M565" s="3495">
        <f t="shared" ref="M565" si="40">ROW()+1</f>
        <v>566</v>
      </c>
      <c r="N565" s="5001"/>
      <c r="O565" s="2831"/>
      <c r="P565" s="2856"/>
      <c r="Q565" s="2856"/>
      <c r="R565" s="2856"/>
      <c r="S565" s="2856"/>
      <c r="T565" s="2856"/>
      <c r="U565" s="2831"/>
      <c r="V565" s="2831"/>
      <c r="W565" s="2831"/>
      <c r="X565" s="2831"/>
      <c r="Y565" s="2831"/>
      <c r="Z565" s="2831"/>
      <c r="AA565" s="3594" t="s">
        <v>2373</v>
      </c>
      <c r="AB565" s="2356"/>
      <c r="AC565" s="2357"/>
      <c r="AD565" s="2388"/>
      <c r="AE565" s="2388"/>
      <c r="AF565" s="2388"/>
      <c r="AG565" s="2388"/>
      <c r="AH565" s="2388"/>
      <c r="AI565" s="2388"/>
      <c r="AJ565" s="2388"/>
      <c r="AK565" s="2388"/>
      <c r="AL565" s="2388"/>
      <c r="AM565" s="2388"/>
      <c r="AN565" s="2388"/>
      <c r="AO565" s="2388"/>
      <c r="AP565" s="2388"/>
      <c r="AQ565" s="2388"/>
    </row>
    <row r="566" spans="1:43" ht="18.75">
      <c r="A566" s="2358"/>
      <c r="B566" s="2358"/>
      <c r="C566" s="2358"/>
      <c r="D566" s="2358"/>
      <c r="E566" s="2358"/>
      <c r="F566" s="2358"/>
      <c r="G566" s="2358"/>
      <c r="H566" s="2358"/>
      <c r="I566" s="2358"/>
      <c r="J566" s="2358"/>
      <c r="K566" s="2358"/>
      <c r="L566" s="2358"/>
      <c r="M566" s="2358"/>
      <c r="N566" s="2358"/>
      <c r="O566" s="2831"/>
      <c r="P566" s="2856"/>
      <c r="Q566" s="2856"/>
      <c r="R566" s="2856"/>
      <c r="S566" s="2856"/>
      <c r="T566" s="2856"/>
      <c r="U566" s="2831"/>
      <c r="V566" s="2831"/>
      <c r="W566" s="2831"/>
      <c r="X566" s="2831"/>
      <c r="Y566" s="2831"/>
      <c r="Z566" s="2831"/>
      <c r="AA566" s="3594" t="s">
        <v>2373</v>
      </c>
      <c r="AB566" s="2356"/>
      <c r="AC566" s="2357"/>
      <c r="AD566" s="2350"/>
      <c r="AE566" s="2350"/>
      <c r="AF566" s="2350"/>
      <c r="AG566" s="2350"/>
      <c r="AH566" s="2350"/>
      <c r="AI566" s="2350"/>
      <c r="AJ566" s="2350"/>
      <c r="AK566" s="2350"/>
      <c r="AL566" s="2350"/>
      <c r="AM566" s="2350"/>
      <c r="AN566" s="2350"/>
      <c r="AO566" s="2350"/>
      <c r="AP566" s="2350"/>
      <c r="AQ566" s="2350"/>
    </row>
    <row r="567" spans="1:43" ht="18.75">
      <c r="A567" s="2358"/>
      <c r="B567" s="2488" t="s">
        <v>34</v>
      </c>
      <c r="C567" s="2488"/>
      <c r="D567" s="2488"/>
      <c r="E567" s="2358"/>
      <c r="F567" s="2358"/>
      <c r="G567" s="2358"/>
      <c r="H567" s="2358"/>
      <c r="I567" s="2164" t="s">
        <v>23</v>
      </c>
      <c r="J567" s="2164"/>
      <c r="K567" s="2422"/>
      <c r="L567" s="2422"/>
      <c r="M567" s="2422"/>
      <c r="N567" s="2422"/>
      <c r="O567" s="2831"/>
      <c r="P567" s="2856"/>
      <c r="Q567" s="2856"/>
      <c r="R567" s="2856"/>
      <c r="S567" s="2856"/>
      <c r="T567" s="2856"/>
      <c r="U567" s="2831"/>
      <c r="V567" s="2831"/>
      <c r="W567" s="2831"/>
      <c r="X567" s="2831"/>
      <c r="Y567" s="2831"/>
      <c r="Z567" s="2831"/>
      <c r="AA567" s="3594" t="s">
        <v>2373</v>
      </c>
      <c r="AB567" s="2356"/>
      <c r="AC567" s="2357"/>
      <c r="AD567" s="2350"/>
      <c r="AE567" s="2350"/>
      <c r="AF567" s="2350"/>
      <c r="AG567" s="2350"/>
      <c r="AH567" s="2350"/>
      <c r="AI567" s="2350"/>
      <c r="AJ567" s="2350"/>
      <c r="AK567" s="2350"/>
      <c r="AL567" s="2350"/>
      <c r="AM567" s="2350"/>
      <c r="AN567" s="2350"/>
      <c r="AO567" s="2350"/>
      <c r="AP567" s="2350"/>
      <c r="AQ567" s="2350"/>
    </row>
    <row r="568" spans="1:43" ht="18.75">
      <c r="A568" s="2358"/>
      <c r="B568" s="2358"/>
      <c r="C568" s="2358"/>
      <c r="D568" s="2358"/>
      <c r="E568" s="2358"/>
      <c r="F568" s="2358"/>
      <c r="G568" s="2358"/>
      <c r="H568" s="2358"/>
      <c r="I568" s="2358"/>
      <c r="J568" s="2358"/>
      <c r="K568" s="2358"/>
      <c r="L568" s="2358"/>
      <c r="M568" s="2358"/>
      <c r="N568" s="2358"/>
      <c r="O568" s="2831"/>
      <c r="P568" s="2856"/>
      <c r="Q568" s="2856"/>
      <c r="R568" s="2856"/>
      <c r="S568" s="2856"/>
      <c r="T568" s="2856"/>
      <c r="U568" s="2831"/>
      <c r="V568" s="2831"/>
      <c r="W568" s="2831"/>
      <c r="X568" s="2831"/>
      <c r="Y568" s="2831"/>
      <c r="Z568" s="2831"/>
      <c r="AA568" s="3594" t="s">
        <v>2373</v>
      </c>
      <c r="AB568" s="2356"/>
      <c r="AC568" s="2357"/>
      <c r="AD568" s="2350"/>
      <c r="AE568" s="2350"/>
      <c r="AF568" s="2350"/>
      <c r="AG568" s="2350"/>
      <c r="AH568" s="2350"/>
      <c r="AI568" s="2350"/>
      <c r="AJ568" s="2350"/>
      <c r="AK568" s="2350"/>
      <c r="AL568" s="2350"/>
      <c r="AM568" s="2350"/>
      <c r="AN568" s="2350"/>
      <c r="AO568" s="2350"/>
      <c r="AP568" s="2350"/>
      <c r="AQ568" s="2350"/>
    </row>
    <row r="569" spans="1:43" ht="18.75">
      <c r="A569" s="2358"/>
      <c r="B569" s="2358"/>
      <c r="C569" s="2358"/>
      <c r="D569" s="2358"/>
      <c r="E569" s="2489" t="s">
        <v>35</v>
      </c>
      <c r="F569" s="2358"/>
      <c r="G569" s="2350"/>
      <c r="H569" s="2358"/>
      <c r="I569" s="2358"/>
      <c r="J569" s="2358"/>
      <c r="K569" s="2358"/>
      <c r="L569" s="2358"/>
      <c r="M569" s="2358"/>
      <c r="N569" s="2358"/>
      <c r="O569" s="2831"/>
      <c r="P569" s="2856"/>
      <c r="Q569" s="2856"/>
      <c r="R569" s="2856"/>
      <c r="S569" s="2856"/>
      <c r="T569" s="2856"/>
      <c r="U569" s="2831"/>
      <c r="V569" s="2831"/>
      <c r="W569" s="2831"/>
      <c r="X569" s="2831"/>
      <c r="Y569" s="2831"/>
      <c r="Z569" s="2831"/>
      <c r="AA569" s="3594" t="s">
        <v>2373</v>
      </c>
      <c r="AB569" s="2356"/>
      <c r="AC569" s="2357"/>
      <c r="AD569" s="2350"/>
      <c r="AE569" s="2350"/>
      <c r="AF569" s="2350"/>
      <c r="AG569" s="2350"/>
      <c r="AH569" s="2350"/>
      <c r="AI569" s="2350"/>
      <c r="AJ569" s="2350"/>
      <c r="AK569" s="2350"/>
      <c r="AL569" s="2350"/>
      <c r="AM569" s="2350"/>
      <c r="AN569" s="2350"/>
      <c r="AO569" s="2350"/>
      <c r="AP569" s="2350"/>
      <c r="AQ569" s="2350"/>
    </row>
    <row r="570" spans="1:43" ht="18.75">
      <c r="A570" s="2358"/>
      <c r="B570" s="2358"/>
      <c r="C570" s="2358"/>
      <c r="D570" s="2358"/>
      <c r="E570" s="2489" t="s">
        <v>36</v>
      </c>
      <c r="F570" s="2358"/>
      <c r="G570" s="2358"/>
      <c r="H570" s="2358"/>
      <c r="I570" s="2358"/>
      <c r="J570" s="2358"/>
      <c r="K570" s="2358"/>
      <c r="L570" s="2358"/>
      <c r="M570" s="2358"/>
      <c r="N570" s="2358"/>
      <c r="O570" s="2831"/>
      <c r="P570" s="2856"/>
      <c r="Q570" s="2856"/>
      <c r="R570" s="2856"/>
      <c r="S570" s="2856"/>
      <c r="T570" s="2856"/>
      <c r="U570" s="2831"/>
      <c r="V570" s="2831"/>
      <c r="W570" s="2831"/>
      <c r="X570" s="2831"/>
      <c r="Y570" s="2831"/>
      <c r="Z570" s="2831"/>
      <c r="AA570" s="3594" t="s">
        <v>2373</v>
      </c>
      <c r="AB570" s="2356"/>
      <c r="AC570" s="2357"/>
      <c r="AD570" s="2350"/>
      <c r="AE570" s="2350"/>
      <c r="AF570" s="2350"/>
      <c r="AG570" s="2350"/>
      <c r="AH570" s="2350"/>
      <c r="AI570" s="2350"/>
      <c r="AJ570" s="2350"/>
      <c r="AK570" s="2350"/>
      <c r="AL570" s="2350"/>
      <c r="AM570" s="2350"/>
      <c r="AN570" s="2350"/>
      <c r="AO570" s="2350"/>
      <c r="AP570" s="2350"/>
      <c r="AQ570" s="2350"/>
    </row>
    <row r="571" spans="1:43" ht="18.75">
      <c r="A571" s="2358"/>
      <c r="B571" s="2358"/>
      <c r="C571" s="2358"/>
      <c r="D571" s="2358"/>
      <c r="E571" s="2489" t="s">
        <v>37</v>
      </c>
      <c r="F571" s="2358"/>
      <c r="G571" s="2358"/>
      <c r="H571" s="2358"/>
      <c r="I571" s="2358"/>
      <c r="J571" s="2358"/>
      <c r="K571" s="2358"/>
      <c r="L571" s="2358"/>
      <c r="M571" s="2358"/>
      <c r="N571" s="2358"/>
      <c r="O571" s="2831"/>
      <c r="P571" s="2856"/>
      <c r="Q571" s="2856"/>
      <c r="R571" s="2856"/>
      <c r="S571" s="2856"/>
      <c r="T571" s="2856"/>
      <c r="U571" s="2831"/>
      <c r="V571" s="2831"/>
      <c r="W571" s="2831"/>
      <c r="X571" s="2831"/>
      <c r="Y571" s="2831"/>
      <c r="Z571" s="2831"/>
      <c r="AA571" s="3594" t="s">
        <v>2373</v>
      </c>
      <c r="AB571" s="2356"/>
      <c r="AC571" s="2357"/>
      <c r="AD571" s="2350"/>
      <c r="AE571" s="2350"/>
      <c r="AF571" s="2350"/>
      <c r="AG571" s="2350"/>
      <c r="AH571" s="2350"/>
      <c r="AI571" s="2350"/>
      <c r="AJ571" s="2350"/>
      <c r="AK571" s="2350"/>
      <c r="AL571" s="2350"/>
      <c r="AM571" s="2350"/>
      <c r="AN571" s="2350"/>
      <c r="AO571" s="2350"/>
      <c r="AP571" s="2350"/>
      <c r="AQ571" s="2350"/>
    </row>
    <row r="572" spans="1:43" ht="18.75">
      <c r="A572" s="2358"/>
      <c r="B572" s="2358"/>
      <c r="C572" s="2358"/>
      <c r="D572" s="2358"/>
      <c r="E572" s="2489" t="s">
        <v>38</v>
      </c>
      <c r="F572" s="2358"/>
      <c r="G572" s="2358"/>
      <c r="H572" s="2358"/>
      <c r="I572" s="2358"/>
      <c r="J572" s="2358"/>
      <c r="K572" s="2358"/>
      <c r="L572" s="2358"/>
      <c r="M572" s="2358"/>
      <c r="N572" s="2358"/>
      <c r="O572" s="2831"/>
      <c r="P572" s="2856"/>
      <c r="Q572" s="2856"/>
      <c r="R572" s="2856"/>
      <c r="S572" s="2856"/>
      <c r="T572" s="2856"/>
      <c r="U572" s="2831"/>
      <c r="V572" s="2831"/>
      <c r="W572" s="2831"/>
      <c r="X572" s="2831"/>
      <c r="Y572" s="2831"/>
      <c r="Z572" s="2831"/>
      <c r="AA572" s="3594" t="s">
        <v>2373</v>
      </c>
      <c r="AB572" s="2356"/>
      <c r="AC572" s="2357"/>
      <c r="AD572" s="2350"/>
      <c r="AE572" s="2350"/>
      <c r="AF572" s="2350"/>
      <c r="AG572" s="2350"/>
      <c r="AH572" s="2350"/>
      <c r="AI572" s="2350"/>
      <c r="AJ572" s="2350"/>
      <c r="AK572" s="2350"/>
      <c r="AL572" s="2350"/>
      <c r="AM572" s="2350"/>
      <c r="AN572" s="2350"/>
      <c r="AO572" s="2350"/>
      <c r="AP572" s="2350"/>
      <c r="AQ572" s="2350"/>
    </row>
    <row r="573" spans="1:43" ht="15.75" customHeight="1" thickBot="1">
      <c r="A573" s="2358"/>
      <c r="B573" s="2358"/>
      <c r="C573" s="2358"/>
      <c r="D573" s="2358"/>
      <c r="E573" s="2358"/>
      <c r="F573" s="2358"/>
      <c r="G573" s="2358"/>
      <c r="H573" s="2358"/>
      <c r="I573" s="2358"/>
      <c r="J573" s="2358"/>
      <c r="K573" s="2358"/>
      <c r="L573" s="2358"/>
      <c r="M573" s="2358"/>
      <c r="N573" s="2358"/>
      <c r="O573" s="2831"/>
      <c r="P573" s="2856"/>
      <c r="Q573" s="2856"/>
      <c r="R573" s="2856"/>
      <c r="S573" s="2856"/>
      <c r="T573" s="2856"/>
      <c r="U573" s="2831"/>
      <c r="V573" s="2831"/>
      <c r="W573" s="2831"/>
      <c r="X573" s="2831"/>
      <c r="Y573" s="2831"/>
      <c r="Z573" s="2831"/>
      <c r="AA573" s="3594" t="s">
        <v>2373</v>
      </c>
    </row>
    <row r="574" spans="1:43" ht="26.1" customHeight="1">
      <c r="A574" s="5232" t="s">
        <v>260</v>
      </c>
      <c r="B574" s="5146" t="s">
        <v>2932</v>
      </c>
      <c r="C574" s="5147"/>
      <c r="D574" s="5147"/>
      <c r="E574" s="5147"/>
      <c r="F574" s="5147"/>
      <c r="G574" s="5147"/>
      <c r="H574" s="5147"/>
      <c r="I574" s="5147"/>
      <c r="J574" s="5147"/>
      <c r="K574" s="5147"/>
      <c r="L574" s="5147"/>
      <c r="M574" s="5147"/>
      <c r="N574" s="5150">
        <v>6</v>
      </c>
      <c r="O574" s="5207"/>
      <c r="P574" s="5208"/>
      <c r="Q574" s="5208"/>
      <c r="R574" s="5208"/>
      <c r="S574" s="5208"/>
      <c r="T574" s="5208"/>
      <c r="U574" s="5208"/>
      <c r="V574" s="5208"/>
      <c r="W574" s="5208"/>
      <c r="X574" s="5208"/>
      <c r="Y574" s="5208"/>
      <c r="Z574" s="2831"/>
      <c r="AA574" s="3755" t="s">
        <v>2974</v>
      </c>
      <c r="AB574" s="2834"/>
      <c r="AC574" s="2834"/>
      <c r="AD574" s="2834"/>
      <c r="AE574" s="2834"/>
    </row>
    <row r="575" spans="1:43" ht="26.1" customHeight="1">
      <c r="A575" s="5233"/>
      <c r="B575" s="5148"/>
      <c r="C575" s="5149"/>
      <c r="D575" s="5149"/>
      <c r="E575" s="5149"/>
      <c r="F575" s="5149"/>
      <c r="G575" s="5149"/>
      <c r="H575" s="5149"/>
      <c r="I575" s="5149"/>
      <c r="J575" s="5149"/>
      <c r="K575" s="5149"/>
      <c r="L575" s="5149"/>
      <c r="M575" s="5149"/>
      <c r="N575" s="5151"/>
      <c r="O575" s="3555">
        <v>26</v>
      </c>
      <c r="P575" s="2699"/>
      <c r="Q575" s="2699"/>
      <c r="R575" s="2699"/>
      <c r="S575" s="3384" t="s">
        <v>2376</v>
      </c>
      <c r="T575" s="2699" t="str">
        <f>ADDRESS(ROW(P625),COLUMN(P625),4)</f>
        <v>P625</v>
      </c>
      <c r="U575" s="3384"/>
      <c r="V575" s="3384"/>
      <c r="W575" s="2699" t="s">
        <v>2822</v>
      </c>
      <c r="X575" s="2699"/>
      <c r="Y575" s="2699"/>
      <c r="Z575" s="2831"/>
      <c r="AA575" s="3755" t="s">
        <v>2974</v>
      </c>
      <c r="AB575" s="2834"/>
      <c r="AC575" s="2834"/>
      <c r="AD575" s="2834"/>
      <c r="AE575" s="2834"/>
    </row>
    <row r="576" spans="1:43" ht="26.1" customHeight="1">
      <c r="A576" s="5233"/>
      <c r="B576" s="5132" t="s">
        <v>287</v>
      </c>
      <c r="C576" s="5133"/>
      <c r="D576" s="5134" t="s">
        <v>288</v>
      </c>
      <c r="E576" s="5134"/>
      <c r="F576" s="5134"/>
      <c r="G576" s="5134"/>
      <c r="H576" s="5134"/>
      <c r="I576" s="5134"/>
      <c r="J576" s="5134"/>
      <c r="K576" s="5134"/>
      <c r="L576" s="5134"/>
      <c r="M576" s="5134"/>
      <c r="N576" s="5135"/>
      <c r="O576" s="3556">
        <v>26</v>
      </c>
      <c r="P576" s="3558"/>
      <c r="Q576" s="2856"/>
      <c r="R576" s="2856"/>
      <c r="S576" s="2856"/>
      <c r="T576" s="2856"/>
      <c r="U576" s="2831"/>
      <c r="V576" s="2831"/>
      <c r="W576" s="3382" t="s">
        <v>2896</v>
      </c>
      <c r="X576" s="3383"/>
      <c r="Y576" s="3383"/>
      <c r="Z576" s="2831"/>
      <c r="AA576" s="3755" t="s">
        <v>2974</v>
      </c>
      <c r="AB576" s="2834"/>
      <c r="AC576" s="2834"/>
      <c r="AD576" s="2834"/>
      <c r="AE576" s="2834"/>
    </row>
    <row r="577" spans="1:31" ht="21" customHeight="1">
      <c r="A577" s="5209"/>
      <c r="B577" s="5213" t="s">
        <v>2740</v>
      </c>
      <c r="C577" s="5214"/>
      <c r="D577" s="5214"/>
      <c r="E577" s="5214"/>
      <c r="F577" s="5214"/>
      <c r="G577" s="5214"/>
      <c r="H577" s="5214"/>
      <c r="I577" s="5214"/>
      <c r="J577" s="5214"/>
      <c r="K577" s="5214"/>
      <c r="L577" s="5214"/>
      <c r="M577" s="5214"/>
      <c r="N577" s="5215"/>
      <c r="O577" s="3557">
        <v>26</v>
      </c>
      <c r="P577" s="3554" t="s">
        <v>2925</v>
      </c>
      <c r="Q577" s="2856"/>
      <c r="R577" s="2856"/>
      <c r="S577" s="3377" t="s">
        <v>2891</v>
      </c>
      <c r="T577" s="2856"/>
      <c r="U577" s="2831"/>
      <c r="V577" s="2831"/>
      <c r="W577" s="3383" t="s">
        <v>35</v>
      </c>
      <c r="X577" s="3383"/>
      <c r="Y577" s="3383"/>
      <c r="Z577" s="2831"/>
      <c r="AA577" s="3755" t="s">
        <v>2974</v>
      </c>
      <c r="AB577" s="2834"/>
      <c r="AC577" s="2834"/>
      <c r="AD577" s="2834"/>
      <c r="AE577" s="2834"/>
    </row>
    <row r="578" spans="1:31" ht="18.75">
      <c r="A578" s="5209"/>
      <c r="B578" s="5213"/>
      <c r="C578" s="5214"/>
      <c r="D578" s="5214"/>
      <c r="E578" s="5214"/>
      <c r="F578" s="5214"/>
      <c r="G578" s="5214"/>
      <c r="H578" s="5214"/>
      <c r="I578" s="5214"/>
      <c r="J578" s="5214"/>
      <c r="K578" s="5214"/>
      <c r="L578" s="5214"/>
      <c r="M578" s="5214"/>
      <c r="N578" s="5215"/>
      <c r="O578" s="2801"/>
      <c r="P578" s="2856"/>
      <c r="Q578" s="2856"/>
      <c r="R578" s="2856"/>
      <c r="S578" s="3378" t="s">
        <v>2724</v>
      </c>
      <c r="T578" s="3379" t="s">
        <v>2892</v>
      </c>
      <c r="U578" s="2831"/>
      <c r="V578" s="2831"/>
      <c r="W578" s="3383" t="s">
        <v>36</v>
      </c>
      <c r="X578" s="3383"/>
      <c r="Y578" s="3383"/>
      <c r="Z578" s="2831"/>
      <c r="AA578" s="3755" t="s">
        <v>2974</v>
      </c>
      <c r="AB578" s="2834"/>
      <c r="AC578" s="2834"/>
      <c r="AD578" s="2834"/>
      <c r="AE578" s="2834"/>
    </row>
    <row r="579" spans="1:31" ht="23.25">
      <c r="A579" s="5209"/>
      <c r="B579" s="5213"/>
      <c r="C579" s="5214"/>
      <c r="D579" s="5214"/>
      <c r="E579" s="5214"/>
      <c r="F579" s="5214"/>
      <c r="G579" s="5214"/>
      <c r="H579" s="5214"/>
      <c r="I579" s="5214"/>
      <c r="J579" s="5214"/>
      <c r="K579" s="5214"/>
      <c r="L579" s="5214"/>
      <c r="M579" s="5214"/>
      <c r="N579" s="5215"/>
      <c r="O579" s="2801"/>
      <c r="P579" s="2856"/>
      <c r="Q579" s="2856"/>
      <c r="R579" s="2856"/>
      <c r="S579" s="3377" t="s">
        <v>2913</v>
      </c>
      <c r="T579" s="2856"/>
      <c r="U579" s="2831"/>
      <c r="V579" s="2831"/>
      <c r="W579" s="3383" t="s">
        <v>37</v>
      </c>
      <c r="X579" s="3383"/>
      <c r="Y579" s="3383"/>
      <c r="Z579" s="2831"/>
      <c r="AA579" s="3755" t="s">
        <v>2974</v>
      </c>
      <c r="AB579" s="2834"/>
      <c r="AC579" s="2834"/>
      <c r="AD579" s="2834"/>
      <c r="AE579" s="2834"/>
    </row>
    <row r="580" spans="1:31" ht="18.75" customHeight="1">
      <c r="A580" s="5209"/>
      <c r="B580" s="5295" t="s">
        <v>380</v>
      </c>
      <c r="C580" s="5296"/>
      <c r="D580" s="5296"/>
      <c r="E580" s="5296"/>
      <c r="F580" s="5296"/>
      <c r="G580" s="5296"/>
      <c r="H580" s="5296"/>
      <c r="I580" s="5296"/>
      <c r="J580" s="5296"/>
      <c r="K580" s="5296"/>
      <c r="L580" s="5296"/>
      <c r="M580" s="5296"/>
      <c r="N580" s="5297"/>
      <c r="O580" s="2801"/>
      <c r="P580" s="2856"/>
      <c r="Q580" s="2856"/>
      <c r="R580" s="2856"/>
      <c r="S580" s="3377" t="s">
        <v>2914</v>
      </c>
      <c r="T580" s="2856"/>
      <c r="U580" s="2831"/>
      <c r="V580" s="2831"/>
      <c r="W580" s="3383" t="s">
        <v>38</v>
      </c>
      <c r="X580" s="3383"/>
      <c r="Y580" s="3383"/>
      <c r="Z580" s="2831"/>
      <c r="AA580" s="3755" t="s">
        <v>2974</v>
      </c>
      <c r="AB580" s="2834"/>
      <c r="AC580" s="2834"/>
      <c r="AD580" s="2834"/>
      <c r="AE580" s="2834"/>
    </row>
    <row r="581" spans="1:31" ht="23.25">
      <c r="A581" s="5209"/>
      <c r="B581" s="5298" t="s">
        <v>381</v>
      </c>
      <c r="C581" s="5299"/>
      <c r="D581" s="5299"/>
      <c r="E581" s="5299"/>
      <c r="F581" s="5299"/>
      <c r="G581" s="5299"/>
      <c r="H581" s="5299"/>
      <c r="I581" s="5299"/>
      <c r="J581" s="5299"/>
      <c r="K581" s="5299"/>
      <c r="L581" s="5299"/>
      <c r="M581" s="5299"/>
      <c r="N581" s="5300"/>
      <c r="O581" s="2801"/>
      <c r="P581" s="2856"/>
      <c r="Q581" s="2856"/>
      <c r="R581" s="2856"/>
      <c r="S581" s="3380" t="s">
        <v>2894</v>
      </c>
      <c r="U581" s="3377" t="str">
        <f>ADDRESS(ROW(U610),COLUMN(U610),4)</f>
        <v>U610</v>
      </c>
      <c r="V581" s="2831"/>
      <c r="W581" s="3383"/>
      <c r="X581" s="3383"/>
      <c r="Y581" s="3383"/>
      <c r="Z581" s="2831"/>
      <c r="AA581" s="3755" t="s">
        <v>2974</v>
      </c>
      <c r="AB581" s="2834"/>
      <c r="AC581" s="2834"/>
      <c r="AD581" s="2834"/>
      <c r="AE581" s="2834"/>
    </row>
    <row r="582" spans="1:31" ht="21" customHeight="1">
      <c r="A582" s="5209"/>
      <c r="B582" s="2702"/>
      <c r="C582" s="2155"/>
      <c r="D582" s="2155"/>
      <c r="E582" s="2155"/>
      <c r="F582" s="2155"/>
      <c r="G582" s="2155"/>
      <c r="H582" s="2155"/>
      <c r="I582" s="2155"/>
      <c r="J582" s="2155"/>
      <c r="K582" s="2155"/>
      <c r="L582" s="2155"/>
      <c r="M582" s="2155"/>
      <c r="N582" s="2199">
        <f>ROW()-8</f>
        <v>574</v>
      </c>
      <c r="O582" s="3625" t="s">
        <v>2931</v>
      </c>
      <c r="P582" s="2856"/>
      <c r="Q582" s="2856"/>
      <c r="R582" s="2856"/>
      <c r="S582" s="3377" t="s">
        <v>2893</v>
      </c>
      <c r="T582" s="2856"/>
      <c r="U582" s="2831"/>
      <c r="V582" s="2831"/>
      <c r="W582" s="3374" t="s">
        <v>2906</v>
      </c>
      <c r="X582" s="3375"/>
      <c r="Y582" s="3375"/>
      <c r="Z582" s="2831"/>
      <c r="AA582" s="3755" t="s">
        <v>2974</v>
      </c>
      <c r="AB582" s="2834"/>
      <c r="AC582" s="2834"/>
      <c r="AD582" s="2834"/>
      <c r="AE582" s="2834"/>
    </row>
    <row r="583" spans="1:31" ht="18.75" customHeight="1">
      <c r="A583" s="5209"/>
      <c r="B583" s="5249" t="s">
        <v>382</v>
      </c>
      <c r="C583" s="5250"/>
      <c r="D583" s="2188" t="s">
        <v>126</v>
      </c>
      <c r="E583" s="2189"/>
      <c r="F583" s="2189"/>
      <c r="G583" s="2189"/>
      <c r="H583" s="2189"/>
      <c r="I583" s="2189"/>
      <c r="J583" s="2189"/>
      <c r="K583" s="5301" t="s">
        <v>27</v>
      </c>
      <c r="L583" s="5301"/>
      <c r="M583" s="5301" t="s">
        <v>27</v>
      </c>
      <c r="N583" s="5302"/>
      <c r="O583" s="2801"/>
      <c r="P583" s="2856"/>
      <c r="Q583" s="2856"/>
      <c r="R583" s="2856"/>
      <c r="S583" s="2856"/>
      <c r="T583" s="2856"/>
      <c r="U583" s="2831"/>
      <c r="V583" s="2831"/>
      <c r="W583" s="3374"/>
      <c r="X583" s="3375"/>
      <c r="Y583" s="3375"/>
      <c r="Z583" s="2831"/>
      <c r="AA583" s="3755" t="s">
        <v>2974</v>
      </c>
      <c r="AB583" s="2834"/>
      <c r="AC583" s="2834"/>
      <c r="AD583" s="2834"/>
      <c r="AE583" s="2834"/>
    </row>
    <row r="584" spans="1:31" ht="19.5" thickBot="1">
      <c r="A584" s="5209"/>
      <c r="B584" s="2490" t="s">
        <v>383</v>
      </c>
      <c r="C584" s="2190" t="s">
        <v>384</v>
      </c>
      <c r="D584" s="2188" t="s">
        <v>258</v>
      </c>
      <c r="E584" s="2189"/>
      <c r="F584" s="2189"/>
      <c r="G584" s="2189"/>
      <c r="H584" s="2189"/>
      <c r="I584" s="2189"/>
      <c r="J584" s="2189"/>
      <c r="K584" s="5250" t="s">
        <v>385</v>
      </c>
      <c r="L584" s="5250"/>
      <c r="M584" s="5250" t="s">
        <v>386</v>
      </c>
      <c r="N584" s="5253"/>
      <c r="O584" s="2801"/>
      <c r="P584" s="2856"/>
      <c r="Q584" s="2856"/>
      <c r="R584" s="2856"/>
      <c r="S584" s="2856"/>
      <c r="T584" s="2856"/>
      <c r="U584" s="2831"/>
      <c r="V584" s="2831"/>
      <c r="W584" s="2831"/>
      <c r="X584" s="2831"/>
      <c r="Y584" s="2831"/>
      <c r="Z584" s="2831"/>
      <c r="AA584" s="3755" t="s">
        <v>2974</v>
      </c>
      <c r="AB584" s="2834"/>
      <c r="AC584" s="2834"/>
      <c r="AD584" s="2834"/>
      <c r="AE584" s="2834"/>
    </row>
    <row r="585" spans="1:31" ht="18.75" customHeight="1">
      <c r="A585" s="5209"/>
      <c r="B585" s="5291">
        <f>B611</f>
        <v>1</v>
      </c>
      <c r="C585" s="5275">
        <f>C611</f>
        <v>0.5</v>
      </c>
      <c r="D585" s="2150"/>
      <c r="E585" s="2170"/>
      <c r="F585" s="2171"/>
      <c r="G585" s="2171"/>
      <c r="H585" s="2171"/>
      <c r="I585" s="2171"/>
      <c r="J585" s="2171"/>
      <c r="K585" s="5292">
        <v>1</v>
      </c>
      <c r="L585" s="5292"/>
      <c r="M585" s="5292">
        <v>2</v>
      </c>
      <c r="N585" s="5293"/>
      <c r="O585" s="2801"/>
      <c r="P585" s="2856"/>
      <c r="Q585" s="2856"/>
      <c r="R585" s="2856"/>
      <c r="S585" s="5072" t="s">
        <v>2912</v>
      </c>
      <c r="T585" s="5073"/>
      <c r="U585" s="5076" t="s">
        <v>2459</v>
      </c>
      <c r="V585" s="5077"/>
      <c r="W585" s="5078" t="s">
        <v>2470</v>
      </c>
      <c r="X585" s="5079"/>
      <c r="Y585" s="5080"/>
      <c r="Z585" s="2831"/>
      <c r="AA585" s="3755" t="s">
        <v>2974</v>
      </c>
      <c r="AB585" s="2834"/>
      <c r="AC585" s="2834"/>
      <c r="AD585" s="2834"/>
      <c r="AE585" s="2834"/>
    </row>
    <row r="586" spans="1:31" ht="19.5" customHeight="1">
      <c r="A586" s="5209"/>
      <c r="B586" s="5291"/>
      <c r="C586" s="5275"/>
      <c r="D586" s="2191"/>
      <c r="E586" s="2191"/>
      <c r="F586" s="2191"/>
      <c r="G586" s="2437"/>
      <c r="H586" s="2437"/>
      <c r="I586" s="2437"/>
      <c r="J586" s="2437"/>
      <c r="K586" s="5292"/>
      <c r="L586" s="5292"/>
      <c r="M586" s="5292"/>
      <c r="N586" s="5293"/>
      <c r="O586" s="2801"/>
      <c r="P586" s="2856"/>
      <c r="Q586" s="2856"/>
      <c r="R586" s="2856"/>
      <c r="S586" s="5074"/>
      <c r="T586" s="5075"/>
      <c r="U586" s="5060" t="s">
        <v>2830</v>
      </c>
      <c r="V586" s="5061"/>
      <c r="W586" s="5081"/>
      <c r="X586" s="5082"/>
      <c r="Y586" s="5083"/>
      <c r="Z586" s="2831"/>
      <c r="AA586" s="3755" t="s">
        <v>2974</v>
      </c>
      <c r="AB586" s="2834"/>
      <c r="AC586" s="2834"/>
      <c r="AD586" s="2834"/>
      <c r="AE586" s="2834"/>
    </row>
    <row r="587" spans="1:31" ht="18.75" customHeight="1">
      <c r="A587" s="5209"/>
      <c r="B587" s="5306" t="s">
        <v>387</v>
      </c>
      <c r="C587" s="5277"/>
      <c r="D587" s="2171" t="s">
        <v>388</v>
      </c>
      <c r="E587" s="2356"/>
      <c r="F587" s="2356"/>
      <c r="G587" s="2437"/>
      <c r="H587" s="2437"/>
      <c r="I587" s="2437"/>
      <c r="J587" s="2437"/>
      <c r="K587" s="5307">
        <f>K585*1000</f>
        <v>1000</v>
      </c>
      <c r="L587" s="5307"/>
      <c r="M587" s="5307">
        <f>M585*1000</f>
        <v>2000</v>
      </c>
      <c r="N587" s="5308"/>
      <c r="O587" s="2801"/>
      <c r="P587" s="2856"/>
      <c r="Q587" s="2856"/>
      <c r="R587" s="2856"/>
      <c r="S587" s="5074"/>
      <c r="T587" s="5075"/>
      <c r="U587" s="5060"/>
      <c r="V587" s="5061"/>
      <c r="W587" s="3188"/>
      <c r="X587" s="3181"/>
      <c r="Y587" s="5051" t="s">
        <v>2836</v>
      </c>
      <c r="Z587" s="2831"/>
      <c r="AA587" s="3755" t="s">
        <v>2974</v>
      </c>
      <c r="AB587" s="2834"/>
      <c r="AC587" s="2834"/>
      <c r="AD587" s="2834"/>
      <c r="AE587" s="2834"/>
    </row>
    <row r="588" spans="1:31" ht="18.75" customHeight="1">
      <c r="A588" s="5209"/>
      <c r="B588" s="2996" t="s">
        <v>2724</v>
      </c>
      <c r="C588" s="2995"/>
      <c r="D588" s="2994"/>
      <c r="E588" s="3463"/>
      <c r="F588" s="2171"/>
      <c r="G588" s="2437"/>
      <c r="H588" s="2437"/>
      <c r="I588" s="3442" t="s">
        <v>27</v>
      </c>
      <c r="J588" s="2151" t="s">
        <v>23</v>
      </c>
      <c r="K588" s="2152"/>
      <c r="L588" s="2437"/>
      <c r="M588" s="2437"/>
      <c r="N588" s="2459"/>
      <c r="O588" s="2801"/>
      <c r="P588" s="2856"/>
      <c r="Q588" s="2856"/>
      <c r="R588" s="2856"/>
      <c r="S588" s="5309" t="s">
        <v>2725</v>
      </c>
      <c r="T588" s="3325"/>
      <c r="U588" s="5055" t="s">
        <v>2465</v>
      </c>
      <c r="V588" s="5057" t="s">
        <v>2427</v>
      </c>
      <c r="W588" s="3326"/>
      <c r="X588" s="3327"/>
      <c r="Y588" s="5051"/>
      <c r="Z588" s="2831"/>
      <c r="AA588" s="3755" t="s">
        <v>2974</v>
      </c>
      <c r="AB588" s="2834"/>
      <c r="AC588" s="2834"/>
      <c r="AD588" s="2834"/>
      <c r="AE588" s="2834"/>
    </row>
    <row r="589" spans="1:31" ht="15.75" customHeight="1">
      <c r="A589" s="5209"/>
      <c r="B589" s="2999" t="s">
        <v>385</v>
      </c>
      <c r="C589" s="2997" t="s">
        <v>386</v>
      </c>
      <c r="D589" s="3234" t="str">
        <f>LEFT(ADDRESS(1,COLUMN(),4),LEN(ADDRESS(1,COLUMN(),4))-1)</f>
        <v>D</v>
      </c>
      <c r="E589" s="2155"/>
      <c r="F589" s="2155"/>
      <c r="G589" s="5294" t="s">
        <v>385</v>
      </c>
      <c r="H589" s="5294"/>
      <c r="I589" s="5294" t="s">
        <v>386</v>
      </c>
      <c r="J589" s="5294"/>
      <c r="K589" s="3234" t="str">
        <f>LEFT(ADDRESS(1,COLUMN(),4),LEN(ADDRESS(1,COLUMN(),4))-1)</f>
        <v>K</v>
      </c>
      <c r="L589" s="3264" t="s">
        <v>2828</v>
      </c>
      <c r="M589" s="2193"/>
      <c r="N589" s="2491"/>
      <c r="O589" s="2801"/>
      <c r="P589" s="2856"/>
      <c r="Q589" s="2856"/>
      <c r="R589" s="2856"/>
      <c r="S589" s="5310"/>
      <c r="T589" s="3325"/>
      <c r="U589" s="5056"/>
      <c r="V589" s="5058"/>
      <c r="W589" s="3274"/>
      <c r="X589" s="3275"/>
      <c r="Y589" s="5052"/>
      <c r="Z589" s="2831"/>
      <c r="AA589" s="3755" t="s">
        <v>2974</v>
      </c>
      <c r="AB589" s="2834"/>
      <c r="AC589" s="2834"/>
      <c r="AD589" s="2834"/>
      <c r="AE589" s="2834"/>
    </row>
    <row r="590" spans="1:31" ht="21">
      <c r="A590" s="5209"/>
      <c r="B590" s="2819"/>
      <c r="C590" s="3381"/>
      <c r="D590" s="3212"/>
      <c r="E590" s="2195"/>
      <c r="F590" s="2195"/>
      <c r="G590" s="5284">
        <f>IF(ISTEXT(B590),0,IF(ISBLANK(B590),0,(B590/B610)*K587))/1000</f>
        <v>0</v>
      </c>
      <c r="H590" s="5284"/>
      <c r="I590" s="5285">
        <f>IF(ISTEXT(C590),0,IF(ISBLANK(C590),0,(C590/C610)*M587))/1000</f>
        <v>0</v>
      </c>
      <c r="J590" s="5285"/>
      <c r="K590" s="3213"/>
      <c r="L590" s="2197"/>
      <c r="M590" s="2197"/>
      <c r="N590" s="2492"/>
      <c r="O590" s="2801"/>
      <c r="P590" s="2856"/>
      <c r="Q590" s="2856"/>
      <c r="R590" s="2856"/>
      <c r="S590" s="3214"/>
      <c r="T590" s="3203"/>
      <c r="U590" s="2961"/>
      <c r="V590" s="2808"/>
      <c r="W590" s="3183" t="str">
        <f>SUBSTITUTE(S590,U590,V590)</f>
        <v/>
      </c>
      <c r="X590" s="3184" t="str">
        <f>TRIM(W590)</f>
        <v/>
      </c>
      <c r="Y590" s="3189" t="str">
        <f>IF(S590="","",UPPER(LEFT(X590,1))&amp;RIGHT(X590,LEN(X590)-1))</f>
        <v/>
      </c>
      <c r="Z590" s="2831"/>
      <c r="AA590" s="3755" t="s">
        <v>2974</v>
      </c>
      <c r="AB590" s="2834"/>
      <c r="AC590" s="2834"/>
      <c r="AD590" s="2834"/>
      <c r="AE590" s="2834"/>
    </row>
    <row r="591" spans="1:31" ht="21">
      <c r="A591" s="5209"/>
      <c r="B591" s="3381"/>
      <c r="C591" s="2998"/>
      <c r="D591" s="3125" t="s">
        <v>348</v>
      </c>
      <c r="E591" s="2195"/>
      <c r="F591" s="2195"/>
      <c r="G591" s="5285">
        <f>IF(ISTEXT(B591),0,IF(ISBLANK(B591),0,(B591/B610)*K587))/1000</f>
        <v>0</v>
      </c>
      <c r="H591" s="5285"/>
      <c r="I591" s="5286">
        <f>IF(ISTEXT(C591),0,IF(ISBLANK(C591),0,(C591/C610)*M587))/1000</f>
        <v>0</v>
      </c>
      <c r="J591" s="5286"/>
      <c r="K591" s="3213"/>
      <c r="L591" s="2197"/>
      <c r="M591" s="2197"/>
      <c r="N591" s="2492"/>
      <c r="O591" s="2801"/>
      <c r="P591" s="2856"/>
      <c r="Q591" s="2856"/>
      <c r="R591" s="2856"/>
      <c r="S591" s="3214" t="s">
        <v>348</v>
      </c>
      <c r="T591" s="3203"/>
      <c r="U591" s="2961"/>
      <c r="V591" s="2808"/>
      <c r="W591" s="3183" t="str">
        <f>SUBSTITUTE(S591,U591,V591)</f>
        <v>saisir ou coller vos produits</v>
      </c>
      <c r="X591" s="3184" t="str">
        <f>TRIM(W591)</f>
        <v>saisir ou coller vos produits</v>
      </c>
      <c r="Y591" s="3189" t="str">
        <f>IF(S591="","",UPPER(LEFT(X591,1))&amp;RIGHT(X591,LEN(X591)-1))</f>
        <v>Saisir ou coller vos produits</v>
      </c>
      <c r="Z591" s="2831"/>
      <c r="AA591" s="3755" t="s">
        <v>2974</v>
      </c>
      <c r="AB591" s="2834"/>
      <c r="AC591" s="2834"/>
      <c r="AD591" s="2834"/>
      <c r="AE591" s="2834"/>
    </row>
    <row r="592" spans="1:31" ht="21">
      <c r="A592" s="5209"/>
      <c r="B592" s="2819"/>
      <c r="C592" s="3381"/>
      <c r="D592" s="3125" t="s">
        <v>390</v>
      </c>
      <c r="E592" s="2437"/>
      <c r="F592" s="2159"/>
      <c r="G592" s="5284">
        <f>IF(ISTEXT(B592),0,IF(ISBLANK(B592),0,(B592/B610)*K587))/1000</f>
        <v>0</v>
      </c>
      <c r="H592" s="5284"/>
      <c r="I592" s="5285">
        <f>IF(ISTEXT(C592),0,IF(ISBLANK(C592),0,(C592/C610)*M587))/1000</f>
        <v>0</v>
      </c>
      <c r="J592" s="5285"/>
      <c r="K592" s="3213" t="s">
        <v>320</v>
      </c>
      <c r="L592" s="2197"/>
      <c r="M592" s="2197"/>
      <c r="N592" s="2492"/>
      <c r="O592" s="2801"/>
      <c r="P592" s="2856"/>
      <c r="Q592" s="2856"/>
      <c r="R592" s="2856"/>
      <c r="S592" s="3214" t="s">
        <v>390</v>
      </c>
      <c r="T592" s="3203"/>
      <c r="U592" s="2961"/>
      <c r="V592" s="2808"/>
      <c r="W592" s="3183" t="str">
        <f>SUBSTITUTE(S592,U592,V592)</f>
        <v>dans cette colonne D</v>
      </c>
      <c r="X592" s="3184" t="str">
        <f>TRIM(W592)</f>
        <v>dans cette colonne D</v>
      </c>
      <c r="Y592" s="3189" t="str">
        <f>IF(S592="","",UPPER(LEFT(X592,1))&amp;RIGHT(X592,LEN(X592)-1))</f>
        <v>Dans cette colonne D</v>
      </c>
      <c r="Z592" s="2831"/>
      <c r="AA592" s="3594" t="s">
        <v>2373</v>
      </c>
    </row>
    <row r="593" spans="1:27" ht="21">
      <c r="A593" s="5209"/>
      <c r="B593" s="3381"/>
      <c r="C593" s="2998"/>
      <c r="D593" s="3125" t="s">
        <v>391</v>
      </c>
      <c r="E593" s="2437"/>
      <c r="F593" s="2159"/>
      <c r="G593" s="5285">
        <f>IF(ISTEXT(B593),0,IF(ISBLANK(B593),0,(B593/B610)*K587))/1000</f>
        <v>0</v>
      </c>
      <c r="H593" s="5285"/>
      <c r="I593" s="5286">
        <f>IF(ISTEXT(C593),0,IF(ISBLANK(C593),0,(C593/C610)*M587))/1000</f>
        <v>0</v>
      </c>
      <c r="J593" s="5286"/>
      <c r="K593" s="3213" t="s">
        <v>392</v>
      </c>
      <c r="L593" s="2197"/>
      <c r="M593" s="2197"/>
      <c r="N593" s="2492"/>
      <c r="O593" s="2801"/>
      <c r="P593" s="2856"/>
      <c r="Q593" s="2856"/>
      <c r="R593" s="2856"/>
      <c r="S593" s="3214" t="s">
        <v>391</v>
      </c>
      <c r="T593" s="3203"/>
      <c r="U593" s="2961"/>
      <c r="V593" s="2808"/>
      <c r="W593" s="3183" t="str">
        <f t="shared" ref="W593:W609" si="41">SUBSTITUTE(S593,U593,V593)</f>
        <v xml:space="preserve">et les poids </v>
      </c>
      <c r="X593" s="3184" t="str">
        <f t="shared" ref="X593:X609" si="42">TRIM(W593)</f>
        <v>et les poids</v>
      </c>
      <c r="Y593" s="3189" t="str">
        <f t="shared" ref="Y593:Y609" si="43">IF(S593="","",UPPER(LEFT(X593,1))&amp;RIGHT(X593,LEN(X593)-1))</f>
        <v>Et les poids</v>
      </c>
      <c r="Z593" s="2831"/>
      <c r="AA593" s="3594" t="s">
        <v>2373</v>
      </c>
    </row>
    <row r="594" spans="1:27" ht="21">
      <c r="A594" s="5209"/>
      <c r="B594" s="2819"/>
      <c r="C594" s="3381"/>
      <c r="D594" s="3125" t="s">
        <v>393</v>
      </c>
      <c r="E594" s="2437"/>
      <c r="F594" s="2159"/>
      <c r="G594" s="5284">
        <f>IF(ISTEXT(B594),0,IF(ISBLANK(B594),0,(B594/B610)*K587))/1000</f>
        <v>0</v>
      </c>
      <c r="H594" s="5284"/>
      <c r="I594" s="5285">
        <f>IF(ISTEXT(C594),0,IF(ISBLANK(C594),0,(C594/C610)*M587))/1000</f>
        <v>0</v>
      </c>
      <c r="J594" s="5285"/>
      <c r="K594" s="3213" t="s">
        <v>394</v>
      </c>
      <c r="L594" s="2197"/>
      <c r="M594" s="2197"/>
      <c r="N594" s="2492"/>
      <c r="O594" s="2801"/>
      <c r="P594" s="2856"/>
      <c r="Q594" s="2856"/>
      <c r="R594" s="2856"/>
      <c r="S594" s="3214" t="s">
        <v>393</v>
      </c>
      <c r="T594" s="3203"/>
      <c r="U594" s="2961"/>
      <c r="V594" s="2808"/>
      <c r="W594" s="3183" t="str">
        <f t="shared" si="41"/>
        <v>dans les colonnes recettes</v>
      </c>
      <c r="X594" s="3184" t="str">
        <f t="shared" si="42"/>
        <v>dans les colonnes recettes</v>
      </c>
      <c r="Y594" s="3189" t="str">
        <f t="shared" si="43"/>
        <v>Dans les colonnes recettes</v>
      </c>
      <c r="Z594" s="2831"/>
      <c r="AA594" s="3594" t="s">
        <v>2373</v>
      </c>
    </row>
    <row r="595" spans="1:27" ht="21">
      <c r="A595" s="5209"/>
      <c r="B595" s="3381"/>
      <c r="C595" s="2998"/>
      <c r="D595" s="3125" t="s">
        <v>349</v>
      </c>
      <c r="E595" s="2437"/>
      <c r="F595" s="2159"/>
      <c r="G595" s="5285">
        <f>IF(ISTEXT(B595),0,IF(ISBLANK(B595),0,(B595/B610)*K587))/1000</f>
        <v>0</v>
      </c>
      <c r="H595" s="5285"/>
      <c r="I595" s="5286">
        <f>IF(ISTEXT(C595),0,IF(ISBLANK(C595),0,(C595/C610)*M587))/1000</f>
        <v>0</v>
      </c>
      <c r="J595" s="5286"/>
      <c r="K595" s="3213" t="s">
        <v>395</v>
      </c>
      <c r="L595" s="2197"/>
      <c r="M595" s="2197"/>
      <c r="N595" s="2492"/>
      <c r="O595" s="2801"/>
      <c r="P595" s="2856"/>
      <c r="Q595" s="2856"/>
      <c r="R595" s="2856"/>
      <c r="S595" s="3214" t="s">
        <v>349</v>
      </c>
      <c r="T595" s="3203"/>
      <c r="U595" s="2961"/>
      <c r="V595" s="2808"/>
      <c r="W595" s="3183" t="str">
        <f t="shared" si="41"/>
        <v>fond bleu</v>
      </c>
      <c r="X595" s="3184" t="str">
        <f t="shared" si="42"/>
        <v>fond bleu</v>
      </c>
      <c r="Y595" s="3189" t="str">
        <f t="shared" si="43"/>
        <v>Fond bleu</v>
      </c>
      <c r="Z595" s="2831"/>
      <c r="AA595" s="3594" t="s">
        <v>2373</v>
      </c>
    </row>
    <row r="596" spans="1:27" ht="21">
      <c r="A596" s="5209"/>
      <c r="B596" s="2819"/>
      <c r="C596" s="3381"/>
      <c r="D596" s="3125"/>
      <c r="E596" s="2437"/>
      <c r="F596" s="2159"/>
      <c r="G596" s="5284">
        <f>IF(ISTEXT(B596),0,IF(ISBLANK(B596),0,(B596/B610)*K587))/1000</f>
        <v>0</v>
      </c>
      <c r="H596" s="5284"/>
      <c r="I596" s="5285">
        <f>IF(ISTEXT(C596),0,IF(ISBLANK(C596),0,(C596/C610)*M587))/1000</f>
        <v>0</v>
      </c>
      <c r="J596" s="5285"/>
      <c r="K596" s="3213" t="s">
        <v>396</v>
      </c>
      <c r="L596" s="2197"/>
      <c r="M596" s="2197"/>
      <c r="N596" s="2492"/>
      <c r="O596" s="2801"/>
      <c r="P596" s="2856"/>
      <c r="Q596" s="2856"/>
      <c r="R596" s="2856"/>
      <c r="S596" s="3214"/>
      <c r="T596" s="3203"/>
      <c r="U596" s="2961"/>
      <c r="V596" s="2808"/>
      <c r="W596" s="3183" t="str">
        <f t="shared" si="41"/>
        <v/>
      </c>
      <c r="X596" s="3184" t="str">
        <f t="shared" si="42"/>
        <v/>
      </c>
      <c r="Y596" s="3189" t="str">
        <f t="shared" si="43"/>
        <v/>
      </c>
      <c r="Z596" s="2831"/>
      <c r="AA596" s="3594" t="s">
        <v>2373</v>
      </c>
    </row>
    <row r="597" spans="1:27" ht="21">
      <c r="A597" s="5209"/>
      <c r="B597" s="3381"/>
      <c r="C597" s="2998"/>
      <c r="D597" s="3125" t="s">
        <v>335</v>
      </c>
      <c r="E597" s="2437"/>
      <c r="F597" s="2159"/>
      <c r="G597" s="5285">
        <f>IF(ISTEXT(B597),0,IF(ISBLANK(B597),0,(B597/B610)*K587))/1000</f>
        <v>0</v>
      </c>
      <c r="H597" s="5285"/>
      <c r="I597" s="5286">
        <f>IF(ISTEXT(C597),0,IF(ISBLANK(C597),0,(C597/C610)*M587))/1000</f>
        <v>0</v>
      </c>
      <c r="J597" s="5286"/>
      <c r="K597" s="3213" t="s">
        <v>397</v>
      </c>
      <c r="L597" s="2197"/>
      <c r="M597" s="2197"/>
      <c r="N597" s="2492"/>
      <c r="O597" s="2801"/>
      <c r="P597" s="2856"/>
      <c r="Q597" s="2856"/>
      <c r="R597" s="2856"/>
      <c r="S597" s="3214" t="s">
        <v>335</v>
      </c>
      <c r="T597" s="3203"/>
      <c r="U597" s="2961"/>
      <c r="V597" s="2808"/>
      <c r="W597" s="3183" t="str">
        <f t="shared" si="41"/>
        <v>EXEMPLE</v>
      </c>
      <c r="X597" s="3184" t="str">
        <f t="shared" si="42"/>
        <v>EXEMPLE</v>
      </c>
      <c r="Y597" s="3189" t="str">
        <f t="shared" si="43"/>
        <v>EXEMPLE</v>
      </c>
      <c r="Z597" s="2831"/>
      <c r="AA597" s="3594" t="s">
        <v>2373</v>
      </c>
    </row>
    <row r="598" spans="1:27" ht="21">
      <c r="A598" s="5209"/>
      <c r="B598" s="2819"/>
      <c r="C598" s="3381"/>
      <c r="D598" s="3125"/>
      <c r="E598" s="2437"/>
      <c r="F598" s="2159"/>
      <c r="G598" s="5284">
        <f>IF(ISTEXT(B598),0,IF(ISBLANK(B598),0,(B598/B610)*K587))/1000</f>
        <v>0</v>
      </c>
      <c r="H598" s="5284"/>
      <c r="I598" s="5285">
        <f>IF(ISTEXT(C598),0,IF(ISBLANK(C598),0,(C598/C610)*M587))/1000</f>
        <v>0</v>
      </c>
      <c r="J598" s="5285"/>
      <c r="K598" s="3213" t="s">
        <v>398</v>
      </c>
      <c r="L598" s="2197"/>
      <c r="M598" s="2197"/>
      <c r="N598" s="2492"/>
      <c r="O598" s="2801"/>
      <c r="P598" s="2856"/>
      <c r="Q598" s="2856"/>
      <c r="R598" s="2856"/>
      <c r="S598" s="3214"/>
      <c r="T598" s="3203"/>
      <c r="U598" s="2961"/>
      <c r="V598" s="2808"/>
      <c r="W598" s="3183" t="str">
        <f t="shared" si="41"/>
        <v/>
      </c>
      <c r="X598" s="3184" t="str">
        <f t="shared" si="42"/>
        <v/>
      </c>
      <c r="Y598" s="3189" t="str">
        <f t="shared" si="43"/>
        <v/>
      </c>
      <c r="Z598" s="2831"/>
      <c r="AA598" s="3594" t="s">
        <v>2373</v>
      </c>
    </row>
    <row r="599" spans="1:27" ht="21">
      <c r="A599" s="5209"/>
      <c r="B599" s="3381"/>
      <c r="C599" s="2998">
        <v>500</v>
      </c>
      <c r="D599" s="3125" t="s">
        <v>399</v>
      </c>
      <c r="E599" s="2437"/>
      <c r="F599" s="2198"/>
      <c r="G599" s="5285">
        <f>IF(ISTEXT(B599),0,IF(ISBLANK(B599),0,(B599/B610)*K587))/1000</f>
        <v>0</v>
      </c>
      <c r="H599" s="5285"/>
      <c r="I599" s="5286">
        <f>IF(ISTEXT(C599),0,IF(ISBLANK(C599),0,(C599/C610)*M587))/1000</f>
        <v>2</v>
      </c>
      <c r="J599" s="5286"/>
      <c r="K599" s="3213" t="s">
        <v>400</v>
      </c>
      <c r="L599" s="2197"/>
      <c r="M599" s="2197"/>
      <c r="N599" s="2492"/>
      <c r="O599" s="2801"/>
      <c r="P599" s="2856"/>
      <c r="Q599" s="2856"/>
      <c r="R599" s="2856"/>
      <c r="S599" s="3214" t="s">
        <v>399</v>
      </c>
      <c r="T599" s="3203"/>
      <c r="U599" s="2961"/>
      <c r="V599" s="2808"/>
      <c r="W599" s="3183" t="str">
        <f t="shared" si="41"/>
        <v>Fondant blanc</v>
      </c>
      <c r="X599" s="3184" t="str">
        <f t="shared" si="42"/>
        <v>Fondant blanc</v>
      </c>
      <c r="Y599" s="3189" t="str">
        <f t="shared" si="43"/>
        <v>Fondant blanc</v>
      </c>
      <c r="Z599" s="2831"/>
      <c r="AA599" s="3594" t="s">
        <v>2373</v>
      </c>
    </row>
    <row r="600" spans="1:27" ht="21">
      <c r="A600" s="5209"/>
      <c r="B600" s="2819">
        <v>1000</v>
      </c>
      <c r="C600" s="3381"/>
      <c r="D600" s="3125" t="s">
        <v>401</v>
      </c>
      <c r="E600" s="2437"/>
      <c r="F600" s="2159"/>
      <c r="G600" s="5284">
        <f>IF(ISTEXT(B600),0,IF(ISBLANK(B600),0,(B600/B610)*K587))/1000</f>
        <v>1</v>
      </c>
      <c r="H600" s="5284"/>
      <c r="I600" s="5285">
        <f>IF(ISTEXT(C600),0,IF(ISBLANK(C600),0,(C600/C610)*M587))/1000</f>
        <v>0</v>
      </c>
      <c r="J600" s="5285"/>
      <c r="K600" s="3213"/>
      <c r="L600" s="2197"/>
      <c r="M600" s="2197"/>
      <c r="N600" s="2492"/>
      <c r="O600" s="2801"/>
      <c r="P600" s="2856"/>
      <c r="Q600" s="2856"/>
      <c r="R600" s="2856"/>
      <c r="S600" s="3214" t="s">
        <v>401</v>
      </c>
      <c r="T600" s="3203"/>
      <c r="U600" s="2961"/>
      <c r="V600" s="2808"/>
      <c r="W600" s="3183" t="str">
        <f t="shared" si="41"/>
        <v>Chocolat blanc</v>
      </c>
      <c r="X600" s="3184" t="str">
        <f t="shared" si="42"/>
        <v>Chocolat blanc</v>
      </c>
      <c r="Y600" s="3189" t="str">
        <f t="shared" si="43"/>
        <v>Chocolat blanc</v>
      </c>
      <c r="Z600" s="2831"/>
      <c r="AA600" s="3594" t="s">
        <v>2373</v>
      </c>
    </row>
    <row r="601" spans="1:27" ht="21">
      <c r="A601" s="5209"/>
      <c r="B601" s="3381"/>
      <c r="C601" s="2998"/>
      <c r="D601" s="3125"/>
      <c r="E601" s="2437"/>
      <c r="F601" s="2159"/>
      <c r="G601" s="5285">
        <f>IF(ISTEXT(B601),0,IF(ISBLANK(B601),0,(B601/B610)*K587))/1000</f>
        <v>0</v>
      </c>
      <c r="H601" s="5285"/>
      <c r="I601" s="5286">
        <f>IF(ISTEXT(C601),0,IF(ISBLANK(C601),0,(C601/C610)*M587))/1000</f>
        <v>0</v>
      </c>
      <c r="J601" s="5286"/>
      <c r="K601" s="3213"/>
      <c r="L601" s="2197"/>
      <c r="M601" s="2197"/>
      <c r="N601" s="2492"/>
      <c r="O601" s="2801"/>
      <c r="P601" s="2856"/>
      <c r="Q601" s="2856"/>
      <c r="R601" s="2856"/>
      <c r="S601" s="3214"/>
      <c r="T601" s="3203"/>
      <c r="U601" s="2961"/>
      <c r="V601" s="2808"/>
      <c r="W601" s="3183" t="str">
        <f t="shared" si="41"/>
        <v/>
      </c>
      <c r="X601" s="3184" t="str">
        <f t="shared" si="42"/>
        <v/>
      </c>
      <c r="Y601" s="3189" t="str">
        <f t="shared" si="43"/>
        <v/>
      </c>
      <c r="Z601" s="2831"/>
      <c r="AA601" s="3594" t="s">
        <v>2373</v>
      </c>
    </row>
    <row r="602" spans="1:27" ht="21">
      <c r="A602" s="5209"/>
      <c r="B602" s="2819"/>
      <c r="C602" s="3381"/>
      <c r="D602" s="3125" t="s">
        <v>392</v>
      </c>
      <c r="E602" s="2437"/>
      <c r="F602" s="2159"/>
      <c r="G602" s="5284">
        <f>IF(ISTEXT(B602),0,IF(ISBLANK(B602),0,(B602/B610)*K587))/1000</f>
        <v>0</v>
      </c>
      <c r="H602" s="5284"/>
      <c r="I602" s="5285">
        <f>IF(ISTEXT(C602),0,IF(ISBLANK(C602),0,(C602/C610)*M587))/1000</f>
        <v>0</v>
      </c>
      <c r="J602" s="5285"/>
      <c r="K602" s="3213"/>
      <c r="L602" s="2197"/>
      <c r="M602" s="2197"/>
      <c r="N602" s="2492"/>
      <c r="O602" s="2801"/>
      <c r="P602" s="2856"/>
      <c r="Q602" s="2856"/>
      <c r="R602" s="2856"/>
      <c r="S602" s="3214" t="s">
        <v>392</v>
      </c>
      <c r="T602" s="3203"/>
      <c r="U602" s="2961"/>
      <c r="V602" s="2808"/>
      <c r="W602" s="3183" t="str">
        <f t="shared" si="41"/>
        <v>OU</v>
      </c>
      <c r="X602" s="3184" t="str">
        <f t="shared" si="42"/>
        <v>OU</v>
      </c>
      <c r="Y602" s="3189" t="str">
        <f t="shared" si="43"/>
        <v>OU</v>
      </c>
      <c r="Z602" s="2831"/>
      <c r="AA602" s="3594" t="s">
        <v>2373</v>
      </c>
    </row>
    <row r="603" spans="1:27" ht="21">
      <c r="A603" s="5209"/>
      <c r="B603" s="3381"/>
      <c r="C603" s="2998"/>
      <c r="D603" s="3125" t="s">
        <v>402</v>
      </c>
      <c r="E603" s="2437"/>
      <c r="F603" s="2159"/>
      <c r="G603" s="5285">
        <f>IF(ISTEXT(B603),0,IF(ISBLANK(B603),0,(B603/B610)*K587))/1000</f>
        <v>0</v>
      </c>
      <c r="H603" s="5285"/>
      <c r="I603" s="5286">
        <f>IF(ISTEXT(C603),0,IF(ISBLANK(C603),0,(C603/C610)*M587))/1000</f>
        <v>0</v>
      </c>
      <c r="J603" s="5286"/>
      <c r="K603" s="3213"/>
      <c r="L603" s="2197"/>
      <c r="M603" s="2197"/>
      <c r="N603" s="2492"/>
      <c r="O603" s="2801"/>
      <c r="P603" s="2856"/>
      <c r="Q603" s="2856"/>
      <c r="R603" s="2856"/>
      <c r="S603" s="3214" t="s">
        <v>402</v>
      </c>
      <c r="T603" s="3203"/>
      <c r="U603" s="2961"/>
      <c r="V603" s="2808"/>
      <c r="W603" s="3183" t="str">
        <f t="shared" si="41"/>
        <v>coller dans cette colonne D</v>
      </c>
      <c r="X603" s="3184" t="str">
        <f t="shared" si="42"/>
        <v>coller dans cette colonne D</v>
      </c>
      <c r="Y603" s="3189" t="str">
        <f t="shared" si="43"/>
        <v>Coller dans cette colonne D</v>
      </c>
      <c r="Z603" s="2831"/>
      <c r="AA603" s="3594" t="s">
        <v>2373</v>
      </c>
    </row>
    <row r="604" spans="1:27" ht="21">
      <c r="A604" s="5209"/>
      <c r="B604" s="2819"/>
      <c r="C604" s="3381"/>
      <c r="D604" s="3125" t="s">
        <v>403</v>
      </c>
      <c r="E604" s="2437"/>
      <c r="F604" s="2159"/>
      <c r="G604" s="5284">
        <f>IF(ISTEXT(B604),0,IF(ISBLANK(B604),0,(B604/B610)*K587))/1000</f>
        <v>0</v>
      </c>
      <c r="H604" s="5284"/>
      <c r="I604" s="5285">
        <f>IF(ISTEXT(C604),0,IF(ISBLANK(C604),0,(C604/C610)*M587))/1000</f>
        <v>0</v>
      </c>
      <c r="J604" s="5285"/>
      <c r="K604" s="3213"/>
      <c r="L604" s="2197"/>
      <c r="M604" s="2197"/>
      <c r="N604" s="2492"/>
      <c r="O604" s="2801"/>
      <c r="P604" s="2856"/>
      <c r="Q604" s="2856"/>
      <c r="R604" s="2856"/>
      <c r="S604" s="3214" t="s">
        <v>403</v>
      </c>
      <c r="T604" s="3203"/>
      <c r="U604" s="2961"/>
      <c r="V604" s="2808"/>
      <c r="W604" s="3183" t="str">
        <f t="shared" si="41"/>
        <v>les ingrédients</v>
      </c>
      <c r="X604" s="3184" t="str">
        <f t="shared" si="42"/>
        <v>les ingrédients</v>
      </c>
      <c r="Y604" s="3189" t="str">
        <f t="shared" si="43"/>
        <v>Les ingrédients</v>
      </c>
      <c r="Z604" s="2831"/>
      <c r="AA604" s="3594" t="s">
        <v>2373</v>
      </c>
    </row>
    <row r="605" spans="1:27" ht="21">
      <c r="A605" s="5209"/>
      <c r="B605" s="3381"/>
      <c r="C605" s="2998"/>
      <c r="D605" s="3125" t="s">
        <v>396</v>
      </c>
      <c r="E605" s="2437"/>
      <c r="F605" s="2159"/>
      <c r="G605" s="5285">
        <f>IF(ISTEXT(B605),0,IF(ISBLANK(B605),0,(B605/B610)*K587))/1000</f>
        <v>0</v>
      </c>
      <c r="H605" s="5285"/>
      <c r="I605" s="5286">
        <f>IF(ISTEXT(C605),0,IF(ISBLANK(C605),0,(C605/C610)*M587))/1000</f>
        <v>0</v>
      </c>
      <c r="J605" s="5286"/>
      <c r="K605" s="3213"/>
      <c r="L605" s="2197"/>
      <c r="M605" s="2197"/>
      <c r="N605" s="2492"/>
      <c r="O605" s="2801"/>
      <c r="P605" s="2856"/>
      <c r="Q605" s="2856"/>
      <c r="R605" s="2856"/>
      <c r="S605" s="3214" t="s">
        <v>396</v>
      </c>
      <c r="T605" s="3203"/>
      <c r="U605" s="2961"/>
      <c r="V605" s="2808"/>
      <c r="W605" s="3183" t="str">
        <f t="shared" si="41"/>
        <v>que vous avez copié sur le net</v>
      </c>
      <c r="X605" s="3184" t="str">
        <f t="shared" si="42"/>
        <v>que vous avez copié sur le net</v>
      </c>
      <c r="Y605" s="3189" t="str">
        <f t="shared" si="43"/>
        <v>Que vous avez copié sur le net</v>
      </c>
      <c r="Z605" s="2831"/>
      <c r="AA605" s="3594" t="s">
        <v>2373</v>
      </c>
    </row>
    <row r="606" spans="1:27" ht="21">
      <c r="A606" s="5209"/>
      <c r="B606" s="2819"/>
      <c r="C606" s="3381"/>
      <c r="D606" s="3125" t="s">
        <v>397</v>
      </c>
      <c r="E606" s="2437"/>
      <c r="F606" s="2159"/>
      <c r="G606" s="5284">
        <f>IF(ISTEXT(B606),0,IF(ISBLANK(B606),0,(B606/B610)*K587))/1000</f>
        <v>0</v>
      </c>
      <c r="H606" s="5284"/>
      <c r="I606" s="5285">
        <f>IF(ISTEXT(C606),0,IF(ISBLANK(C606),0,(C606/C610)*M587))/1000</f>
        <v>0</v>
      </c>
      <c r="J606" s="5285"/>
      <c r="K606" s="3213"/>
      <c r="L606" s="2197"/>
      <c r="M606" s="2197"/>
      <c r="N606" s="2492"/>
      <c r="O606" s="2801"/>
      <c r="P606" s="2856"/>
      <c r="Q606" s="2856"/>
      <c r="R606" s="2856"/>
      <c r="S606" s="3214" t="s">
        <v>397</v>
      </c>
      <c r="T606" s="3203"/>
      <c r="U606" s="2961"/>
      <c r="V606" s="2808"/>
      <c r="W606" s="3183" t="str">
        <f t="shared" si="41"/>
        <v xml:space="preserve">collage Spécial 1-2-3 Valeurs </v>
      </c>
      <c r="X606" s="3184" t="str">
        <f t="shared" si="42"/>
        <v>collage Spécial 1-2-3 Valeurs</v>
      </c>
      <c r="Y606" s="3189" t="str">
        <f t="shared" si="43"/>
        <v>Collage Spécial 1-2-3 Valeurs</v>
      </c>
      <c r="Z606" s="2831"/>
      <c r="AA606" s="3594" t="s">
        <v>2373</v>
      </c>
    </row>
    <row r="607" spans="1:27" ht="21">
      <c r="A607" s="5209"/>
      <c r="B607" s="3381"/>
      <c r="C607" s="2998"/>
      <c r="D607" s="3125" t="s">
        <v>398</v>
      </c>
      <c r="E607" s="2437"/>
      <c r="F607" s="2159"/>
      <c r="G607" s="5285">
        <f>IF(ISTEXT(B607),0,IF(ISBLANK(B607),0,(B607/B610)*K587))/1000</f>
        <v>0</v>
      </c>
      <c r="H607" s="5285"/>
      <c r="I607" s="5286">
        <f>IF(ISTEXT(C607),0,IF(ISBLANK(C607),0,(C607/C610)*M587))/1000</f>
        <v>0</v>
      </c>
      <c r="J607" s="5286"/>
      <c r="K607" s="3213"/>
      <c r="L607" s="2197"/>
      <c r="M607" s="2197"/>
      <c r="N607" s="2492"/>
      <c r="O607" s="2801"/>
      <c r="P607" s="2856"/>
      <c r="Q607" s="2856"/>
      <c r="R607" s="2856"/>
      <c r="S607" s="3214" t="s">
        <v>398</v>
      </c>
      <c r="T607" s="3203"/>
      <c r="U607" s="2961"/>
      <c r="V607" s="2808"/>
      <c r="W607" s="3183" t="str">
        <f t="shared" si="41"/>
        <v xml:space="preserve">ou (R) respecter la mise en forme </v>
      </c>
      <c r="X607" s="3184" t="str">
        <f t="shared" si="42"/>
        <v>ou (R) respecter la mise en forme</v>
      </c>
      <c r="Y607" s="3189" t="str">
        <f t="shared" si="43"/>
        <v>Ou (R) respecter la mise en forme</v>
      </c>
      <c r="Z607" s="2831"/>
      <c r="AA607" s="3594" t="s">
        <v>2373</v>
      </c>
    </row>
    <row r="608" spans="1:27" ht="21">
      <c r="A608" s="5209"/>
      <c r="B608" s="2819"/>
      <c r="C608" s="3381"/>
      <c r="D608" s="3125" t="s">
        <v>400</v>
      </c>
      <c r="E608" s="2437"/>
      <c r="F608" s="2159"/>
      <c r="G608" s="5284">
        <f>IF(ISTEXT(B608),0,IF(ISBLANK(B608),0,(B608/B610)*K587))/1000</f>
        <v>0</v>
      </c>
      <c r="H608" s="5284"/>
      <c r="I608" s="5285">
        <f>IF(ISTEXT(C608),0,IF(ISBLANK(C608),0,(C608/C610)*M587))/1000</f>
        <v>0</v>
      </c>
      <c r="J608" s="5285"/>
      <c r="K608" s="3213"/>
      <c r="L608" s="2196"/>
      <c r="M608" s="2196"/>
      <c r="N608" s="2493"/>
      <c r="O608" s="2801"/>
      <c r="P608" s="2856"/>
      <c r="Q608" s="2856"/>
      <c r="R608" s="2856"/>
      <c r="S608" s="3214" t="s">
        <v>400</v>
      </c>
      <c r="T608" s="3203"/>
      <c r="U608" s="2961"/>
      <c r="V608" s="2808"/>
      <c r="W608" s="3183" t="str">
        <f t="shared" si="41"/>
        <v>de destination</v>
      </c>
      <c r="X608" s="3184" t="str">
        <f t="shared" si="42"/>
        <v>de destination</v>
      </c>
      <c r="Y608" s="3189" t="str">
        <f t="shared" si="43"/>
        <v>De destination</v>
      </c>
      <c r="Z608" s="2831"/>
      <c r="AA608" s="3594" t="s">
        <v>2373</v>
      </c>
    </row>
    <row r="609" spans="1:31" ht="21.75" thickBot="1">
      <c r="A609" s="5209"/>
      <c r="B609" s="3381"/>
      <c r="C609" s="2998"/>
      <c r="D609" s="3125"/>
      <c r="E609" s="2191"/>
      <c r="F609" s="2191"/>
      <c r="G609" s="5285">
        <f>IF(ISTEXT(B609),0,IF(ISBLANK(B609),0,(B609/B610)*K587))/1000</f>
        <v>0</v>
      </c>
      <c r="H609" s="5285"/>
      <c r="I609" s="5286">
        <f>IF(ISTEXT(C609),0,IF(ISBLANK(C609),0,(C609/C610)*M587))/1000</f>
        <v>0</v>
      </c>
      <c r="J609" s="5286"/>
      <c r="K609" s="3213"/>
      <c r="L609" s="2196"/>
      <c r="M609" s="2196"/>
      <c r="N609" s="2493"/>
      <c r="O609" s="2801"/>
      <c r="P609" s="2856"/>
      <c r="Q609" s="2856"/>
      <c r="R609" s="2856"/>
      <c r="S609" s="3214" t="s">
        <v>258</v>
      </c>
      <c r="T609" s="3203"/>
      <c r="U609" s="2961"/>
      <c r="V609" s="2808"/>
      <c r="W609" s="3183" t="str">
        <f t="shared" si="41"/>
        <v>pour 1.5g ajoutez (format) une décimale</v>
      </c>
      <c r="X609" s="3184" t="str">
        <f t="shared" si="42"/>
        <v>pour 1.5g ajoutez (format) une décimale</v>
      </c>
      <c r="Y609" s="3189" t="str">
        <f t="shared" si="43"/>
        <v>Pour 1.5g ajoutez (format) une décimale</v>
      </c>
      <c r="Z609" s="2831"/>
      <c r="AA609" s="3755" t="s">
        <v>2974</v>
      </c>
      <c r="AB609" s="2834"/>
      <c r="AC609" s="2834"/>
      <c r="AD609" s="2834"/>
      <c r="AE609" s="2834"/>
    </row>
    <row r="610" spans="1:31" ht="21" customHeight="1">
      <c r="A610" s="5209"/>
      <c r="B610" s="2392">
        <f>SUM(B590:B609)</f>
        <v>1000</v>
      </c>
      <c r="C610" s="2392">
        <f>SUM(C590:C609)</f>
        <v>500</v>
      </c>
      <c r="D610" s="2155"/>
      <c r="E610" s="2155"/>
      <c r="F610" s="2155"/>
      <c r="G610" s="2155"/>
      <c r="H610" s="2155"/>
      <c r="I610" s="2155"/>
      <c r="J610" s="2155"/>
      <c r="K610" s="2155"/>
      <c r="L610" s="2155"/>
      <c r="M610" s="2155"/>
      <c r="N610" s="2427"/>
      <c r="O610" s="2801"/>
      <c r="P610" s="2831"/>
      <c r="Q610" s="2831"/>
      <c r="R610" s="2831"/>
      <c r="S610" s="5072" t="s">
        <v>2837</v>
      </c>
      <c r="T610" s="5073"/>
      <c r="U610" s="5076" t="s">
        <v>2426</v>
      </c>
      <c r="V610" s="5077"/>
      <c r="W610" s="3308"/>
      <c r="X610" s="3309"/>
      <c r="Y610" s="3310"/>
      <c r="Z610" s="2831"/>
      <c r="AA610" s="3755" t="s">
        <v>2974</v>
      </c>
      <c r="AB610" s="2834"/>
      <c r="AC610" s="2834"/>
      <c r="AD610" s="2834"/>
      <c r="AE610" s="2834"/>
    </row>
    <row r="611" spans="1:31" ht="21">
      <c r="A611" s="5209"/>
      <c r="B611" s="2494">
        <f>SUM(B590:B609)/1000</f>
        <v>1</v>
      </c>
      <c r="C611" s="2495">
        <f>SUM(C590:C609)/1000</f>
        <v>0.5</v>
      </c>
      <c r="D611" s="5278" t="s">
        <v>313</v>
      </c>
      <c r="E611" s="5278"/>
      <c r="F611" s="5278"/>
      <c r="G611" s="5279">
        <f>SUM(G589:G610)</f>
        <v>1</v>
      </c>
      <c r="H611" s="5279"/>
      <c r="I611" s="5279">
        <f>SUM(I589:I610)</f>
        <v>2</v>
      </c>
      <c r="J611" s="5279"/>
      <c r="K611" s="2496"/>
      <c r="L611" s="2497"/>
      <c r="M611" s="2497"/>
      <c r="N611" s="2498"/>
      <c r="O611" s="2801"/>
      <c r="P611" s="2831"/>
      <c r="Q611" s="2831"/>
      <c r="R611" s="2831"/>
      <c r="S611" s="5074"/>
      <c r="T611" s="5075"/>
      <c r="U611" s="5280" t="s">
        <v>2459</v>
      </c>
      <c r="V611" s="5281"/>
      <c r="W611" s="3311"/>
      <c r="X611" s="3312"/>
      <c r="Y611" s="3313"/>
      <c r="Z611" s="2831"/>
      <c r="AA611" s="3755" t="s">
        <v>2974</v>
      </c>
      <c r="AB611" s="2834"/>
      <c r="AC611" s="2834"/>
      <c r="AD611" s="2834"/>
      <c r="AE611" s="2834"/>
    </row>
    <row r="612" spans="1:31" ht="18.75">
      <c r="A612" s="5209"/>
      <c r="B612" s="5156"/>
      <c r="C612" s="5157"/>
      <c r="D612" s="5157"/>
      <c r="E612" s="5157"/>
      <c r="F612" s="5157"/>
      <c r="G612" s="5157"/>
      <c r="H612" s="5157"/>
      <c r="I612" s="5157"/>
      <c r="J612" s="5157"/>
      <c r="K612" s="5157"/>
      <c r="L612" s="5157"/>
      <c r="M612" s="5157"/>
      <c r="N612" s="5158"/>
      <c r="O612" s="2801"/>
      <c r="P612" s="2831"/>
      <c r="Q612" s="2831"/>
      <c r="R612" s="2831"/>
      <c r="S612" s="5074"/>
      <c r="T612" s="5075"/>
      <c r="U612" s="5282" t="s">
        <v>2460</v>
      </c>
      <c r="V612" s="5283"/>
      <c r="W612" s="3311"/>
      <c r="X612" s="3312"/>
      <c r="Y612" s="3313"/>
      <c r="Z612" s="2831"/>
      <c r="AA612" s="3755" t="s">
        <v>2974</v>
      </c>
      <c r="AB612" s="2834"/>
      <c r="AC612" s="2834"/>
      <c r="AD612" s="2834"/>
      <c r="AE612" s="2834"/>
    </row>
    <row r="613" spans="1:31" ht="21" customHeight="1">
      <c r="A613" s="5209"/>
      <c r="B613" s="2499" t="s">
        <v>334</v>
      </c>
      <c r="C613" s="2373" t="s">
        <v>281</v>
      </c>
      <c r="D613" s="5117"/>
      <c r="E613" s="5118"/>
      <c r="F613" s="5118"/>
      <c r="G613" s="5118"/>
      <c r="H613" s="5118"/>
      <c r="I613" s="5118"/>
      <c r="J613" s="5118"/>
      <c r="K613" s="5118"/>
      <c r="L613" s="5118"/>
      <c r="M613" s="5118"/>
      <c r="N613" s="5119"/>
      <c r="O613" s="2801"/>
      <c r="P613" s="2831"/>
      <c r="Q613" s="2831"/>
      <c r="R613" s="2831"/>
      <c r="S613" s="5074"/>
      <c r="T613" s="5075"/>
      <c r="U613" s="5289" t="s">
        <v>2461</v>
      </c>
      <c r="V613" s="5290"/>
      <c r="W613" s="3314"/>
      <c r="X613" s="3312"/>
      <c r="Y613" s="3313"/>
      <c r="Z613" s="2831"/>
      <c r="AA613" s="3755" t="s">
        <v>2974</v>
      </c>
      <c r="AB613" s="2834"/>
      <c r="AC613" s="2834"/>
      <c r="AD613" s="2834"/>
      <c r="AE613" s="2834"/>
    </row>
    <row r="614" spans="1:31" ht="18.75">
      <c r="A614" s="5209"/>
      <c r="B614" s="5242" t="s">
        <v>2387</v>
      </c>
      <c r="C614" s="5243"/>
      <c r="D614" s="5243"/>
      <c r="E614" s="5243"/>
      <c r="F614" s="5243"/>
      <c r="G614" s="5243"/>
      <c r="H614" s="5243"/>
      <c r="I614" s="5243"/>
      <c r="J614" s="5243"/>
      <c r="K614" s="5243"/>
      <c r="L614" s="5243"/>
      <c r="M614" s="5243"/>
      <c r="N614" s="5244"/>
      <c r="O614" s="2801"/>
      <c r="P614" s="2831"/>
      <c r="Q614" s="2831"/>
      <c r="R614" s="2831"/>
      <c r="S614" s="5074"/>
      <c r="T614" s="5075"/>
      <c r="U614" s="5289" t="s">
        <v>2471</v>
      </c>
      <c r="V614" s="5290"/>
      <c r="W614" s="3314"/>
      <c r="X614" s="3312"/>
      <c r="Y614" s="3313"/>
      <c r="Z614" s="2831"/>
      <c r="AA614" s="3755" t="s">
        <v>2974</v>
      </c>
      <c r="AB614" s="2834"/>
      <c r="AC614" s="2834"/>
      <c r="AD614" s="2834"/>
      <c r="AE614" s="2834"/>
    </row>
    <row r="615" spans="1:31" ht="23.25">
      <c r="A615" s="5209"/>
      <c r="B615" s="5267" t="s">
        <v>263</v>
      </c>
      <c r="C615" s="5268"/>
      <c r="D615" s="5268"/>
      <c r="E615" s="5268"/>
      <c r="F615" s="5268"/>
      <c r="G615" s="5268"/>
      <c r="H615" s="5268"/>
      <c r="I615" s="5268"/>
      <c r="J615" s="5268"/>
      <c r="K615" s="5268"/>
      <c r="L615" s="5268"/>
      <c r="M615" s="5268"/>
      <c r="N615" s="5269"/>
      <c r="O615" s="2801"/>
      <c r="P615" s="2831"/>
      <c r="Q615" s="2831"/>
      <c r="R615" s="2831"/>
      <c r="S615" s="5074"/>
      <c r="T615" s="5075"/>
      <c r="U615" s="5036" t="s">
        <v>2427</v>
      </c>
      <c r="V615" s="5037"/>
      <c r="W615" s="3314"/>
      <c r="X615" s="3312"/>
      <c r="Y615" s="3313"/>
      <c r="Z615" s="2831"/>
      <c r="AA615" s="3755" t="s">
        <v>2974</v>
      </c>
      <c r="AB615" s="2834"/>
      <c r="AC615" s="2834"/>
      <c r="AD615" s="2834"/>
      <c r="AE615" s="2834"/>
    </row>
    <row r="616" spans="1:31" ht="21.75" thickBot="1">
      <c r="A616" s="5209"/>
      <c r="B616" s="5267"/>
      <c r="C616" s="5268"/>
      <c r="D616" s="5268"/>
      <c r="E616" s="5268"/>
      <c r="F616" s="5268"/>
      <c r="G616" s="5268"/>
      <c r="H616" s="5268"/>
      <c r="I616" s="5268"/>
      <c r="J616" s="5268"/>
      <c r="K616" s="5268"/>
      <c r="L616" s="5268"/>
      <c r="M616" s="5268"/>
      <c r="N616" s="5269"/>
      <c r="O616" s="2801"/>
      <c r="P616" s="2831"/>
      <c r="Q616" s="2831"/>
      <c r="R616" s="2831"/>
      <c r="S616" s="5287"/>
      <c r="T616" s="5288"/>
      <c r="U616" s="5040" t="s">
        <v>2486</v>
      </c>
      <c r="V616" s="5041"/>
      <c r="W616" s="3315"/>
      <c r="X616" s="3316"/>
      <c r="Y616" s="3317"/>
      <c r="Z616" s="2831"/>
      <c r="AA616" s="3755" t="s">
        <v>2974</v>
      </c>
      <c r="AB616" s="2834"/>
      <c r="AC616" s="2834"/>
      <c r="AD616" s="2834"/>
      <c r="AE616" s="2834"/>
    </row>
    <row r="617" spans="1:31" ht="19.5" thickBot="1">
      <c r="A617" s="5209"/>
      <c r="B617" s="2432" t="s">
        <v>336</v>
      </c>
      <c r="C617" s="2433"/>
      <c r="D617" s="2404"/>
      <c r="E617" s="2198"/>
      <c r="F617" s="2354"/>
      <c r="G617" s="2354"/>
      <c r="H617" s="2354"/>
      <c r="I617" s="2354"/>
      <c r="J617" s="2354"/>
      <c r="K617" s="2206" t="s">
        <v>318</v>
      </c>
      <c r="L617" s="2354"/>
      <c r="M617" s="2354"/>
      <c r="N617" s="2405"/>
      <c r="O617" s="2801"/>
      <c r="P617" s="2831"/>
      <c r="Q617" s="2831"/>
      <c r="R617" s="2831"/>
      <c r="W617" s="2856"/>
      <c r="X617" s="2856"/>
      <c r="Y617" s="2856"/>
      <c r="Z617" s="2831"/>
      <c r="AA617" s="3755" t="s">
        <v>2974</v>
      </c>
      <c r="AB617" s="2834"/>
      <c r="AC617" s="2834"/>
      <c r="AD617" s="2834"/>
      <c r="AE617" s="2834"/>
    </row>
    <row r="618" spans="1:31" ht="23.25">
      <c r="A618" s="5209"/>
      <c r="B618" s="2461"/>
      <c r="C618" s="2462"/>
      <c r="D618" s="2407"/>
      <c r="E618" s="2354"/>
      <c r="F618" s="2408"/>
      <c r="G618" s="2408"/>
      <c r="H618" s="2408"/>
      <c r="I618" s="2408"/>
      <c r="J618" s="2408"/>
      <c r="K618" s="2206" t="s">
        <v>319</v>
      </c>
      <c r="L618" s="2408"/>
      <c r="M618" s="2408"/>
      <c r="N618" s="2409"/>
      <c r="O618" s="2831"/>
      <c r="P618" s="2831"/>
      <c r="Q618" s="2831"/>
      <c r="R618" s="2831"/>
      <c r="S618" s="3199" t="s">
        <v>2781</v>
      </c>
      <c r="T618" s="3137"/>
      <c r="U618" s="3137"/>
      <c r="V618" s="3140"/>
      <c r="W618" s="2869" t="s">
        <v>2402</v>
      </c>
      <c r="X618" s="2870"/>
      <c r="Y618" s="2871"/>
      <c r="Z618" s="2831"/>
      <c r="AA618" s="3755" t="s">
        <v>2974</v>
      </c>
      <c r="AB618" s="2834"/>
      <c r="AC618" s="2834"/>
      <c r="AD618" s="2834"/>
      <c r="AE618" s="2834"/>
    </row>
    <row r="619" spans="1:31" ht="23.25">
      <c r="A619" s="5209"/>
      <c r="B619" s="2463" t="s">
        <v>24</v>
      </c>
      <c r="C619" s="2152" t="s">
        <v>320</v>
      </c>
      <c r="D619" s="2152"/>
      <c r="E619" s="2152"/>
      <c r="F619" s="2152"/>
      <c r="G619" s="2152"/>
      <c r="H619" s="2152"/>
      <c r="I619" s="2152"/>
      <c r="J619" s="2152"/>
      <c r="K619" s="2206" t="s">
        <v>321</v>
      </c>
      <c r="L619" s="2152"/>
      <c r="M619" s="2152"/>
      <c r="N619" s="2411"/>
      <c r="O619" s="2831"/>
      <c r="P619" s="2831"/>
      <c r="Q619" s="2831"/>
      <c r="R619" s="2831"/>
      <c r="S619" s="3200" t="s">
        <v>2783</v>
      </c>
      <c r="T619" s="3138"/>
      <c r="U619" s="3138"/>
      <c r="V619" s="3141"/>
      <c r="W619" s="2868" t="s">
        <v>2404</v>
      </c>
      <c r="X619" s="2872"/>
      <c r="Y619" s="3193"/>
      <c r="Z619" s="2831"/>
      <c r="AA619" s="3755" t="s">
        <v>2974</v>
      </c>
      <c r="AB619" s="2834"/>
      <c r="AC619" s="2834"/>
      <c r="AD619" s="2834"/>
      <c r="AE619" s="2834"/>
    </row>
    <row r="620" spans="1:31" ht="21" customHeight="1">
      <c r="A620" s="5209"/>
      <c r="B620" s="2463" t="s">
        <v>27</v>
      </c>
      <c r="C620" s="2152"/>
      <c r="D620" s="2152"/>
      <c r="E620" s="2152"/>
      <c r="F620" s="2152"/>
      <c r="G620" s="2152"/>
      <c r="H620" s="2152"/>
      <c r="I620" s="2152"/>
      <c r="J620" s="2152"/>
      <c r="K620" s="2152"/>
      <c r="L620" s="2152"/>
      <c r="M620" s="2152"/>
      <c r="N620" s="2411"/>
      <c r="O620" s="2831"/>
      <c r="P620" s="2831"/>
      <c r="Q620" s="2831"/>
      <c r="R620" s="2831"/>
      <c r="S620" s="3200" t="s">
        <v>2782</v>
      </c>
      <c r="T620" s="3138"/>
      <c r="U620" s="3138"/>
      <c r="V620" s="3142"/>
      <c r="W620" s="2868" t="s">
        <v>2406</v>
      </c>
      <c r="X620" s="2872"/>
      <c r="Y620" s="3193"/>
      <c r="Z620" s="2831"/>
      <c r="AA620" s="3755" t="s">
        <v>2974</v>
      </c>
      <c r="AB620" s="2834"/>
      <c r="AC620" s="2834"/>
      <c r="AD620" s="2834"/>
      <c r="AE620" s="2834"/>
    </row>
    <row r="621" spans="1:31" ht="23.25">
      <c r="A621" s="5209"/>
      <c r="B621" s="2463" t="s">
        <v>264</v>
      </c>
      <c r="C621" s="2152" t="s">
        <v>34</v>
      </c>
      <c r="D621" s="2464"/>
      <c r="E621" s="2464"/>
      <c r="F621" s="2464"/>
      <c r="G621" s="2464"/>
      <c r="H621" s="2464"/>
      <c r="I621" s="2464"/>
      <c r="J621" s="2464"/>
      <c r="K621" s="2464"/>
      <c r="L621" s="2464"/>
      <c r="M621" s="2464"/>
      <c r="N621" s="2465"/>
      <c r="O621" s="2831"/>
      <c r="P621" s="2831"/>
      <c r="Q621" s="2831"/>
      <c r="R621" s="2831"/>
      <c r="S621" s="3200" t="s">
        <v>2407</v>
      </c>
      <c r="T621" s="3138"/>
      <c r="U621" s="3138"/>
      <c r="V621" s="3143"/>
      <c r="W621" s="2868" t="s">
        <v>2408</v>
      </c>
      <c r="X621" s="2872"/>
      <c r="Y621" s="3193"/>
      <c r="Z621" s="2831"/>
      <c r="AA621" s="3594" t="s">
        <v>2373</v>
      </c>
    </row>
    <row r="622" spans="1:31" ht="23.25">
      <c r="A622" s="5209"/>
      <c r="B622" s="2463" t="s">
        <v>12</v>
      </c>
      <c r="C622" s="2152" t="s">
        <v>35</v>
      </c>
      <c r="D622" s="2152"/>
      <c r="E622" s="2152"/>
      <c r="F622" s="2152"/>
      <c r="G622" s="2152"/>
      <c r="H622" s="2152"/>
      <c r="I622" s="2152"/>
      <c r="J622" s="2152"/>
      <c r="K622" s="2152"/>
      <c r="L622" s="2152"/>
      <c r="M622" s="2152"/>
      <c r="N622" s="2411"/>
      <c r="O622" s="2831"/>
      <c r="P622" s="2831"/>
      <c r="Q622" s="2831"/>
      <c r="R622" s="2831"/>
      <c r="S622" s="3200" t="s">
        <v>2409</v>
      </c>
      <c r="T622" s="3138"/>
      <c r="U622" s="3138"/>
      <c r="V622" s="3143"/>
      <c r="W622" s="2868" t="s">
        <v>2410</v>
      </c>
      <c r="X622" s="2872"/>
      <c r="Y622" s="3193"/>
      <c r="Z622" s="2831"/>
      <c r="AA622" s="3594" t="s">
        <v>2373</v>
      </c>
    </row>
    <row r="623" spans="1:31" ht="19.5" thickBot="1">
      <c r="A623" s="5209"/>
      <c r="B623" s="2463" t="s">
        <v>14</v>
      </c>
      <c r="C623" s="2152" t="s">
        <v>36</v>
      </c>
      <c r="D623" s="2152"/>
      <c r="E623" s="2152"/>
      <c r="F623" s="2152"/>
      <c r="G623" s="2152"/>
      <c r="H623" s="2152"/>
      <c r="I623" s="2152"/>
      <c r="J623" s="2152"/>
      <c r="K623" s="2152"/>
      <c r="L623" s="2152"/>
      <c r="M623" s="2152"/>
      <c r="N623" s="2411"/>
      <c r="O623" s="2831"/>
      <c r="P623" s="2831"/>
      <c r="Q623" s="2831"/>
      <c r="R623" s="2831"/>
      <c r="S623" s="3201"/>
      <c r="T623" s="3139"/>
      <c r="U623" s="3139"/>
      <c r="V623" s="3144"/>
      <c r="W623" s="2873" t="s">
        <v>2411</v>
      </c>
      <c r="X623" s="2874"/>
      <c r="Y623" s="2875"/>
      <c r="Z623" s="2831"/>
      <c r="AA623" s="3594" t="s">
        <v>2373</v>
      </c>
    </row>
    <row r="624" spans="1:31" ht="18.75">
      <c r="A624" s="5209"/>
      <c r="B624" s="2463" t="s">
        <v>16</v>
      </c>
      <c r="C624" s="2152" t="s">
        <v>37</v>
      </c>
      <c r="D624" s="2152"/>
      <c r="E624" s="2152"/>
      <c r="F624" s="2152"/>
      <c r="G624" s="2152"/>
      <c r="H624" s="2152"/>
      <c r="I624" s="2152"/>
      <c r="J624" s="2152"/>
      <c r="K624" s="2152"/>
      <c r="L624" s="2152"/>
      <c r="M624" s="2152"/>
      <c r="N624" s="2411"/>
      <c r="O624" s="2831"/>
      <c r="P624" s="2831"/>
      <c r="Q624" s="2831"/>
      <c r="R624" s="2856"/>
      <c r="W624" s="2856"/>
      <c r="X624" s="2856"/>
      <c r="Y624" s="2856"/>
      <c r="Z624" s="2831"/>
      <c r="AA624" s="3594" t="s">
        <v>2373</v>
      </c>
    </row>
    <row r="625" spans="1:27" ht="18.75" customHeight="1">
      <c r="A625" s="5209"/>
      <c r="B625" s="2463" t="s">
        <v>295</v>
      </c>
      <c r="C625" s="2152"/>
      <c r="D625" s="2152"/>
      <c r="E625" s="2152"/>
      <c r="F625" s="2152"/>
      <c r="G625" s="2152"/>
      <c r="H625" s="2152"/>
      <c r="I625" s="2152"/>
      <c r="J625" s="2152"/>
      <c r="K625" s="2152"/>
      <c r="L625" s="2152"/>
      <c r="M625" s="2152"/>
      <c r="N625" s="2411"/>
      <c r="O625" s="2831"/>
      <c r="P625" s="3494" t="s">
        <v>260</v>
      </c>
      <c r="Q625" s="5270" t="s">
        <v>2311</v>
      </c>
      <c r="R625" s="5270"/>
      <c r="S625" s="5270"/>
      <c r="T625" s="5270"/>
      <c r="U625" s="5270"/>
      <c r="V625" s="5270"/>
      <c r="W625" s="5270"/>
      <c r="X625" s="5270"/>
      <c r="Y625" s="5271"/>
      <c r="Z625" s="2831"/>
      <c r="AA625" s="3594" t="s">
        <v>2373</v>
      </c>
    </row>
    <row r="626" spans="1:27" ht="18.75" customHeight="1">
      <c r="A626" s="5209"/>
      <c r="B626" s="2463" t="s">
        <v>297</v>
      </c>
      <c r="C626" s="2152" t="s">
        <v>38</v>
      </c>
      <c r="D626" s="2152"/>
      <c r="E626" s="2152"/>
      <c r="F626" s="2152"/>
      <c r="G626" s="2152"/>
      <c r="H626" s="2152"/>
      <c r="I626" s="2152"/>
      <c r="J626" s="2152"/>
      <c r="K626" s="2152"/>
      <c r="L626" s="2152"/>
      <c r="M626" s="2152"/>
      <c r="N626" s="2411"/>
      <c r="O626" s="2831"/>
      <c r="P626" s="3494"/>
      <c r="Q626" s="5270"/>
      <c r="R626" s="5270"/>
      <c r="S626" s="5270"/>
      <c r="T626" s="5270"/>
      <c r="U626" s="5270"/>
      <c r="V626" s="5270"/>
      <c r="W626" s="5270"/>
      <c r="X626" s="5270"/>
      <c r="Y626" s="5271"/>
      <c r="Z626" s="2831"/>
      <c r="AA626" s="3594" t="s">
        <v>2373</v>
      </c>
    </row>
    <row r="627" spans="1:27" ht="27" thickBot="1">
      <c r="A627" s="5209"/>
      <c r="B627" s="2463" t="s">
        <v>351</v>
      </c>
      <c r="C627" s="2152"/>
      <c r="D627" s="2152"/>
      <c r="E627" s="2152"/>
      <c r="F627" s="2152"/>
      <c r="G627" s="2152"/>
      <c r="H627" s="2152"/>
      <c r="I627" s="2152"/>
      <c r="J627" s="2152"/>
      <c r="K627" s="2152"/>
      <c r="L627" s="2152"/>
      <c r="M627" s="2152"/>
      <c r="N627" s="2411"/>
      <c r="O627" s="2831"/>
      <c r="P627" s="5272"/>
      <c r="Q627" s="3340" t="str">
        <f>ADDRESS(ROW(),COLUMN(),4)</f>
        <v>Q627</v>
      </c>
      <c r="R627" s="3341"/>
      <c r="S627" s="3341"/>
      <c r="T627" s="3341"/>
      <c r="U627" s="3341"/>
      <c r="V627" s="3341"/>
      <c r="W627" s="3341"/>
      <c r="X627" s="3341"/>
      <c r="Y627" s="3342"/>
      <c r="Z627" s="2831"/>
      <c r="AA627" s="3594" t="s">
        <v>2373</v>
      </c>
    </row>
    <row r="628" spans="1:27" ht="18.75">
      <c r="A628" s="5209"/>
      <c r="B628" s="2463" t="s">
        <v>352</v>
      </c>
      <c r="C628" s="2152" t="s">
        <v>341</v>
      </c>
      <c r="D628" s="2152"/>
      <c r="E628" s="2152"/>
      <c r="F628" s="2152"/>
      <c r="G628" s="2152"/>
      <c r="H628" s="2152"/>
      <c r="I628" s="2152"/>
      <c r="J628" s="2152"/>
      <c r="K628" s="2152"/>
      <c r="L628" s="2152"/>
      <c r="M628" s="2152"/>
      <c r="N628" s="2411"/>
      <c r="O628" s="2831"/>
      <c r="P628" s="5272"/>
      <c r="Q628" s="2707" t="s">
        <v>342</v>
      </c>
      <c r="R628" s="3343" t="s">
        <v>756</v>
      </c>
      <c r="S628" s="3344"/>
      <c r="T628" s="3345"/>
      <c r="U628" s="3346"/>
      <c r="V628" s="3347"/>
      <c r="W628" s="3348"/>
      <c r="X628" s="3346"/>
      <c r="Y628" s="3349"/>
      <c r="Z628" s="2831"/>
      <c r="AA628" s="3594" t="s">
        <v>2373</v>
      </c>
    </row>
    <row r="629" spans="1:27" ht="18.75">
      <c r="A629" s="5209"/>
      <c r="B629" s="2463" t="s">
        <v>353</v>
      </c>
      <c r="C629" s="2152"/>
      <c r="D629" s="2152"/>
      <c r="E629" s="2152"/>
      <c r="F629" s="2152"/>
      <c r="G629" s="2152"/>
      <c r="H629" s="2152"/>
      <c r="I629" s="2152"/>
      <c r="J629" s="2152"/>
      <c r="K629" s="2152"/>
      <c r="L629" s="2152"/>
      <c r="M629" s="2152"/>
      <c r="N629" s="2411"/>
      <c r="O629" s="2831"/>
      <c r="P629" s="5272"/>
      <c r="Q629" s="2443" t="s">
        <v>343</v>
      </c>
      <c r="R629" s="2705" t="s">
        <v>2895</v>
      </c>
      <c r="S629" s="2168"/>
      <c r="T629" s="2174"/>
      <c r="U629" s="2417"/>
      <c r="V629" s="2440"/>
      <c r="W629" s="2434"/>
      <c r="X629" s="2417"/>
      <c r="Y629" s="3350"/>
      <c r="Z629" s="2831"/>
      <c r="AA629" s="3594" t="s">
        <v>2373</v>
      </c>
    </row>
    <row r="630" spans="1:27" ht="18.75">
      <c r="A630" s="5209"/>
      <c r="B630" s="2463" t="s">
        <v>354</v>
      </c>
      <c r="C630" s="2152" t="s">
        <v>326</v>
      </c>
      <c r="D630" s="2152"/>
      <c r="E630" s="2152"/>
      <c r="F630" s="2152"/>
      <c r="G630" s="2152"/>
      <c r="H630" s="2152"/>
      <c r="I630" s="2152"/>
      <c r="J630" s="2152"/>
      <c r="K630" s="2152"/>
      <c r="L630" s="2152"/>
      <c r="M630" s="2152"/>
      <c r="N630" s="2411"/>
      <c r="O630" s="2831"/>
      <c r="P630" s="5272"/>
      <c r="Q630" s="2447" t="s">
        <v>334</v>
      </c>
      <c r="R630" s="2448" t="s">
        <v>289</v>
      </c>
      <c r="S630" s="2449"/>
      <c r="T630" s="2450"/>
      <c r="U630" s="2451"/>
      <c r="V630" s="2452"/>
      <c r="W630" s="2454"/>
      <c r="X630" s="2451"/>
      <c r="Y630" s="3351"/>
      <c r="Z630" s="2831"/>
      <c r="AA630" s="3594" t="s">
        <v>2373</v>
      </c>
    </row>
    <row r="631" spans="1:27" ht="18.75">
      <c r="A631" s="5209"/>
      <c r="B631" s="2463" t="s">
        <v>355</v>
      </c>
      <c r="C631" s="2152"/>
      <c r="D631" s="2152"/>
      <c r="E631" s="2152"/>
      <c r="F631" s="2152"/>
      <c r="G631" s="2152"/>
      <c r="H631" s="2152"/>
      <c r="I631" s="2152"/>
      <c r="J631" s="2152"/>
      <c r="K631" s="2152"/>
      <c r="L631" s="2152"/>
      <c r="M631" s="2152"/>
      <c r="N631" s="2411"/>
      <c r="O631" s="2831"/>
      <c r="P631" s="5272"/>
      <c r="Q631" s="2383"/>
      <c r="R631" s="2359"/>
      <c r="S631" s="2359"/>
      <c r="T631" s="2359"/>
      <c r="U631" s="2359"/>
      <c r="V631" s="2359"/>
      <c r="W631" s="2359"/>
      <c r="X631" s="2359"/>
      <c r="Y631" s="2360"/>
      <c r="Z631" s="2831"/>
      <c r="AA631" s="3594" t="s">
        <v>2373</v>
      </c>
    </row>
    <row r="632" spans="1:27" ht="18.75">
      <c r="A632" s="5209"/>
      <c r="B632" s="2463" t="s">
        <v>356</v>
      </c>
      <c r="C632" s="2152"/>
      <c r="D632" s="2152"/>
      <c r="E632" s="2152"/>
      <c r="F632" s="2152"/>
      <c r="G632" s="2152"/>
      <c r="H632" s="2152"/>
      <c r="I632" s="2152"/>
      <c r="J632" s="2152"/>
      <c r="K632" s="2152"/>
      <c r="L632" s="2152"/>
      <c r="M632" s="2152"/>
      <c r="N632" s="2411"/>
      <c r="O632" s="2831"/>
      <c r="P632" s="5272"/>
      <c r="Q632" s="3352" t="s">
        <v>34</v>
      </c>
      <c r="R632" s="2185"/>
      <c r="S632" s="2185"/>
      <c r="T632" s="2359"/>
      <c r="U632" s="2359"/>
      <c r="V632" s="2359"/>
      <c r="W632" s="2164" t="s">
        <v>23</v>
      </c>
      <c r="X632" s="2165"/>
      <c r="Y632" s="3256"/>
      <c r="Z632" s="2831"/>
      <c r="AA632" s="3594" t="s">
        <v>2373</v>
      </c>
    </row>
    <row r="633" spans="1:27" ht="18.75">
      <c r="A633" s="5209"/>
      <c r="B633" s="2463" t="s">
        <v>357</v>
      </c>
      <c r="C633" s="2152"/>
      <c r="D633" s="2152"/>
      <c r="E633" s="2152"/>
      <c r="F633" s="2152"/>
      <c r="G633" s="2152"/>
      <c r="H633" s="2152"/>
      <c r="I633" s="2152"/>
      <c r="J633" s="2152"/>
      <c r="K633" s="2152"/>
      <c r="L633" s="2152"/>
      <c r="M633" s="2152"/>
      <c r="N633" s="2411"/>
      <c r="O633" s="2831"/>
      <c r="P633" s="5272"/>
      <c r="Q633" s="2383"/>
      <c r="R633" s="2186" t="s">
        <v>2839</v>
      </c>
      <c r="S633" s="2359"/>
      <c r="T633" s="2186"/>
      <c r="U633" s="2359"/>
      <c r="V633" s="2187"/>
      <c r="W633" s="2359"/>
      <c r="X633" s="2359"/>
      <c r="Y633" s="2360"/>
      <c r="Z633" s="2831"/>
      <c r="AA633" s="3594" t="s">
        <v>2373</v>
      </c>
    </row>
    <row r="634" spans="1:27" ht="18.75">
      <c r="A634" s="5209"/>
      <c r="B634" s="2463" t="s">
        <v>358</v>
      </c>
      <c r="C634" s="2152"/>
      <c r="D634" s="2152"/>
      <c r="E634" s="2152"/>
      <c r="F634" s="2152"/>
      <c r="G634" s="2152"/>
      <c r="H634" s="2152"/>
      <c r="I634" s="2152"/>
      <c r="J634" s="2152"/>
      <c r="K634" s="2152"/>
      <c r="L634" s="2152"/>
      <c r="M634" s="2152"/>
      <c r="N634" s="2411"/>
      <c r="O634" s="2831"/>
      <c r="P634" s="5272"/>
      <c r="Q634" s="2383"/>
      <c r="R634" s="2186" t="s">
        <v>2840</v>
      </c>
      <c r="S634" s="2359"/>
      <c r="T634" s="2186"/>
      <c r="U634" s="2359"/>
      <c r="V634" s="2359"/>
      <c r="W634" s="2359"/>
      <c r="X634" s="2359"/>
      <c r="Y634" s="2360"/>
      <c r="Z634" s="2831"/>
      <c r="AA634" s="3594" t="s">
        <v>2373</v>
      </c>
    </row>
    <row r="635" spans="1:27" ht="18.75">
      <c r="A635" s="5209"/>
      <c r="B635" s="2463" t="s">
        <v>359</v>
      </c>
      <c r="C635" s="2152"/>
      <c r="D635" s="2152"/>
      <c r="E635" s="2152"/>
      <c r="F635" s="2152"/>
      <c r="G635" s="2152"/>
      <c r="H635" s="2152"/>
      <c r="I635" s="2152"/>
      <c r="J635" s="2152"/>
      <c r="K635" s="2152"/>
      <c r="L635" s="2152"/>
      <c r="M635" s="2152"/>
      <c r="N635" s="2411"/>
      <c r="O635" s="2831"/>
      <c r="P635" s="5272"/>
      <c r="Q635" s="5265"/>
      <c r="R635" s="5194"/>
      <c r="S635" s="5194"/>
      <c r="T635" s="5194"/>
      <c r="U635" s="5194"/>
      <c r="V635" s="5194"/>
      <c r="W635" s="5194"/>
      <c r="X635" s="5194"/>
      <c r="Y635" s="5266"/>
      <c r="Z635" s="2831"/>
      <c r="AA635" s="3594" t="s">
        <v>2373</v>
      </c>
    </row>
    <row r="636" spans="1:27" ht="18.75">
      <c r="A636" s="5209"/>
      <c r="B636" s="2463" t="s">
        <v>360</v>
      </c>
      <c r="C636" s="2152"/>
      <c r="D636" s="2152"/>
      <c r="E636" s="2152"/>
      <c r="F636" s="2152"/>
      <c r="G636" s="2152"/>
      <c r="H636" s="2152"/>
      <c r="I636" s="2152"/>
      <c r="J636" s="2152"/>
      <c r="K636" s="2152"/>
      <c r="L636" s="2152"/>
      <c r="M636" s="2152"/>
      <c r="N636" s="2411"/>
      <c r="O636" s="2831"/>
      <c r="P636" s="5272"/>
      <c r="Q636" s="5273" t="s">
        <v>382</v>
      </c>
      <c r="R636" s="5250"/>
      <c r="S636" s="2706" t="s">
        <v>126</v>
      </c>
      <c r="T636" s="2189"/>
      <c r="U636" s="2189"/>
      <c r="V636" s="2189"/>
      <c r="W636" s="2189"/>
      <c r="X636" s="3442" t="s">
        <v>27</v>
      </c>
      <c r="Y636" s="3447" t="s">
        <v>27</v>
      </c>
      <c r="Z636" s="2831"/>
      <c r="AA636" s="3594" t="s">
        <v>2373</v>
      </c>
    </row>
    <row r="637" spans="1:27" ht="18.75">
      <c r="A637" s="5209"/>
      <c r="B637" s="2463" t="s">
        <v>361</v>
      </c>
      <c r="C637" s="2152"/>
      <c r="D637" s="2152"/>
      <c r="E637" s="2152"/>
      <c r="F637" s="2152"/>
      <c r="G637" s="2152"/>
      <c r="H637" s="2152"/>
      <c r="I637" s="2152"/>
      <c r="J637" s="2152"/>
      <c r="K637" s="2152"/>
      <c r="L637" s="2152"/>
      <c r="M637" s="2152"/>
      <c r="N637" s="2411"/>
      <c r="O637" s="2831"/>
      <c r="P637" s="5272"/>
      <c r="Q637" s="3353" t="s">
        <v>383</v>
      </c>
      <c r="R637" s="2190" t="s">
        <v>384</v>
      </c>
      <c r="S637" s="2706" t="s">
        <v>258</v>
      </c>
      <c r="T637" s="2189"/>
      <c r="U637" s="2189"/>
      <c r="V637" s="2189"/>
      <c r="W637" s="2189"/>
      <c r="X637" s="3445" t="s">
        <v>385</v>
      </c>
      <c r="Y637" s="3470" t="s">
        <v>386</v>
      </c>
      <c r="Z637" s="2831"/>
      <c r="AA637" s="3594" t="s">
        <v>2373</v>
      </c>
    </row>
    <row r="638" spans="1:27" ht="18.75">
      <c r="A638" s="5209"/>
      <c r="B638" s="2463" t="s">
        <v>362</v>
      </c>
      <c r="C638" s="2152"/>
      <c r="D638" s="2152"/>
      <c r="E638" s="2152"/>
      <c r="F638" s="2152"/>
      <c r="G638" s="2152"/>
      <c r="H638" s="2152"/>
      <c r="I638" s="2152"/>
      <c r="J638" s="2152"/>
      <c r="K638" s="2152"/>
      <c r="L638" s="2152"/>
      <c r="M638" s="2152"/>
      <c r="N638" s="2411"/>
      <c r="O638" s="2831"/>
      <c r="P638" s="5272"/>
      <c r="Q638" s="5274">
        <v>1</v>
      </c>
      <c r="R638" s="5275">
        <v>0.5</v>
      </c>
      <c r="S638" s="2150"/>
      <c r="T638" s="2170"/>
      <c r="U638" s="2171"/>
      <c r="V638" s="2171"/>
      <c r="W638" s="2171"/>
      <c r="X638" s="3450">
        <v>1</v>
      </c>
      <c r="Y638" s="3471">
        <v>2</v>
      </c>
      <c r="Z638" s="2831"/>
      <c r="AA638" s="3594" t="s">
        <v>2373</v>
      </c>
    </row>
    <row r="639" spans="1:27" ht="18.75">
      <c r="A639" s="5209"/>
      <c r="B639" s="2463"/>
      <c r="C639" s="2156"/>
      <c r="D639" s="2156"/>
      <c r="E639" s="2156"/>
      <c r="F639" s="2156"/>
      <c r="G639" s="2156"/>
      <c r="H639" s="2156"/>
      <c r="I639" s="2156"/>
      <c r="J639" s="2156"/>
      <c r="K639" s="2156"/>
      <c r="L639" s="2156"/>
      <c r="M639" s="2156"/>
      <c r="N639" s="3465"/>
      <c r="O639" s="2831"/>
      <c r="P639" s="5272"/>
      <c r="Q639" s="5274"/>
      <c r="R639" s="5275"/>
      <c r="S639" s="2191"/>
      <c r="T639" s="2191"/>
      <c r="U639" s="2191"/>
      <c r="V639" s="2437"/>
      <c r="W639" s="2437"/>
      <c r="X639" s="3450"/>
      <c r="Y639" s="3471"/>
      <c r="Z639" s="2831"/>
      <c r="AA639" s="3594" t="s">
        <v>2373</v>
      </c>
    </row>
    <row r="640" spans="1:27" ht="18.75">
      <c r="A640" s="5209"/>
      <c r="B640" s="2463"/>
      <c r="C640" s="2156"/>
      <c r="D640" s="2156"/>
      <c r="E640" s="2156"/>
      <c r="F640" s="2156"/>
      <c r="G640" s="2156"/>
      <c r="H640" s="2156"/>
      <c r="I640" s="2156"/>
      <c r="J640" s="2156"/>
      <c r="K640" s="2156"/>
      <c r="L640" s="2156"/>
      <c r="M640" s="2156"/>
      <c r="N640" s="3465"/>
      <c r="O640" s="2831"/>
      <c r="P640" s="5272"/>
      <c r="Q640" s="5276" t="s">
        <v>387</v>
      </c>
      <c r="R640" s="5277"/>
      <c r="S640" s="2171" t="s">
        <v>388</v>
      </c>
      <c r="T640" s="2356"/>
      <c r="U640" s="2356"/>
      <c r="V640" s="2437"/>
      <c r="W640" s="3442" t="s">
        <v>27</v>
      </c>
      <c r="X640" s="2151" t="s">
        <v>23</v>
      </c>
      <c r="Y640" s="2460"/>
      <c r="Z640" s="2831"/>
      <c r="AA640" s="3594" t="s">
        <v>2373</v>
      </c>
    </row>
    <row r="641" spans="1:31" ht="18.75">
      <c r="A641" s="5209"/>
      <c r="B641" s="2463"/>
      <c r="C641" s="2156"/>
      <c r="D641" s="2156"/>
      <c r="E641" s="2156"/>
      <c r="F641" s="2156"/>
      <c r="G641" s="2156"/>
      <c r="H641" s="2156"/>
      <c r="I641" s="2156"/>
      <c r="J641" s="2156"/>
      <c r="K641" s="2156"/>
      <c r="L641" s="2156"/>
      <c r="M641" s="2156"/>
      <c r="N641" s="3465"/>
      <c r="O641" s="2831"/>
      <c r="P641" s="5272"/>
      <c r="Q641" s="3354" t="s">
        <v>385</v>
      </c>
      <c r="R641" s="3464" t="s">
        <v>386</v>
      </c>
      <c r="S641" s="2192" t="s">
        <v>346</v>
      </c>
      <c r="T641" s="2155"/>
      <c r="U641" s="2155"/>
      <c r="V641" s="2505" t="s">
        <v>385</v>
      </c>
      <c r="W641" s="2505" t="s">
        <v>386</v>
      </c>
      <c r="X641" s="2192" t="s">
        <v>389</v>
      </c>
      <c r="Y641" s="3355"/>
      <c r="Z641" s="2831"/>
      <c r="AA641" s="3594" t="s">
        <v>2373</v>
      </c>
    </row>
    <row r="642" spans="1:31" ht="18.75">
      <c r="A642" s="5209"/>
      <c r="B642" s="2463"/>
      <c r="C642" s="2156"/>
      <c r="D642" s="2156"/>
      <c r="E642" s="2156"/>
      <c r="F642" s="2156"/>
      <c r="G642" s="2156"/>
      <c r="H642" s="2156"/>
      <c r="I642" s="2156"/>
      <c r="J642" s="2156"/>
      <c r="K642" s="2156"/>
      <c r="L642" s="2156"/>
      <c r="M642" s="2156"/>
      <c r="N642" s="3465"/>
      <c r="O642" s="2831"/>
      <c r="P642" s="5272"/>
      <c r="Q642" s="2194"/>
      <c r="R642" s="2173"/>
      <c r="S642" s="2166" t="s">
        <v>348</v>
      </c>
      <c r="T642" s="2195"/>
      <c r="U642" s="2195"/>
      <c r="V642" s="2205">
        <v>0</v>
      </c>
      <c r="W642" s="2205">
        <v>0</v>
      </c>
      <c r="X642" s="5263" t="s">
        <v>263</v>
      </c>
      <c r="Y642" s="5264"/>
      <c r="Z642" s="2831"/>
      <c r="AA642" s="3755" t="s">
        <v>2974</v>
      </c>
      <c r="AB642" s="2834"/>
      <c r="AC642" s="2834"/>
      <c r="AD642" s="2834"/>
      <c r="AE642" s="2834"/>
    </row>
    <row r="643" spans="1:31" ht="15.75" customHeight="1">
      <c r="A643" s="5209"/>
      <c r="B643" s="5193"/>
      <c r="C643" s="5194"/>
      <c r="D643" s="5194"/>
      <c r="E643" s="5194"/>
      <c r="F643" s="5194"/>
      <c r="G643" s="5194"/>
      <c r="H643" s="5194"/>
      <c r="I643" s="5194"/>
      <c r="J643" s="5194"/>
      <c r="K643" s="5194"/>
      <c r="L643" s="5194"/>
      <c r="M643" s="5194"/>
      <c r="N643" s="5195"/>
      <c r="O643" s="2831"/>
      <c r="P643" s="5272"/>
      <c r="Q643" s="2194"/>
      <c r="R643" s="2173"/>
      <c r="S643" s="2166" t="s">
        <v>390</v>
      </c>
      <c r="T643" s="2195"/>
      <c r="U643" s="2195"/>
      <c r="V643" s="2205">
        <v>0</v>
      </c>
      <c r="W643" s="2205">
        <v>0</v>
      </c>
      <c r="X643" s="2196" t="s">
        <v>2838</v>
      </c>
      <c r="Y643" s="3356"/>
      <c r="Z643" s="2831"/>
      <c r="AA643" s="3755" t="s">
        <v>2974</v>
      </c>
      <c r="AB643" s="2834"/>
      <c r="AC643" s="2834"/>
      <c r="AD643" s="2834"/>
      <c r="AE643" s="2834"/>
    </row>
    <row r="644" spans="1:31" ht="18.75">
      <c r="A644" s="5209"/>
      <c r="B644" s="2438" t="s">
        <v>342</v>
      </c>
      <c r="C644" s="2439" t="s">
        <v>756</v>
      </c>
      <c r="D644" s="2168"/>
      <c r="E644" s="2174"/>
      <c r="F644" s="2417"/>
      <c r="G644" s="2440"/>
      <c r="H644" s="2441"/>
      <c r="I644" s="2434"/>
      <c r="J644" s="2359"/>
      <c r="K644" s="2417"/>
      <c r="L644" s="2442"/>
      <c r="M644" s="2435"/>
      <c r="N644" s="2436"/>
      <c r="O644" s="2831"/>
      <c r="P644" s="5272"/>
      <c r="Q644" s="2194"/>
      <c r="R644" s="2173"/>
      <c r="S644" s="2166" t="s">
        <v>391</v>
      </c>
      <c r="T644" s="2437"/>
      <c r="U644" s="2159"/>
      <c r="V644" s="2205">
        <v>0</v>
      </c>
      <c r="W644" s="2205">
        <v>0</v>
      </c>
      <c r="X644" s="2196" t="s">
        <v>394</v>
      </c>
      <c r="Y644" s="3356"/>
      <c r="Z644" s="2831"/>
      <c r="AA644" s="3755" t="s">
        <v>2974</v>
      </c>
      <c r="AB644" s="2834"/>
      <c r="AC644" s="2834"/>
      <c r="AD644" s="2834"/>
      <c r="AE644" s="2834"/>
    </row>
    <row r="645" spans="1:31" ht="18.75">
      <c r="A645" s="5209"/>
      <c r="B645" s="2443" t="s">
        <v>343</v>
      </c>
      <c r="C645" s="2444" t="s">
        <v>379</v>
      </c>
      <c r="D645" s="2168"/>
      <c r="E645" s="2174"/>
      <c r="F645" s="2417"/>
      <c r="G645" s="2440"/>
      <c r="H645" s="2441"/>
      <c r="I645" s="2434"/>
      <c r="J645" s="2359"/>
      <c r="K645" s="2417"/>
      <c r="L645" s="2442"/>
      <c r="M645" s="2435"/>
      <c r="N645" s="2436"/>
      <c r="O645" s="2831"/>
      <c r="P645" s="5272"/>
      <c r="Q645" s="2194"/>
      <c r="R645" s="2173">
        <v>0.5</v>
      </c>
      <c r="S645" s="2166" t="s">
        <v>393</v>
      </c>
      <c r="T645" s="2437"/>
      <c r="U645" s="2198"/>
      <c r="V645" s="2205">
        <v>0</v>
      </c>
      <c r="W645" s="2205">
        <v>2</v>
      </c>
      <c r="X645" s="2196" t="s">
        <v>395</v>
      </c>
      <c r="Y645" s="3356"/>
      <c r="Z645" s="2831"/>
      <c r="AA645" s="3755" t="s">
        <v>2974</v>
      </c>
      <c r="AB645" s="2834"/>
      <c r="AC645" s="2834"/>
      <c r="AD645" s="2834"/>
      <c r="AE645" s="2834"/>
    </row>
    <row r="646" spans="1:31" ht="18.75">
      <c r="A646" s="5209"/>
      <c r="B646" s="2447" t="s">
        <v>334</v>
      </c>
      <c r="C646" s="2448" t="s">
        <v>289</v>
      </c>
      <c r="D646" s="2449"/>
      <c r="E646" s="2450"/>
      <c r="F646" s="2451"/>
      <c r="G646" s="2452"/>
      <c r="H646" s="2453"/>
      <c r="I646" s="2454"/>
      <c r="J646" s="2455"/>
      <c r="K646" s="2451"/>
      <c r="L646" s="2456"/>
      <c r="M646" s="2457"/>
      <c r="N646" s="2458"/>
      <c r="O646" s="2831"/>
      <c r="P646" s="5272"/>
      <c r="Q646" s="2194">
        <v>1</v>
      </c>
      <c r="R646" s="2173"/>
      <c r="S646" s="2166" t="s">
        <v>349</v>
      </c>
      <c r="T646" s="2437"/>
      <c r="U646" s="2159"/>
      <c r="V646" s="2205">
        <v>1</v>
      </c>
      <c r="W646" s="2205">
        <v>0</v>
      </c>
      <c r="X646" s="2196" t="s">
        <v>396</v>
      </c>
      <c r="Y646" s="3356"/>
      <c r="Z646" s="2831"/>
      <c r="AA646" s="3755" t="s">
        <v>2974</v>
      </c>
      <c r="AB646" s="2834"/>
      <c r="AC646" s="2834"/>
      <c r="AD646" s="2834"/>
      <c r="AE646" s="2834"/>
    </row>
    <row r="647" spans="1:31" ht="18.75">
      <c r="A647" s="5209"/>
      <c r="B647" s="2183" t="s">
        <v>266</v>
      </c>
      <c r="C647" s="5091" t="str">
        <f ca="1">CELL("nomfichier")</f>
        <v>E:\0-UPRT\1-UPRT.FR-SITE-WEB\ff-fiches-fabrications\ff-fiches-fabrication-maj-08-2020\[ff-14.A-restauration-13.postits-au-poids.xlsx]Epurer un texte (2)</v>
      </c>
      <c r="D647" s="5091"/>
      <c r="E647" s="5091"/>
      <c r="F647" s="5091"/>
      <c r="G647" s="5091"/>
      <c r="H647" s="5091"/>
      <c r="I647" s="5091"/>
      <c r="J647" s="5091"/>
      <c r="K647" s="5091"/>
      <c r="L647" s="5091"/>
      <c r="M647" s="5091"/>
      <c r="N647" s="5092"/>
      <c r="O647" s="2831"/>
      <c r="P647" s="5272"/>
      <c r="Q647" s="2194"/>
      <c r="R647" s="2173"/>
      <c r="S647" s="2166"/>
      <c r="T647" s="2437"/>
      <c r="U647" s="2159"/>
      <c r="V647" s="2205">
        <v>0</v>
      </c>
      <c r="W647" s="2205">
        <v>0</v>
      </c>
      <c r="X647" s="2196" t="s">
        <v>397</v>
      </c>
      <c r="Y647" s="3356"/>
      <c r="Z647" s="2831"/>
      <c r="AA647" s="3755" t="s">
        <v>2974</v>
      </c>
      <c r="AB647" s="2834"/>
      <c r="AC647" s="2834"/>
      <c r="AD647" s="2834"/>
      <c r="AE647" s="2834"/>
    </row>
    <row r="648" spans="1:31" ht="18.75">
      <c r="A648" s="5209"/>
      <c r="B648" s="2387" t="s">
        <v>268</v>
      </c>
      <c r="C648" s="5093" t="s">
        <v>2911</v>
      </c>
      <c r="D648" s="5093"/>
      <c r="E648" s="5093"/>
      <c r="F648" s="5093"/>
      <c r="G648" s="5093"/>
      <c r="H648" s="5093"/>
      <c r="I648" s="5093"/>
      <c r="J648" s="5093"/>
      <c r="K648" s="5093"/>
      <c r="L648" s="5093"/>
      <c r="M648" s="5093"/>
      <c r="N648" s="5094"/>
      <c r="O648" s="2831"/>
      <c r="P648" s="5272"/>
      <c r="Q648" s="5265"/>
      <c r="R648" s="5194"/>
      <c r="S648" s="5194"/>
      <c r="T648" s="5194"/>
      <c r="U648" s="5194"/>
      <c r="V648" s="5194"/>
      <c r="W648" s="5194"/>
      <c r="X648" s="5194"/>
      <c r="Y648" s="5266"/>
      <c r="Z648" s="2831"/>
      <c r="AA648" s="3755" t="s">
        <v>2974</v>
      </c>
      <c r="AB648" s="2834"/>
      <c r="AC648" s="2834"/>
      <c r="AD648" s="2834"/>
      <c r="AE648" s="2834"/>
    </row>
    <row r="649" spans="1:31" ht="19.5" thickBot="1">
      <c r="A649" s="5209"/>
      <c r="B649" s="5095" t="s">
        <v>271</v>
      </c>
      <c r="C649" s="5096"/>
      <c r="D649" s="5096"/>
      <c r="E649" s="5096"/>
      <c r="F649" s="5096"/>
      <c r="G649" s="5096"/>
      <c r="H649" s="5096"/>
      <c r="I649" s="5096"/>
      <c r="J649" s="5096"/>
      <c r="K649" s="5096"/>
      <c r="L649" s="5096"/>
      <c r="M649" s="5096"/>
      <c r="N649" s="5097"/>
      <c r="O649" s="2831"/>
      <c r="P649" s="5272"/>
      <c r="Q649" s="2183" t="s">
        <v>266</v>
      </c>
      <c r="R649" s="5091" t="str">
        <f ca="1">CELL("nomfichier")</f>
        <v>E:\0-UPRT\1-UPRT.FR-SITE-WEB\ff-fiches-fabrications\ff-fiches-fabrication-maj-08-2020\[ff-14.A-restauration-13.postits-au-poids.xlsx]Epurer un texte (2)</v>
      </c>
      <c r="S649" s="5091"/>
      <c r="T649" s="5091"/>
      <c r="U649" s="5091"/>
      <c r="V649" s="5091"/>
      <c r="W649" s="5091"/>
      <c r="X649" s="5091"/>
      <c r="Y649" s="5092"/>
      <c r="Z649" s="2831"/>
      <c r="AA649" s="3755" t="s">
        <v>2974</v>
      </c>
      <c r="AB649" s="2834"/>
      <c r="AC649" s="2834"/>
      <c r="AD649" s="2834"/>
      <c r="AE649" s="2834"/>
    </row>
    <row r="650" spans="1:31">
      <c r="A650" s="5209"/>
      <c r="B650" s="5084"/>
      <c r="C650" s="5084"/>
      <c r="D650" s="5084"/>
      <c r="E650" s="5084"/>
      <c r="F650" s="5084"/>
      <c r="G650" s="5084"/>
      <c r="H650" s="5084"/>
      <c r="I650" s="5084"/>
      <c r="J650" s="5084"/>
      <c r="K650" s="5084"/>
      <c r="L650" s="5084"/>
      <c r="M650" s="5084"/>
      <c r="N650" s="5084"/>
      <c r="O650" s="5084"/>
      <c r="P650" s="5272"/>
      <c r="Q650" s="2184" t="s">
        <v>268</v>
      </c>
      <c r="R650" s="5093" t="s">
        <v>769</v>
      </c>
      <c r="S650" s="5093"/>
      <c r="T650" s="5093"/>
      <c r="U650" s="5093"/>
      <c r="V650" s="5093"/>
      <c r="W650" s="5093"/>
      <c r="X650" s="5093"/>
      <c r="Y650" s="5259"/>
      <c r="AA650" s="3595"/>
    </row>
    <row r="651" spans="1:31">
      <c r="A651" s="5209"/>
      <c r="B651" s="2352"/>
      <c r="C651" s="2352"/>
      <c r="D651" s="2352"/>
      <c r="E651" s="2352"/>
      <c r="F651" s="2352"/>
      <c r="G651" s="2352"/>
      <c r="H651" s="2352"/>
      <c r="I651" s="2352"/>
      <c r="J651" s="2352"/>
      <c r="K651" s="2352"/>
      <c r="L651" s="2352"/>
      <c r="M651" s="2352"/>
      <c r="N651" s="2352"/>
      <c r="O651" s="2044"/>
      <c r="P651" s="5272"/>
      <c r="Q651" s="2184"/>
      <c r="R651" s="3446"/>
      <c r="S651" s="3446"/>
      <c r="T651" s="3446"/>
      <c r="U651" s="3446"/>
      <c r="V651" s="3446"/>
      <c r="W651" s="3446"/>
      <c r="X651" s="3446"/>
      <c r="Y651" s="3462"/>
    </row>
    <row r="652" spans="1:31" ht="19.5" thickBot="1">
      <c r="A652" s="5209"/>
      <c r="B652" s="2352"/>
      <c r="C652" s="2352"/>
      <c r="D652" s="2352"/>
      <c r="E652" s="2352"/>
      <c r="F652" s="2352"/>
      <c r="G652" s="2352"/>
      <c r="H652" s="2352"/>
      <c r="I652" s="2352"/>
      <c r="J652" s="2352"/>
      <c r="K652" s="2352"/>
      <c r="L652" s="2352"/>
      <c r="M652" s="2352"/>
      <c r="N652" s="2352"/>
      <c r="O652" s="2044"/>
      <c r="P652" s="5272"/>
      <c r="Q652" s="5260" t="s">
        <v>271</v>
      </c>
      <c r="R652" s="5261"/>
      <c r="S652" s="5261"/>
      <c r="T652" s="5261"/>
      <c r="U652" s="5261"/>
      <c r="V652" s="5261"/>
      <c r="W652" s="5261"/>
      <c r="X652" s="5261"/>
      <c r="Y652" s="5262"/>
      <c r="Z652" s="2831"/>
      <c r="AA652" s="3594" t="s">
        <v>2373</v>
      </c>
    </row>
    <row r="653" spans="1:31" ht="18.75">
      <c r="A653" s="5209"/>
      <c r="B653" s="5084"/>
      <c r="C653" s="5084"/>
      <c r="D653" s="5084"/>
      <c r="E653" s="5084"/>
      <c r="F653" s="5084"/>
      <c r="G653" s="5084"/>
      <c r="H653" s="5084"/>
      <c r="I653" s="5084"/>
      <c r="J653" s="5084"/>
      <c r="K653" s="5084"/>
      <c r="L653" s="5084"/>
      <c r="M653" s="5084"/>
      <c r="N653" s="5084"/>
      <c r="O653" s="5084"/>
      <c r="P653" s="5084"/>
      <c r="Q653" s="5084"/>
      <c r="R653" s="5084"/>
      <c r="S653" s="5084"/>
      <c r="T653" s="5084"/>
      <c r="U653" s="5084"/>
      <c r="V653" s="5084"/>
      <c r="W653" s="5084"/>
      <c r="X653" s="5084"/>
      <c r="Y653" s="5084"/>
      <c r="Z653" s="2831"/>
      <c r="AA653" s="3594"/>
    </row>
    <row r="654" spans="1:31" ht="18.75">
      <c r="A654" s="3599"/>
      <c r="B654" s="3599"/>
      <c r="C654" s="3599"/>
      <c r="D654" s="3599"/>
      <c r="E654" s="3599"/>
      <c r="F654" s="3599"/>
      <c r="G654" s="3599"/>
      <c r="H654" s="3599"/>
      <c r="I654" s="3599"/>
      <c r="J654" s="3599"/>
      <c r="K654" s="3599"/>
      <c r="L654" s="3599"/>
      <c r="M654" s="3599"/>
      <c r="N654" s="3599"/>
      <c r="O654" s="3599"/>
      <c r="P654" s="3599"/>
      <c r="Q654" s="3599"/>
      <c r="R654" s="3599"/>
      <c r="S654" s="3599"/>
      <c r="T654" s="3599"/>
      <c r="U654" s="3599"/>
      <c r="V654" s="3599"/>
      <c r="W654" s="3599"/>
      <c r="X654" s="3599"/>
      <c r="Y654" s="3599"/>
      <c r="Z654" s="2831"/>
      <c r="AA654" s="3594"/>
    </row>
    <row r="655" spans="1:31" ht="18.75">
      <c r="A655" s="2145"/>
      <c r="B655" s="2145"/>
      <c r="C655" s="2145"/>
      <c r="D655" s="2145"/>
      <c r="E655" s="2145"/>
      <c r="F655" s="2145"/>
      <c r="G655" s="2145"/>
      <c r="H655" s="2145"/>
      <c r="I655" s="2145"/>
      <c r="J655" s="2145"/>
      <c r="K655" s="2145"/>
      <c r="L655" s="2145"/>
      <c r="M655" s="2145"/>
      <c r="N655" s="2145"/>
      <c r="O655" s="2145"/>
      <c r="P655" s="2145"/>
      <c r="Q655" s="2145"/>
      <c r="R655" s="2145"/>
      <c r="S655" s="2145"/>
      <c r="T655" s="2145"/>
      <c r="U655" s="2145"/>
      <c r="V655" s="2145"/>
      <c r="W655" s="2145"/>
      <c r="X655" s="2145"/>
      <c r="Y655" s="2145"/>
      <c r="Z655" s="2831"/>
      <c r="AA655" s="3594" t="s">
        <v>2373</v>
      </c>
    </row>
    <row r="656" spans="1:31" ht="18.75">
      <c r="A656" s="2145"/>
      <c r="B656" s="2145"/>
      <c r="C656" s="2145"/>
      <c r="D656" s="2145"/>
      <c r="E656" s="2145"/>
      <c r="F656" s="2145"/>
      <c r="G656" s="2145"/>
      <c r="H656" s="2145"/>
      <c r="I656" s="2145"/>
      <c r="J656" s="2145"/>
      <c r="K656" s="2145"/>
      <c r="L656" s="2145"/>
      <c r="M656" s="2145"/>
      <c r="N656" s="2145"/>
      <c r="O656" s="2145"/>
      <c r="P656" s="2145"/>
      <c r="Q656" s="2145"/>
      <c r="R656" s="2145"/>
      <c r="S656" s="2145"/>
      <c r="T656" s="2145"/>
      <c r="U656" s="2145"/>
      <c r="V656" s="2145"/>
      <c r="W656" s="2145"/>
      <c r="X656" s="2145"/>
      <c r="Y656" s="2145"/>
      <c r="Z656" s="2831"/>
      <c r="AA656" s="3594"/>
    </row>
    <row r="657" spans="1:27" ht="18.75">
      <c r="A657" s="2352"/>
      <c r="B657" s="2352"/>
      <c r="C657" s="2352"/>
      <c r="D657" s="2352"/>
      <c r="E657" s="2352"/>
      <c r="F657" s="2352"/>
      <c r="G657" s="2352"/>
      <c r="H657" s="2352"/>
      <c r="I657" s="2352"/>
      <c r="J657" s="2352"/>
      <c r="K657" s="2352"/>
      <c r="L657" s="2352"/>
      <c r="M657" s="2352"/>
      <c r="N657" s="2352"/>
      <c r="O657" s="2358"/>
      <c r="P657" s="2359"/>
      <c r="Q657" s="2359"/>
      <c r="R657" s="2359"/>
      <c r="S657" s="2359"/>
      <c r="T657" s="2359"/>
      <c r="U657" s="2359"/>
      <c r="V657" s="2359"/>
      <c r="W657" s="2359"/>
      <c r="X657" s="2359"/>
      <c r="Y657" s="2359"/>
      <c r="Z657" s="2831"/>
      <c r="AA657" s="3594" t="s">
        <v>2373</v>
      </c>
    </row>
    <row r="658" spans="1:27" ht="15" customHeight="1">
      <c r="A658" s="2693"/>
      <c r="B658" s="2693"/>
      <c r="C658" s="2693"/>
      <c r="D658" s="2693"/>
      <c r="E658" s="2693"/>
      <c r="F658" s="2693"/>
      <c r="G658" s="2693"/>
      <c r="H658" s="2693"/>
      <c r="I658" s="2693"/>
      <c r="J658" s="2693"/>
      <c r="K658" s="2693"/>
      <c r="L658" s="2693"/>
      <c r="M658" s="2693"/>
      <c r="N658" s="3495" t="s">
        <v>10</v>
      </c>
      <c r="O658" s="2358"/>
      <c r="P658" s="2359"/>
      <c r="Q658" s="2359"/>
      <c r="R658" s="2359"/>
      <c r="S658" s="2359"/>
      <c r="T658" s="2359"/>
      <c r="U658" s="2359"/>
      <c r="V658" s="2359"/>
      <c r="W658" s="2359"/>
      <c r="X658" s="2359"/>
      <c r="Y658" s="2359"/>
      <c r="Z658" s="2831"/>
      <c r="AA658" s="3594" t="s">
        <v>2373</v>
      </c>
    </row>
    <row r="659" spans="1:27" ht="26.25">
      <c r="A659" s="2693"/>
      <c r="B659" s="5238" t="s">
        <v>42</v>
      </c>
      <c r="C659" s="5238"/>
      <c r="D659" s="5238"/>
      <c r="E659" s="5238"/>
      <c r="F659" s="5238"/>
      <c r="G659" s="5238"/>
      <c r="H659" s="5238"/>
      <c r="I659" s="5238"/>
      <c r="J659" s="5238"/>
      <c r="K659" s="5238"/>
      <c r="L659" s="5238"/>
      <c r="M659" s="5238"/>
      <c r="N659" s="5001">
        <v>7</v>
      </c>
      <c r="O659" s="2358"/>
      <c r="P659" s="2359"/>
      <c r="Q659" s="2359"/>
      <c r="R659" s="2359"/>
      <c r="S659" s="2359"/>
      <c r="T659" s="2359"/>
      <c r="U659" s="2359"/>
      <c r="V659" s="2359"/>
      <c r="W659" s="2359"/>
      <c r="X659" s="2359"/>
      <c r="Y659" s="2359"/>
      <c r="Z659" s="2831"/>
      <c r="AA659" s="3594" t="s">
        <v>2373</v>
      </c>
    </row>
    <row r="660" spans="1:27" ht="15" customHeight="1">
      <c r="A660" s="2693"/>
      <c r="B660" s="2693"/>
      <c r="C660" s="2693"/>
      <c r="D660" s="2693"/>
      <c r="E660" s="2693"/>
      <c r="F660" s="2693"/>
      <c r="G660" s="2693"/>
      <c r="H660" s="2693"/>
      <c r="I660" s="2693"/>
      <c r="J660" s="2693"/>
      <c r="K660" s="2693"/>
      <c r="L660" s="2693"/>
      <c r="M660" s="3495">
        <f t="shared" ref="M660" si="44">ROW()+1</f>
        <v>661</v>
      </c>
      <c r="N660" s="5001"/>
      <c r="O660" s="2358"/>
      <c r="P660" s="2359"/>
      <c r="Q660" s="2359"/>
      <c r="R660" s="2359"/>
      <c r="S660" s="2359"/>
      <c r="T660" s="2359"/>
      <c r="U660" s="2359"/>
      <c r="V660" s="2359"/>
      <c r="W660" s="2359"/>
      <c r="X660" s="2359"/>
      <c r="Y660" s="2359"/>
      <c r="Z660" s="2831"/>
      <c r="AA660" s="3594" t="s">
        <v>2373</v>
      </c>
    </row>
    <row r="661" spans="1:27" ht="18.75" customHeight="1">
      <c r="B661" s="2358"/>
      <c r="C661" s="2358"/>
      <c r="D661" s="2358"/>
      <c r="E661" s="2358"/>
      <c r="F661" s="2358"/>
      <c r="G661" s="2358"/>
      <c r="H661" s="2358"/>
      <c r="I661" s="2358"/>
      <c r="J661" s="2358"/>
      <c r="K661" s="2358"/>
      <c r="L661" s="2358"/>
      <c r="M661" s="2358"/>
      <c r="N661" s="2358"/>
      <c r="O661" s="2358"/>
      <c r="P661" s="2359"/>
      <c r="Q661" s="2359"/>
      <c r="R661" s="2359"/>
      <c r="S661" s="2359"/>
      <c r="T661" s="2359"/>
      <c r="U661" s="2359"/>
      <c r="V661" s="2359"/>
      <c r="W661" s="2359"/>
      <c r="X661" s="2359"/>
      <c r="Y661" s="2359"/>
      <c r="Z661" s="2831"/>
      <c r="AA661" s="3594" t="s">
        <v>2373</v>
      </c>
    </row>
    <row r="662" spans="1:27" ht="18.75" customHeight="1">
      <c r="B662" s="2358"/>
      <c r="C662" s="2358"/>
      <c r="D662" s="2358"/>
      <c r="E662" s="2358"/>
      <c r="F662" s="2358"/>
      <c r="G662" s="2358"/>
      <c r="H662" s="2358"/>
      <c r="I662" s="2164" t="s">
        <v>23</v>
      </c>
      <c r="J662" s="2164"/>
      <c r="K662" s="2501"/>
      <c r="L662" s="2501"/>
      <c r="M662" s="2501"/>
      <c r="N662" s="2501"/>
      <c r="O662" s="2358"/>
      <c r="P662" s="2359"/>
      <c r="Q662" s="2359"/>
      <c r="R662" s="2359"/>
      <c r="S662" s="2359"/>
      <c r="T662" s="2359"/>
      <c r="U662" s="2359"/>
      <c r="V662" s="2359"/>
      <c r="W662" s="2359"/>
      <c r="X662" s="2359"/>
      <c r="Y662" s="2359"/>
      <c r="Z662" s="2831"/>
      <c r="AA662" s="3594" t="s">
        <v>2373</v>
      </c>
    </row>
    <row r="663" spans="1:27" ht="18.75">
      <c r="B663" s="5231" t="s">
        <v>43</v>
      </c>
      <c r="C663" s="5231"/>
      <c r="D663" s="5231"/>
      <c r="E663" s="5231"/>
      <c r="F663" s="5231"/>
      <c r="G663" s="5231"/>
      <c r="H663" s="5231"/>
      <c r="I663" s="5231"/>
      <c r="J663" s="5231"/>
      <c r="K663" s="5231"/>
      <c r="L663" s="5231"/>
      <c r="M663" s="5231"/>
      <c r="N663" s="2359"/>
      <c r="O663" s="2359"/>
      <c r="P663" s="2359"/>
      <c r="Q663" s="2359"/>
      <c r="R663" s="2359"/>
      <c r="S663" s="2359"/>
      <c r="T663" s="2359"/>
      <c r="U663" s="2359"/>
      <c r="V663" s="2359"/>
      <c r="W663" s="2359"/>
      <c r="X663" s="2359"/>
      <c r="Y663" s="2359"/>
      <c r="Z663" s="2831"/>
      <c r="AA663" s="3594" t="s">
        <v>2373</v>
      </c>
    </row>
    <row r="664" spans="1:27" ht="18.75">
      <c r="B664" s="5144" t="s">
        <v>44</v>
      </c>
      <c r="C664" s="5144"/>
      <c r="D664" s="5144"/>
      <c r="E664" s="5144"/>
      <c r="F664" s="5144"/>
      <c r="G664" s="5144"/>
      <c r="H664" s="5144"/>
      <c r="I664" s="5144"/>
      <c r="J664" s="5144"/>
      <c r="K664" s="5144"/>
      <c r="L664" s="5144"/>
      <c r="M664" s="5144"/>
      <c r="N664" s="2359"/>
      <c r="O664" s="2359"/>
      <c r="P664" s="2359"/>
      <c r="Q664" s="2359"/>
      <c r="R664" s="2359"/>
      <c r="S664" s="2359"/>
      <c r="T664" s="2359"/>
      <c r="U664" s="2359"/>
      <c r="V664" s="2359"/>
      <c r="W664" s="2359"/>
      <c r="X664" s="2359"/>
      <c r="Y664" s="2359"/>
      <c r="Z664" s="2831"/>
      <c r="AA664" s="3594" t="s">
        <v>2373</v>
      </c>
    </row>
    <row r="665" spans="1:27" ht="18.75">
      <c r="B665" s="5144" t="s">
        <v>45</v>
      </c>
      <c r="C665" s="5144"/>
      <c r="D665" s="5144"/>
      <c r="E665" s="5144"/>
      <c r="F665" s="5144"/>
      <c r="G665" s="5144"/>
      <c r="H665" s="5144"/>
      <c r="I665" s="5144"/>
      <c r="J665" s="5144"/>
      <c r="K665" s="5144"/>
      <c r="L665" s="5144"/>
      <c r="M665" s="5144"/>
      <c r="N665" s="2359"/>
      <c r="O665" s="2359"/>
      <c r="P665" s="2359"/>
      <c r="Q665" s="2359"/>
      <c r="R665" s="2359"/>
      <c r="S665" s="2359"/>
      <c r="T665" s="2359"/>
      <c r="U665" s="2359"/>
      <c r="V665" s="2359"/>
      <c r="W665" s="2359"/>
      <c r="X665" s="2359"/>
      <c r="Y665" s="2359"/>
      <c r="Z665" s="2831"/>
      <c r="AA665" s="3594" t="s">
        <v>2373</v>
      </c>
    </row>
    <row r="666" spans="1:27" ht="18.75">
      <c r="B666" s="5144" t="s">
        <v>37</v>
      </c>
      <c r="C666" s="5144"/>
      <c r="D666" s="5144"/>
      <c r="E666" s="5144"/>
      <c r="F666" s="5144"/>
      <c r="G666" s="5144"/>
      <c r="H666" s="5144"/>
      <c r="I666" s="5144"/>
      <c r="J666" s="5144"/>
      <c r="K666" s="5144"/>
      <c r="L666" s="5144"/>
      <c r="M666" s="5144"/>
      <c r="N666" s="2359"/>
      <c r="O666" s="2359"/>
      <c r="Z666" s="2831"/>
      <c r="AA666" s="3594" t="s">
        <v>2373</v>
      </c>
    </row>
    <row r="667" spans="1:27" ht="18.75">
      <c r="B667" s="5144"/>
      <c r="C667" s="5144"/>
      <c r="D667" s="5144"/>
      <c r="E667" s="5144"/>
      <c r="F667" s="5144"/>
      <c r="G667" s="5144"/>
      <c r="H667" s="5144"/>
      <c r="I667" s="5144"/>
      <c r="J667" s="5144"/>
      <c r="K667" s="5144"/>
      <c r="L667" s="5144"/>
      <c r="M667" s="5144"/>
      <c r="N667" s="2359"/>
      <c r="O667" s="2359"/>
      <c r="P667" s="2359"/>
      <c r="Q667" s="2359"/>
      <c r="R667" s="2359"/>
      <c r="S667" s="2359"/>
      <c r="T667" s="2359"/>
      <c r="U667" s="2359"/>
      <c r="V667" s="2359"/>
      <c r="W667" s="2359"/>
      <c r="X667" s="2359"/>
      <c r="Y667" s="2359"/>
      <c r="Z667" s="2831"/>
      <c r="AA667" s="3594" t="s">
        <v>2373</v>
      </c>
    </row>
    <row r="668" spans="1:27" ht="18.75">
      <c r="B668" s="5144" t="s">
        <v>46</v>
      </c>
      <c r="C668" s="5144"/>
      <c r="D668" s="5144"/>
      <c r="E668" s="5144"/>
      <c r="F668" s="5144"/>
      <c r="G668" s="5144"/>
      <c r="H668" s="5144"/>
      <c r="I668" s="5144"/>
      <c r="J668" s="5144"/>
      <c r="K668" s="5144"/>
      <c r="L668" s="5144"/>
      <c r="M668" s="5144"/>
      <c r="N668" s="2359"/>
      <c r="O668" s="2359"/>
      <c r="P668" s="2359"/>
      <c r="Q668" s="2359"/>
      <c r="R668" s="2359"/>
      <c r="S668" s="2359"/>
      <c r="T668" s="2359"/>
      <c r="U668" s="2359"/>
      <c r="V668" s="2359"/>
      <c r="W668" s="2359"/>
      <c r="X668" s="2359"/>
      <c r="Y668" s="2359"/>
      <c r="Z668" s="2831"/>
      <c r="AA668" s="3594" t="s">
        <v>2373</v>
      </c>
    </row>
    <row r="669" spans="1:27" ht="18.75">
      <c r="B669" s="5144" t="s">
        <v>751</v>
      </c>
      <c r="C669" s="5144"/>
      <c r="D669" s="5144"/>
      <c r="E669" s="5144"/>
      <c r="F669" s="5144"/>
      <c r="G669" s="5144"/>
      <c r="H669" s="5144"/>
      <c r="I669" s="5144"/>
      <c r="J669" s="5144"/>
      <c r="K669" s="5144"/>
      <c r="L669" s="5144"/>
      <c r="M669" s="5144"/>
      <c r="N669" s="2359"/>
      <c r="O669" s="2359"/>
      <c r="P669" s="2359"/>
      <c r="Q669" s="2359"/>
      <c r="R669" s="2359"/>
      <c r="S669" s="2359"/>
      <c r="T669" s="2359"/>
      <c r="U669" s="2359"/>
      <c r="V669" s="2359"/>
      <c r="W669" s="2359"/>
      <c r="X669" s="2359"/>
      <c r="Y669" s="2359"/>
      <c r="Z669" s="2831"/>
      <c r="AA669" s="3594" t="s">
        <v>2373</v>
      </c>
    </row>
    <row r="670" spans="1:27" ht="18.75">
      <c r="B670" s="5144" t="s">
        <v>752</v>
      </c>
      <c r="C670" s="5144"/>
      <c r="D670" s="5144"/>
      <c r="E670" s="5144"/>
      <c r="F670" s="5144"/>
      <c r="G670" s="5144"/>
      <c r="H670" s="5144"/>
      <c r="I670" s="5144"/>
      <c r="J670" s="5144"/>
      <c r="K670" s="5144"/>
      <c r="L670" s="5144"/>
      <c r="M670" s="5144"/>
      <c r="N670" s="2359"/>
      <c r="O670" s="2359"/>
      <c r="P670" s="2359"/>
      <c r="Q670" s="2359"/>
      <c r="R670" s="2359"/>
      <c r="S670" s="2359"/>
      <c r="T670" s="2359"/>
      <c r="U670" s="2359"/>
      <c r="V670" s="2359"/>
      <c r="W670" s="2359"/>
      <c r="X670" s="2359"/>
      <c r="Y670" s="2359"/>
      <c r="Z670" s="2831"/>
      <c r="AA670" s="3594" t="s">
        <v>2373</v>
      </c>
    </row>
    <row r="671" spans="1:27" ht="18.75">
      <c r="B671" s="5144" t="s">
        <v>753</v>
      </c>
      <c r="C671" s="5144"/>
      <c r="D671" s="5144"/>
      <c r="E671" s="5144"/>
      <c r="F671" s="5144"/>
      <c r="G671" s="5144"/>
      <c r="H671" s="5144"/>
      <c r="I671" s="5144"/>
      <c r="J671" s="5144"/>
      <c r="K671" s="5144"/>
      <c r="L671" s="5144"/>
      <c r="M671" s="5144"/>
      <c r="N671" s="2359"/>
      <c r="O671" s="2359"/>
      <c r="P671" s="2359"/>
      <c r="Q671" s="2359"/>
      <c r="R671" s="2359"/>
      <c r="S671" s="2359"/>
      <c r="T671" s="2359"/>
      <c r="U671" s="2359"/>
      <c r="V671" s="2359"/>
      <c r="W671" s="2359"/>
      <c r="X671" s="2359"/>
      <c r="Y671" s="2359"/>
      <c r="Z671" s="2831"/>
      <c r="AA671" s="3594" t="s">
        <v>2373</v>
      </c>
    </row>
    <row r="672" spans="1:27" ht="19.5" thickBot="1">
      <c r="B672" s="2358"/>
      <c r="C672" s="2358"/>
      <c r="D672" s="2358"/>
      <c r="E672" s="2358"/>
      <c r="F672" s="2358"/>
      <c r="G672" s="2358"/>
      <c r="H672" s="2358"/>
      <c r="I672" s="2358"/>
      <c r="J672" s="2358"/>
      <c r="K672" s="2358"/>
      <c r="L672" s="2358"/>
      <c r="M672" s="2358"/>
      <c r="N672" s="2358"/>
      <c r="O672" s="2358"/>
      <c r="P672" s="2358"/>
      <c r="Q672" s="2358"/>
      <c r="R672" s="2358"/>
      <c r="S672" s="2358"/>
      <c r="T672" s="2358"/>
      <c r="U672" s="2358"/>
      <c r="V672" s="2358"/>
      <c r="W672" s="2358"/>
      <c r="X672" s="2358"/>
      <c r="Y672" s="2358"/>
      <c r="Z672" s="2831"/>
      <c r="AA672" s="3594" t="s">
        <v>2373</v>
      </c>
    </row>
    <row r="673" spans="1:31" ht="26.1" customHeight="1">
      <c r="A673" s="5232" t="s">
        <v>260</v>
      </c>
      <c r="B673" s="5234" t="s">
        <v>2934</v>
      </c>
      <c r="C673" s="5235"/>
      <c r="D673" s="5235"/>
      <c r="E673" s="5235"/>
      <c r="F673" s="5235"/>
      <c r="G673" s="5235"/>
      <c r="H673" s="5235"/>
      <c r="I673" s="5235"/>
      <c r="J673" s="5235"/>
      <c r="K673" s="5235"/>
      <c r="L673" s="5235"/>
      <c r="M673" s="5235"/>
      <c r="N673" s="5150">
        <v>7</v>
      </c>
      <c r="O673" s="5207"/>
      <c r="P673" s="5208"/>
      <c r="Q673" s="5208"/>
      <c r="R673" s="5208"/>
      <c r="S673" s="5208"/>
      <c r="T673" s="5208"/>
      <c r="U673" s="5208"/>
      <c r="V673" s="5208"/>
      <c r="W673" s="5208"/>
      <c r="X673" s="5208"/>
      <c r="Y673" s="5208"/>
      <c r="Z673" s="2831"/>
      <c r="AA673" s="3755" t="s">
        <v>2974</v>
      </c>
      <c r="AB673" s="2834"/>
      <c r="AC673" s="2834"/>
      <c r="AD673" s="2834"/>
      <c r="AE673" s="2834"/>
    </row>
    <row r="674" spans="1:31" ht="26.1" customHeight="1">
      <c r="A674" s="5233"/>
      <c r="B674" s="5236"/>
      <c r="C674" s="5237"/>
      <c r="D674" s="5237"/>
      <c r="E674" s="5237"/>
      <c r="F674" s="5237"/>
      <c r="G674" s="5237"/>
      <c r="H674" s="5237"/>
      <c r="I674" s="5237"/>
      <c r="J674" s="5237"/>
      <c r="K674" s="5237"/>
      <c r="L674" s="5237"/>
      <c r="M674" s="5237"/>
      <c r="N674" s="5151"/>
      <c r="O674" s="3598">
        <v>26</v>
      </c>
      <c r="P674" s="2976"/>
      <c r="Q674" s="3558"/>
      <c r="R674" s="3558"/>
      <c r="S674" s="3597" t="s">
        <v>2376</v>
      </c>
      <c r="T674" s="3558" t="str">
        <f>ADDRESS(ROW(P733),COLUMN(P733),4)</f>
        <v>P733</v>
      </c>
      <c r="U674" s="3597"/>
      <c r="V674" s="3597"/>
      <c r="W674" s="2699" t="s">
        <v>2899</v>
      </c>
      <c r="X674" s="2699"/>
      <c r="Y674" s="2699"/>
      <c r="Z674" s="133"/>
      <c r="AA674" s="3755" t="s">
        <v>2974</v>
      </c>
      <c r="AB674" s="2834"/>
      <c r="AC674" s="2834"/>
      <c r="AD674" s="2834"/>
      <c r="AE674" s="2834"/>
    </row>
    <row r="675" spans="1:31" ht="26.1" customHeight="1">
      <c r="A675" s="5233"/>
      <c r="B675" s="5132" t="s">
        <v>287</v>
      </c>
      <c r="C675" s="5133"/>
      <c r="D675" s="5134" t="s">
        <v>288</v>
      </c>
      <c r="E675" s="5134"/>
      <c r="F675" s="5134"/>
      <c r="G675" s="5134"/>
      <c r="H675" s="5134"/>
      <c r="I675" s="5134"/>
      <c r="J675" s="5134"/>
      <c r="K675" s="5134"/>
      <c r="L675" s="5134"/>
      <c r="M675" s="5134"/>
      <c r="N675" s="5135"/>
      <c r="O675" s="3596">
        <v>26</v>
      </c>
      <c r="P675" s="3558"/>
      <c r="Q675" s="2801"/>
      <c r="R675" s="2801"/>
      <c r="S675" s="2801"/>
      <c r="T675" s="2801"/>
      <c r="U675" s="2801"/>
      <c r="V675" s="2801"/>
      <c r="W675" s="3382" t="s">
        <v>2900</v>
      </c>
      <c r="X675" s="3383"/>
      <c r="Y675" s="3383"/>
      <c r="Z675" s="133"/>
      <c r="AA675" s="3755" t="s">
        <v>2974</v>
      </c>
      <c r="AB675" s="2834"/>
      <c r="AC675" s="2834"/>
      <c r="AD675" s="2834"/>
      <c r="AE675" s="2834"/>
    </row>
    <row r="676" spans="1:31" ht="26.1" customHeight="1">
      <c r="A676" s="5245"/>
      <c r="B676" s="5210" t="s">
        <v>2740</v>
      </c>
      <c r="C676" s="5211"/>
      <c r="D676" s="5211"/>
      <c r="E676" s="5211"/>
      <c r="F676" s="5211"/>
      <c r="G676" s="5211"/>
      <c r="H676" s="5211"/>
      <c r="I676" s="5211"/>
      <c r="J676" s="5211"/>
      <c r="K676" s="5211"/>
      <c r="L676" s="5211"/>
      <c r="M676" s="5211"/>
      <c r="N676" s="5212"/>
      <c r="O676" s="3557">
        <v>26</v>
      </c>
      <c r="P676" s="3554" t="s">
        <v>2925</v>
      </c>
      <c r="Q676" s="2801"/>
      <c r="R676" s="2801"/>
      <c r="S676" s="3377" t="s">
        <v>2891</v>
      </c>
      <c r="T676" s="2856"/>
      <c r="U676" s="2831"/>
      <c r="V676" s="2801"/>
      <c r="W676" s="3383" t="s">
        <v>44</v>
      </c>
      <c r="X676" s="3383"/>
      <c r="Y676" s="3383"/>
      <c r="Z676" s="133"/>
      <c r="AA676" s="3755" t="s">
        <v>2974</v>
      </c>
      <c r="AB676" s="2834"/>
      <c r="AC676" s="2834"/>
      <c r="AD676" s="2834"/>
      <c r="AE676" s="2834"/>
    </row>
    <row r="677" spans="1:31" ht="21" customHeight="1">
      <c r="A677" s="5245"/>
      <c r="B677" s="5246"/>
      <c r="C677" s="5214"/>
      <c r="D677" s="5214"/>
      <c r="E677" s="5214"/>
      <c r="F677" s="5214"/>
      <c r="G677" s="5214"/>
      <c r="H677" s="5214"/>
      <c r="I677" s="5214"/>
      <c r="J677" s="5214"/>
      <c r="K677" s="5214"/>
      <c r="L677" s="5214"/>
      <c r="M677" s="5214"/>
      <c r="N677" s="5247"/>
      <c r="O677" s="2801"/>
      <c r="P677" s="2801"/>
      <c r="Q677" s="2801"/>
      <c r="R677" s="2801"/>
      <c r="S677" s="3385" t="s">
        <v>2516</v>
      </c>
      <c r="T677" s="3379" t="s">
        <v>2902</v>
      </c>
      <c r="U677" s="2831"/>
      <c r="V677" s="2801"/>
      <c r="W677" s="3383" t="s">
        <v>45</v>
      </c>
      <c r="X677" s="3383"/>
      <c r="Y677" s="3383"/>
      <c r="Z677" s="133"/>
      <c r="AA677" s="3755" t="s">
        <v>2974</v>
      </c>
      <c r="AB677" s="2834"/>
      <c r="AC677" s="2834"/>
      <c r="AD677" s="2834"/>
      <c r="AE677" s="2834"/>
    </row>
    <row r="678" spans="1:31" ht="21" customHeight="1">
      <c r="A678" s="5245"/>
      <c r="B678" s="5246"/>
      <c r="C678" s="5214"/>
      <c r="D678" s="5214"/>
      <c r="E678" s="5214"/>
      <c r="F678" s="5214"/>
      <c r="G678" s="5214"/>
      <c r="H678" s="5214"/>
      <c r="I678" s="5214"/>
      <c r="J678" s="5214"/>
      <c r="K678" s="5214"/>
      <c r="L678" s="5214"/>
      <c r="M678" s="5214"/>
      <c r="N678" s="5247"/>
      <c r="O678" s="2801"/>
      <c r="P678" s="2801"/>
      <c r="Q678" s="2801"/>
      <c r="R678" s="2801"/>
      <c r="S678" s="3377" t="s">
        <v>2915</v>
      </c>
      <c r="T678" s="2856"/>
      <c r="U678" s="2831"/>
      <c r="V678" s="2801"/>
      <c r="W678" s="3383" t="s">
        <v>37</v>
      </c>
      <c r="X678" s="3383"/>
      <c r="Y678" s="3383"/>
      <c r="Z678" s="133"/>
      <c r="AA678" s="3755" t="s">
        <v>2974</v>
      </c>
      <c r="AB678" s="2834"/>
      <c r="AC678" s="2834"/>
      <c r="AD678" s="2834"/>
      <c r="AE678" s="2834"/>
    </row>
    <row r="679" spans="1:31" ht="21" customHeight="1">
      <c r="A679" s="5245"/>
      <c r="B679" s="5246"/>
      <c r="C679" s="5214"/>
      <c r="D679" s="5214"/>
      <c r="E679" s="5214"/>
      <c r="F679" s="5214"/>
      <c r="G679" s="5214"/>
      <c r="H679" s="5214"/>
      <c r="I679" s="5214"/>
      <c r="J679" s="5214"/>
      <c r="K679" s="5214"/>
      <c r="L679" s="5214"/>
      <c r="M679" s="5214"/>
      <c r="N679" s="5247"/>
      <c r="O679" s="2801"/>
      <c r="P679" s="2831"/>
      <c r="Q679" s="2831"/>
      <c r="R679" s="2831"/>
      <c r="S679" s="3377" t="s">
        <v>2897</v>
      </c>
      <c r="T679" s="2856"/>
      <c r="U679" s="2831"/>
      <c r="V679" s="2831"/>
      <c r="W679" s="3383" t="s">
        <v>2901</v>
      </c>
      <c r="X679" s="3383"/>
      <c r="Y679" s="3383"/>
      <c r="Z679" s="133"/>
      <c r="AA679" s="3755" t="s">
        <v>2974</v>
      </c>
      <c r="AB679" s="2834"/>
      <c r="AC679" s="2834"/>
      <c r="AD679" s="2834"/>
      <c r="AE679" s="2834"/>
    </row>
    <row r="680" spans="1:31" ht="18.75" customHeight="1">
      <c r="A680" s="5245"/>
      <c r="B680" s="5248"/>
      <c r="C680" s="5216"/>
      <c r="D680" s="5216"/>
      <c r="E680" s="5216"/>
      <c r="F680" s="5216"/>
      <c r="G680" s="5216"/>
      <c r="H680" s="5216"/>
      <c r="I680" s="5216"/>
      <c r="J680" s="5216"/>
      <c r="K680" s="5216"/>
      <c r="L680" s="5216"/>
      <c r="M680" s="5216"/>
      <c r="N680" s="5217"/>
      <c r="O680" s="2801"/>
      <c r="P680" s="2831"/>
      <c r="Q680" s="2831"/>
      <c r="R680" s="2831"/>
      <c r="S680" s="3380" t="s">
        <v>2894</v>
      </c>
      <c r="U680" s="3377" t="str">
        <f>ADDRESS(ROW(P733),COLUMN(P733),4)</f>
        <v>P733</v>
      </c>
      <c r="V680" s="2831"/>
      <c r="W680" s="3383"/>
      <c r="X680" s="3383"/>
      <c r="Y680" s="3383"/>
      <c r="Z680" s="133"/>
      <c r="AA680" s="3755" t="s">
        <v>2974</v>
      </c>
      <c r="AB680" s="2834"/>
      <c r="AC680" s="2834"/>
      <c r="AD680" s="2834"/>
      <c r="AE680" s="2834"/>
    </row>
    <row r="681" spans="1:31" ht="18.75" customHeight="1">
      <c r="A681" s="5245"/>
      <c r="B681" s="2702"/>
      <c r="C681" s="2155"/>
      <c r="D681" s="2155"/>
      <c r="E681" s="2155"/>
      <c r="F681" s="2155"/>
      <c r="G681" s="2155"/>
      <c r="H681" s="2155"/>
      <c r="I681" s="2155"/>
      <c r="J681" s="2155"/>
      <c r="K681" s="2155"/>
      <c r="L681" s="2155"/>
      <c r="M681" s="2155"/>
      <c r="N681" s="2199">
        <f>ROW()-8</f>
        <v>673</v>
      </c>
      <c r="O681" s="3625" t="s">
        <v>2931</v>
      </c>
      <c r="P681" s="2831"/>
      <c r="Q681" s="2831"/>
      <c r="R681" s="2831"/>
      <c r="S681" s="3377" t="s">
        <v>2893</v>
      </c>
      <c r="T681" s="2856"/>
      <c r="U681" s="2831"/>
      <c r="V681" s="2831"/>
      <c r="W681" s="3374" t="s">
        <v>2907</v>
      </c>
      <c r="X681" s="3375"/>
      <c r="Y681" s="3375"/>
      <c r="Z681" s="133"/>
      <c r="AA681" s="3755" t="s">
        <v>2974</v>
      </c>
      <c r="AB681" s="2834"/>
      <c r="AC681" s="2834"/>
      <c r="AD681" s="2834"/>
      <c r="AE681" s="2834"/>
    </row>
    <row r="682" spans="1:31" ht="18.75" customHeight="1">
      <c r="A682" s="5245"/>
      <c r="B682" s="5249" t="s">
        <v>382</v>
      </c>
      <c r="C682" s="5250"/>
      <c r="D682" s="5250"/>
      <c r="E682" s="2189"/>
      <c r="F682" s="2189"/>
      <c r="G682" s="2189"/>
      <c r="H682" s="3062"/>
      <c r="I682" s="5251" t="s">
        <v>23</v>
      </c>
      <c r="J682" s="5251"/>
      <c r="K682" s="5251"/>
      <c r="L682" s="5251"/>
      <c r="M682" s="5251"/>
      <c r="N682" s="5252"/>
      <c r="O682" s="2801"/>
      <c r="P682" s="2856"/>
      <c r="Q682" s="2856"/>
      <c r="R682" s="2856"/>
      <c r="S682" s="2831"/>
      <c r="T682" s="2831"/>
      <c r="U682" s="2831"/>
      <c r="V682" s="2831"/>
      <c r="W682" s="3374"/>
      <c r="X682" s="3375"/>
      <c r="Y682" s="3375"/>
      <c r="Z682" s="133"/>
      <c r="AA682" s="3755" t="s">
        <v>2974</v>
      </c>
      <c r="AB682" s="2834"/>
      <c r="AC682" s="2834"/>
      <c r="AD682" s="2834"/>
      <c r="AE682" s="2834"/>
    </row>
    <row r="683" spans="1:31" ht="18.75" customHeight="1">
      <c r="A683" s="5245"/>
      <c r="B683" s="2512" t="str">
        <f>B689</f>
        <v>Recette 1</v>
      </c>
      <c r="C683" s="2200" t="str">
        <f>C689</f>
        <v>Recette 2</v>
      </c>
      <c r="D683" s="2200" t="str">
        <f>D689</f>
        <v>Recette 3</v>
      </c>
      <c r="E683" s="2189"/>
      <c r="F683" s="2189"/>
      <c r="G683" s="2189"/>
      <c r="H683" s="2189"/>
      <c r="I683" s="5250" t="str">
        <f>B683</f>
        <v>Recette 1</v>
      </c>
      <c r="J683" s="5250"/>
      <c r="K683" s="5250" t="str">
        <f>C683</f>
        <v>Recette 2</v>
      </c>
      <c r="L683" s="5250"/>
      <c r="M683" s="5250" t="str">
        <f>D683</f>
        <v>Recette 3</v>
      </c>
      <c r="N683" s="5253"/>
      <c r="O683" s="2801"/>
      <c r="P683" s="2856"/>
      <c r="Q683" s="2856"/>
      <c r="R683" s="2856"/>
      <c r="S683" s="2831"/>
      <c r="T683" s="2831"/>
      <c r="U683" s="2831"/>
      <c r="V683" s="2831"/>
      <c r="W683" s="2831"/>
      <c r="X683" s="2831"/>
      <c r="Y683" s="2831"/>
      <c r="Z683" s="2831"/>
      <c r="AA683" s="3755" t="s">
        <v>2974</v>
      </c>
      <c r="AB683" s="2834"/>
      <c r="AC683" s="2834"/>
      <c r="AD683" s="2834"/>
      <c r="AE683" s="2834"/>
    </row>
    <row r="684" spans="1:31" ht="18.75" customHeight="1" thickBot="1">
      <c r="A684" s="5245"/>
      <c r="B684" s="3065">
        <f>B722</f>
        <v>0.65</v>
      </c>
      <c r="C684" s="3066">
        <f>C722</f>
        <v>0.44999999999999996</v>
      </c>
      <c r="D684" s="3066">
        <f>D722</f>
        <v>0.28000000000000003</v>
      </c>
      <c r="E684" s="2189"/>
      <c r="F684" s="2189"/>
      <c r="G684" s="2189"/>
      <c r="H684" s="3062"/>
      <c r="I684" s="5013">
        <v>1</v>
      </c>
      <c r="J684" s="5013"/>
      <c r="K684" s="5013">
        <v>2</v>
      </c>
      <c r="L684" s="5013"/>
      <c r="M684" s="5013">
        <v>3</v>
      </c>
      <c r="N684" s="5240"/>
      <c r="O684" s="2801"/>
      <c r="P684" s="2856"/>
      <c r="Q684" s="2856"/>
      <c r="R684" s="2856"/>
      <c r="S684" s="2831"/>
      <c r="T684" s="2831"/>
      <c r="U684" s="2831"/>
      <c r="V684" s="2831"/>
      <c r="W684" s="2831"/>
      <c r="X684" s="2831"/>
      <c r="Y684" s="2831"/>
      <c r="Z684" s="2831"/>
      <c r="AA684" s="3755" t="s">
        <v>2974</v>
      </c>
      <c r="AB684" s="2834"/>
      <c r="AC684" s="2834"/>
      <c r="AD684" s="2834"/>
      <c r="AE684" s="2834"/>
    </row>
    <row r="685" spans="1:31" ht="18.75" customHeight="1">
      <c r="A685" s="5245"/>
      <c r="B685" s="3070">
        <v>1</v>
      </c>
      <c r="C685" s="3080" t="s">
        <v>2726</v>
      </c>
      <c r="D685" s="3071"/>
      <c r="E685" s="3072"/>
      <c r="F685" s="3072"/>
      <c r="G685" s="3072"/>
      <c r="H685" s="2437"/>
      <c r="I685" s="5013"/>
      <c r="J685" s="5013"/>
      <c r="K685" s="5013"/>
      <c r="L685" s="5013"/>
      <c r="M685" s="5013"/>
      <c r="N685" s="5240"/>
      <c r="O685" s="2801"/>
      <c r="P685" s="2856"/>
      <c r="Q685" s="2856"/>
      <c r="R685" s="2856"/>
      <c r="S685" s="5072" t="s">
        <v>2912</v>
      </c>
      <c r="T685" s="5073"/>
      <c r="U685" s="5076" t="s">
        <v>2459</v>
      </c>
      <c r="V685" s="5077"/>
      <c r="W685" s="5078" t="s">
        <v>2470</v>
      </c>
      <c r="X685" s="5079"/>
      <c r="Y685" s="5080"/>
      <c r="Z685" s="2831"/>
      <c r="AA685" s="3755" t="s">
        <v>2974</v>
      </c>
      <c r="AB685" s="2834"/>
      <c r="AC685" s="2834"/>
      <c r="AD685" s="2834"/>
      <c r="AE685" s="2834"/>
    </row>
    <row r="686" spans="1:31" ht="18.75" customHeight="1">
      <c r="A686" s="5245"/>
      <c r="B686" s="3073">
        <v>2</v>
      </c>
      <c r="C686" s="3079" t="s">
        <v>2727</v>
      </c>
      <c r="D686" s="3074"/>
      <c r="E686" s="3075"/>
      <c r="F686" s="3075"/>
      <c r="G686" s="3075"/>
      <c r="H686" s="2437"/>
      <c r="I686" s="2437"/>
      <c r="J686" s="2437"/>
      <c r="K686" s="2437"/>
      <c r="L686" s="2437"/>
      <c r="M686" s="2437"/>
      <c r="N686" s="2459"/>
      <c r="O686" s="2801"/>
      <c r="P686" s="2856"/>
      <c r="Q686" s="2856"/>
      <c r="R686" s="2856"/>
      <c r="S686" s="5074"/>
      <c r="T686" s="5075"/>
      <c r="U686" s="5060" t="s">
        <v>2830</v>
      </c>
      <c r="V686" s="5061"/>
      <c r="W686" s="5081"/>
      <c r="X686" s="5082"/>
      <c r="Y686" s="5083"/>
      <c r="Z686" s="2831"/>
      <c r="AA686" s="3755" t="s">
        <v>2974</v>
      </c>
      <c r="AB686" s="2834"/>
      <c r="AC686" s="2834"/>
      <c r="AD686" s="2834"/>
      <c r="AE686" s="2834"/>
    </row>
    <row r="687" spans="1:31" ht="18.75" customHeight="1">
      <c r="A687" s="5245"/>
      <c r="B687" s="3076">
        <v>3</v>
      </c>
      <c r="C687" s="3081" t="s">
        <v>2750</v>
      </c>
      <c r="D687" s="3077"/>
      <c r="E687" s="3078"/>
      <c r="F687" s="3078"/>
      <c r="G687" s="3078"/>
      <c r="H687" s="2437"/>
      <c r="I687" s="3442"/>
      <c r="J687" s="2151"/>
      <c r="K687" s="2437"/>
      <c r="L687" s="2437"/>
      <c r="M687" s="2437"/>
      <c r="N687" s="2459"/>
      <c r="O687" s="2801"/>
      <c r="P687" s="2856"/>
      <c r="Q687" s="2856"/>
      <c r="R687" s="2856"/>
      <c r="S687" s="5074"/>
      <c r="T687" s="5075"/>
      <c r="U687" s="5060"/>
      <c r="V687" s="5061"/>
      <c r="W687" s="3188"/>
      <c r="X687" s="3181"/>
      <c r="Y687" s="5051" t="s">
        <v>2834</v>
      </c>
      <c r="Z687" s="2831"/>
      <c r="AA687" s="3755" t="s">
        <v>2974</v>
      </c>
      <c r="AB687" s="2834"/>
      <c r="AC687" s="2834"/>
      <c r="AD687" s="2834"/>
      <c r="AE687" s="2834"/>
    </row>
    <row r="688" spans="1:31" ht="19.5" customHeight="1">
      <c r="A688" s="5245"/>
      <c r="B688" s="5257"/>
      <c r="C688" s="5258"/>
      <c r="D688" s="5258"/>
      <c r="E688" s="2201"/>
      <c r="F688" s="2155"/>
      <c r="G688" s="2155"/>
      <c r="H688" s="2155"/>
      <c r="I688" s="2155"/>
      <c r="J688" s="2155"/>
      <c r="K688" s="2201"/>
      <c r="L688" s="2155"/>
      <c r="M688" s="2155"/>
      <c r="N688" s="2427"/>
      <c r="O688" s="2801"/>
      <c r="P688" s="2856"/>
      <c r="Q688" s="2856"/>
      <c r="R688" s="2856"/>
      <c r="S688" s="5053" t="s">
        <v>2725</v>
      </c>
      <c r="T688" s="3325"/>
      <c r="U688" s="5055" t="s">
        <v>2465</v>
      </c>
      <c r="V688" s="5057" t="s">
        <v>2427</v>
      </c>
      <c r="W688" s="3326"/>
      <c r="X688" s="3327"/>
      <c r="Y688" s="5051"/>
      <c r="Z688" s="2831"/>
      <c r="AA688" s="3755" t="s">
        <v>2974</v>
      </c>
      <c r="AB688" s="2834"/>
      <c r="AC688" s="2834"/>
      <c r="AD688" s="2834"/>
      <c r="AE688" s="2834"/>
    </row>
    <row r="689" spans="1:31" ht="18.75" customHeight="1">
      <c r="A689" s="5245"/>
      <c r="B689" s="3468" t="s">
        <v>488</v>
      </c>
      <c r="C689" s="3469" t="s">
        <v>489</v>
      </c>
      <c r="D689" s="2202" t="s">
        <v>490</v>
      </c>
      <c r="E689" s="3234" t="str">
        <f>LEFT(ADDRESS(1,COLUMN(),4),LEN(ADDRESS(1,COLUMN(),4))-1)</f>
        <v>E</v>
      </c>
      <c r="F689" s="3064" t="s">
        <v>2725</v>
      </c>
      <c r="G689" s="3063"/>
      <c r="H689" s="2203" t="str">
        <f>B689</f>
        <v>Recette 1</v>
      </c>
      <c r="I689" s="2203" t="str">
        <f>C689</f>
        <v>Recette 2</v>
      </c>
      <c r="J689" s="2203" t="str">
        <f>D689</f>
        <v>Recette 3</v>
      </c>
      <c r="K689" s="2204" t="s">
        <v>263</v>
      </c>
      <c r="L689" s="2204"/>
      <c r="M689" s="2204"/>
      <c r="N689" s="2517"/>
      <c r="O689" s="2801"/>
      <c r="P689" s="2856"/>
      <c r="Q689" s="2856"/>
      <c r="R689" s="2856"/>
      <c r="S689" s="5054"/>
      <c r="T689" s="3325"/>
      <c r="U689" s="5056"/>
      <c r="V689" s="5058"/>
      <c r="W689" s="3274"/>
      <c r="X689" s="3275"/>
      <c r="Y689" s="5052"/>
      <c r="Z689" s="2831"/>
      <c r="AA689" s="3755" t="s">
        <v>2974</v>
      </c>
      <c r="AB689" s="2834"/>
      <c r="AC689" s="2834"/>
      <c r="AD689" s="2834"/>
      <c r="AE689" s="2834"/>
    </row>
    <row r="690" spans="1:31" ht="18.75" customHeight="1">
      <c r="A690" s="5245"/>
      <c r="B690" s="3086" t="s">
        <v>800</v>
      </c>
      <c r="C690" s="3087" t="s">
        <v>800</v>
      </c>
      <c r="D690" s="3088" t="s">
        <v>800</v>
      </c>
      <c r="E690" s="3017"/>
      <c r="F690" s="3018"/>
      <c r="G690" s="3018"/>
      <c r="H690" s="3020" t="s">
        <v>28</v>
      </c>
      <c r="I690" s="3061" t="s">
        <v>28</v>
      </c>
      <c r="J690" s="3067" t="s">
        <v>28</v>
      </c>
      <c r="K690" s="3234" t="str">
        <f>LEFT(ADDRESS(1,COLUMN(),4),LEN(ADDRESS(1,COLUMN(),4))-1)</f>
        <v>K</v>
      </c>
      <c r="L690" s="3018"/>
      <c r="M690" s="3018"/>
      <c r="N690" s="3018"/>
      <c r="O690" s="2801"/>
      <c r="P690" s="2856"/>
      <c r="Q690" s="2856"/>
      <c r="R690" s="2856"/>
      <c r="S690" s="3202"/>
      <c r="T690" s="3203"/>
      <c r="U690" s="2961"/>
      <c r="V690" s="2808"/>
      <c r="W690" s="3183" t="str">
        <f t="shared" ref="W690:W720" si="45">SUBSTITUTE(S690,U690,V690)</f>
        <v/>
      </c>
      <c r="X690" s="3184" t="str">
        <f t="shared" ref="X690:X720" si="46">TRIM(W690)</f>
        <v/>
      </c>
      <c r="Y690" s="3189" t="str">
        <f t="shared" ref="Y690:Y720" si="47">IF(S690="","",UPPER(LEFT(X690,1))&amp;RIGHT(X690,LEN(X690)-1))</f>
        <v/>
      </c>
      <c r="Z690" s="2831"/>
      <c r="AA690" s="3755" t="s">
        <v>2974</v>
      </c>
      <c r="AB690" s="2834"/>
      <c r="AC690" s="2834"/>
      <c r="AD690" s="2834"/>
      <c r="AE690" s="2834"/>
    </row>
    <row r="691" spans="1:31" ht="18.75" customHeight="1">
      <c r="A691" s="5245"/>
      <c r="B691" s="3057"/>
      <c r="C691" s="3058"/>
      <c r="D691" s="3069"/>
      <c r="E691" s="3125" t="s">
        <v>126</v>
      </c>
      <c r="F691" s="2195"/>
      <c r="G691" s="2161"/>
      <c r="H691" s="3021">
        <f>IF(ISTEXT(B691),0,IF(ISBLANK(B691),0,(B691/B722)*I684))</f>
        <v>0</v>
      </c>
      <c r="I691" s="3060">
        <f>IF(ISTEXT(C691),0,IF(ISBLANK(C691),0,(C691/C722)*K684))</f>
        <v>0</v>
      </c>
      <c r="J691" s="3068">
        <f>IF(ISTEXT(D691),0,IF(ISBLANK(D691),0,(D691/D722)*M684))</f>
        <v>0</v>
      </c>
      <c r="K691" s="3215" t="s">
        <v>318</v>
      </c>
      <c r="L691" s="2207"/>
      <c r="M691" s="2207"/>
      <c r="N691" s="2518"/>
      <c r="O691" s="2801"/>
      <c r="P691" s="2856"/>
      <c r="Q691" s="2856"/>
      <c r="R691" s="2856"/>
      <c r="S691" s="3202" t="s">
        <v>126</v>
      </c>
      <c r="T691" s="3203"/>
      <c r="U691" s="2961"/>
      <c r="V691" s="2808"/>
      <c r="W691" s="3183" t="str">
        <f t="shared" si="45"/>
        <v>1 gr = 2 zéros après la virgule du Kg</v>
      </c>
      <c r="X691" s="3184" t="str">
        <f t="shared" si="46"/>
        <v>1 gr = 2 zéros après la virgule du Kg</v>
      </c>
      <c r="Y691" s="3189" t="str">
        <f t="shared" si="47"/>
        <v>1 gr = 2 zéros après la virgule du Kg</v>
      </c>
      <c r="Z691" s="2831"/>
      <c r="AA691" s="3594" t="s">
        <v>2373</v>
      </c>
    </row>
    <row r="692" spans="1:31" ht="21">
      <c r="A692" s="5245"/>
      <c r="B692" s="3057"/>
      <c r="C692" s="3058"/>
      <c r="D692" s="3069"/>
      <c r="E692" s="3125" t="s">
        <v>2805</v>
      </c>
      <c r="F692" s="2195"/>
      <c r="G692" s="2161"/>
      <c r="H692" s="3021">
        <f>IF(ISTEXT(B692),0,IF(ISBLANK(B692),0,(B692/B722)*I684))</f>
        <v>0</v>
      </c>
      <c r="I692" s="3060">
        <f>IF(ISTEXT(C692),0,IF(ISBLANK(C692),0,(C692/C722)*K684))</f>
        <v>0</v>
      </c>
      <c r="J692" s="3068">
        <f>IF(ISTEXT(D692),0,IF(ISBLANK(D692),0,(D692/D722)*M684))</f>
        <v>0</v>
      </c>
      <c r="K692" s="3215" t="s">
        <v>319</v>
      </c>
      <c r="L692" s="2207"/>
      <c r="M692" s="2207"/>
      <c r="N692" s="2518"/>
      <c r="O692" s="2801"/>
      <c r="P692" s="2856"/>
      <c r="Q692" s="2856"/>
      <c r="R692" s="2856"/>
      <c r="S692" s="3202" t="s">
        <v>258</v>
      </c>
      <c r="T692" s="3203"/>
      <c r="U692" s="2961" t="s">
        <v>2816</v>
      </c>
      <c r="V692" s="2808"/>
      <c r="W692" s="3183" t="str">
        <f t="shared" si="45"/>
        <v>pour 1.5g ajoutez une décimale</v>
      </c>
      <c r="X692" s="3184" t="str">
        <f t="shared" si="46"/>
        <v>pour 1.5g ajoutez une décimale</v>
      </c>
      <c r="Y692" s="3189" t="str">
        <f t="shared" si="47"/>
        <v>Pour 1.5g ajoutez une décimale</v>
      </c>
      <c r="Z692" s="2831"/>
      <c r="AA692" s="3594" t="s">
        <v>2373</v>
      </c>
    </row>
    <row r="693" spans="1:31" ht="21">
      <c r="A693" s="5245"/>
      <c r="B693" s="3057"/>
      <c r="C693" s="3058"/>
      <c r="D693" s="3069"/>
      <c r="E693" s="3125" t="s">
        <v>2806</v>
      </c>
      <c r="F693" s="2159"/>
      <c r="G693" s="2161"/>
      <c r="H693" s="3021">
        <f>IF(ISTEXT(B693),0,IF(ISBLANK(B693),0,(B693/B722)*I684))</f>
        <v>0</v>
      </c>
      <c r="I693" s="3060">
        <f>IF(ISTEXT(C693),0,IF(ISBLANK(C693),0,(C693/C722)*K684))</f>
        <v>0</v>
      </c>
      <c r="J693" s="3068">
        <f>IF(ISTEXT(D693),0,IF(ISBLANK(D693),0,(D693/D722)*M684))</f>
        <v>0</v>
      </c>
      <c r="K693" s="3215" t="s">
        <v>321</v>
      </c>
      <c r="L693" s="2207"/>
      <c r="M693" s="2207"/>
      <c r="N693" s="2518"/>
      <c r="O693" s="2801"/>
      <c r="P693" s="2856"/>
      <c r="Q693" s="2856"/>
      <c r="R693" s="2856"/>
      <c r="S693" s="3202" t="s">
        <v>348</v>
      </c>
      <c r="T693" s="3203"/>
      <c r="U693" s="2961"/>
      <c r="V693" s="2808"/>
      <c r="W693" s="3183" t="str">
        <f t="shared" si="45"/>
        <v>saisir ou coller vos produits</v>
      </c>
      <c r="X693" s="3184" t="str">
        <f t="shared" si="46"/>
        <v>saisir ou coller vos produits</v>
      </c>
      <c r="Y693" s="3189" t="str">
        <f t="shared" si="47"/>
        <v>Saisir ou coller vos produits</v>
      </c>
      <c r="Z693" s="2831"/>
      <c r="AA693" s="3594" t="s">
        <v>2373</v>
      </c>
    </row>
    <row r="694" spans="1:31" ht="21">
      <c r="A694" s="5245"/>
      <c r="B694" s="3057"/>
      <c r="C694" s="3058"/>
      <c r="D694" s="3069"/>
      <c r="E694" s="3125" t="s">
        <v>2807</v>
      </c>
      <c r="F694" s="2159"/>
      <c r="G694" s="2161"/>
      <c r="H694" s="3021">
        <f>IF(ISTEXT(B694),0,IF(ISBLANK(B694),0,(B694/B722)*I684))</f>
        <v>0</v>
      </c>
      <c r="I694" s="3060">
        <f>IF(ISTEXT(C694),0,IF(ISBLANK(C694),0,(C694/C722)*K684))</f>
        <v>0</v>
      </c>
      <c r="J694" s="3068">
        <f>IF(ISTEXT(D694),0,IF(ISBLANK(D694),0,(D694/D722)*M684))</f>
        <v>0</v>
      </c>
      <c r="K694" s="3216" t="s">
        <v>394</v>
      </c>
      <c r="L694" s="2207"/>
      <c r="M694" s="2207"/>
      <c r="N694" s="2518"/>
      <c r="O694" s="2801"/>
      <c r="P694" s="2856"/>
      <c r="Q694" s="2856"/>
      <c r="R694" s="2856"/>
      <c r="S694" s="3202" t="s">
        <v>2747</v>
      </c>
      <c r="T694" s="3203"/>
      <c r="U694" s="2961"/>
      <c r="V694" s="2808"/>
      <c r="W694" s="3183" t="str">
        <f t="shared" si="45"/>
        <v>dans cette colonne E</v>
      </c>
      <c r="X694" s="3184" t="str">
        <f t="shared" si="46"/>
        <v>dans cette colonne E</v>
      </c>
      <c r="Y694" s="3189" t="str">
        <f t="shared" si="47"/>
        <v>Dans cette colonne E</v>
      </c>
      <c r="Z694" s="2831"/>
      <c r="AA694" s="3594" t="s">
        <v>2373</v>
      </c>
    </row>
    <row r="695" spans="1:31" ht="21">
      <c r="A695" s="5245"/>
      <c r="B695" s="3057"/>
      <c r="C695" s="3058"/>
      <c r="D695" s="3069"/>
      <c r="E695" s="3125" t="s">
        <v>2808</v>
      </c>
      <c r="F695" s="2159"/>
      <c r="G695" s="2161"/>
      <c r="H695" s="3021">
        <f>IF(ISTEXT(B695),0,IF(ISBLANK(B695),0,(B695/B722)*I684))</f>
        <v>0</v>
      </c>
      <c r="I695" s="3060">
        <f>IF(ISTEXT(C695),0,IF(ISBLANK(C695),0,(C695/C722)*K684))</f>
        <v>0</v>
      </c>
      <c r="J695" s="3068">
        <f>IF(ISTEXT(D695),0,IF(ISBLANK(D695),0,(D695/D722)*M684))</f>
        <v>0</v>
      </c>
      <c r="K695" s="3216" t="s">
        <v>395</v>
      </c>
      <c r="L695" s="2207"/>
      <c r="M695" s="2207"/>
      <c r="N695" s="2518"/>
      <c r="O695" s="2801"/>
      <c r="P695" s="2856"/>
      <c r="Q695" s="2856"/>
      <c r="R695" s="2856"/>
      <c r="S695" s="3202" t="s">
        <v>2748</v>
      </c>
      <c r="T695" s="3203"/>
      <c r="U695" s="2961" t="s">
        <v>2815</v>
      </c>
      <c r="V695" s="2808"/>
      <c r="W695" s="3183" t="str">
        <f t="shared" si="45"/>
        <v>et les grammages</v>
      </c>
      <c r="X695" s="3184" t="str">
        <f t="shared" si="46"/>
        <v>et les grammages</v>
      </c>
      <c r="Y695" s="3189" t="str">
        <f t="shared" si="47"/>
        <v>Et les grammages</v>
      </c>
      <c r="Z695" s="2831"/>
      <c r="AA695" s="3594" t="s">
        <v>2373</v>
      </c>
    </row>
    <row r="696" spans="1:31" ht="21">
      <c r="A696" s="5245"/>
      <c r="B696" s="3057"/>
      <c r="C696" s="3058"/>
      <c r="D696" s="3069"/>
      <c r="E696" s="3125" t="s">
        <v>678</v>
      </c>
      <c r="F696" s="2159"/>
      <c r="G696" s="2161"/>
      <c r="H696" s="3021">
        <f>IF(ISTEXT(B696),0,IF(ISBLANK(B696),0,(B696/B722)*I684))</f>
        <v>0</v>
      </c>
      <c r="I696" s="3060">
        <f>IF(ISTEXT(C696),0,IF(ISBLANK(C696),0,(C696/C722)*K684))</f>
        <v>0</v>
      </c>
      <c r="J696" s="3068">
        <f>IF(ISTEXT(D696),0,IF(ISBLANK(D696),0,(D696/D722)*M684))</f>
        <v>0</v>
      </c>
      <c r="K696" s="3216" t="s">
        <v>396</v>
      </c>
      <c r="L696" s="2207"/>
      <c r="M696" s="2207"/>
      <c r="N696" s="2518"/>
      <c r="O696" s="2801"/>
      <c r="P696" s="2856"/>
      <c r="Q696" s="2856"/>
      <c r="R696" s="2856"/>
      <c r="S696" s="3202"/>
      <c r="T696" s="3203"/>
      <c r="U696" s="2961"/>
      <c r="V696" s="2808"/>
      <c r="W696" s="3183" t="str">
        <f t="shared" si="45"/>
        <v/>
      </c>
      <c r="X696" s="3184" t="str">
        <f t="shared" si="46"/>
        <v/>
      </c>
      <c r="Y696" s="3189" t="str">
        <f t="shared" si="47"/>
        <v/>
      </c>
      <c r="Z696" s="2831"/>
      <c r="AA696" s="3594" t="s">
        <v>2373</v>
      </c>
    </row>
    <row r="697" spans="1:31" ht="21">
      <c r="A697" s="5245"/>
      <c r="B697" s="3057"/>
      <c r="C697" s="3058"/>
      <c r="D697" s="3069"/>
      <c r="E697" s="3125" t="s">
        <v>678</v>
      </c>
      <c r="F697" s="2159"/>
      <c r="G697" s="2161"/>
      <c r="H697" s="3021">
        <f>IF(ISTEXT(B697),0,IF(ISBLANK(B697),0,(B697/B722)*I684))</f>
        <v>0</v>
      </c>
      <c r="I697" s="3060">
        <f>IF(ISTEXT(C697),0,IF(ISBLANK(C697),0,(C697/C722)*K684))</f>
        <v>0</v>
      </c>
      <c r="J697" s="3068">
        <f>IF(ISTEXT(D697),0,IF(ISBLANK(D697),0,(D697/D722)*M684))</f>
        <v>0</v>
      </c>
      <c r="K697" s="3216" t="s">
        <v>397</v>
      </c>
      <c r="L697" s="2207"/>
      <c r="M697" s="2207"/>
      <c r="N697" s="2518"/>
      <c r="O697" s="2801"/>
      <c r="P697" s="2856"/>
      <c r="Q697" s="2856"/>
      <c r="R697" s="2856"/>
      <c r="S697" s="3202"/>
      <c r="T697" s="3203"/>
      <c r="U697" s="2961"/>
      <c r="V697" s="2808"/>
      <c r="W697" s="3183" t="str">
        <f t="shared" si="45"/>
        <v/>
      </c>
      <c r="X697" s="3184" t="str">
        <f t="shared" si="46"/>
        <v/>
      </c>
      <c r="Y697" s="3189" t="str">
        <f t="shared" si="47"/>
        <v/>
      </c>
      <c r="Z697" s="2831"/>
      <c r="AA697" s="3594" t="s">
        <v>2373</v>
      </c>
    </row>
    <row r="698" spans="1:31" ht="21">
      <c r="A698" s="5245"/>
      <c r="B698" s="3057"/>
      <c r="C698" s="3058"/>
      <c r="D698" s="3069"/>
      <c r="E698" s="3125" t="s">
        <v>678</v>
      </c>
      <c r="F698" s="2159"/>
      <c r="G698" s="2161"/>
      <c r="H698" s="3021">
        <f>IF(ISTEXT(B698),0,IF(ISBLANK(B698),0,(B698/B722)*I684))</f>
        <v>0</v>
      </c>
      <c r="I698" s="3060">
        <f>IF(ISTEXT(C698),0,IF(ISBLANK(C698),0,(C698/C722)*K684))</f>
        <v>0</v>
      </c>
      <c r="J698" s="3068">
        <f>IF(ISTEXT(D698),0,IF(ISBLANK(D698),0,(D698/D722)*M684))</f>
        <v>0</v>
      </c>
      <c r="K698" s="3216" t="s">
        <v>398</v>
      </c>
      <c r="L698" s="2207"/>
      <c r="M698" s="2207"/>
      <c r="N698" s="2518"/>
      <c r="O698" s="2801"/>
      <c r="P698" s="2856"/>
      <c r="Q698" s="2856"/>
      <c r="R698" s="2856"/>
      <c r="S698" s="3202"/>
      <c r="T698" s="3203"/>
      <c r="U698" s="2961"/>
      <c r="V698" s="2808"/>
      <c r="W698" s="3183" t="str">
        <f t="shared" si="45"/>
        <v/>
      </c>
      <c r="X698" s="3184" t="str">
        <f t="shared" si="46"/>
        <v/>
      </c>
      <c r="Y698" s="3189" t="str">
        <f t="shared" si="47"/>
        <v/>
      </c>
      <c r="Z698" s="2831"/>
      <c r="AA698" s="3594" t="s">
        <v>2373</v>
      </c>
    </row>
    <row r="699" spans="1:31" ht="21">
      <c r="A699" s="5245"/>
      <c r="B699" s="3057">
        <v>0.1</v>
      </c>
      <c r="C699" s="3058">
        <v>0.1</v>
      </c>
      <c r="D699" s="3069">
        <v>0.1</v>
      </c>
      <c r="E699" s="3125" t="s">
        <v>678</v>
      </c>
      <c r="F699" s="2159"/>
      <c r="G699" s="2161"/>
      <c r="H699" s="3021">
        <f>IF(ISTEXT(B699),0,IF(ISBLANK(B699),0,(B699/B722)*I684))</f>
        <v>0.15384615384615385</v>
      </c>
      <c r="I699" s="3060">
        <f>IF(ISTEXT(C699),0,IF(ISBLANK(C699),0,(C699/C722)*K684))</f>
        <v>0.44444444444444453</v>
      </c>
      <c r="J699" s="3068">
        <f>IF(ISTEXT(D699),0,IF(ISBLANK(D699),0,(D699/D722)*M684))</f>
        <v>1.0714285714285714</v>
      </c>
      <c r="K699" s="3216" t="s">
        <v>400</v>
      </c>
      <c r="L699" s="2207"/>
      <c r="M699" s="2207"/>
      <c r="N699" s="2518"/>
      <c r="O699" s="2801"/>
      <c r="P699" s="2856"/>
      <c r="Q699" s="2856"/>
      <c r="R699" s="2856"/>
      <c r="S699" s="3202"/>
      <c r="T699" s="3203"/>
      <c r="U699" s="2961"/>
      <c r="V699" s="2808"/>
      <c r="W699" s="3183" t="str">
        <f t="shared" si="45"/>
        <v/>
      </c>
      <c r="X699" s="3184" t="str">
        <f t="shared" si="46"/>
        <v/>
      </c>
      <c r="Y699" s="3189" t="str">
        <f t="shared" si="47"/>
        <v/>
      </c>
      <c r="Z699" s="2831"/>
      <c r="AA699" s="3594" t="s">
        <v>2373</v>
      </c>
    </row>
    <row r="700" spans="1:31" ht="21">
      <c r="A700" s="5245"/>
      <c r="B700" s="3057">
        <v>0.5</v>
      </c>
      <c r="C700" s="3058">
        <v>0.35</v>
      </c>
      <c r="D700" s="3069">
        <v>0.08</v>
      </c>
      <c r="E700" s="3125" t="s">
        <v>399</v>
      </c>
      <c r="F700" s="2198"/>
      <c r="G700" s="2161"/>
      <c r="H700" s="3021">
        <f>IF(ISTEXT(B700),0,IF(ISBLANK(B700),0,(B700/B722)*I684))</f>
        <v>0.76923076923076916</v>
      </c>
      <c r="I700" s="3060">
        <f>IF(ISTEXT(C700),0,IF(ISBLANK(C700),0,(C700/C722)*K684))</f>
        <v>1.5555555555555556</v>
      </c>
      <c r="J700" s="3068">
        <f>IF(ISTEXT(D700),0,IF(ISBLANK(D700),0,(D700/D722)*M684))</f>
        <v>0.8571428571428571</v>
      </c>
      <c r="K700" s="3216"/>
      <c r="L700" s="2207"/>
      <c r="M700" s="2207"/>
      <c r="N700" s="2518"/>
      <c r="O700" s="2801"/>
      <c r="P700" s="2856"/>
      <c r="Q700" s="2856"/>
      <c r="R700" s="2856"/>
      <c r="S700" s="3202" t="s">
        <v>399</v>
      </c>
      <c r="T700" s="3203"/>
      <c r="U700" s="2961"/>
      <c r="V700" s="2808"/>
      <c r="W700" s="3183" t="str">
        <f t="shared" si="45"/>
        <v>Fondant blanc</v>
      </c>
      <c r="X700" s="3184" t="str">
        <f t="shared" si="46"/>
        <v>Fondant blanc</v>
      </c>
      <c r="Y700" s="3189" t="str">
        <f t="shared" si="47"/>
        <v>Fondant blanc</v>
      </c>
      <c r="Z700" s="2831"/>
      <c r="AA700" s="3594" t="s">
        <v>2373</v>
      </c>
    </row>
    <row r="701" spans="1:31" ht="21">
      <c r="A701" s="5245"/>
      <c r="B701" s="3057">
        <v>0.05</v>
      </c>
      <c r="C701" s="3058"/>
      <c r="D701" s="3069">
        <v>0.1</v>
      </c>
      <c r="E701" s="3125" t="s">
        <v>401</v>
      </c>
      <c r="F701" s="2159"/>
      <c r="G701" s="2161"/>
      <c r="H701" s="3021">
        <f>IF(ISTEXT(B701),0,IF(ISBLANK(B701),0,(B701/B722)*I684))</f>
        <v>7.6923076923076927E-2</v>
      </c>
      <c r="I701" s="3060">
        <f>IF(ISTEXT(C701),0,IF(ISBLANK(C701),0,(C701/C722)*K684))</f>
        <v>0</v>
      </c>
      <c r="J701" s="3068">
        <f>IF(ISTEXT(D701),0,IF(ISBLANK(D701),0,(D701/D722)*M684))</f>
        <v>1.0714285714285714</v>
      </c>
      <c r="K701" s="3216"/>
      <c r="L701" s="2207"/>
      <c r="M701" s="2207"/>
      <c r="N701" s="2518"/>
      <c r="O701" s="2801"/>
      <c r="P701" s="2856"/>
      <c r="Q701" s="2856"/>
      <c r="R701" s="2856"/>
      <c r="S701" s="3202" t="s">
        <v>401</v>
      </c>
      <c r="T701" s="3203"/>
      <c r="U701" s="2961"/>
      <c r="V701" s="2808"/>
      <c r="W701" s="3183" t="str">
        <f t="shared" si="45"/>
        <v>Chocolat blanc</v>
      </c>
      <c r="X701" s="3184" t="str">
        <f t="shared" si="46"/>
        <v>Chocolat blanc</v>
      </c>
      <c r="Y701" s="3189" t="str">
        <f t="shared" si="47"/>
        <v>Chocolat blanc</v>
      </c>
      <c r="Z701" s="2831"/>
      <c r="AA701" s="3594" t="s">
        <v>2373</v>
      </c>
    </row>
    <row r="702" spans="1:31" ht="21">
      <c r="A702" s="5245"/>
      <c r="B702" s="3057"/>
      <c r="C702" s="3058"/>
      <c r="D702" s="3069"/>
      <c r="E702" s="3125" t="s">
        <v>678</v>
      </c>
      <c r="F702" s="2159"/>
      <c r="G702" s="2161"/>
      <c r="H702" s="3021">
        <f>IF(ISTEXT(B702),0,IF(ISBLANK(B702),0,(B702/B722)*I684))</f>
        <v>0</v>
      </c>
      <c r="I702" s="3060">
        <f>IF(ISTEXT(C702),0,IF(ISBLANK(C702),0,(C702/C722)*K684))</f>
        <v>0</v>
      </c>
      <c r="J702" s="3068">
        <f>IF(ISTEXT(D702),0,IF(ISBLANK(D702),0,(D702/D722)*M684))</f>
        <v>0</v>
      </c>
      <c r="K702" s="3216"/>
      <c r="L702" s="2207"/>
      <c r="M702" s="2207"/>
      <c r="N702" s="2518"/>
      <c r="O702" s="2801"/>
      <c r="P702" s="2856"/>
      <c r="Q702" s="2856"/>
      <c r="R702" s="2856"/>
      <c r="S702" s="3202"/>
      <c r="T702" s="3203"/>
      <c r="U702" s="2961"/>
      <c r="V702" s="2808"/>
      <c r="W702" s="3183" t="str">
        <f t="shared" si="45"/>
        <v/>
      </c>
      <c r="X702" s="3184" t="str">
        <f t="shared" si="46"/>
        <v/>
      </c>
      <c r="Y702" s="3189" t="str">
        <f t="shared" si="47"/>
        <v/>
      </c>
      <c r="Z702" s="2831"/>
      <c r="AA702" s="3594" t="s">
        <v>2373</v>
      </c>
    </row>
    <row r="703" spans="1:31" ht="21">
      <c r="A703" s="5245"/>
      <c r="B703" s="3057"/>
      <c r="C703" s="3058"/>
      <c r="D703" s="3069"/>
      <c r="E703" s="3125" t="s">
        <v>392</v>
      </c>
      <c r="F703" s="2159"/>
      <c r="G703" s="2161"/>
      <c r="H703" s="3021">
        <f>IF(ISTEXT(B703),0,IF(ISBLANK(B703),0,(B703/B722)*I684))</f>
        <v>0</v>
      </c>
      <c r="I703" s="3060">
        <f>IF(ISTEXT(C703),0,IF(ISBLANK(C703),0,(C703/C722)*K684))</f>
        <v>0</v>
      </c>
      <c r="J703" s="3068">
        <f>IF(ISTEXT(D703),0,IF(ISBLANK(D703),0,(D703/D722)*M684))</f>
        <v>0</v>
      </c>
      <c r="K703" s="3216"/>
      <c r="L703" s="2207"/>
      <c r="M703" s="2207"/>
      <c r="N703" s="2518"/>
      <c r="O703" s="2801"/>
      <c r="P703" s="2856"/>
      <c r="Q703" s="2856"/>
      <c r="R703" s="2856"/>
      <c r="S703" s="3202" t="s">
        <v>392</v>
      </c>
      <c r="T703" s="3203"/>
      <c r="U703" s="2961"/>
      <c r="V703" s="2808"/>
      <c r="W703" s="3183" t="str">
        <f t="shared" si="45"/>
        <v>OU</v>
      </c>
      <c r="X703" s="3184" t="str">
        <f t="shared" si="46"/>
        <v>OU</v>
      </c>
      <c r="Y703" s="3189" t="str">
        <f t="shared" si="47"/>
        <v>OU</v>
      </c>
      <c r="Z703" s="2831"/>
      <c r="AA703" s="3594" t="s">
        <v>2373</v>
      </c>
    </row>
    <row r="704" spans="1:31" ht="21">
      <c r="A704" s="5245"/>
      <c r="B704" s="3057"/>
      <c r="C704" s="3058"/>
      <c r="D704" s="3069"/>
      <c r="E704" s="3125" t="s">
        <v>2809</v>
      </c>
      <c r="F704" s="2159"/>
      <c r="G704" s="2161"/>
      <c r="H704" s="3021">
        <f>IF(ISTEXT(B704),0,IF(ISBLANK(B704),0,(B704/B722)*I684))</f>
        <v>0</v>
      </c>
      <c r="I704" s="3060">
        <f>IF(ISTEXT(C704),0,IF(ISBLANK(C704),0,(C704/C722)*K684))</f>
        <v>0</v>
      </c>
      <c r="J704" s="3068">
        <f>IF(ISTEXT(D704),0,IF(ISBLANK(D704),0,(D704/D722)*M684))</f>
        <v>0</v>
      </c>
      <c r="K704" s="3216"/>
      <c r="L704" s="2207"/>
      <c r="M704" s="2207"/>
      <c r="N704" s="2518"/>
      <c r="O704" s="2801"/>
      <c r="P704" s="2856"/>
      <c r="Q704" s="2856"/>
      <c r="R704" s="2856"/>
      <c r="S704" s="3202" t="s">
        <v>2749</v>
      </c>
      <c r="T704" s="3203"/>
      <c r="U704" s="2961" t="s">
        <v>2817</v>
      </c>
      <c r="V704" s="2808" t="s">
        <v>2818</v>
      </c>
      <c r="W704" s="3183" t="str">
        <f t="shared" si="45"/>
        <v>coller dans cette colonne A</v>
      </c>
      <c r="X704" s="3184" t="str">
        <f t="shared" si="46"/>
        <v>coller dans cette colonne A</v>
      </c>
      <c r="Y704" s="3189" t="str">
        <f t="shared" si="47"/>
        <v>Coller dans cette colonne A</v>
      </c>
      <c r="Z704" s="2831"/>
      <c r="AA704" s="3594" t="s">
        <v>2373</v>
      </c>
    </row>
    <row r="705" spans="1:31" ht="21">
      <c r="A705" s="5245"/>
      <c r="B705" s="3057"/>
      <c r="C705" s="3058"/>
      <c r="D705" s="3069"/>
      <c r="E705" s="3125" t="s">
        <v>2810</v>
      </c>
      <c r="F705" s="2159"/>
      <c r="G705" s="2161"/>
      <c r="H705" s="3021">
        <f>IF(ISTEXT(B705),0,IF(ISBLANK(B705),0,(B705/B722)*I684))</f>
        <v>0</v>
      </c>
      <c r="I705" s="3060">
        <f>IF(ISTEXT(C705),0,IF(ISBLANK(C705),0,(C705/C722)*K684))</f>
        <v>0</v>
      </c>
      <c r="J705" s="3068">
        <f>IF(ISTEXT(D705),0,IF(ISBLANK(D705),0,(D705/D722)*M684))</f>
        <v>0</v>
      </c>
      <c r="K705" s="3216"/>
      <c r="L705" s="2207"/>
      <c r="M705" s="2207"/>
      <c r="N705" s="2518"/>
      <c r="O705" s="2801"/>
      <c r="P705" s="2856"/>
      <c r="Q705" s="2856"/>
      <c r="R705" s="2856"/>
      <c r="S705" s="3202" t="s">
        <v>403</v>
      </c>
      <c r="T705" s="3203"/>
      <c r="U705" s="2961"/>
      <c r="V705" s="2808"/>
      <c r="W705" s="3183" t="str">
        <f t="shared" si="45"/>
        <v>les ingrédients</v>
      </c>
      <c r="X705" s="3184" t="str">
        <f t="shared" si="46"/>
        <v>les ingrédients</v>
      </c>
      <c r="Y705" s="3189" t="str">
        <f t="shared" si="47"/>
        <v>Les ingrédients</v>
      </c>
      <c r="Z705" s="2831"/>
      <c r="AA705" s="3594" t="s">
        <v>2373</v>
      </c>
    </row>
    <row r="706" spans="1:31" ht="21">
      <c r="A706" s="5245"/>
      <c r="B706" s="3057"/>
      <c r="C706" s="3058"/>
      <c r="D706" s="3069"/>
      <c r="E706" s="3125" t="s">
        <v>2811</v>
      </c>
      <c r="F706" s="2159"/>
      <c r="G706" s="2161"/>
      <c r="H706" s="3021">
        <f>IF(ISTEXT(B706),0,IF(ISBLANK(B706),0,(B706/B722)*I684))</f>
        <v>0</v>
      </c>
      <c r="I706" s="3060">
        <f>IF(ISTEXT(C706),0,IF(ISBLANK(C706),0,(C706/C722)*K684))</f>
        <v>0</v>
      </c>
      <c r="J706" s="3068">
        <f>IF(ISTEXT(D706),0,IF(ISBLANK(D706),0,(D706/D722)*M684))</f>
        <v>0</v>
      </c>
      <c r="K706" s="3216"/>
      <c r="L706" s="2207"/>
      <c r="M706" s="2207"/>
      <c r="N706" s="2518"/>
      <c r="O706" s="2801"/>
      <c r="P706" s="2856"/>
      <c r="Q706" s="2856"/>
      <c r="R706" s="2856"/>
      <c r="S706" s="3202" t="s">
        <v>396</v>
      </c>
      <c r="T706" s="3203"/>
      <c r="U706" s="2961"/>
      <c r="V706" s="2808"/>
      <c r="W706" s="3183" t="str">
        <f t="shared" si="45"/>
        <v>que vous avez copié sur le net</v>
      </c>
      <c r="X706" s="3184" t="str">
        <f t="shared" si="46"/>
        <v>que vous avez copié sur le net</v>
      </c>
      <c r="Y706" s="3189" t="str">
        <f t="shared" si="47"/>
        <v>Que vous avez copié sur le net</v>
      </c>
      <c r="Z706" s="2831"/>
      <c r="AA706" s="3594" t="s">
        <v>2373</v>
      </c>
    </row>
    <row r="707" spans="1:31" ht="21">
      <c r="A707" s="5245"/>
      <c r="B707" s="3057"/>
      <c r="C707" s="3058"/>
      <c r="D707" s="3069"/>
      <c r="E707" s="3125" t="s">
        <v>2812</v>
      </c>
      <c r="F707" s="2159"/>
      <c r="G707" s="2161"/>
      <c r="H707" s="3021">
        <f>IF(ISTEXT(B707),0,IF(ISBLANK(B707),0,(B707/B722)*I684))</f>
        <v>0</v>
      </c>
      <c r="I707" s="3060">
        <f>IF(ISTEXT(C707),0,IF(ISBLANK(C707),0,(C707/C722)*K684))</f>
        <v>0</v>
      </c>
      <c r="J707" s="3068">
        <f>IF(ISTEXT(D707),0,IF(ISBLANK(D707),0,(D707/D722)*M684))</f>
        <v>0</v>
      </c>
      <c r="K707" s="3216"/>
      <c r="L707" s="2207"/>
      <c r="M707" s="2207"/>
      <c r="N707" s="2518"/>
      <c r="O707" s="2801"/>
      <c r="P707" s="2856"/>
      <c r="Q707" s="2856"/>
      <c r="R707" s="2856"/>
      <c r="S707" s="3202" t="s">
        <v>397</v>
      </c>
      <c r="T707" s="3203"/>
      <c r="U707" s="2961"/>
      <c r="V707" s="2808"/>
      <c r="W707" s="3183" t="str">
        <f t="shared" si="45"/>
        <v xml:space="preserve">collage Spécial 1-2-3 Valeurs </v>
      </c>
      <c r="X707" s="3184" t="str">
        <f t="shared" si="46"/>
        <v>collage Spécial 1-2-3 Valeurs</v>
      </c>
      <c r="Y707" s="3189" t="str">
        <f t="shared" si="47"/>
        <v>Collage Spécial 1-2-3 Valeurs</v>
      </c>
      <c r="Z707" s="2831"/>
      <c r="AA707" s="3594" t="s">
        <v>2373</v>
      </c>
    </row>
    <row r="708" spans="1:31" ht="21">
      <c r="A708" s="5245"/>
      <c r="B708" s="3057"/>
      <c r="C708" s="3058"/>
      <c r="D708" s="3069"/>
      <c r="E708" s="3125" t="s">
        <v>2813</v>
      </c>
      <c r="F708" s="2159"/>
      <c r="G708" s="2161"/>
      <c r="H708" s="3021">
        <f>IF(ISTEXT(B708),0,IF(ISBLANK(B708),0,(B708/B722)*I684))</f>
        <v>0</v>
      </c>
      <c r="I708" s="3060">
        <f>IF(ISTEXT(C708),0,IF(ISBLANK(C708),0,(C708/C722)*K684))</f>
        <v>0</v>
      </c>
      <c r="J708" s="3059">
        <f>IF(ISTEXT(D708),0,IF(ISBLANK(D708),0,(D708/D722)*M684))</f>
        <v>0</v>
      </c>
      <c r="K708" s="3217"/>
      <c r="L708" s="2207"/>
      <c r="M708" s="2207"/>
      <c r="N708" s="2518"/>
      <c r="O708" s="2801"/>
      <c r="P708" s="2856"/>
      <c r="Q708" s="2856"/>
      <c r="R708" s="2856"/>
      <c r="S708" s="3202" t="s">
        <v>398</v>
      </c>
      <c r="T708" s="3203"/>
      <c r="U708" s="2961"/>
      <c r="V708" s="2808"/>
      <c r="W708" s="3183" t="str">
        <f t="shared" si="45"/>
        <v xml:space="preserve">ou (R) respecter la mise en forme </v>
      </c>
      <c r="X708" s="3184" t="str">
        <f t="shared" si="46"/>
        <v>ou (R) respecter la mise en forme</v>
      </c>
      <c r="Y708" s="3189" t="str">
        <f t="shared" si="47"/>
        <v>Ou (R) respecter la mise en forme</v>
      </c>
      <c r="Z708" s="2831"/>
      <c r="AA708" s="3594" t="s">
        <v>2373</v>
      </c>
    </row>
    <row r="709" spans="1:31" ht="21">
      <c r="A709" s="5245"/>
      <c r="B709" s="3057"/>
      <c r="C709" s="3058"/>
      <c r="D709" s="3069"/>
      <c r="E709" s="3125" t="s">
        <v>2814</v>
      </c>
      <c r="F709" s="2159"/>
      <c r="G709" s="2161"/>
      <c r="H709" s="3021">
        <f>IF(ISTEXT(B709),0,IF(ISBLANK(B709),0,(B709/B722)*I684))</f>
        <v>0</v>
      </c>
      <c r="I709" s="3060">
        <f>IF(ISTEXT(C709),0,IF(ISBLANK(C709),0,(C709/C722)*K684))</f>
        <v>0</v>
      </c>
      <c r="J709" s="3059">
        <f>IF(ISTEXT(D709),0,IF(ISBLANK(D709),0,(D709/D722)*M684))</f>
        <v>0</v>
      </c>
      <c r="K709" s="3217"/>
      <c r="L709" s="2207"/>
      <c r="M709" s="2207"/>
      <c r="N709" s="2518"/>
      <c r="O709" s="2801"/>
      <c r="P709" s="2856"/>
      <c r="Q709" s="2856"/>
      <c r="R709" s="2856"/>
      <c r="S709" s="3202" t="s">
        <v>400</v>
      </c>
      <c r="T709" s="3203"/>
      <c r="U709" s="2961"/>
      <c r="V709" s="2808"/>
      <c r="W709" s="3183" t="str">
        <f t="shared" si="45"/>
        <v>de destination</v>
      </c>
      <c r="X709" s="3184" t="str">
        <f t="shared" si="46"/>
        <v>de destination</v>
      </c>
      <c r="Y709" s="3189" t="str">
        <f t="shared" si="47"/>
        <v>De destination</v>
      </c>
      <c r="Z709" s="2831"/>
      <c r="AA709" s="3594" t="s">
        <v>2373</v>
      </c>
    </row>
    <row r="710" spans="1:31" ht="21">
      <c r="A710" s="5245"/>
      <c r="B710" s="3057"/>
      <c r="C710" s="3058"/>
      <c r="D710" s="3069"/>
      <c r="E710" s="3125" t="s">
        <v>678</v>
      </c>
      <c r="F710" s="2159"/>
      <c r="G710" s="2161"/>
      <c r="H710" s="3021">
        <f>IF(ISTEXT(B710),0,IF(ISBLANK(B710),0,(B710/B722)*I684))</f>
        <v>0</v>
      </c>
      <c r="I710" s="3060">
        <f>IF(ISTEXT(C710),0,IF(ISBLANK(C710),0,(C710/C722)*K684))</f>
        <v>0</v>
      </c>
      <c r="J710" s="3059">
        <f>IF(ISTEXT(D710),0,IF(ISBLANK(D710),0,(D710/D722)*M684))</f>
        <v>0</v>
      </c>
      <c r="K710" s="3217"/>
      <c r="L710" s="2207"/>
      <c r="M710" s="2207"/>
      <c r="N710" s="2518"/>
      <c r="O710" s="2801"/>
      <c r="P710" s="2856"/>
      <c r="Q710" s="2856"/>
      <c r="R710" s="2856"/>
      <c r="S710" s="3202"/>
      <c r="T710" s="3203"/>
      <c r="U710" s="2961"/>
      <c r="V710" s="2808"/>
      <c r="W710" s="3183" t="str">
        <f t="shared" si="45"/>
        <v/>
      </c>
      <c r="X710" s="3184" t="str">
        <f t="shared" si="46"/>
        <v/>
      </c>
      <c r="Y710" s="3189" t="str">
        <f t="shared" si="47"/>
        <v/>
      </c>
      <c r="Z710" s="2831"/>
      <c r="AA710" s="3594" t="s">
        <v>2373</v>
      </c>
    </row>
    <row r="711" spans="1:31" ht="21">
      <c r="A711" s="5245"/>
      <c r="B711" s="3057"/>
      <c r="C711" s="3058"/>
      <c r="D711" s="3069"/>
      <c r="E711" s="3125" t="str">
        <f t="shared" ref="E711:E720" si="48">IF(S711="","",Y711)</f>
        <v/>
      </c>
      <c r="F711" s="2159"/>
      <c r="G711" s="2161"/>
      <c r="H711" s="3021">
        <f>IF(ISTEXT(B711),0,IF(ISBLANK(B711),0,(B711/B722)*I684))</f>
        <v>0</v>
      </c>
      <c r="I711" s="3060">
        <f>IF(ISTEXT(C711),0,IF(ISBLANK(C711),0,(C711/C722)*K684))</f>
        <v>0</v>
      </c>
      <c r="J711" s="3059">
        <f>IF(ISTEXT(D711),0,IF(ISBLANK(D711),0,(D711/D722)*M684))</f>
        <v>0</v>
      </c>
      <c r="K711" s="3217"/>
      <c r="L711" s="2207"/>
      <c r="M711" s="2207"/>
      <c r="N711" s="2518"/>
      <c r="O711" s="2801"/>
      <c r="P711" s="2856"/>
      <c r="Q711" s="2856"/>
      <c r="R711" s="2856"/>
      <c r="S711" s="3202"/>
      <c r="T711" s="3203"/>
      <c r="U711" s="2961"/>
      <c r="V711" s="2808"/>
      <c r="W711" s="3183" t="str">
        <f t="shared" si="45"/>
        <v/>
      </c>
      <c r="X711" s="3184" t="str">
        <f t="shared" si="46"/>
        <v/>
      </c>
      <c r="Y711" s="3189" t="str">
        <f t="shared" si="47"/>
        <v/>
      </c>
      <c r="Z711" s="2831"/>
      <c r="AA711" s="3594" t="s">
        <v>2373</v>
      </c>
    </row>
    <row r="712" spans="1:31" ht="21">
      <c r="A712" s="5245"/>
      <c r="B712" s="3057"/>
      <c r="C712" s="3058"/>
      <c r="D712" s="3069"/>
      <c r="E712" s="3125" t="str">
        <f t="shared" si="48"/>
        <v/>
      </c>
      <c r="F712" s="2159"/>
      <c r="G712" s="2161"/>
      <c r="H712" s="3021">
        <f>IF(ISTEXT(B712),0,IF(ISBLANK(B712),0,(B712/B722)*I684))</f>
        <v>0</v>
      </c>
      <c r="I712" s="3060">
        <f>IF(ISTEXT(C712),0,IF(ISBLANK(C712),0,(C712/C722)*K684))</f>
        <v>0</v>
      </c>
      <c r="J712" s="3059">
        <f>IF(ISTEXT(D712),0,IF(ISBLANK(D712),0,(D712/D722)*M684))</f>
        <v>0</v>
      </c>
      <c r="K712" s="3217"/>
      <c r="L712" s="2207"/>
      <c r="M712" s="2207"/>
      <c r="N712" s="2518"/>
      <c r="O712" s="2801"/>
      <c r="P712" s="2856"/>
      <c r="Q712" s="2856"/>
      <c r="R712" s="2856"/>
      <c r="S712" s="3202"/>
      <c r="T712" s="3203"/>
      <c r="U712" s="2961"/>
      <c r="V712" s="2808"/>
      <c r="W712" s="3183" t="str">
        <f t="shared" si="45"/>
        <v/>
      </c>
      <c r="X712" s="3184" t="str">
        <f t="shared" si="46"/>
        <v/>
      </c>
      <c r="Y712" s="3189" t="str">
        <f t="shared" si="47"/>
        <v/>
      </c>
      <c r="Z712" s="2831"/>
      <c r="AA712" s="3594" t="s">
        <v>2373</v>
      </c>
    </row>
    <row r="713" spans="1:31" ht="21">
      <c r="A713" s="5245"/>
      <c r="B713" s="3057"/>
      <c r="C713" s="3058"/>
      <c r="D713" s="3069"/>
      <c r="E713" s="3125" t="str">
        <f t="shared" si="48"/>
        <v/>
      </c>
      <c r="F713" s="2159"/>
      <c r="G713" s="2161"/>
      <c r="H713" s="3021">
        <f>IF(ISTEXT(B713),0,IF(ISBLANK(B713),0,(B713/B722)*I684))</f>
        <v>0</v>
      </c>
      <c r="I713" s="3060">
        <f>IF(ISTEXT(C713),0,IF(ISBLANK(C713),0,(C713/C722)*K684))</f>
        <v>0</v>
      </c>
      <c r="J713" s="3059">
        <f>IF(ISTEXT(D713),0,IF(ISBLANK(D713),0,(D713/D722)*M684))</f>
        <v>0</v>
      </c>
      <c r="K713" s="3217"/>
      <c r="L713" s="2207"/>
      <c r="M713" s="2207"/>
      <c r="N713" s="2518"/>
      <c r="O713" s="2801"/>
      <c r="P713" s="2856"/>
      <c r="Q713" s="2856"/>
      <c r="R713" s="2856"/>
      <c r="S713" s="3202"/>
      <c r="T713" s="3203"/>
      <c r="U713" s="2961"/>
      <c r="V713" s="2808"/>
      <c r="W713" s="3183" t="str">
        <f t="shared" si="45"/>
        <v/>
      </c>
      <c r="X713" s="3184" t="str">
        <f t="shared" si="46"/>
        <v/>
      </c>
      <c r="Y713" s="3189" t="str">
        <f t="shared" si="47"/>
        <v/>
      </c>
      <c r="Z713" s="2831"/>
      <c r="AA713" s="3594" t="s">
        <v>2373</v>
      </c>
    </row>
    <row r="714" spans="1:31" ht="21">
      <c r="A714" s="5245"/>
      <c r="B714" s="3057"/>
      <c r="C714" s="3058"/>
      <c r="D714" s="3069"/>
      <c r="E714" s="3125" t="str">
        <f t="shared" si="48"/>
        <v/>
      </c>
      <c r="F714" s="2159"/>
      <c r="G714" s="2161"/>
      <c r="H714" s="3021">
        <f>IF(ISTEXT(B714),0,IF(ISBLANK(B714),0,(B714/B722)*I684))</f>
        <v>0</v>
      </c>
      <c r="I714" s="3060">
        <f>IF(ISTEXT(C714),0,IF(ISBLANK(C714),0,(C714/C722)*K684))</f>
        <v>0</v>
      </c>
      <c r="J714" s="3059">
        <f>IF(ISTEXT(D714),0,IF(ISBLANK(D714),0,(D714/D722)*M684))</f>
        <v>0</v>
      </c>
      <c r="K714" s="3217"/>
      <c r="L714" s="2207"/>
      <c r="M714" s="2207"/>
      <c r="N714" s="2518"/>
      <c r="O714" s="2801"/>
      <c r="P714" s="2856"/>
      <c r="Q714" s="2856"/>
      <c r="R714" s="2856"/>
      <c r="S714" s="3202"/>
      <c r="T714" s="3203"/>
      <c r="U714" s="2961"/>
      <c r="V714" s="2808"/>
      <c r="W714" s="3183" t="str">
        <f t="shared" si="45"/>
        <v/>
      </c>
      <c r="X714" s="3184" t="str">
        <f t="shared" si="46"/>
        <v/>
      </c>
      <c r="Y714" s="3189" t="str">
        <f t="shared" si="47"/>
        <v/>
      </c>
      <c r="Z714" s="2831"/>
      <c r="AA714" s="3594" t="s">
        <v>2373</v>
      </c>
    </row>
    <row r="715" spans="1:31" ht="21">
      <c r="A715" s="5245"/>
      <c r="B715" s="3057"/>
      <c r="C715" s="3058"/>
      <c r="D715" s="3069"/>
      <c r="E715" s="3125" t="str">
        <f t="shared" si="48"/>
        <v/>
      </c>
      <c r="F715" s="2159"/>
      <c r="G715" s="2161"/>
      <c r="H715" s="3021">
        <f>IF(ISTEXT(B715),0,IF(ISBLANK(B715),0,(B715/B722)*I684))</f>
        <v>0</v>
      </c>
      <c r="I715" s="3060">
        <f>IF(ISTEXT(C715),0,IF(ISBLANK(C715),0,(C715/C722)*K684))</f>
        <v>0</v>
      </c>
      <c r="J715" s="3059">
        <f>IF(ISTEXT(D715),0,IF(ISBLANK(D715),0,(D715/D722)*M684))</f>
        <v>0</v>
      </c>
      <c r="K715" s="3217"/>
      <c r="L715" s="2207"/>
      <c r="M715" s="2207"/>
      <c r="N715" s="2518"/>
      <c r="O715" s="2801"/>
      <c r="P715" s="2856"/>
      <c r="Q715" s="2856"/>
      <c r="R715" s="2856"/>
      <c r="S715" s="3202"/>
      <c r="T715" s="3203"/>
      <c r="U715" s="2961"/>
      <c r="V715" s="2808"/>
      <c r="W715" s="3183" t="str">
        <f t="shared" si="45"/>
        <v/>
      </c>
      <c r="X715" s="3184" t="str">
        <f t="shared" si="46"/>
        <v/>
      </c>
      <c r="Y715" s="3189" t="str">
        <f t="shared" si="47"/>
        <v/>
      </c>
      <c r="Z715" s="2831"/>
      <c r="AA715" s="3594" t="s">
        <v>2373</v>
      </c>
    </row>
    <row r="716" spans="1:31" ht="21">
      <c r="A716" s="5245"/>
      <c r="B716" s="3057"/>
      <c r="C716" s="3058"/>
      <c r="D716" s="3069"/>
      <c r="E716" s="3125" t="str">
        <f t="shared" si="48"/>
        <v/>
      </c>
      <c r="F716" s="2159"/>
      <c r="G716" s="2161"/>
      <c r="H716" s="3021">
        <f>IF(ISTEXT(B716),0,IF(ISBLANK(B716),0,(B716/B722)*I684))</f>
        <v>0</v>
      </c>
      <c r="I716" s="3060">
        <f>IF(ISTEXT(C716),0,IF(ISBLANK(C716),0,(C716/C722)*K684))</f>
        <v>0</v>
      </c>
      <c r="J716" s="3059">
        <f>IF(ISTEXT(D716),0,IF(ISBLANK(D716),0,(D716/D722)*M684))</f>
        <v>0</v>
      </c>
      <c r="K716" s="3217"/>
      <c r="L716" s="2207"/>
      <c r="M716" s="2207"/>
      <c r="N716" s="2518"/>
      <c r="O716" s="2801"/>
      <c r="P716" s="2856"/>
      <c r="Q716" s="2856"/>
      <c r="R716" s="2856"/>
      <c r="S716" s="3202"/>
      <c r="T716" s="3203"/>
      <c r="U716" s="2961"/>
      <c r="V716" s="2808"/>
      <c r="W716" s="3183" t="str">
        <f t="shared" si="45"/>
        <v/>
      </c>
      <c r="X716" s="3184" t="str">
        <f t="shared" si="46"/>
        <v/>
      </c>
      <c r="Y716" s="3189" t="str">
        <f t="shared" si="47"/>
        <v/>
      </c>
      <c r="Z716" s="2831"/>
      <c r="AA716" s="3594" t="s">
        <v>2373</v>
      </c>
    </row>
    <row r="717" spans="1:31" ht="21">
      <c r="A717" s="5245"/>
      <c r="B717" s="3057"/>
      <c r="C717" s="3058"/>
      <c r="D717" s="3069"/>
      <c r="E717" s="3125" t="str">
        <f t="shared" si="48"/>
        <v/>
      </c>
      <c r="F717" s="2159"/>
      <c r="G717" s="2161"/>
      <c r="H717" s="3021">
        <f>IF(ISTEXT(B717),0,IF(ISBLANK(B717),0,(B717/B722)*I684))</f>
        <v>0</v>
      </c>
      <c r="I717" s="3060">
        <f>IF(ISTEXT(C717),0,IF(ISBLANK(C717),0,(C717/C722)*K684))</f>
        <v>0</v>
      </c>
      <c r="J717" s="3059">
        <f>IF(ISTEXT(D717),0,IF(ISBLANK(D717),0,(D717/D722)*M684))</f>
        <v>0</v>
      </c>
      <c r="K717" s="3217"/>
      <c r="L717" s="2207"/>
      <c r="M717" s="2207"/>
      <c r="N717" s="2518"/>
      <c r="O717" s="2801"/>
      <c r="P717" s="2856"/>
      <c r="Q717" s="2856"/>
      <c r="R717" s="2856"/>
      <c r="S717" s="3202"/>
      <c r="T717" s="3203"/>
      <c r="U717" s="2961"/>
      <c r="V717" s="2808"/>
      <c r="W717" s="3183" t="str">
        <f t="shared" si="45"/>
        <v/>
      </c>
      <c r="X717" s="3184" t="str">
        <f t="shared" si="46"/>
        <v/>
      </c>
      <c r="Y717" s="3189" t="str">
        <f t="shared" si="47"/>
        <v/>
      </c>
      <c r="Z717" s="2831"/>
      <c r="AA717" s="3594" t="s">
        <v>2373</v>
      </c>
    </row>
    <row r="718" spans="1:31" ht="21">
      <c r="A718" s="5245"/>
      <c r="B718" s="3057"/>
      <c r="C718" s="3058"/>
      <c r="D718" s="3069"/>
      <c r="E718" s="3125" t="str">
        <f t="shared" si="48"/>
        <v/>
      </c>
      <c r="F718" s="2159"/>
      <c r="G718" s="2161"/>
      <c r="H718" s="3021">
        <f>IF(ISTEXT(B718),0,IF(ISBLANK(B718),0,(B718/B722)*I684))</f>
        <v>0</v>
      </c>
      <c r="I718" s="3060">
        <f>IF(ISTEXT(C718),0,IF(ISBLANK(C718),0,(C718/C722)*K684))</f>
        <v>0</v>
      </c>
      <c r="J718" s="3059">
        <f>IF(ISTEXT(D718),0,IF(ISBLANK(D718),0,(D718/D722)*M684))</f>
        <v>0</v>
      </c>
      <c r="K718" s="3217"/>
      <c r="L718" s="2207"/>
      <c r="M718" s="2207"/>
      <c r="N718" s="2518"/>
      <c r="O718" s="2801"/>
      <c r="P718" s="2856"/>
      <c r="Q718" s="2856"/>
      <c r="R718" s="2856"/>
      <c r="S718" s="3202"/>
      <c r="T718" s="3203"/>
      <c r="U718" s="2961"/>
      <c r="V718" s="2808"/>
      <c r="W718" s="3183" t="str">
        <f t="shared" si="45"/>
        <v/>
      </c>
      <c r="X718" s="3184" t="str">
        <f t="shared" si="46"/>
        <v/>
      </c>
      <c r="Y718" s="3189" t="str">
        <f t="shared" si="47"/>
        <v/>
      </c>
      <c r="Z718" s="2831"/>
      <c r="AA718" s="3594" t="s">
        <v>2373</v>
      </c>
    </row>
    <row r="719" spans="1:31" ht="21">
      <c r="A719" s="5245"/>
      <c r="B719" s="3057"/>
      <c r="C719" s="3058"/>
      <c r="D719" s="3069"/>
      <c r="E719" s="3125" t="str">
        <f t="shared" si="48"/>
        <v/>
      </c>
      <c r="F719" s="2159"/>
      <c r="G719" s="2161"/>
      <c r="H719" s="3021">
        <f>IF(ISTEXT(B719),0,IF(ISBLANK(B719),0,(B719/B722)*I684))</f>
        <v>0</v>
      </c>
      <c r="I719" s="3060">
        <f>IF(ISTEXT(C719),0,IF(ISBLANK(C719),0,(C719/C722)*K684))</f>
        <v>0</v>
      </c>
      <c r="J719" s="3059">
        <f>IF(ISTEXT(D719),0,IF(ISBLANK(D719),0,(D719/D722)*M684))</f>
        <v>0</v>
      </c>
      <c r="K719" s="3217"/>
      <c r="L719" s="2207"/>
      <c r="M719" s="2207"/>
      <c r="N719" s="2518"/>
      <c r="O719" s="2831"/>
      <c r="P719" s="2856"/>
      <c r="Q719" s="2856"/>
      <c r="R719" s="2856"/>
      <c r="S719" s="3202"/>
      <c r="T719" s="3203"/>
      <c r="U719" s="2961"/>
      <c r="V719" s="2808"/>
      <c r="W719" s="3183" t="str">
        <f t="shared" si="45"/>
        <v/>
      </c>
      <c r="X719" s="3184" t="str">
        <f t="shared" si="46"/>
        <v/>
      </c>
      <c r="Y719" s="3189" t="str">
        <f t="shared" si="47"/>
        <v/>
      </c>
      <c r="Z719" s="2831"/>
      <c r="AA719" s="3755" t="s">
        <v>2974</v>
      </c>
      <c r="AB719" s="2834"/>
      <c r="AC719" s="2834"/>
      <c r="AD719" s="2834"/>
      <c r="AE719" s="2834"/>
    </row>
    <row r="720" spans="1:31" ht="21">
      <c r="A720" s="5245"/>
      <c r="B720" s="3057"/>
      <c r="C720" s="3058"/>
      <c r="D720" s="3069"/>
      <c r="E720" s="3125" t="str">
        <f t="shared" si="48"/>
        <v/>
      </c>
      <c r="F720" s="2159"/>
      <c r="G720" s="2161"/>
      <c r="H720" s="3021">
        <f>IF(ISTEXT(B720),0,IF(ISBLANK(B720),0,(B720/B722)*I684))</f>
        <v>0</v>
      </c>
      <c r="I720" s="3060">
        <f>IF(ISTEXT(C720),0,IF(ISBLANK(C720),0,(C720/C722)*K684))</f>
        <v>0</v>
      </c>
      <c r="J720" s="3059">
        <f>IF(ISTEXT(D720),0,IF(ISBLANK(D720),0,(D720/D722)*M684))</f>
        <v>0</v>
      </c>
      <c r="K720" s="3217"/>
      <c r="L720" s="2207"/>
      <c r="M720" s="2207"/>
      <c r="N720" s="2518"/>
      <c r="O720" s="2831"/>
      <c r="P720" s="2856"/>
      <c r="Q720" s="2856"/>
      <c r="R720" s="2856"/>
      <c r="S720" s="3202"/>
      <c r="T720" s="3203"/>
      <c r="U720" s="3084"/>
      <c r="V720" s="3151"/>
      <c r="W720" s="3195" t="str">
        <f t="shared" si="45"/>
        <v/>
      </c>
      <c r="X720" s="3153" t="str">
        <f t="shared" si="46"/>
        <v/>
      </c>
      <c r="Y720" s="3154" t="str">
        <f t="shared" si="47"/>
        <v/>
      </c>
      <c r="Z720" s="2831"/>
      <c r="AA720" s="3755" t="s">
        <v>2974</v>
      </c>
      <c r="AB720" s="2834"/>
      <c r="AC720" s="2834"/>
      <c r="AD720" s="2834"/>
      <c r="AE720" s="2834"/>
    </row>
    <row r="721" spans="1:31" ht="15" customHeight="1">
      <c r="A721" s="5245"/>
      <c r="B721" s="5156" t="s">
        <v>2387</v>
      </c>
      <c r="C721" s="5157"/>
      <c r="D721" s="5157"/>
      <c r="E721" s="5157"/>
      <c r="F721" s="5157"/>
      <c r="G721" s="5157"/>
      <c r="H721" s="5157"/>
      <c r="I721" s="5157"/>
      <c r="J721" s="5157"/>
      <c r="K721" s="5157"/>
      <c r="L721" s="5157"/>
      <c r="M721" s="5157"/>
      <c r="N721" s="5158"/>
      <c r="O721" s="2831"/>
      <c r="P721" s="2856"/>
      <c r="Q721" s="2856"/>
      <c r="R721" s="2856"/>
      <c r="S721" s="3206"/>
      <c r="T721" s="3207"/>
      <c r="U721" s="5036" t="s">
        <v>2427</v>
      </c>
      <c r="V721" s="5037"/>
      <c r="W721" s="3196"/>
      <c r="X721" s="3196"/>
      <c r="Y721" s="3208"/>
      <c r="Z721" s="2831"/>
      <c r="AA721" s="3755" t="s">
        <v>2974</v>
      </c>
      <c r="AB721" s="2834"/>
      <c r="AC721" s="2834"/>
      <c r="AD721" s="2834"/>
      <c r="AE721" s="2834"/>
    </row>
    <row r="722" spans="1:31" ht="21">
      <c r="A722" s="5245"/>
      <c r="B722" s="2519">
        <f>SUM(B691:B720)</f>
        <v>0.65</v>
      </c>
      <c r="C722" s="2520">
        <f t="shared" ref="C722:D722" si="49">SUM(C691:C720)</f>
        <v>0.44999999999999996</v>
      </c>
      <c r="D722" s="2520">
        <f t="shared" si="49"/>
        <v>0.28000000000000003</v>
      </c>
      <c r="E722" s="2521" t="s">
        <v>313</v>
      </c>
      <c r="F722" s="2521"/>
      <c r="G722" s="2522"/>
      <c r="H722" s="2522">
        <f>SUM(H690:H721)</f>
        <v>1</v>
      </c>
      <c r="I722" s="2522">
        <f>SUM(I690:I721)</f>
        <v>2</v>
      </c>
      <c r="J722" s="2522">
        <f>SUM(J690:J721)</f>
        <v>3</v>
      </c>
      <c r="K722" s="2522"/>
      <c r="L722" s="2523"/>
      <c r="M722" s="2523"/>
      <c r="N722" s="2524"/>
      <c r="O722" s="2831"/>
      <c r="P722" s="2856"/>
      <c r="Q722" s="2856"/>
      <c r="R722" s="2856"/>
      <c r="S722" s="2912"/>
      <c r="T722" s="624"/>
      <c r="U722" s="5038" t="s">
        <v>2788</v>
      </c>
      <c r="V722" s="5039"/>
      <c r="W722" s="3197"/>
      <c r="X722" s="3197"/>
      <c r="Y722" s="3209"/>
      <c r="Z722" s="2831"/>
      <c r="AA722" s="3755" t="s">
        <v>2974</v>
      </c>
      <c r="AB722" s="2834"/>
      <c r="AC722" s="2834"/>
      <c r="AD722" s="2834"/>
      <c r="AE722" s="2834"/>
    </row>
    <row r="723" spans="1:31" ht="15" customHeight="1" thickBot="1">
      <c r="A723" s="5245"/>
      <c r="B723" s="5254"/>
      <c r="C723" s="5255"/>
      <c r="D723" s="5255"/>
      <c r="E723" s="5255"/>
      <c r="F723" s="5255"/>
      <c r="G723" s="5255"/>
      <c r="H723" s="5255"/>
      <c r="I723" s="5255"/>
      <c r="J723" s="5255"/>
      <c r="K723" s="5255"/>
      <c r="L723" s="5255"/>
      <c r="M723" s="5255"/>
      <c r="N723" s="5256"/>
      <c r="O723" s="2831"/>
      <c r="P723" s="2856"/>
      <c r="Q723" s="2856"/>
      <c r="R723" s="2856"/>
      <c r="S723" s="3205"/>
      <c r="T723" s="551"/>
      <c r="U723" s="5040"/>
      <c r="V723" s="5041"/>
      <c r="W723" s="3198"/>
      <c r="X723" s="3198"/>
      <c r="Y723" s="3210"/>
      <c r="Z723" s="2831"/>
      <c r="AA723" s="3755" t="s">
        <v>2974</v>
      </c>
      <c r="AB723" s="2834"/>
      <c r="AC723" s="2834"/>
      <c r="AD723" s="2834"/>
      <c r="AE723" s="2834"/>
    </row>
    <row r="724" spans="1:31" ht="15" customHeight="1" thickBot="1">
      <c r="A724" s="5245"/>
      <c r="B724" s="5241" t="str">
        <f>C685</f>
        <v>Nom de la Recette N° 1</v>
      </c>
      <c r="C724" s="5191"/>
      <c r="D724" s="5191"/>
      <c r="E724" s="5191"/>
      <c r="F724" s="5191"/>
      <c r="G724" s="5191"/>
      <c r="H724" s="5191"/>
      <c r="I724" s="5191"/>
      <c r="J724" s="5191"/>
      <c r="K724" s="5191"/>
      <c r="L724" s="5191"/>
      <c r="M724" s="5191"/>
      <c r="N724" s="5199"/>
      <c r="O724" s="2831"/>
      <c r="P724" s="2856"/>
      <c r="Q724" s="2856"/>
      <c r="R724" s="2856"/>
      <c r="S724" s="3204">
        <f t="shared" ref="S724:Y724" ca="1" si="50">CELL("largeur",S724)</f>
        <v>42</v>
      </c>
      <c r="T724" s="3204">
        <f t="shared" ca="1" si="50"/>
        <v>12</v>
      </c>
      <c r="U724" s="3164">
        <f t="shared" ca="1" si="50"/>
        <v>28</v>
      </c>
      <c r="V724" s="3164">
        <f t="shared" ca="1" si="50"/>
        <v>36</v>
      </c>
      <c r="W724" s="3164">
        <f t="shared" ca="1" si="50"/>
        <v>36</v>
      </c>
      <c r="X724" s="3164">
        <f t="shared" ca="1" si="50"/>
        <v>35</v>
      </c>
      <c r="Y724" s="3164">
        <f t="shared" ca="1" si="50"/>
        <v>48</v>
      </c>
      <c r="Z724" s="2831"/>
      <c r="AA724" s="3755" t="s">
        <v>2974</v>
      </c>
      <c r="AB724" s="2834"/>
      <c r="AC724" s="2834"/>
      <c r="AD724" s="2834"/>
      <c r="AE724" s="2834"/>
    </row>
    <row r="725" spans="1:31" ht="15" customHeight="1">
      <c r="A725" s="5245"/>
      <c r="B725" s="5190"/>
      <c r="C725" s="5191"/>
      <c r="D725" s="5191"/>
      <c r="E725" s="5191"/>
      <c r="F725" s="5191"/>
      <c r="G725" s="5191"/>
      <c r="H725" s="5191"/>
      <c r="I725" s="5191"/>
      <c r="J725" s="5191"/>
      <c r="K725" s="5191"/>
      <c r="L725" s="5191"/>
      <c r="M725" s="5191"/>
      <c r="N725" s="5199"/>
      <c r="O725" s="2831"/>
      <c r="P725" s="2856"/>
      <c r="Q725" s="2856"/>
      <c r="R725" s="2856"/>
      <c r="S725" s="3199" t="s">
        <v>2781</v>
      </c>
      <c r="T725" s="3137"/>
      <c r="U725" s="3137"/>
      <c r="V725" s="3140"/>
      <c r="W725" s="2869" t="s">
        <v>2402</v>
      </c>
      <c r="X725" s="2870"/>
      <c r="Y725" s="2871"/>
      <c r="Z725" s="2831"/>
      <c r="AA725" s="3755" t="s">
        <v>2974</v>
      </c>
      <c r="AB725" s="2834"/>
      <c r="AC725" s="2834"/>
      <c r="AD725" s="2834"/>
      <c r="AE725" s="2834"/>
    </row>
    <row r="726" spans="1:31" ht="21" customHeight="1">
      <c r="A726" s="5245"/>
      <c r="B726" s="5178" t="s">
        <v>380</v>
      </c>
      <c r="C726" s="5179"/>
      <c r="D726" s="5179"/>
      <c r="E726" s="5179"/>
      <c r="F726" s="5179"/>
      <c r="G726" s="5179"/>
      <c r="H726" s="5179"/>
      <c r="I726" s="5179"/>
      <c r="J726" s="5179"/>
      <c r="K726" s="5179"/>
      <c r="L726" s="5179"/>
      <c r="M726" s="5179"/>
      <c r="N726" s="5180"/>
      <c r="O726" s="2831"/>
      <c r="P726" s="2856"/>
      <c r="Q726" s="2856"/>
      <c r="R726" s="2856"/>
      <c r="S726" s="3200" t="s">
        <v>2783</v>
      </c>
      <c r="T726" s="3138"/>
      <c r="U726" s="3138"/>
      <c r="V726" s="3141"/>
      <c r="W726" s="2868" t="s">
        <v>2404</v>
      </c>
      <c r="X726" s="2872"/>
      <c r="Y726" s="3193"/>
      <c r="Z726" s="2831"/>
      <c r="AA726" s="3755" t="s">
        <v>2974</v>
      </c>
      <c r="AB726" s="2834"/>
      <c r="AC726" s="2834"/>
      <c r="AD726" s="2834"/>
      <c r="AE726" s="2834"/>
    </row>
    <row r="727" spans="1:31" ht="15.75" customHeight="1">
      <c r="A727" s="5245"/>
      <c r="B727" s="5181" t="s">
        <v>502</v>
      </c>
      <c r="C727" s="5182"/>
      <c r="D727" s="5182"/>
      <c r="E727" s="5182"/>
      <c r="F727" s="5182"/>
      <c r="G727" s="5182"/>
      <c r="H727" s="5182"/>
      <c r="I727" s="5182"/>
      <c r="J727" s="5182"/>
      <c r="K727" s="5182"/>
      <c r="L727" s="5182"/>
      <c r="M727" s="5182"/>
      <c r="N727" s="5183"/>
      <c r="O727" s="2831"/>
      <c r="P727" s="2856"/>
      <c r="Q727" s="2856"/>
      <c r="R727" s="2856"/>
      <c r="S727" s="3200" t="s">
        <v>2782</v>
      </c>
      <c r="T727" s="3138"/>
      <c r="U727" s="3138"/>
      <c r="V727" s="3142"/>
      <c r="W727" s="2868" t="s">
        <v>2406</v>
      </c>
      <c r="X727" s="2872"/>
      <c r="Y727" s="3193"/>
      <c r="Z727" s="2831"/>
      <c r="AA727" s="3755" t="s">
        <v>2974</v>
      </c>
      <c r="AB727" s="2834"/>
      <c r="AC727" s="2834"/>
      <c r="AD727" s="2834"/>
      <c r="AE727" s="2834"/>
    </row>
    <row r="728" spans="1:31" ht="15.75" customHeight="1">
      <c r="A728" s="5245"/>
      <c r="B728" s="5184"/>
      <c r="C728" s="5185"/>
      <c r="D728" s="5185"/>
      <c r="E728" s="5185"/>
      <c r="F728" s="5185"/>
      <c r="G728" s="5185"/>
      <c r="H728" s="5185"/>
      <c r="I728" s="5185"/>
      <c r="J728" s="5185"/>
      <c r="K728" s="5185"/>
      <c r="L728" s="5185"/>
      <c r="M728" s="5185"/>
      <c r="N728" s="5186"/>
      <c r="O728" s="2831"/>
      <c r="P728" s="2856"/>
      <c r="Q728" s="2856"/>
      <c r="R728" s="2856"/>
      <c r="S728" s="3200" t="s">
        <v>2407</v>
      </c>
      <c r="T728" s="3138"/>
      <c r="U728" s="3138"/>
      <c r="V728" s="3143"/>
      <c r="W728" s="2868" t="s">
        <v>2408</v>
      </c>
      <c r="X728" s="2872"/>
      <c r="Y728" s="3193"/>
      <c r="Z728" s="2831"/>
      <c r="AA728" s="3755" t="s">
        <v>2974</v>
      </c>
      <c r="AB728" s="2834"/>
      <c r="AC728" s="2834"/>
      <c r="AD728" s="2834"/>
      <c r="AE728" s="2834"/>
    </row>
    <row r="729" spans="1:31" ht="15.75" customHeight="1">
      <c r="A729" s="5245"/>
      <c r="B729" s="5187"/>
      <c r="C729" s="5188"/>
      <c r="D729" s="5188"/>
      <c r="E729" s="5188"/>
      <c r="F729" s="5188"/>
      <c r="G729" s="5188"/>
      <c r="H729" s="5188"/>
      <c r="I729" s="5188"/>
      <c r="J729" s="5188"/>
      <c r="K729" s="5188"/>
      <c r="L729" s="5188"/>
      <c r="M729" s="5188"/>
      <c r="N729" s="5189"/>
      <c r="O729" s="2831"/>
      <c r="P729" s="2856"/>
      <c r="Q729" s="2856"/>
      <c r="R729" s="2856"/>
      <c r="S729" s="3200" t="s">
        <v>2409</v>
      </c>
      <c r="T729" s="3138"/>
      <c r="U729" s="3138"/>
      <c r="V729" s="3143"/>
      <c r="W729" s="2868" t="s">
        <v>2410</v>
      </c>
      <c r="X729" s="2872"/>
      <c r="Y729" s="3193"/>
      <c r="Z729" s="2831"/>
      <c r="AA729" s="3755" t="s">
        <v>2974</v>
      </c>
      <c r="AB729" s="2834"/>
      <c r="AC729" s="2834"/>
      <c r="AD729" s="2834"/>
      <c r="AE729" s="2834"/>
    </row>
    <row r="730" spans="1:31" ht="15.75" customHeight="1" thickBot="1">
      <c r="A730" s="5245"/>
      <c r="B730" s="5190" t="s">
        <v>263</v>
      </c>
      <c r="C730" s="5191"/>
      <c r="D730" s="5191"/>
      <c r="E730" s="5191"/>
      <c r="F730" s="5191"/>
      <c r="G730" s="5191"/>
      <c r="H730" s="5191"/>
      <c r="I730" s="5191"/>
      <c r="J730" s="5191"/>
      <c r="K730" s="5191"/>
      <c r="L730" s="5191"/>
      <c r="M730" s="5191"/>
      <c r="N730" s="5192"/>
      <c r="O730" s="2831"/>
      <c r="P730" s="2856"/>
      <c r="Q730" s="2856"/>
      <c r="R730" s="2856"/>
      <c r="S730" s="3201"/>
      <c r="T730" s="3139"/>
      <c r="U730" s="3139"/>
      <c r="V730" s="3144"/>
      <c r="W730" s="2873" t="s">
        <v>2411</v>
      </c>
      <c r="X730" s="2874"/>
      <c r="Y730" s="2875"/>
      <c r="Z730" s="2831"/>
      <c r="AA730" s="3755" t="s">
        <v>2974</v>
      </c>
      <c r="AB730" s="2834"/>
      <c r="AC730" s="2834"/>
      <c r="AD730" s="2834"/>
      <c r="AE730" s="2834"/>
    </row>
    <row r="731" spans="1:31" ht="15.75" customHeight="1">
      <c r="A731" s="5245"/>
      <c r="B731" s="5190"/>
      <c r="C731" s="5191"/>
      <c r="D731" s="5191"/>
      <c r="E731" s="5191"/>
      <c r="F731" s="5191"/>
      <c r="G731" s="5191"/>
      <c r="H731" s="5191"/>
      <c r="I731" s="5191"/>
      <c r="J731" s="5191"/>
      <c r="K731" s="5191"/>
      <c r="L731" s="5191"/>
      <c r="M731" s="5191"/>
      <c r="N731" s="5192"/>
      <c r="O731" s="2831"/>
      <c r="P731" s="2856"/>
      <c r="Q731" s="2856"/>
      <c r="R731" s="2856"/>
      <c r="S731" s="2856"/>
      <c r="T731" s="2856"/>
      <c r="U731" s="2856"/>
      <c r="V731" s="2856"/>
      <c r="W731" s="2856"/>
      <c r="X731" s="2856"/>
      <c r="Y731" s="2856"/>
      <c r="Z731" s="2831"/>
      <c r="AA731" s="3755" t="s">
        <v>2974</v>
      </c>
      <c r="AB731" s="2834"/>
      <c r="AC731" s="2834"/>
      <c r="AD731" s="2834"/>
      <c r="AE731" s="2834"/>
    </row>
    <row r="732" spans="1:31" ht="19.5" thickBot="1">
      <c r="A732" s="5245"/>
      <c r="B732" s="2432" t="s">
        <v>336</v>
      </c>
      <c r="C732" s="2433"/>
      <c r="D732" s="2404"/>
      <c r="E732" s="2198"/>
      <c r="F732" s="2354"/>
      <c r="G732" s="2354"/>
      <c r="H732" s="2354"/>
      <c r="I732" s="2354"/>
      <c r="J732" s="2354"/>
      <c r="K732" s="2354"/>
      <c r="L732" s="2354"/>
      <c r="M732" s="2354"/>
      <c r="N732" s="2405"/>
      <c r="O732" s="2831"/>
      <c r="P732" s="2856"/>
      <c r="Q732" s="2856"/>
      <c r="R732" s="2856"/>
      <c r="S732" s="2856"/>
      <c r="T732" s="2856"/>
      <c r="U732" s="2856"/>
      <c r="V732" s="2856"/>
      <c r="W732" s="2856"/>
      <c r="X732" s="2856"/>
      <c r="Y732" s="2856"/>
      <c r="Z732" s="2831"/>
      <c r="AA732" s="3755" t="s">
        <v>2974</v>
      </c>
      <c r="AB732" s="2834"/>
      <c r="AC732" s="2834"/>
      <c r="AD732" s="2834"/>
      <c r="AE732" s="2834"/>
    </row>
    <row r="733" spans="1:31" ht="18.75">
      <c r="A733" s="5245"/>
      <c r="B733" s="2461"/>
      <c r="C733" s="2462"/>
      <c r="D733" s="2407"/>
      <c r="E733" s="2354"/>
      <c r="F733" s="2408"/>
      <c r="G733" s="2408"/>
      <c r="H733" s="2408"/>
      <c r="I733" s="2408"/>
      <c r="J733" s="2408"/>
      <c r="K733" s="2408"/>
      <c r="L733" s="2408"/>
      <c r="M733" s="2408"/>
      <c r="N733" s="2409"/>
      <c r="O733" s="2831"/>
      <c r="P733" s="5108" t="s">
        <v>2377</v>
      </c>
      <c r="Q733" s="5109"/>
      <c r="R733" s="5109"/>
      <c r="S733" s="5109"/>
      <c r="T733" s="5112">
        <f>N673</f>
        <v>7</v>
      </c>
      <c r="U733" s="3336"/>
      <c r="V733" s="3336"/>
      <c r="W733" s="3337"/>
      <c r="X733" s="2856"/>
      <c r="Y733" s="2856"/>
      <c r="Z733" s="2831"/>
      <c r="AA733" s="3594" t="s">
        <v>2373</v>
      </c>
    </row>
    <row r="734" spans="1:31" ht="18.75">
      <c r="A734" s="5245"/>
      <c r="B734" s="2463" t="s">
        <v>24</v>
      </c>
      <c r="C734" s="2152" t="s">
        <v>320</v>
      </c>
      <c r="D734" s="2152"/>
      <c r="E734" s="2152"/>
      <c r="F734" s="2152"/>
      <c r="G734" s="2152"/>
      <c r="H734" s="2152"/>
      <c r="I734" s="2152"/>
      <c r="J734" s="2152"/>
      <c r="K734" s="2152"/>
      <c r="L734" s="2152"/>
      <c r="M734" s="2152"/>
      <c r="N734" s="2411"/>
      <c r="O734" s="2831"/>
      <c r="P734" s="5110"/>
      <c r="Q734" s="5111"/>
      <c r="R734" s="5111"/>
      <c r="S734" s="5111"/>
      <c r="T734" s="5113"/>
      <c r="U734" s="3338"/>
      <c r="V734" s="3338"/>
      <c r="W734" s="3339"/>
      <c r="X734" s="2856"/>
      <c r="Y734" s="2856"/>
      <c r="Z734" s="2831"/>
      <c r="AA734" s="3594" t="s">
        <v>2373</v>
      </c>
    </row>
    <row r="735" spans="1:31" ht="18.75">
      <c r="A735" s="5245"/>
      <c r="B735" s="2463" t="s">
        <v>27</v>
      </c>
      <c r="C735" s="2152"/>
      <c r="D735" s="2152"/>
      <c r="E735" s="2152"/>
      <c r="F735" s="2152"/>
      <c r="G735" s="2152"/>
      <c r="H735" s="2152"/>
      <c r="I735" s="2152"/>
      <c r="J735" s="2152"/>
      <c r="K735" s="2152"/>
      <c r="L735" s="2152"/>
      <c r="M735" s="2152"/>
      <c r="N735" s="2411"/>
      <c r="O735" s="2831"/>
      <c r="P735" s="3545" t="s">
        <v>342</v>
      </c>
      <c r="Q735" s="3387" t="s">
        <v>758</v>
      </c>
      <c r="R735" s="2826"/>
      <c r="S735" s="2826"/>
      <c r="T735" s="2826"/>
      <c r="U735" s="2826"/>
      <c r="V735" s="2826"/>
      <c r="W735" s="3334"/>
      <c r="X735" s="2856"/>
      <c r="Y735" s="2856"/>
      <c r="Z735" s="2831"/>
      <c r="AA735" s="3594" t="s">
        <v>2373</v>
      </c>
    </row>
    <row r="736" spans="1:31" ht="18.75">
      <c r="A736" s="5245"/>
      <c r="B736" s="2463" t="s">
        <v>264</v>
      </c>
      <c r="C736" s="2152" t="s">
        <v>320</v>
      </c>
      <c r="D736" s="2152"/>
      <c r="E736" s="2152"/>
      <c r="F736" s="2152"/>
      <c r="G736" s="2152"/>
      <c r="H736" s="2152"/>
      <c r="I736" s="2152"/>
      <c r="J736" s="2152"/>
      <c r="K736" s="2152"/>
      <c r="L736" s="2152"/>
      <c r="M736" s="2152"/>
      <c r="N736" s="2411"/>
      <c r="O736" s="2831"/>
      <c r="P736" s="3388"/>
      <c r="Q736" s="3287" t="s">
        <v>2400</v>
      </c>
      <c r="R736" s="2826"/>
      <c r="S736" s="2826"/>
      <c r="T736" s="2826"/>
      <c r="U736" s="2826"/>
      <c r="V736" s="2826"/>
      <c r="W736" s="3334"/>
      <c r="X736" s="2856"/>
      <c r="Y736" s="2856"/>
      <c r="Z736" s="2831"/>
      <c r="AA736" s="3594" t="s">
        <v>2373</v>
      </c>
    </row>
    <row r="737" spans="1:27" ht="18.75">
      <c r="A737" s="5245"/>
      <c r="B737" s="2463" t="s">
        <v>12</v>
      </c>
      <c r="C737" s="2152"/>
      <c r="D737" s="2152"/>
      <c r="E737" s="2152"/>
      <c r="F737" s="2152"/>
      <c r="G737" s="2152"/>
      <c r="H737" s="2152"/>
      <c r="I737" s="2152"/>
      <c r="J737" s="2152"/>
      <c r="K737" s="2152"/>
      <c r="L737" s="2152"/>
      <c r="M737" s="2152"/>
      <c r="N737" s="2411"/>
      <c r="O737" s="2831"/>
      <c r="P737" s="3388"/>
      <c r="Q737" s="3287" t="s">
        <v>2489</v>
      </c>
      <c r="R737" s="2826"/>
      <c r="S737" s="2826"/>
      <c r="T737" s="2826"/>
      <c r="U737" s="2826"/>
      <c r="V737" s="2826"/>
      <c r="W737" s="3334"/>
      <c r="X737" s="2856"/>
      <c r="Y737" s="2856"/>
      <c r="Z737" s="2831"/>
      <c r="AA737" s="3594" t="s">
        <v>2373</v>
      </c>
    </row>
    <row r="738" spans="1:27" ht="18.75">
      <c r="A738" s="5245"/>
      <c r="B738" s="2463" t="s">
        <v>14</v>
      </c>
      <c r="C738" s="2152" t="s">
        <v>43</v>
      </c>
      <c r="D738" s="2464"/>
      <c r="E738" s="2464"/>
      <c r="F738" s="2464"/>
      <c r="G738" s="2464"/>
      <c r="H738" s="2464"/>
      <c r="I738" s="2464"/>
      <c r="J738" s="2464"/>
      <c r="K738" s="2464"/>
      <c r="L738" s="2464"/>
      <c r="M738" s="2464"/>
      <c r="N738" s="2465"/>
      <c r="O738" s="2831"/>
      <c r="P738" s="3496" t="s">
        <v>343</v>
      </c>
      <c r="Q738" s="3389" t="s">
        <v>759</v>
      </c>
      <c r="R738" s="2826"/>
      <c r="S738" s="2826"/>
      <c r="T738" s="2826"/>
      <c r="U738" s="2826"/>
      <c r="V738" s="2826"/>
      <c r="W738" s="3334"/>
      <c r="X738" s="2856"/>
      <c r="Y738" s="2856"/>
      <c r="Z738" s="2831"/>
      <c r="AA738" s="3594" t="s">
        <v>2373</v>
      </c>
    </row>
    <row r="739" spans="1:27" ht="18.75">
      <c r="A739" s="5245"/>
      <c r="B739" s="2463" t="s">
        <v>16</v>
      </c>
      <c r="C739" s="2152"/>
      <c r="D739" s="2152"/>
      <c r="E739" s="2152"/>
      <c r="F739" s="2152"/>
      <c r="G739" s="2152"/>
      <c r="H739" s="2152"/>
      <c r="I739" s="2152"/>
      <c r="J739" s="2152"/>
      <c r="K739" s="2152"/>
      <c r="L739" s="2152"/>
      <c r="M739" s="2152"/>
      <c r="N739" s="2411"/>
      <c r="O739" s="2831"/>
      <c r="P739" s="3546" t="s">
        <v>334</v>
      </c>
      <c r="Q739" s="3391" t="s">
        <v>2903</v>
      </c>
      <c r="R739" s="2826"/>
      <c r="S739" s="2826"/>
      <c r="T739" s="2826"/>
      <c r="U739" s="2826"/>
      <c r="V739" s="2826"/>
      <c r="W739" s="3334"/>
      <c r="X739" s="2856"/>
      <c r="Y739" s="2856"/>
      <c r="Z739" s="2831"/>
      <c r="AA739" s="3594" t="s">
        <v>2373</v>
      </c>
    </row>
    <row r="740" spans="1:27" ht="18.75">
      <c r="A740" s="5245"/>
      <c r="B740" s="2463" t="s">
        <v>295</v>
      </c>
      <c r="C740" s="2152" t="s">
        <v>44</v>
      </c>
      <c r="D740" s="2152"/>
      <c r="E740" s="2152"/>
      <c r="F740" s="2152"/>
      <c r="G740" s="2152"/>
      <c r="H740" s="2152"/>
      <c r="I740" s="2152"/>
      <c r="J740" s="2152"/>
      <c r="K740" s="2152"/>
      <c r="L740" s="2152"/>
      <c r="M740" s="2152"/>
      <c r="N740" s="2411"/>
      <c r="O740" s="2831"/>
      <c r="P740" s="3547" t="s">
        <v>346</v>
      </c>
      <c r="Q740" s="3410" t="s">
        <v>289</v>
      </c>
      <c r="R740" s="2826"/>
      <c r="S740" s="2826"/>
      <c r="T740" s="2826"/>
      <c r="U740" s="2826"/>
      <c r="V740" s="2826"/>
      <c r="W740" s="3334"/>
      <c r="X740" s="2856"/>
      <c r="Y740" s="2856"/>
      <c r="Z740" s="2831"/>
      <c r="AA740" s="3594" t="s">
        <v>2373</v>
      </c>
    </row>
    <row r="741" spans="1:27" ht="18.75">
      <c r="A741" s="5245"/>
      <c r="B741" s="2463" t="s">
        <v>297</v>
      </c>
      <c r="C741" s="2152" t="s">
        <v>45</v>
      </c>
      <c r="D741" s="2152"/>
      <c r="E741" s="2152"/>
      <c r="F741" s="2152"/>
      <c r="G741" s="2152"/>
      <c r="H741" s="2152"/>
      <c r="I741" s="2152"/>
      <c r="J741" s="2152"/>
      <c r="K741" s="2152"/>
      <c r="L741" s="2152"/>
      <c r="M741" s="2152"/>
      <c r="N741" s="2411"/>
      <c r="O741" s="2831"/>
      <c r="P741" s="3524" t="s">
        <v>367</v>
      </c>
      <c r="Q741" s="3397" t="s">
        <v>2904</v>
      </c>
      <c r="R741" s="2826"/>
      <c r="S741" s="2826"/>
      <c r="T741" s="2826"/>
      <c r="U741" s="2826"/>
      <c r="V741" s="2826"/>
      <c r="W741" s="3334"/>
      <c r="X741" s="2856"/>
      <c r="Y741" s="2856"/>
      <c r="Z741" s="2831"/>
      <c r="AA741" s="3594" t="s">
        <v>2373</v>
      </c>
    </row>
    <row r="742" spans="1:27" ht="18.75">
      <c r="A742" s="5245"/>
      <c r="B742" s="2463" t="s">
        <v>351</v>
      </c>
      <c r="C742" s="2152" t="s">
        <v>37</v>
      </c>
      <c r="D742" s="2152"/>
      <c r="E742" s="2152"/>
      <c r="F742" s="2152"/>
      <c r="G742" s="2152"/>
      <c r="H742" s="2152"/>
      <c r="I742" s="2152"/>
      <c r="J742" s="2152"/>
      <c r="K742" s="2152"/>
      <c r="L742" s="2152"/>
      <c r="M742" s="2152"/>
      <c r="N742" s="2411"/>
      <c r="O742" s="2831"/>
      <c r="P742" s="3525">
        <v>1</v>
      </c>
      <c r="Q742" s="3080" t="s">
        <v>2726</v>
      </c>
      <c r="R742" s="3071"/>
      <c r="S742" s="2826"/>
      <c r="T742" s="2826"/>
      <c r="U742" s="2826"/>
      <c r="V742" s="2826"/>
      <c r="W742" s="3334"/>
      <c r="X742" s="2856"/>
      <c r="Y742" s="2856"/>
      <c r="Z742" s="2831"/>
      <c r="AA742" s="3594" t="s">
        <v>2373</v>
      </c>
    </row>
    <row r="743" spans="1:27" ht="18.75">
      <c r="A743" s="5245"/>
      <c r="B743" s="2463" t="s">
        <v>352</v>
      </c>
      <c r="C743" s="2152"/>
      <c r="D743" s="2152"/>
      <c r="E743" s="2152"/>
      <c r="F743" s="2152"/>
      <c r="G743" s="2152"/>
      <c r="H743" s="2152"/>
      <c r="I743" s="2152"/>
      <c r="J743" s="2152"/>
      <c r="K743" s="2152"/>
      <c r="L743" s="2152"/>
      <c r="M743" s="2152"/>
      <c r="N743" s="2411"/>
      <c r="O743" s="2831"/>
      <c r="P743" s="3526">
        <v>2</v>
      </c>
      <c r="Q743" s="3079" t="s">
        <v>2727</v>
      </c>
      <c r="R743" s="3074"/>
      <c r="S743" s="2826"/>
      <c r="T743" s="2826"/>
      <c r="U743" s="2826"/>
      <c r="V743" s="2826"/>
      <c r="W743" s="3334"/>
      <c r="X743" s="2856"/>
      <c r="Y743" s="2856"/>
      <c r="Z743" s="2831"/>
      <c r="AA743" s="3594" t="s">
        <v>2373</v>
      </c>
    </row>
    <row r="744" spans="1:27" ht="18.75">
      <c r="A744" s="5245"/>
      <c r="B744" s="2463" t="s">
        <v>353</v>
      </c>
      <c r="C744" s="2152" t="s">
        <v>46</v>
      </c>
      <c r="D744" s="2152"/>
      <c r="E744" s="2152"/>
      <c r="F744" s="2152"/>
      <c r="G744" s="2152"/>
      <c r="H744" s="2152"/>
      <c r="I744" s="2152"/>
      <c r="J744" s="2152"/>
      <c r="K744" s="2152"/>
      <c r="L744" s="2152"/>
      <c r="M744" s="2152"/>
      <c r="N744" s="2411"/>
      <c r="O744" s="2831"/>
      <c r="P744" s="3527">
        <v>3</v>
      </c>
      <c r="Q744" s="3081" t="s">
        <v>2750</v>
      </c>
      <c r="R744" s="3077"/>
      <c r="S744" s="2826"/>
      <c r="T744" s="2826"/>
      <c r="U744" s="2826"/>
      <c r="V744" s="2826"/>
      <c r="W744" s="3334"/>
      <c r="X744" s="2440"/>
      <c r="Y744" s="2441"/>
      <c r="Z744" s="2434"/>
      <c r="AA744" s="3594" t="s">
        <v>2373</v>
      </c>
    </row>
    <row r="745" spans="1:27" ht="18.75">
      <c r="A745" s="5245"/>
      <c r="B745" s="2463" t="s">
        <v>354</v>
      </c>
      <c r="C745" s="2152" t="s">
        <v>751</v>
      </c>
      <c r="D745" s="2152"/>
      <c r="E745" s="2152"/>
      <c r="F745" s="2152"/>
      <c r="G745" s="2152"/>
      <c r="H745" s="2152"/>
      <c r="I745" s="2152"/>
      <c r="J745" s="2152"/>
      <c r="K745" s="2152"/>
      <c r="L745" s="2152"/>
      <c r="M745" s="2152"/>
      <c r="N745" s="2411"/>
      <c r="O745" s="2831"/>
      <c r="P745" s="3528" t="s">
        <v>731</v>
      </c>
      <c r="Q745" s="3395" t="s">
        <v>23</v>
      </c>
      <c r="R745" s="2826"/>
      <c r="S745" s="2826"/>
      <c r="T745" s="2826"/>
      <c r="U745" s="2826"/>
      <c r="V745" s="2826"/>
      <c r="W745" s="3334"/>
      <c r="X745" s="2440"/>
      <c r="Y745" s="2441"/>
      <c r="Z745" s="2434"/>
      <c r="AA745" s="3594" t="s">
        <v>2373</v>
      </c>
    </row>
    <row r="746" spans="1:27" ht="18.75">
      <c r="A746" s="5245"/>
      <c r="B746" s="2463" t="s">
        <v>355</v>
      </c>
      <c r="C746" s="2152" t="s">
        <v>752</v>
      </c>
      <c r="D746" s="2152"/>
      <c r="E746" s="2152"/>
      <c r="F746" s="2152"/>
      <c r="G746" s="2152"/>
      <c r="H746" s="2152"/>
      <c r="I746" s="2152"/>
      <c r="J746" s="2152"/>
      <c r="K746" s="2152"/>
      <c r="L746" s="2152"/>
      <c r="M746" s="2152"/>
      <c r="N746" s="2411"/>
      <c r="O746" s="2831"/>
      <c r="P746" s="2913"/>
      <c r="Q746" s="2826"/>
      <c r="R746" s="2826"/>
      <c r="S746" s="2826"/>
      <c r="T746" s="2826"/>
      <c r="U746" s="2826"/>
      <c r="V746" s="2826"/>
      <c r="W746" s="3334"/>
      <c r="X746" s="2440"/>
      <c r="Y746" s="2441"/>
      <c r="Z746" s="2434"/>
      <c r="AA746" s="3594" t="s">
        <v>2373</v>
      </c>
    </row>
    <row r="747" spans="1:27" ht="18.75">
      <c r="A747" s="5245"/>
      <c r="B747" s="2463" t="s">
        <v>356</v>
      </c>
      <c r="C747" s="2152" t="s">
        <v>753</v>
      </c>
      <c r="D747" s="2152"/>
      <c r="E747" s="2152"/>
      <c r="F747" s="2152"/>
      <c r="G747" s="2152"/>
      <c r="H747" s="2152"/>
      <c r="I747" s="2152"/>
      <c r="J747" s="2152"/>
      <c r="K747" s="2152"/>
      <c r="L747" s="2152"/>
      <c r="M747" s="2152"/>
      <c r="N747" s="2411"/>
      <c r="O747" s="2831"/>
      <c r="P747" s="3529" t="s">
        <v>2923</v>
      </c>
      <c r="Q747" s="3512"/>
      <c r="R747" s="3512"/>
      <c r="S747" s="3512"/>
      <c r="T747" s="3512"/>
      <c r="U747" s="3512"/>
      <c r="V747" s="516"/>
      <c r="W747" s="624"/>
      <c r="X747" s="2856"/>
      <c r="Y747" s="2856"/>
      <c r="Z747" s="2856"/>
      <c r="AA747" s="3594" t="s">
        <v>2373</v>
      </c>
    </row>
    <row r="748" spans="1:27" ht="18.75">
      <c r="A748" s="5245"/>
      <c r="B748" s="2463" t="s">
        <v>357</v>
      </c>
      <c r="C748" s="2152"/>
      <c r="D748" s="2152"/>
      <c r="E748" s="2152"/>
      <c r="F748" s="2152"/>
      <c r="G748" s="2152"/>
      <c r="H748" s="2152"/>
      <c r="I748" s="2152"/>
      <c r="J748" s="2152"/>
      <c r="K748" s="2152"/>
      <c r="L748" s="2152"/>
      <c r="M748" s="2152"/>
      <c r="N748" s="2411"/>
      <c r="O748" s="2831"/>
      <c r="P748" s="3531" t="s">
        <v>2924</v>
      </c>
      <c r="Q748" s="3514" t="s">
        <v>2253</v>
      </c>
      <c r="R748" s="516"/>
      <c r="S748" s="516"/>
      <c r="T748" s="2175"/>
      <c r="U748" s="2175"/>
      <c r="V748" s="516"/>
      <c r="W748" s="624"/>
      <c r="X748" s="2856"/>
      <c r="Y748" s="2856"/>
      <c r="Z748" s="2831"/>
      <c r="AA748" s="3594" t="s">
        <v>2373</v>
      </c>
    </row>
    <row r="749" spans="1:27" ht="18.75" customHeight="1">
      <c r="A749" s="5245"/>
      <c r="B749" s="2463" t="s">
        <v>358</v>
      </c>
      <c r="C749" s="2152" t="s">
        <v>341</v>
      </c>
      <c r="D749" s="2152"/>
      <c r="E749" s="2152"/>
      <c r="F749" s="2152"/>
      <c r="G749" s="2152"/>
      <c r="H749" s="2152"/>
      <c r="I749" s="2152"/>
      <c r="J749" s="2152"/>
      <c r="K749" s="2152"/>
      <c r="L749" s="2152"/>
      <c r="M749" s="2152"/>
      <c r="N749" s="2411"/>
      <c r="O749" s="2831"/>
      <c r="P749" s="3532" t="s">
        <v>870</v>
      </c>
      <c r="Q749" s="3514" t="s">
        <v>870</v>
      </c>
      <c r="R749" s="516"/>
      <c r="S749" s="516"/>
      <c r="T749" s="2175"/>
      <c r="U749" s="2175"/>
      <c r="V749" s="2502"/>
      <c r="W749" s="3250"/>
      <c r="X749" s="2856"/>
      <c r="Y749" s="2856"/>
      <c r="Z749" s="2831"/>
      <c r="AA749" s="3594" t="s">
        <v>2373</v>
      </c>
    </row>
    <row r="750" spans="1:27" ht="18.75" customHeight="1">
      <c r="A750" s="5245"/>
      <c r="B750" s="2463" t="s">
        <v>359</v>
      </c>
      <c r="C750" s="2152"/>
      <c r="D750" s="2152"/>
      <c r="E750" s="2152"/>
      <c r="F750" s="2152"/>
      <c r="G750" s="2152"/>
      <c r="H750" s="2152"/>
      <c r="I750" s="2152"/>
      <c r="J750" s="2152"/>
      <c r="K750" s="2152"/>
      <c r="L750" s="2152"/>
      <c r="M750" s="2152"/>
      <c r="N750" s="2411"/>
      <c r="O750" s="2831"/>
      <c r="P750" s="3532" t="s">
        <v>316</v>
      </c>
      <c r="Q750" s="3514" t="s">
        <v>316</v>
      </c>
      <c r="R750" s="2175"/>
      <c r="S750" s="516"/>
      <c r="T750" s="516"/>
      <c r="U750" s="516"/>
      <c r="V750" s="2502"/>
      <c r="W750" s="3250"/>
      <c r="X750" s="2856"/>
      <c r="Y750" s="2856"/>
      <c r="Z750" s="2831"/>
      <c r="AA750" s="3594" t="s">
        <v>2373</v>
      </c>
    </row>
    <row r="751" spans="1:27" ht="18.75">
      <c r="A751" s="5245"/>
      <c r="B751" s="2463" t="s">
        <v>360</v>
      </c>
      <c r="C751" s="2152"/>
      <c r="D751" s="2152"/>
      <c r="E751" s="2152"/>
      <c r="F751" s="2152"/>
      <c r="G751" s="2152"/>
      <c r="H751" s="2152"/>
      <c r="I751" s="2152"/>
      <c r="J751" s="2152"/>
      <c r="K751" s="2152"/>
      <c r="L751" s="2152"/>
      <c r="M751" s="2152"/>
      <c r="N751" s="2411"/>
      <c r="O751" s="2831"/>
      <c r="P751" s="3532" t="s">
        <v>647</v>
      </c>
      <c r="Q751" s="3514" t="s">
        <v>647</v>
      </c>
      <c r="R751" s="2175"/>
      <c r="S751" s="516"/>
      <c r="T751" s="516"/>
      <c r="U751" s="516"/>
      <c r="V751" s="2502"/>
      <c r="W751" s="3250"/>
      <c r="X751" s="2856"/>
      <c r="Y751" s="2856"/>
      <c r="Z751" s="2831"/>
      <c r="AA751" s="3594" t="s">
        <v>2373</v>
      </c>
    </row>
    <row r="752" spans="1:27" ht="19.5" thickBot="1">
      <c r="A752" s="5245"/>
      <c r="B752" s="2463" t="s">
        <v>361</v>
      </c>
      <c r="C752" s="2152"/>
      <c r="D752" s="2152"/>
      <c r="E752" s="2152"/>
      <c r="F752" s="2152"/>
      <c r="G752" s="2152"/>
      <c r="H752" s="2152"/>
      <c r="I752" s="2152"/>
      <c r="J752" s="2152"/>
      <c r="K752" s="2152"/>
      <c r="L752" s="2152"/>
      <c r="M752" s="2152"/>
      <c r="N752" s="2411"/>
      <c r="O752" s="2831"/>
      <c r="P752" s="3533" t="s">
        <v>626</v>
      </c>
      <c r="Q752" s="3534" t="s">
        <v>626</v>
      </c>
      <c r="R752" s="550"/>
      <c r="S752" s="550"/>
      <c r="T752" s="550"/>
      <c r="U752" s="550"/>
      <c r="V752" s="2979"/>
      <c r="W752" s="2980"/>
      <c r="X752" s="2856"/>
      <c r="Y752" s="2856"/>
      <c r="Z752" s="2831"/>
      <c r="AA752" s="3594" t="s">
        <v>2373</v>
      </c>
    </row>
    <row r="753" spans="1:31" ht="18.75">
      <c r="A753" s="5245"/>
      <c r="B753" s="2463" t="s">
        <v>362</v>
      </c>
      <c r="C753" s="2152" t="s">
        <v>326</v>
      </c>
      <c r="D753" s="2152"/>
      <c r="E753" s="2152"/>
      <c r="F753" s="2152"/>
      <c r="G753" s="2152"/>
      <c r="H753" s="2152"/>
      <c r="I753" s="2152"/>
      <c r="J753" s="2152"/>
      <c r="K753" s="2152"/>
      <c r="L753" s="2152"/>
      <c r="M753" s="2152"/>
      <c r="N753" s="2411"/>
      <c r="O753" s="2831"/>
      <c r="P753" s="2856"/>
      <c r="Q753" s="2856"/>
      <c r="R753" s="2856"/>
      <c r="S753" s="2856"/>
      <c r="T753" s="2856"/>
      <c r="U753" s="2831"/>
      <c r="V753" s="2831"/>
      <c r="W753" s="2831"/>
      <c r="X753" s="2856"/>
      <c r="Y753" s="2856"/>
      <c r="Z753" s="2831"/>
      <c r="AA753" s="3755" t="s">
        <v>2974</v>
      </c>
      <c r="AB753" s="2834"/>
      <c r="AC753" s="2834"/>
      <c r="AD753" s="2834"/>
      <c r="AE753" s="2834"/>
    </row>
    <row r="754" spans="1:31" ht="18.75">
      <c r="A754" s="5245"/>
      <c r="B754" s="2463"/>
      <c r="C754" s="2152"/>
      <c r="D754" s="2152"/>
      <c r="E754" s="2152"/>
      <c r="F754" s="2152"/>
      <c r="G754" s="2152"/>
      <c r="H754" s="2152"/>
      <c r="I754" s="2152"/>
      <c r="J754" s="2152"/>
      <c r="K754" s="2152"/>
      <c r="L754" s="2152"/>
      <c r="M754" s="2152"/>
      <c r="N754" s="2411"/>
      <c r="O754" s="2831"/>
      <c r="P754" s="2856"/>
      <c r="Q754" s="2856"/>
      <c r="R754" s="2856"/>
      <c r="S754" s="2856"/>
      <c r="T754" s="2856"/>
      <c r="U754" s="2831"/>
      <c r="V754" s="2831"/>
      <c r="W754" s="2831"/>
      <c r="X754" s="2856"/>
      <c r="Y754" s="2856"/>
      <c r="Z754" s="2831"/>
      <c r="AA754" s="3755" t="s">
        <v>2974</v>
      </c>
      <c r="AB754" s="2834"/>
      <c r="AC754" s="2834"/>
      <c r="AD754" s="2834"/>
      <c r="AE754" s="2834"/>
    </row>
    <row r="755" spans="1:31" ht="18.75">
      <c r="A755" s="5245"/>
      <c r="B755" s="5242"/>
      <c r="C755" s="5243"/>
      <c r="D755" s="5243"/>
      <c r="E755" s="5243"/>
      <c r="F755" s="5243"/>
      <c r="G755" s="5243"/>
      <c r="H755" s="5243"/>
      <c r="I755" s="5243"/>
      <c r="J755" s="5243"/>
      <c r="K755" s="5243"/>
      <c r="L755" s="5243"/>
      <c r="M755" s="5243"/>
      <c r="N755" s="5244"/>
      <c r="O755" s="2831"/>
      <c r="P755" s="2856"/>
      <c r="Q755" s="2856"/>
      <c r="R755" s="2856"/>
      <c r="S755" s="2856"/>
      <c r="T755" s="2856"/>
      <c r="U755" s="2831"/>
      <c r="V755" s="2831"/>
      <c r="W755" s="2831"/>
      <c r="X755" s="2856"/>
      <c r="Y755" s="2856"/>
      <c r="Z755" s="2831"/>
      <c r="AA755" s="3755" t="s">
        <v>2974</v>
      </c>
      <c r="AB755" s="2834"/>
      <c r="AC755" s="2834"/>
      <c r="AD755" s="2834"/>
      <c r="AE755" s="2834"/>
    </row>
    <row r="756" spans="1:31" ht="18.75">
      <c r="A756" s="5245"/>
      <c r="B756" s="2467" t="s">
        <v>346</v>
      </c>
      <c r="C756" s="2373" t="s">
        <v>281</v>
      </c>
      <c r="D756" s="5117"/>
      <c r="E756" s="5118"/>
      <c r="F756" s="5118"/>
      <c r="G756" s="5118"/>
      <c r="H756" s="5118"/>
      <c r="I756" s="5118"/>
      <c r="J756" s="5118"/>
      <c r="K756" s="5118"/>
      <c r="L756" s="5118"/>
      <c r="M756" s="5118"/>
      <c r="N756" s="5119"/>
      <c r="O756" s="2831"/>
      <c r="P756" s="2856"/>
      <c r="Q756" s="2856"/>
      <c r="R756" s="2856"/>
      <c r="S756" s="2856"/>
      <c r="T756" s="2856"/>
      <c r="U756" s="2831"/>
      <c r="V756" s="2831"/>
      <c r="W756" s="2831"/>
      <c r="X756" s="2856"/>
      <c r="Y756" s="2856"/>
      <c r="Z756" s="2831"/>
      <c r="AA756" s="3755" t="s">
        <v>2974</v>
      </c>
      <c r="AB756" s="2834"/>
      <c r="AC756" s="2834"/>
      <c r="AD756" s="2834"/>
      <c r="AE756" s="2834"/>
    </row>
    <row r="757" spans="1:31" ht="15.75" customHeight="1">
      <c r="A757" s="5245"/>
      <c r="B757" s="5242" t="s">
        <v>2387</v>
      </c>
      <c r="C757" s="5243"/>
      <c r="D757" s="5243"/>
      <c r="E757" s="5243"/>
      <c r="F757" s="5243"/>
      <c r="G757" s="5243"/>
      <c r="H757" s="5243"/>
      <c r="I757" s="5243"/>
      <c r="J757" s="5243"/>
      <c r="K757" s="5243"/>
      <c r="L757" s="5243"/>
      <c r="M757" s="5243"/>
      <c r="N757" s="5244"/>
      <c r="O757" s="2831"/>
      <c r="P757" s="2856"/>
      <c r="Q757" s="2856"/>
      <c r="R757" s="2856"/>
      <c r="S757" s="2856"/>
      <c r="T757" s="2856"/>
      <c r="U757" s="2831"/>
      <c r="V757" s="2831"/>
      <c r="W757" s="2831"/>
      <c r="X757" s="2856"/>
      <c r="Y757" s="2856"/>
      <c r="Z757" s="2831"/>
      <c r="AA757" s="3755" t="s">
        <v>2974</v>
      </c>
      <c r="AB757" s="2834"/>
      <c r="AC757" s="2834"/>
      <c r="AD757" s="2834"/>
      <c r="AE757" s="2834"/>
    </row>
    <row r="758" spans="1:31" ht="15" customHeight="1">
      <c r="A758" s="5245"/>
      <c r="B758" s="5190" t="str">
        <f>C686</f>
        <v>Nom de la Recette N° 2</v>
      </c>
      <c r="C758" s="5191"/>
      <c r="D758" s="5191"/>
      <c r="E758" s="5191"/>
      <c r="F758" s="5191"/>
      <c r="G758" s="5191"/>
      <c r="H758" s="5191"/>
      <c r="I758" s="5191"/>
      <c r="J758" s="5191"/>
      <c r="K758" s="5191"/>
      <c r="L758" s="5191"/>
      <c r="M758" s="5191"/>
      <c r="N758" s="5199"/>
      <c r="O758" s="2831"/>
      <c r="P758" s="2856"/>
      <c r="Q758" s="2856"/>
      <c r="R758" s="2856"/>
      <c r="S758" s="2856"/>
      <c r="T758" s="2856"/>
      <c r="U758" s="2831"/>
      <c r="V758" s="2831"/>
      <c r="W758" s="2831"/>
      <c r="X758" s="2856"/>
      <c r="Y758" s="2856"/>
      <c r="Z758" s="2831"/>
      <c r="AA758" s="3755" t="s">
        <v>2974</v>
      </c>
      <c r="AB758" s="2834"/>
      <c r="AC758" s="2834"/>
      <c r="AD758" s="2834"/>
      <c r="AE758" s="2834"/>
    </row>
    <row r="759" spans="1:31" ht="15" customHeight="1">
      <c r="A759" s="5245"/>
      <c r="B759" s="5190"/>
      <c r="C759" s="5191"/>
      <c r="D759" s="5191"/>
      <c r="E759" s="5191"/>
      <c r="F759" s="5191"/>
      <c r="G759" s="5191"/>
      <c r="H759" s="5191"/>
      <c r="I759" s="5191"/>
      <c r="J759" s="5191"/>
      <c r="K759" s="5191"/>
      <c r="L759" s="5191"/>
      <c r="M759" s="5191"/>
      <c r="N759" s="5199"/>
      <c r="O759" s="2831"/>
      <c r="P759" s="2856"/>
      <c r="Q759" s="2856"/>
      <c r="R759" s="2856"/>
      <c r="S759" s="2856"/>
      <c r="T759" s="2856"/>
      <c r="U759" s="2831"/>
      <c r="V759" s="2831"/>
      <c r="W759" s="2831"/>
      <c r="X759" s="2856"/>
      <c r="Y759" s="2856"/>
      <c r="Z759" s="2831"/>
      <c r="AA759" s="3755" t="s">
        <v>2974</v>
      </c>
      <c r="AB759" s="2834"/>
      <c r="AC759" s="2834"/>
      <c r="AD759" s="2834"/>
      <c r="AE759" s="2834"/>
    </row>
    <row r="760" spans="1:31" ht="21" customHeight="1">
      <c r="A760" s="5245"/>
      <c r="B760" s="5178" t="s">
        <v>381</v>
      </c>
      <c r="C760" s="5179"/>
      <c r="D760" s="5179"/>
      <c r="E760" s="5179"/>
      <c r="F760" s="5179"/>
      <c r="G760" s="5179"/>
      <c r="H760" s="5179"/>
      <c r="I760" s="5179"/>
      <c r="J760" s="5179"/>
      <c r="K760" s="5179"/>
      <c r="L760" s="5179"/>
      <c r="M760" s="5179"/>
      <c r="N760" s="5180"/>
      <c r="O760" s="2831"/>
      <c r="P760" s="2856"/>
      <c r="Q760" s="2856"/>
      <c r="R760" s="2856"/>
      <c r="S760" s="2856"/>
      <c r="T760" s="2856"/>
      <c r="U760" s="2831"/>
      <c r="V760" s="2831"/>
      <c r="W760" s="2831"/>
      <c r="X760" s="2856"/>
      <c r="Y760" s="2856"/>
      <c r="Z760" s="2831"/>
      <c r="AA760" s="3755" t="s">
        <v>2974</v>
      </c>
      <c r="AB760" s="2834"/>
      <c r="AC760" s="2834"/>
      <c r="AD760" s="2834"/>
      <c r="AE760" s="2834"/>
    </row>
    <row r="761" spans="1:31" ht="15.75" customHeight="1">
      <c r="A761" s="5245"/>
      <c r="B761" s="5181" t="s">
        <v>504</v>
      </c>
      <c r="C761" s="5182"/>
      <c r="D761" s="5182"/>
      <c r="E761" s="5182"/>
      <c r="F761" s="5182"/>
      <c r="G761" s="5182"/>
      <c r="H761" s="5182"/>
      <c r="I761" s="5182"/>
      <c r="J761" s="5182"/>
      <c r="K761" s="5182"/>
      <c r="L761" s="5182"/>
      <c r="M761" s="5182"/>
      <c r="N761" s="5183"/>
      <c r="O761" s="2831"/>
      <c r="P761" s="2856"/>
      <c r="Q761" s="2856"/>
      <c r="R761" s="2856"/>
      <c r="S761" s="2856"/>
      <c r="T761" s="2856"/>
      <c r="U761" s="2831"/>
      <c r="V761" s="2831"/>
      <c r="W761" s="2831"/>
      <c r="X761" s="2856"/>
      <c r="Y761" s="2856"/>
      <c r="Z761" s="2831"/>
      <c r="AA761" s="3755" t="s">
        <v>2974</v>
      </c>
      <c r="AB761" s="2834"/>
      <c r="AC761" s="2834"/>
      <c r="AD761" s="2834"/>
      <c r="AE761" s="2834"/>
    </row>
    <row r="762" spans="1:31" ht="15.75" customHeight="1">
      <c r="A762" s="5245"/>
      <c r="B762" s="5184"/>
      <c r="C762" s="5185"/>
      <c r="D762" s="5185"/>
      <c r="E762" s="5185"/>
      <c r="F762" s="5185"/>
      <c r="G762" s="5185"/>
      <c r="H762" s="5185"/>
      <c r="I762" s="5185"/>
      <c r="J762" s="5185"/>
      <c r="K762" s="5185"/>
      <c r="L762" s="5185"/>
      <c r="M762" s="5185"/>
      <c r="N762" s="5186"/>
      <c r="O762" s="2831"/>
      <c r="P762" s="2856"/>
      <c r="Q762" s="2856"/>
      <c r="R762" s="2856"/>
      <c r="S762" s="2856"/>
      <c r="T762" s="2856"/>
      <c r="U762" s="2831"/>
      <c r="V762" s="2831"/>
      <c r="W762" s="2831"/>
      <c r="X762" s="2856"/>
      <c r="Y762" s="2856"/>
      <c r="Z762" s="2831"/>
      <c r="AA762" s="3755" t="s">
        <v>2974</v>
      </c>
      <c r="AB762" s="2834"/>
      <c r="AC762" s="2834"/>
      <c r="AD762" s="2834"/>
      <c r="AE762" s="2834"/>
    </row>
    <row r="763" spans="1:31" ht="15.75" customHeight="1">
      <c r="A763" s="5245"/>
      <c r="B763" s="5187"/>
      <c r="C763" s="5188"/>
      <c r="D763" s="5188"/>
      <c r="E763" s="5188"/>
      <c r="F763" s="5188"/>
      <c r="G763" s="5188"/>
      <c r="H763" s="5188"/>
      <c r="I763" s="5188"/>
      <c r="J763" s="5188"/>
      <c r="K763" s="5188"/>
      <c r="L763" s="5188"/>
      <c r="M763" s="5188"/>
      <c r="N763" s="5189"/>
      <c r="O763" s="2831"/>
      <c r="P763" s="2856"/>
      <c r="Q763" s="2856"/>
      <c r="R763" s="2856"/>
      <c r="S763" s="2856"/>
      <c r="T763" s="2856"/>
      <c r="U763" s="2856"/>
      <c r="V763" s="2856"/>
      <c r="W763" s="2856"/>
      <c r="X763" s="2856"/>
      <c r="Y763" s="2856"/>
      <c r="Z763" s="2831"/>
      <c r="AA763" s="3755" t="s">
        <v>2974</v>
      </c>
      <c r="AB763" s="2834"/>
      <c r="AC763" s="2834"/>
      <c r="AD763" s="2834"/>
      <c r="AE763" s="2834"/>
    </row>
    <row r="764" spans="1:31" ht="15.75" customHeight="1">
      <c r="A764" s="5245"/>
      <c r="B764" s="5190" t="s">
        <v>263</v>
      </c>
      <c r="C764" s="5191"/>
      <c r="D764" s="5191"/>
      <c r="E764" s="5191"/>
      <c r="F764" s="5191"/>
      <c r="G764" s="5191"/>
      <c r="H764" s="5191"/>
      <c r="I764" s="5191"/>
      <c r="J764" s="5191"/>
      <c r="K764" s="5191"/>
      <c r="L764" s="5191"/>
      <c r="M764" s="5191"/>
      <c r="N764" s="5192"/>
      <c r="O764" s="2831"/>
      <c r="P764" s="2856"/>
      <c r="Q764" s="2856"/>
      <c r="R764" s="2856"/>
      <c r="S764" s="2856"/>
      <c r="T764" s="2856"/>
      <c r="U764" s="2856"/>
      <c r="V764" s="2856"/>
      <c r="W764" s="2856"/>
      <c r="X764" s="2856"/>
      <c r="Y764" s="2856"/>
      <c r="Z764" s="2831"/>
      <c r="AA764" s="3755" t="s">
        <v>2974</v>
      </c>
      <c r="AB764" s="2834"/>
      <c r="AC764" s="2834"/>
      <c r="AD764" s="2834"/>
      <c r="AE764" s="2834"/>
    </row>
    <row r="765" spans="1:31" ht="15.75" customHeight="1">
      <c r="A765" s="5245"/>
      <c r="B765" s="5190"/>
      <c r="C765" s="5191"/>
      <c r="D765" s="5191"/>
      <c r="E765" s="5191"/>
      <c r="F765" s="5191"/>
      <c r="G765" s="5191"/>
      <c r="H765" s="5191"/>
      <c r="I765" s="5191"/>
      <c r="J765" s="5191"/>
      <c r="K765" s="5191"/>
      <c r="L765" s="5191"/>
      <c r="M765" s="5191"/>
      <c r="N765" s="5192"/>
      <c r="O765" s="2831"/>
      <c r="P765" s="2856"/>
      <c r="Q765" s="2856"/>
      <c r="R765" s="2856"/>
      <c r="S765" s="2856"/>
      <c r="T765" s="2856"/>
      <c r="U765" s="2856"/>
      <c r="V765" s="2856"/>
      <c r="W765" s="2856"/>
      <c r="X765" s="2856"/>
      <c r="Y765" s="2856"/>
      <c r="Z765" s="2831"/>
      <c r="AA765" s="3755" t="s">
        <v>2974</v>
      </c>
      <c r="AB765" s="2834"/>
      <c r="AC765" s="2834"/>
      <c r="AD765" s="2834"/>
      <c r="AE765" s="2834"/>
    </row>
    <row r="766" spans="1:31" ht="18.75">
      <c r="A766" s="5245"/>
      <c r="B766" s="2432" t="s">
        <v>336</v>
      </c>
      <c r="C766" s="2433"/>
      <c r="D766" s="2404"/>
      <c r="E766" s="2198"/>
      <c r="F766" s="2354"/>
      <c r="G766" s="2354"/>
      <c r="H766" s="2354"/>
      <c r="I766" s="2354"/>
      <c r="J766" s="2354"/>
      <c r="K766" s="2354"/>
      <c r="L766" s="2354"/>
      <c r="M766" s="2354"/>
      <c r="N766" s="2405"/>
      <c r="O766" s="2831"/>
      <c r="P766" s="2856"/>
      <c r="Q766" s="2856"/>
      <c r="R766" s="2856"/>
      <c r="S766" s="2856"/>
      <c r="T766" s="2856"/>
      <c r="U766" s="2856"/>
      <c r="V766" s="2856"/>
      <c r="W766" s="2856"/>
      <c r="X766" s="2856"/>
      <c r="Y766" s="2856"/>
      <c r="Z766" s="2831"/>
      <c r="AA766" s="3755" t="s">
        <v>2974</v>
      </c>
      <c r="AB766" s="2834"/>
      <c r="AC766" s="2834"/>
      <c r="AD766" s="2834"/>
      <c r="AE766" s="2834"/>
    </row>
    <row r="767" spans="1:31" ht="18.75">
      <c r="A767" s="5245"/>
      <c r="B767" s="2461"/>
      <c r="C767" s="2462"/>
      <c r="D767" s="2407"/>
      <c r="E767" s="2354"/>
      <c r="F767" s="2408"/>
      <c r="G767" s="2408"/>
      <c r="H767" s="2408"/>
      <c r="I767" s="2408"/>
      <c r="J767" s="2408"/>
      <c r="K767" s="2408"/>
      <c r="L767" s="2408"/>
      <c r="M767" s="2408"/>
      <c r="N767" s="2409"/>
      <c r="O767" s="2831"/>
      <c r="P767" s="2856"/>
      <c r="Q767" s="2856"/>
      <c r="R767" s="2856"/>
      <c r="S767" s="2856"/>
      <c r="T767" s="2856"/>
      <c r="U767" s="2856"/>
      <c r="V767" s="2856"/>
      <c r="W767" s="2856"/>
      <c r="X767" s="2856"/>
      <c r="Y767" s="2856"/>
      <c r="Z767" s="2831"/>
      <c r="AA767" s="3755" t="s">
        <v>2974</v>
      </c>
      <c r="AB767" s="2834"/>
      <c r="AC767" s="2834"/>
      <c r="AD767" s="2834"/>
      <c r="AE767" s="2834"/>
    </row>
    <row r="768" spans="1:31" ht="18.75">
      <c r="A768" s="5245"/>
      <c r="B768" s="2463" t="s">
        <v>24</v>
      </c>
      <c r="C768" s="2152" t="s">
        <v>320</v>
      </c>
      <c r="D768" s="2152"/>
      <c r="E768" s="2152"/>
      <c r="F768" s="2152"/>
      <c r="G768" s="2152"/>
      <c r="H768" s="2152"/>
      <c r="I768" s="2152"/>
      <c r="J768" s="2152"/>
      <c r="K768" s="2152"/>
      <c r="L768" s="2152"/>
      <c r="M768" s="2152"/>
      <c r="N768" s="2411"/>
      <c r="O768" s="2831"/>
      <c r="P768" s="2856"/>
      <c r="Q768" s="2856"/>
      <c r="R768" s="2856"/>
      <c r="S768" s="2856"/>
      <c r="T768" s="2856"/>
      <c r="U768" s="2856"/>
      <c r="V768" s="2856"/>
      <c r="W768" s="2856"/>
      <c r="X768" s="2856"/>
      <c r="Y768" s="2856"/>
      <c r="Z768" s="2831"/>
      <c r="AA768" s="3594" t="s">
        <v>2373</v>
      </c>
    </row>
    <row r="769" spans="1:27" ht="18.75">
      <c r="A769" s="5245"/>
      <c r="B769" s="2463" t="s">
        <v>27</v>
      </c>
      <c r="C769" s="2152"/>
      <c r="D769" s="2152"/>
      <c r="E769" s="2152"/>
      <c r="F769" s="2152"/>
      <c r="G769" s="2152"/>
      <c r="H769" s="2152"/>
      <c r="I769" s="2152"/>
      <c r="J769" s="2152"/>
      <c r="K769" s="2152"/>
      <c r="L769" s="2152"/>
      <c r="M769" s="2152"/>
      <c r="N769" s="2411"/>
      <c r="O769" s="2831"/>
      <c r="P769" s="2856"/>
      <c r="Q769" s="2856"/>
      <c r="R769" s="2856"/>
      <c r="S769" s="2856"/>
      <c r="T769" s="2856"/>
      <c r="U769" s="2856"/>
      <c r="V769" s="2856"/>
      <c r="W769" s="2856"/>
      <c r="X769" s="2856"/>
      <c r="Y769" s="2856"/>
      <c r="Z769" s="2831"/>
      <c r="AA769" s="3594" t="s">
        <v>2373</v>
      </c>
    </row>
    <row r="770" spans="1:27" ht="18.75">
      <c r="A770" s="5245"/>
      <c r="B770" s="2463" t="s">
        <v>264</v>
      </c>
      <c r="C770" s="2152" t="s">
        <v>505</v>
      </c>
      <c r="D770" s="2464"/>
      <c r="E770" s="2464"/>
      <c r="F770" s="2464"/>
      <c r="G770" s="2464"/>
      <c r="H770" s="2464"/>
      <c r="I770" s="2464"/>
      <c r="J770" s="2464"/>
      <c r="K770" s="2464"/>
      <c r="L770" s="2464"/>
      <c r="M770" s="2464"/>
      <c r="N770" s="2465"/>
      <c r="O770" s="2831"/>
      <c r="P770" s="2856"/>
      <c r="Q770" s="2856"/>
      <c r="R770" s="2856"/>
      <c r="S770" s="2856"/>
      <c r="T770" s="2856"/>
      <c r="U770" s="2856"/>
      <c r="V770" s="2856"/>
      <c r="W770" s="2856"/>
      <c r="X770" s="2856"/>
      <c r="Y770" s="2856"/>
      <c r="Z770" s="2831"/>
      <c r="AA770" s="3594" t="s">
        <v>2373</v>
      </c>
    </row>
    <row r="771" spans="1:27" ht="18.75">
      <c r="A771" s="5245"/>
      <c r="B771" s="2463" t="s">
        <v>12</v>
      </c>
      <c r="C771" s="2152"/>
      <c r="D771" s="2152"/>
      <c r="E771" s="2152"/>
      <c r="F771" s="2152"/>
      <c r="G771" s="2152"/>
      <c r="H771" s="2152"/>
      <c r="I771" s="2152"/>
      <c r="J771" s="2152"/>
      <c r="K771" s="2152"/>
      <c r="L771" s="2152"/>
      <c r="M771" s="2152"/>
      <c r="N771" s="2411"/>
      <c r="O771" s="2831"/>
      <c r="P771" s="2856"/>
      <c r="Q771" s="2856"/>
      <c r="R771" s="2856"/>
      <c r="S771" s="2856"/>
      <c r="T771" s="2856"/>
      <c r="U771" s="2856"/>
      <c r="V771" s="2856"/>
      <c r="W771" s="2856"/>
      <c r="X771" s="2856"/>
      <c r="Y771" s="2856"/>
      <c r="Z771" s="2831"/>
      <c r="AA771" s="3594" t="s">
        <v>2373</v>
      </c>
    </row>
    <row r="772" spans="1:27" ht="18.75">
      <c r="A772" s="5245"/>
      <c r="B772" s="2463" t="s">
        <v>14</v>
      </c>
      <c r="C772" s="2152" t="s">
        <v>506</v>
      </c>
      <c r="D772" s="2152"/>
      <c r="E772" s="2152"/>
      <c r="F772" s="2152"/>
      <c r="G772" s="2152"/>
      <c r="H772" s="2152"/>
      <c r="I772" s="2152"/>
      <c r="J772" s="2152"/>
      <c r="K772" s="2152"/>
      <c r="L772" s="2152"/>
      <c r="M772" s="2152"/>
      <c r="N772" s="2411"/>
      <c r="O772" s="2831"/>
      <c r="P772" s="2856"/>
      <c r="Q772" s="2856"/>
      <c r="R772" s="2856"/>
      <c r="S772" s="2856"/>
      <c r="T772" s="2856"/>
      <c r="U772" s="2856"/>
      <c r="V772" s="2856"/>
      <c r="W772" s="2856"/>
      <c r="X772" s="2856"/>
      <c r="Y772" s="2856"/>
      <c r="Z772" s="2831"/>
      <c r="AA772" s="3594" t="s">
        <v>2373</v>
      </c>
    </row>
    <row r="773" spans="1:27" ht="18.75">
      <c r="A773" s="5245"/>
      <c r="B773" s="2463" t="s">
        <v>16</v>
      </c>
      <c r="C773" s="2152" t="s">
        <v>507</v>
      </c>
      <c r="D773" s="2152"/>
      <c r="E773" s="2152"/>
      <c r="F773" s="2152"/>
      <c r="G773" s="2152"/>
      <c r="H773" s="2152"/>
      <c r="I773" s="2152"/>
      <c r="J773" s="2152"/>
      <c r="K773" s="2152"/>
      <c r="L773" s="2152"/>
      <c r="M773" s="2152"/>
      <c r="N773" s="2411"/>
      <c r="O773" s="2831"/>
      <c r="P773" s="2856"/>
      <c r="Q773" s="2856"/>
      <c r="R773" s="2856"/>
      <c r="S773" s="2856"/>
      <c r="T773" s="2856"/>
      <c r="U773" s="2856"/>
      <c r="V773" s="2856"/>
      <c r="W773" s="2856"/>
      <c r="X773" s="2856"/>
      <c r="Y773" s="2856"/>
      <c r="Z773" s="2831"/>
      <c r="AA773" s="3594" t="s">
        <v>2373</v>
      </c>
    </row>
    <row r="774" spans="1:27" ht="18.75">
      <c r="A774" s="5245"/>
      <c r="B774" s="2463" t="s">
        <v>295</v>
      </c>
      <c r="C774" s="2152"/>
      <c r="D774" s="2152"/>
      <c r="E774" s="2152"/>
      <c r="F774" s="2152"/>
      <c r="G774" s="2152"/>
      <c r="H774" s="2152"/>
      <c r="I774" s="2152"/>
      <c r="J774" s="2152"/>
      <c r="K774" s="2152"/>
      <c r="L774" s="2152"/>
      <c r="M774" s="2152"/>
      <c r="N774" s="2411"/>
      <c r="O774" s="2831"/>
      <c r="P774" s="2856"/>
      <c r="Q774" s="2856"/>
      <c r="R774" s="2856"/>
      <c r="S774" s="2856"/>
      <c r="T774" s="2856"/>
      <c r="U774" s="2856"/>
      <c r="V774" s="2856"/>
      <c r="W774" s="2856"/>
      <c r="X774" s="2856"/>
      <c r="Y774" s="2856"/>
      <c r="Z774" s="2831"/>
      <c r="AA774" s="3594" t="s">
        <v>2373</v>
      </c>
    </row>
    <row r="775" spans="1:27" ht="18.75">
      <c r="A775" s="5245"/>
      <c r="B775" s="2463" t="s">
        <v>297</v>
      </c>
      <c r="C775" s="2152"/>
      <c r="D775" s="2152"/>
      <c r="E775" s="2152"/>
      <c r="F775" s="2152"/>
      <c r="G775" s="2152"/>
      <c r="H775" s="2152"/>
      <c r="I775" s="2152"/>
      <c r="J775" s="2152"/>
      <c r="K775" s="2152"/>
      <c r="L775" s="2152"/>
      <c r="M775" s="2152"/>
      <c r="N775" s="2411"/>
      <c r="O775" s="2831"/>
      <c r="P775" s="2856"/>
      <c r="Q775" s="2856"/>
      <c r="R775" s="2856"/>
      <c r="S775" s="2856"/>
      <c r="T775" s="2856"/>
      <c r="U775" s="2856"/>
      <c r="V775" s="2856"/>
      <c r="W775" s="2856"/>
      <c r="X775" s="2856"/>
      <c r="Y775" s="2856"/>
      <c r="Z775" s="2831"/>
      <c r="AA775" s="3594" t="s">
        <v>2373</v>
      </c>
    </row>
    <row r="776" spans="1:27" ht="18.75">
      <c r="A776" s="5245"/>
      <c r="B776" s="2463" t="s">
        <v>351</v>
      </c>
      <c r="C776" s="2152"/>
      <c r="D776" s="2152"/>
      <c r="E776" s="2152"/>
      <c r="F776" s="2152"/>
      <c r="G776" s="2152"/>
      <c r="H776" s="2152"/>
      <c r="I776" s="2152"/>
      <c r="J776" s="2152"/>
      <c r="K776" s="2152"/>
      <c r="L776" s="2152"/>
      <c r="M776" s="2152"/>
      <c r="N776" s="2411"/>
      <c r="O776" s="2831"/>
      <c r="P776" s="2856"/>
      <c r="Q776" s="2856"/>
      <c r="R776" s="2856"/>
      <c r="S776" s="2856"/>
      <c r="T776" s="2856"/>
      <c r="U776" s="2856"/>
      <c r="V776" s="2856"/>
      <c r="W776" s="2856"/>
      <c r="X776" s="2856"/>
      <c r="Y776" s="2856"/>
      <c r="Z776" s="2831"/>
      <c r="AA776" s="3594" t="s">
        <v>2373</v>
      </c>
    </row>
    <row r="777" spans="1:27" ht="18.75">
      <c r="A777" s="5245"/>
      <c r="B777" s="2463" t="s">
        <v>352</v>
      </c>
      <c r="C777" s="2152"/>
      <c r="D777" s="2152"/>
      <c r="E777" s="2152"/>
      <c r="F777" s="2152"/>
      <c r="G777" s="2152"/>
      <c r="H777" s="2152"/>
      <c r="I777" s="2152"/>
      <c r="J777" s="2152"/>
      <c r="K777" s="2152"/>
      <c r="L777" s="2152"/>
      <c r="M777" s="2152"/>
      <c r="N777" s="2411"/>
      <c r="O777" s="2831"/>
      <c r="P777" s="2856"/>
      <c r="Q777" s="2856"/>
      <c r="R777" s="2856"/>
      <c r="S777" s="2856"/>
      <c r="T777" s="2856"/>
      <c r="U777" s="2856"/>
      <c r="V777" s="2856"/>
      <c r="W777" s="2856"/>
      <c r="X777" s="2856"/>
      <c r="Y777" s="2856"/>
      <c r="Z777" s="2831"/>
      <c r="AA777" s="3594" t="s">
        <v>2373</v>
      </c>
    </row>
    <row r="778" spans="1:27" ht="18.75">
      <c r="A778" s="5245"/>
      <c r="B778" s="2463" t="s">
        <v>353</v>
      </c>
      <c r="C778" s="2152"/>
      <c r="D778" s="2152"/>
      <c r="E778" s="2152"/>
      <c r="F778" s="2152"/>
      <c r="G778" s="2152"/>
      <c r="H778" s="2152"/>
      <c r="I778" s="2152"/>
      <c r="J778" s="2152"/>
      <c r="K778" s="2152"/>
      <c r="L778" s="2152"/>
      <c r="M778" s="2152"/>
      <c r="N778" s="2411"/>
      <c r="O778" s="2831"/>
      <c r="P778" s="2856"/>
      <c r="Q778" s="2856"/>
      <c r="R778" s="2856"/>
      <c r="S778" s="2856"/>
      <c r="T778" s="2856"/>
      <c r="U778" s="2856"/>
      <c r="V778" s="2856"/>
      <c r="W778" s="2856"/>
      <c r="X778" s="2856"/>
      <c r="Y778" s="2856"/>
      <c r="Z778" s="2831"/>
      <c r="AA778" s="3594" t="s">
        <v>2373</v>
      </c>
    </row>
    <row r="779" spans="1:27" ht="18.75">
      <c r="A779" s="5245"/>
      <c r="B779" s="2463" t="s">
        <v>354</v>
      </c>
      <c r="C779" s="2152"/>
      <c r="D779" s="2152"/>
      <c r="E779" s="2152"/>
      <c r="F779" s="2152"/>
      <c r="G779" s="2152"/>
      <c r="H779" s="2152"/>
      <c r="I779" s="2152"/>
      <c r="J779" s="2152"/>
      <c r="K779" s="2152"/>
      <c r="L779" s="2152"/>
      <c r="M779" s="2152"/>
      <c r="N779" s="2411"/>
      <c r="O779" s="2831"/>
      <c r="P779" s="2856"/>
      <c r="Q779" s="2856"/>
      <c r="R779" s="2856"/>
      <c r="S779" s="2856"/>
      <c r="T779" s="2856"/>
      <c r="U779" s="2856"/>
      <c r="V779" s="2856"/>
      <c r="W779" s="2856"/>
      <c r="X779" s="2856"/>
      <c r="Y779" s="2856"/>
      <c r="Z779" s="2831"/>
      <c r="AA779" s="3594" t="s">
        <v>2373</v>
      </c>
    </row>
    <row r="780" spans="1:27" ht="18.75">
      <c r="A780" s="5245"/>
      <c r="B780" s="2463" t="s">
        <v>355</v>
      </c>
      <c r="C780" s="2152"/>
      <c r="D780" s="2152"/>
      <c r="E780" s="2152"/>
      <c r="F780" s="2152"/>
      <c r="G780" s="2152"/>
      <c r="H780" s="2152"/>
      <c r="I780" s="2152"/>
      <c r="J780" s="2152"/>
      <c r="K780" s="2152"/>
      <c r="L780" s="2152"/>
      <c r="M780" s="2152"/>
      <c r="N780" s="2411"/>
      <c r="O780" s="2831"/>
      <c r="P780" s="2856"/>
      <c r="Q780" s="2856"/>
      <c r="R780" s="2856"/>
      <c r="S780" s="2856"/>
      <c r="T780" s="2856"/>
      <c r="U780" s="2856"/>
      <c r="V780" s="2856"/>
      <c r="W780" s="2856"/>
      <c r="X780" s="2856"/>
      <c r="Y780" s="2856"/>
      <c r="Z780" s="2831"/>
      <c r="AA780" s="3594" t="s">
        <v>2373</v>
      </c>
    </row>
    <row r="781" spans="1:27" ht="18.75">
      <c r="A781" s="5245"/>
      <c r="B781" s="2463" t="s">
        <v>356</v>
      </c>
      <c r="C781" s="2152"/>
      <c r="D781" s="2152"/>
      <c r="E781" s="2152"/>
      <c r="F781" s="2152"/>
      <c r="G781" s="2152"/>
      <c r="H781" s="2152"/>
      <c r="I781" s="2152"/>
      <c r="J781" s="2152"/>
      <c r="K781" s="2152"/>
      <c r="L781" s="2152"/>
      <c r="M781" s="2152"/>
      <c r="N781" s="2411"/>
      <c r="O781" s="2831"/>
      <c r="P781" s="2856"/>
      <c r="Q781" s="2856"/>
      <c r="R781" s="2856"/>
      <c r="S781" s="2856"/>
      <c r="T781" s="2856"/>
      <c r="U781" s="2856"/>
      <c r="V781" s="2856"/>
      <c r="W781" s="2856"/>
      <c r="X781" s="2856"/>
      <c r="Y781" s="2856"/>
      <c r="Z781" s="2831"/>
      <c r="AA781" s="3594" t="s">
        <v>2373</v>
      </c>
    </row>
    <row r="782" spans="1:27" ht="18.75">
      <c r="A782" s="5245"/>
      <c r="B782" s="2463" t="s">
        <v>357</v>
      </c>
      <c r="C782" s="2152"/>
      <c r="D782" s="2152"/>
      <c r="E782" s="2152"/>
      <c r="F782" s="2152"/>
      <c r="G782" s="2152"/>
      <c r="H782" s="2152"/>
      <c r="I782" s="2152"/>
      <c r="J782" s="2152"/>
      <c r="K782" s="2152"/>
      <c r="L782" s="2152"/>
      <c r="M782" s="2152"/>
      <c r="N782" s="2411"/>
      <c r="O782" s="2831"/>
      <c r="P782" s="2856"/>
      <c r="Q782" s="2856"/>
      <c r="R782" s="2856"/>
      <c r="S782" s="2856"/>
      <c r="T782" s="2856"/>
      <c r="U782" s="2856"/>
      <c r="V782" s="2856"/>
      <c r="W782" s="2856"/>
      <c r="X782" s="2856"/>
      <c r="Y782" s="2856"/>
      <c r="Z782" s="2831"/>
      <c r="AA782" s="3594" t="s">
        <v>2373</v>
      </c>
    </row>
    <row r="783" spans="1:27" ht="18.75">
      <c r="A783" s="5245"/>
      <c r="B783" s="2463" t="s">
        <v>358</v>
      </c>
      <c r="C783" s="2152"/>
      <c r="D783" s="2152"/>
      <c r="E783" s="2152"/>
      <c r="F783" s="2152"/>
      <c r="G783" s="2152"/>
      <c r="H783" s="2152"/>
      <c r="I783" s="2152"/>
      <c r="J783" s="2152"/>
      <c r="K783" s="2152"/>
      <c r="L783" s="2152"/>
      <c r="M783" s="2152"/>
      <c r="N783" s="2411"/>
      <c r="O783" s="2831"/>
      <c r="P783" s="2856"/>
      <c r="Q783" s="2856"/>
      <c r="R783" s="2856"/>
      <c r="S783" s="2856"/>
      <c r="T783" s="2856"/>
      <c r="U783" s="2856"/>
      <c r="V783" s="2856"/>
      <c r="W783" s="2856"/>
      <c r="X783" s="2856"/>
      <c r="Y783" s="2856"/>
      <c r="Z783" s="2831"/>
      <c r="AA783" s="3594" t="s">
        <v>2373</v>
      </c>
    </row>
    <row r="784" spans="1:27" ht="18.75">
      <c r="A784" s="5245"/>
      <c r="B784" s="2463" t="s">
        <v>359</v>
      </c>
      <c r="C784" s="2152"/>
      <c r="D784" s="2152"/>
      <c r="E784" s="2152"/>
      <c r="F784" s="2152"/>
      <c r="G784" s="2152"/>
      <c r="H784" s="2152"/>
      <c r="I784" s="2152"/>
      <c r="J784" s="2152"/>
      <c r="K784" s="2152"/>
      <c r="L784" s="2152"/>
      <c r="M784" s="2152"/>
      <c r="N784" s="2411"/>
      <c r="O784" s="2831"/>
      <c r="P784" s="2856"/>
      <c r="Q784" s="2856"/>
      <c r="R784" s="2856"/>
      <c r="S784" s="2856"/>
      <c r="T784" s="2856"/>
      <c r="U784" s="2856"/>
      <c r="V784" s="2856"/>
      <c r="W784" s="2856"/>
      <c r="X784" s="2856"/>
      <c r="Y784" s="2856"/>
      <c r="Z784" s="2831"/>
      <c r="AA784" s="3594" t="s">
        <v>2373</v>
      </c>
    </row>
    <row r="785" spans="1:31" ht="18.75">
      <c r="A785" s="5245"/>
      <c r="B785" s="2463" t="s">
        <v>360</v>
      </c>
      <c r="C785" s="2152"/>
      <c r="D785" s="2152"/>
      <c r="E785" s="2152"/>
      <c r="F785" s="2152"/>
      <c r="G785" s="2152"/>
      <c r="H785" s="2152"/>
      <c r="I785" s="2152"/>
      <c r="J785" s="2152"/>
      <c r="K785" s="2152"/>
      <c r="L785" s="2152"/>
      <c r="M785" s="2152"/>
      <c r="N785" s="2411"/>
      <c r="O785" s="2831"/>
      <c r="P785" s="2856"/>
      <c r="Q785" s="2856"/>
      <c r="R785" s="2856"/>
      <c r="S785" s="2856"/>
      <c r="T785" s="2856"/>
      <c r="U785" s="2856"/>
      <c r="V785" s="2856"/>
      <c r="W785" s="2856"/>
      <c r="X785" s="2856"/>
      <c r="Y785" s="2856"/>
      <c r="Z785" s="2831"/>
      <c r="AA785" s="3594" t="s">
        <v>2373</v>
      </c>
    </row>
    <row r="786" spans="1:31" ht="18.75">
      <c r="A786" s="5245"/>
      <c r="B786" s="2463" t="s">
        <v>361</v>
      </c>
      <c r="C786" s="2152"/>
      <c r="D786" s="2152"/>
      <c r="E786" s="2152"/>
      <c r="F786" s="2152"/>
      <c r="G786" s="2152"/>
      <c r="H786" s="2152"/>
      <c r="I786" s="2152"/>
      <c r="J786" s="2152"/>
      <c r="K786" s="2152"/>
      <c r="L786" s="2152"/>
      <c r="M786" s="2152"/>
      <c r="N786" s="2411"/>
      <c r="O786" s="2831"/>
      <c r="P786" s="2856"/>
      <c r="Q786" s="2856"/>
      <c r="R786" s="2856"/>
      <c r="S786" s="2856"/>
      <c r="T786" s="2856"/>
      <c r="U786" s="2856"/>
      <c r="V786" s="2856"/>
      <c r="W786" s="2856"/>
      <c r="X786" s="2856"/>
      <c r="Y786" s="2856"/>
      <c r="Z786" s="2831"/>
      <c r="AA786" s="3594" t="s">
        <v>2373</v>
      </c>
    </row>
    <row r="787" spans="1:31" ht="18.75">
      <c r="A787" s="5245"/>
      <c r="B787" s="2463" t="s">
        <v>362</v>
      </c>
      <c r="C787" s="2152"/>
      <c r="D787" s="2152"/>
      <c r="E787" s="2152"/>
      <c r="F787" s="2152"/>
      <c r="G787" s="2152"/>
      <c r="H787" s="2152"/>
      <c r="I787" s="2152"/>
      <c r="J787" s="2152"/>
      <c r="K787" s="2152"/>
      <c r="L787" s="2152"/>
      <c r="M787" s="2152"/>
      <c r="N787" s="2411"/>
      <c r="O787" s="2831"/>
      <c r="P787" s="2856"/>
      <c r="Q787" s="2856"/>
      <c r="R787" s="2856"/>
      <c r="S787" s="2856"/>
      <c r="T787" s="2856"/>
      <c r="U787" s="2856"/>
      <c r="V787" s="2856"/>
      <c r="W787" s="2856"/>
      <c r="X787" s="2856"/>
      <c r="Y787" s="2856"/>
      <c r="Z787" s="2831"/>
      <c r="AA787" s="3594" t="s">
        <v>2373</v>
      </c>
    </row>
    <row r="788" spans="1:31" ht="18.75">
      <c r="A788" s="5245"/>
      <c r="B788" s="2463"/>
      <c r="C788" s="2152"/>
      <c r="D788" s="2152"/>
      <c r="E788" s="2152"/>
      <c r="F788" s="2152"/>
      <c r="G788" s="2152"/>
      <c r="H788" s="2152"/>
      <c r="I788" s="2152"/>
      <c r="J788" s="2152"/>
      <c r="K788" s="2152"/>
      <c r="L788" s="2152"/>
      <c r="M788" s="2152"/>
      <c r="N788" s="2411"/>
      <c r="O788" s="2831"/>
      <c r="P788" s="2856"/>
      <c r="Q788" s="2856"/>
      <c r="R788" s="2856"/>
      <c r="S788" s="2856"/>
      <c r="T788" s="2856"/>
      <c r="U788" s="2856"/>
      <c r="V788" s="2856"/>
      <c r="W788" s="2856"/>
      <c r="X788" s="2856"/>
      <c r="Y788" s="2856"/>
      <c r="Z788" s="2831"/>
      <c r="AA788" s="3755" t="s">
        <v>2974</v>
      </c>
      <c r="AB788" s="2834"/>
      <c r="AC788" s="2834"/>
      <c r="AD788" s="2834"/>
      <c r="AE788" s="2834"/>
    </row>
    <row r="789" spans="1:31" ht="18.75">
      <c r="A789" s="5245"/>
      <c r="B789" s="5193"/>
      <c r="C789" s="5194"/>
      <c r="D789" s="5194"/>
      <c r="E789" s="5194"/>
      <c r="F789" s="5194"/>
      <c r="G789" s="5194"/>
      <c r="H789" s="5194"/>
      <c r="I789" s="5194"/>
      <c r="J789" s="5194"/>
      <c r="K789" s="5194"/>
      <c r="L789" s="5194"/>
      <c r="M789" s="5194"/>
      <c r="N789" s="5195"/>
      <c r="O789" s="2831"/>
      <c r="P789" s="2856"/>
      <c r="Q789" s="2856"/>
      <c r="R789" s="2856"/>
      <c r="S789" s="2856"/>
      <c r="T789" s="2856"/>
      <c r="U789" s="2856"/>
      <c r="V789" s="2856"/>
      <c r="W789" s="2856"/>
      <c r="X789" s="2856"/>
      <c r="Y789" s="2856"/>
      <c r="Z789" s="2831"/>
      <c r="AA789" s="3755" t="s">
        <v>2974</v>
      </c>
      <c r="AB789" s="2834"/>
      <c r="AC789" s="2834"/>
      <c r="AD789" s="2834"/>
      <c r="AE789" s="2834"/>
    </row>
    <row r="790" spans="1:31" ht="18.75">
      <c r="A790" s="5245"/>
      <c r="B790" s="2506" t="s">
        <v>346</v>
      </c>
      <c r="C790" s="2373" t="s">
        <v>281</v>
      </c>
      <c r="D790" s="5117"/>
      <c r="E790" s="5118"/>
      <c r="F790" s="5118"/>
      <c r="G790" s="5118"/>
      <c r="H790" s="5118"/>
      <c r="I790" s="5118"/>
      <c r="J790" s="5118"/>
      <c r="K790" s="5118"/>
      <c r="L790" s="5118"/>
      <c r="M790" s="5118"/>
      <c r="N790" s="5119"/>
      <c r="O790" s="2831"/>
      <c r="P790" s="2856"/>
      <c r="Q790" s="2856"/>
      <c r="R790" s="2856"/>
      <c r="S790" s="2856"/>
      <c r="T790" s="2856"/>
      <c r="U790" s="2856"/>
      <c r="V790" s="2856"/>
      <c r="W790" s="2856"/>
      <c r="X790" s="2856"/>
      <c r="Y790" s="2856"/>
      <c r="Z790" s="2831"/>
      <c r="AA790" s="3755" t="s">
        <v>2974</v>
      </c>
      <c r="AB790" s="2834"/>
      <c r="AC790" s="2834"/>
      <c r="AD790" s="2834"/>
      <c r="AE790" s="2834"/>
    </row>
    <row r="791" spans="1:31" ht="15" customHeight="1">
      <c r="A791" s="5245"/>
      <c r="B791" s="5193"/>
      <c r="C791" s="5194"/>
      <c r="D791" s="5194"/>
      <c r="E791" s="5194"/>
      <c r="F791" s="5194"/>
      <c r="G791" s="5194"/>
      <c r="H791" s="5194"/>
      <c r="I791" s="5194"/>
      <c r="J791" s="5194"/>
      <c r="K791" s="5194"/>
      <c r="L791" s="5194"/>
      <c r="M791" s="5194"/>
      <c r="N791" s="5195"/>
      <c r="O791" s="2831"/>
      <c r="P791" s="2856"/>
      <c r="Q791" s="2856"/>
      <c r="R791" s="2856"/>
      <c r="S791" s="2856"/>
      <c r="T791" s="2856"/>
      <c r="U791" s="2856"/>
      <c r="V791" s="2856"/>
      <c r="W791" s="2856"/>
      <c r="X791" s="2856"/>
      <c r="Y791" s="2856"/>
      <c r="Z791" s="2831"/>
      <c r="AA791" s="3755" t="s">
        <v>2974</v>
      </c>
      <c r="AB791" s="2834"/>
      <c r="AC791" s="2834"/>
      <c r="AD791" s="2834"/>
      <c r="AE791" s="2834"/>
    </row>
    <row r="792" spans="1:31" ht="15" customHeight="1">
      <c r="A792" s="5245"/>
      <c r="B792" s="5241" t="str">
        <f>C687</f>
        <v>Nom de la Recette N° 3</v>
      </c>
      <c r="C792" s="5191"/>
      <c r="D792" s="5191"/>
      <c r="E792" s="5191"/>
      <c r="F792" s="5191"/>
      <c r="G792" s="5191"/>
      <c r="H792" s="5191"/>
      <c r="I792" s="5191"/>
      <c r="J792" s="5191"/>
      <c r="K792" s="5191"/>
      <c r="L792" s="5191"/>
      <c r="M792" s="5191"/>
      <c r="N792" s="5199"/>
      <c r="O792" s="2831"/>
      <c r="P792" s="2856"/>
      <c r="Q792" s="2856"/>
      <c r="R792" s="2856"/>
      <c r="S792" s="2856"/>
      <c r="T792" s="2856"/>
      <c r="U792" s="2856"/>
      <c r="V792" s="2856"/>
      <c r="W792" s="2856"/>
      <c r="X792" s="2856"/>
      <c r="Y792" s="2856"/>
      <c r="Z792" s="2831"/>
      <c r="AA792" s="3755" t="s">
        <v>2974</v>
      </c>
      <c r="AB792" s="2834"/>
      <c r="AC792" s="2834"/>
      <c r="AD792" s="2834"/>
      <c r="AE792" s="2834"/>
    </row>
    <row r="793" spans="1:31" ht="15" customHeight="1">
      <c r="A793" s="5245"/>
      <c r="B793" s="5190"/>
      <c r="C793" s="5191"/>
      <c r="D793" s="5191"/>
      <c r="E793" s="5191"/>
      <c r="F793" s="5191"/>
      <c r="G793" s="5191"/>
      <c r="H793" s="5191"/>
      <c r="I793" s="5191"/>
      <c r="J793" s="5191"/>
      <c r="K793" s="5191"/>
      <c r="L793" s="5191"/>
      <c r="M793" s="5191"/>
      <c r="N793" s="5199"/>
      <c r="O793" s="2831"/>
      <c r="P793" s="2856"/>
      <c r="Q793" s="2856"/>
      <c r="R793" s="2856"/>
      <c r="S793" s="2856"/>
      <c r="T793" s="2856"/>
      <c r="U793" s="2856"/>
      <c r="V793" s="2856"/>
      <c r="W793" s="2856"/>
      <c r="X793" s="2856"/>
      <c r="Y793" s="2856"/>
      <c r="Z793" s="2831"/>
      <c r="AA793" s="3755" t="s">
        <v>2974</v>
      </c>
      <c r="AB793" s="2834"/>
      <c r="AC793" s="2834"/>
      <c r="AD793" s="2834"/>
      <c r="AE793" s="2834"/>
    </row>
    <row r="794" spans="1:31" ht="21" customHeight="1">
      <c r="A794" s="5245"/>
      <c r="B794" s="5178" t="s">
        <v>509</v>
      </c>
      <c r="C794" s="5179"/>
      <c r="D794" s="5179"/>
      <c r="E794" s="5179"/>
      <c r="F794" s="5179"/>
      <c r="G794" s="5179"/>
      <c r="H794" s="5179"/>
      <c r="I794" s="5179"/>
      <c r="J794" s="5179"/>
      <c r="K794" s="5179"/>
      <c r="L794" s="5179"/>
      <c r="M794" s="5179"/>
      <c r="N794" s="5180"/>
      <c r="O794" s="2831"/>
      <c r="P794" s="2856"/>
      <c r="Q794" s="2856"/>
      <c r="R794" s="2856"/>
      <c r="S794" s="2856"/>
      <c r="T794" s="2856"/>
      <c r="U794" s="2856"/>
      <c r="V794" s="2856"/>
      <c r="W794" s="2856"/>
      <c r="X794" s="2856"/>
      <c r="Y794" s="2856"/>
      <c r="Z794" s="2831"/>
      <c r="AA794" s="3755" t="s">
        <v>2974</v>
      </c>
      <c r="AB794" s="2834"/>
      <c r="AC794" s="2834"/>
      <c r="AD794" s="2834"/>
      <c r="AE794" s="2834"/>
    </row>
    <row r="795" spans="1:31" ht="15.75" customHeight="1">
      <c r="A795" s="5245"/>
      <c r="B795" s="5181" t="s">
        <v>510</v>
      </c>
      <c r="C795" s="5182"/>
      <c r="D795" s="5182"/>
      <c r="E795" s="5182"/>
      <c r="F795" s="5182"/>
      <c r="G795" s="5182"/>
      <c r="H795" s="5182"/>
      <c r="I795" s="5182"/>
      <c r="J795" s="5182"/>
      <c r="K795" s="5182"/>
      <c r="L795" s="5182"/>
      <c r="M795" s="5182"/>
      <c r="N795" s="5183"/>
      <c r="O795" s="2831"/>
      <c r="P795" s="2856"/>
      <c r="Q795" s="2856"/>
      <c r="R795" s="2856"/>
      <c r="S795" s="2856"/>
      <c r="T795" s="2856"/>
      <c r="U795" s="2856"/>
      <c r="V795" s="2856"/>
      <c r="W795" s="2856"/>
      <c r="X795" s="2856"/>
      <c r="Y795" s="2856"/>
      <c r="Z795" s="2831"/>
      <c r="AA795" s="3755" t="s">
        <v>2974</v>
      </c>
      <c r="AB795" s="2834"/>
      <c r="AC795" s="2834"/>
      <c r="AD795" s="2834"/>
      <c r="AE795" s="2834"/>
    </row>
    <row r="796" spans="1:31" ht="15.75" customHeight="1">
      <c r="A796" s="5245"/>
      <c r="B796" s="5184"/>
      <c r="C796" s="5185"/>
      <c r="D796" s="5185"/>
      <c r="E796" s="5185"/>
      <c r="F796" s="5185"/>
      <c r="G796" s="5185"/>
      <c r="H796" s="5185"/>
      <c r="I796" s="5185"/>
      <c r="J796" s="5185"/>
      <c r="K796" s="5185"/>
      <c r="L796" s="5185"/>
      <c r="M796" s="5185"/>
      <c r="N796" s="5186"/>
      <c r="O796" s="2831"/>
      <c r="P796" s="2856"/>
      <c r="Q796" s="2856"/>
      <c r="R796" s="2856"/>
      <c r="S796" s="2856"/>
      <c r="T796" s="2856"/>
      <c r="U796" s="2856"/>
      <c r="V796" s="2856"/>
      <c r="W796" s="2856"/>
      <c r="X796" s="2856"/>
      <c r="Y796" s="2856"/>
      <c r="Z796" s="2831"/>
      <c r="AA796" s="3755" t="s">
        <v>2974</v>
      </c>
      <c r="AB796" s="2834"/>
      <c r="AC796" s="2834"/>
      <c r="AD796" s="2834"/>
      <c r="AE796" s="2834"/>
    </row>
    <row r="797" spans="1:31" ht="15.75" customHeight="1">
      <c r="A797" s="5245"/>
      <c r="B797" s="5187"/>
      <c r="C797" s="5188"/>
      <c r="D797" s="5188"/>
      <c r="E797" s="5188"/>
      <c r="F797" s="5188"/>
      <c r="G797" s="5188"/>
      <c r="H797" s="5188"/>
      <c r="I797" s="5188"/>
      <c r="J797" s="5188"/>
      <c r="K797" s="5188"/>
      <c r="L797" s="5188"/>
      <c r="M797" s="5188"/>
      <c r="N797" s="5189"/>
      <c r="O797" s="2831"/>
      <c r="P797" s="2856"/>
      <c r="Q797" s="2856"/>
      <c r="R797" s="2856"/>
      <c r="S797" s="2856"/>
      <c r="T797" s="2856"/>
      <c r="U797" s="2856"/>
      <c r="V797" s="2856"/>
      <c r="W797" s="2856"/>
      <c r="X797" s="2856"/>
      <c r="Y797" s="2856"/>
      <c r="Z797" s="2831"/>
      <c r="AA797" s="3755" t="s">
        <v>2974</v>
      </c>
      <c r="AB797" s="2834"/>
      <c r="AC797" s="2834"/>
      <c r="AD797" s="2834"/>
      <c r="AE797" s="2834"/>
    </row>
    <row r="798" spans="1:31" ht="15.75" customHeight="1">
      <c r="A798" s="5245"/>
      <c r="B798" s="5190" t="s">
        <v>263</v>
      </c>
      <c r="C798" s="5191"/>
      <c r="D798" s="5191"/>
      <c r="E798" s="5191"/>
      <c r="F798" s="5191"/>
      <c r="G798" s="5191"/>
      <c r="H798" s="5191"/>
      <c r="I798" s="5191"/>
      <c r="J798" s="5191"/>
      <c r="K798" s="5191"/>
      <c r="L798" s="5191"/>
      <c r="M798" s="5191"/>
      <c r="N798" s="5192"/>
      <c r="O798" s="2831"/>
      <c r="P798" s="2856"/>
      <c r="Q798" s="2856"/>
      <c r="R798" s="2856"/>
      <c r="S798" s="2856"/>
      <c r="T798" s="2856"/>
      <c r="U798" s="2856"/>
      <c r="V798" s="2856"/>
      <c r="W798" s="2856"/>
      <c r="X798" s="2856"/>
      <c r="Y798" s="2856"/>
      <c r="Z798" s="2831"/>
      <c r="AA798" s="3755" t="s">
        <v>2974</v>
      </c>
      <c r="AB798" s="2834"/>
      <c r="AC798" s="2834"/>
      <c r="AD798" s="2834"/>
      <c r="AE798" s="2834"/>
    </row>
    <row r="799" spans="1:31" ht="15.75" customHeight="1">
      <c r="A799" s="5245"/>
      <c r="B799" s="5190"/>
      <c r="C799" s="5191"/>
      <c r="D799" s="5191"/>
      <c r="E799" s="5191"/>
      <c r="F799" s="5191"/>
      <c r="G799" s="5191"/>
      <c r="H799" s="5191"/>
      <c r="I799" s="5191"/>
      <c r="J799" s="5191"/>
      <c r="K799" s="5191"/>
      <c r="L799" s="5191"/>
      <c r="M799" s="5191"/>
      <c r="N799" s="5192"/>
      <c r="O799" s="2831"/>
      <c r="P799" s="2856"/>
      <c r="Q799" s="2856"/>
      <c r="R799" s="2856"/>
      <c r="S799" s="2856"/>
      <c r="T799" s="2856"/>
      <c r="U799" s="2856"/>
      <c r="V799" s="2856"/>
      <c r="W799" s="2856"/>
      <c r="X799" s="2856"/>
      <c r="Y799" s="2856"/>
      <c r="Z799" s="2831"/>
      <c r="AA799" s="3755" t="s">
        <v>2974</v>
      </c>
      <c r="AB799" s="2834"/>
      <c r="AC799" s="2834"/>
      <c r="AD799" s="2834"/>
      <c r="AE799" s="2834"/>
    </row>
    <row r="800" spans="1:31" ht="18.75">
      <c r="A800" s="5245"/>
      <c r="B800" s="2432" t="s">
        <v>336</v>
      </c>
      <c r="C800" s="2433"/>
      <c r="D800" s="2404"/>
      <c r="E800" s="2198"/>
      <c r="F800" s="2354"/>
      <c r="G800" s="2354"/>
      <c r="H800" s="2354"/>
      <c r="I800" s="2354"/>
      <c r="J800" s="2354"/>
      <c r="K800" s="2354"/>
      <c r="L800" s="2354"/>
      <c r="M800" s="2354"/>
      <c r="N800" s="2405"/>
      <c r="O800" s="2831"/>
      <c r="P800" s="2856"/>
      <c r="Q800" s="2856"/>
      <c r="R800" s="2856"/>
      <c r="S800" s="2856"/>
      <c r="T800" s="2856"/>
      <c r="U800" s="2856"/>
      <c r="V800" s="2856"/>
      <c r="W800" s="2856"/>
      <c r="X800" s="2856"/>
      <c r="Y800" s="2856"/>
      <c r="Z800" s="2831"/>
      <c r="AA800" s="3755" t="s">
        <v>2974</v>
      </c>
      <c r="AB800" s="2834"/>
      <c r="AC800" s="2834"/>
      <c r="AD800" s="2834"/>
      <c r="AE800" s="2834"/>
    </row>
    <row r="801" spans="1:31" ht="18.75">
      <c r="A801" s="5245"/>
      <c r="B801" s="2461"/>
      <c r="C801" s="2462"/>
      <c r="D801" s="2407"/>
      <c r="E801" s="2354"/>
      <c r="F801" s="2408"/>
      <c r="G801" s="2408"/>
      <c r="H801" s="2408"/>
      <c r="I801" s="2408"/>
      <c r="J801" s="2408"/>
      <c r="K801" s="2408"/>
      <c r="L801" s="2408"/>
      <c r="M801" s="2408"/>
      <c r="N801" s="2409"/>
      <c r="O801" s="2831"/>
      <c r="P801" s="2856"/>
      <c r="Q801" s="2856"/>
      <c r="R801" s="2856"/>
      <c r="S801" s="2856"/>
      <c r="T801" s="2856"/>
      <c r="U801" s="2856"/>
      <c r="V801" s="2856"/>
      <c r="W801" s="2856"/>
      <c r="X801" s="2856"/>
      <c r="Y801" s="2856"/>
      <c r="Z801" s="2831"/>
      <c r="AA801" s="3755" t="s">
        <v>2974</v>
      </c>
      <c r="AB801" s="2834"/>
      <c r="AC801" s="2834"/>
      <c r="AD801" s="2834"/>
      <c r="AE801" s="2834"/>
    </row>
    <row r="802" spans="1:31" ht="18.75">
      <c r="A802" s="5245"/>
      <c r="B802" s="2463" t="s">
        <v>24</v>
      </c>
      <c r="C802" s="2152" t="s">
        <v>320</v>
      </c>
      <c r="D802" s="2152"/>
      <c r="E802" s="2152"/>
      <c r="F802" s="2152"/>
      <c r="G802" s="2152"/>
      <c r="H802" s="2152"/>
      <c r="I802" s="2152"/>
      <c r="J802" s="2152"/>
      <c r="K802" s="2152"/>
      <c r="L802" s="2152"/>
      <c r="M802" s="2152"/>
      <c r="N802" s="2411"/>
      <c r="O802" s="2831"/>
      <c r="P802" s="2856"/>
      <c r="Q802" s="2856"/>
      <c r="R802" s="2856"/>
      <c r="S802" s="2856"/>
      <c r="T802" s="2856"/>
      <c r="U802" s="2856"/>
      <c r="V802" s="2856"/>
      <c r="W802" s="2856"/>
      <c r="X802" s="2856"/>
      <c r="Y802" s="2856"/>
      <c r="Z802" s="2831"/>
      <c r="AA802" s="3594" t="s">
        <v>2373</v>
      </c>
    </row>
    <row r="803" spans="1:31" ht="18.75">
      <c r="A803" s="5245"/>
      <c r="B803" s="2463" t="s">
        <v>27</v>
      </c>
      <c r="C803" s="2152"/>
      <c r="D803" s="2152"/>
      <c r="E803" s="2152"/>
      <c r="F803" s="2152"/>
      <c r="G803" s="2152"/>
      <c r="H803" s="2152"/>
      <c r="I803" s="2152"/>
      <c r="J803" s="2152"/>
      <c r="K803" s="2152"/>
      <c r="L803" s="2152"/>
      <c r="M803" s="2152"/>
      <c r="N803" s="2411"/>
      <c r="O803" s="2831"/>
      <c r="P803" s="2856"/>
      <c r="Q803" s="2856"/>
      <c r="R803" s="2856"/>
      <c r="S803" s="2856"/>
      <c r="T803" s="2856"/>
      <c r="U803" s="2856"/>
      <c r="V803" s="2856"/>
      <c r="W803" s="2856"/>
      <c r="X803" s="2856"/>
      <c r="Y803" s="2856"/>
      <c r="Z803" s="2831"/>
      <c r="AA803" s="3594" t="s">
        <v>2373</v>
      </c>
    </row>
    <row r="804" spans="1:31" ht="18.75">
      <c r="A804" s="5245"/>
      <c r="B804" s="2463" t="s">
        <v>264</v>
      </c>
      <c r="C804" s="2152" t="s">
        <v>511</v>
      </c>
      <c r="D804" s="2464"/>
      <c r="E804" s="2464"/>
      <c r="F804" s="2464"/>
      <c r="G804" s="2464"/>
      <c r="H804" s="2464"/>
      <c r="I804" s="2464"/>
      <c r="J804" s="2464"/>
      <c r="K804" s="2464"/>
      <c r="L804" s="2464"/>
      <c r="M804" s="2464"/>
      <c r="N804" s="2465"/>
      <c r="O804" s="2831"/>
      <c r="P804" s="2856"/>
      <c r="Q804" s="2856"/>
      <c r="R804" s="2856"/>
      <c r="S804" s="2856"/>
      <c r="T804" s="2856"/>
      <c r="U804" s="2856"/>
      <c r="V804" s="2856"/>
      <c r="W804" s="2856"/>
      <c r="X804" s="2856"/>
      <c r="Y804" s="2856"/>
      <c r="Z804" s="2831"/>
      <c r="AA804" s="3594" t="s">
        <v>2373</v>
      </c>
    </row>
    <row r="805" spans="1:31" ht="18.75">
      <c r="A805" s="5245"/>
      <c r="B805" s="2463" t="s">
        <v>12</v>
      </c>
      <c r="C805" s="2152"/>
      <c r="D805" s="2152"/>
      <c r="E805" s="2152"/>
      <c r="F805" s="2152"/>
      <c r="G805" s="2152"/>
      <c r="H805" s="2152"/>
      <c r="I805" s="2152"/>
      <c r="J805" s="2152"/>
      <c r="K805" s="2152"/>
      <c r="L805" s="2152"/>
      <c r="M805" s="2152"/>
      <c r="N805" s="2411"/>
      <c r="O805" s="2831"/>
      <c r="P805" s="2856"/>
      <c r="Q805" s="2856"/>
      <c r="R805" s="2856"/>
      <c r="S805" s="2856"/>
      <c r="T805" s="2856"/>
      <c r="U805" s="2856"/>
      <c r="V805" s="2856"/>
      <c r="W805" s="2856"/>
      <c r="X805" s="2856"/>
      <c r="Y805" s="2856"/>
      <c r="Z805" s="2831"/>
      <c r="AA805" s="3594" t="s">
        <v>2373</v>
      </c>
    </row>
    <row r="806" spans="1:31" ht="18.75">
      <c r="A806" s="5245"/>
      <c r="B806" s="2463" t="s">
        <v>14</v>
      </c>
      <c r="C806" s="2152" t="s">
        <v>506</v>
      </c>
      <c r="D806" s="2152"/>
      <c r="E806" s="2152"/>
      <c r="F806" s="2152"/>
      <c r="G806" s="2152"/>
      <c r="H806" s="2152"/>
      <c r="I806" s="2152"/>
      <c r="J806" s="2152"/>
      <c r="K806" s="2152"/>
      <c r="L806" s="2152"/>
      <c r="M806" s="2152"/>
      <c r="N806" s="2411"/>
      <c r="O806" s="2831"/>
      <c r="P806" s="2856"/>
      <c r="Q806" s="2856"/>
      <c r="R806" s="2856"/>
      <c r="S806" s="2856"/>
      <c r="T806" s="2856"/>
      <c r="U806" s="2856"/>
      <c r="V806" s="2856"/>
      <c r="W806" s="2856"/>
      <c r="X806" s="2856"/>
      <c r="Y806" s="2856"/>
      <c r="Z806" s="2831"/>
      <c r="AA806" s="3594" t="s">
        <v>2373</v>
      </c>
    </row>
    <row r="807" spans="1:31" ht="18.75">
      <c r="A807" s="5245"/>
      <c r="B807" s="2463" t="s">
        <v>16</v>
      </c>
      <c r="C807" s="2152" t="s">
        <v>507</v>
      </c>
      <c r="D807" s="2152"/>
      <c r="E807" s="2152"/>
      <c r="F807" s="2152"/>
      <c r="G807" s="2152"/>
      <c r="H807" s="2152"/>
      <c r="I807" s="2152"/>
      <c r="J807" s="2152"/>
      <c r="K807" s="2152"/>
      <c r="L807" s="2152"/>
      <c r="M807" s="2152"/>
      <c r="N807" s="2411"/>
      <c r="O807" s="2831"/>
      <c r="P807" s="2856"/>
      <c r="Q807" s="2856"/>
      <c r="R807" s="2856"/>
      <c r="S807" s="2856"/>
      <c r="T807" s="2856"/>
      <c r="U807" s="2856"/>
      <c r="V807" s="2856"/>
      <c r="W807" s="2856"/>
      <c r="X807" s="2856"/>
      <c r="Y807" s="2856"/>
      <c r="Z807" s="2831"/>
      <c r="AA807" s="3594" t="s">
        <v>2373</v>
      </c>
    </row>
    <row r="808" spans="1:31" ht="18.75">
      <c r="A808" s="5245"/>
      <c r="B808" s="2463" t="s">
        <v>295</v>
      </c>
      <c r="C808" s="2152"/>
      <c r="D808" s="2152"/>
      <c r="E808" s="2152"/>
      <c r="F808" s="2152"/>
      <c r="G808" s="2152"/>
      <c r="H808" s="2152"/>
      <c r="I808" s="2152"/>
      <c r="J808" s="2152"/>
      <c r="K808" s="2152"/>
      <c r="L808" s="2152"/>
      <c r="M808" s="2152"/>
      <c r="N808" s="2411"/>
      <c r="O808" s="2831"/>
      <c r="P808" s="2856"/>
      <c r="Q808" s="2856"/>
      <c r="R808" s="2856"/>
      <c r="S808" s="2856"/>
      <c r="T808" s="2856"/>
      <c r="U808" s="2856"/>
      <c r="V808" s="2856"/>
      <c r="W808" s="2856"/>
      <c r="X808" s="2856"/>
      <c r="Y808" s="2856"/>
      <c r="Z808" s="2831"/>
      <c r="AA808" s="3594" t="s">
        <v>2373</v>
      </c>
    </row>
    <row r="809" spans="1:31" ht="18.75">
      <c r="A809" s="5245"/>
      <c r="B809" s="2463" t="s">
        <v>297</v>
      </c>
      <c r="C809" s="2152"/>
      <c r="D809" s="2152"/>
      <c r="E809" s="2152"/>
      <c r="F809" s="2152"/>
      <c r="G809" s="2152"/>
      <c r="H809" s="2152"/>
      <c r="I809" s="2152"/>
      <c r="J809" s="2152"/>
      <c r="K809" s="2152"/>
      <c r="L809" s="2152"/>
      <c r="M809" s="2152"/>
      <c r="N809" s="2411"/>
      <c r="O809" s="2831"/>
      <c r="P809" s="2856"/>
      <c r="Q809" s="2856"/>
      <c r="R809" s="2856"/>
      <c r="S809" s="2856"/>
      <c r="T809" s="2856"/>
      <c r="U809" s="2856"/>
      <c r="V809" s="2856"/>
      <c r="W809" s="2856"/>
      <c r="X809" s="2856"/>
      <c r="Y809" s="2856"/>
      <c r="Z809" s="2831"/>
      <c r="AA809" s="3594" t="s">
        <v>2373</v>
      </c>
    </row>
    <row r="810" spans="1:31" ht="18.75">
      <c r="A810" s="5245"/>
      <c r="B810" s="2463" t="s">
        <v>351</v>
      </c>
      <c r="C810" s="2152"/>
      <c r="D810" s="2152"/>
      <c r="E810" s="2152"/>
      <c r="F810" s="2152"/>
      <c r="G810" s="2152"/>
      <c r="H810" s="2152"/>
      <c r="I810" s="2152"/>
      <c r="J810" s="2152"/>
      <c r="K810" s="2152"/>
      <c r="L810" s="2152"/>
      <c r="M810" s="2152"/>
      <c r="N810" s="2411"/>
      <c r="O810" s="2831"/>
      <c r="P810" s="2856"/>
      <c r="Q810" s="2856"/>
      <c r="R810" s="2856"/>
      <c r="S810" s="2856"/>
      <c r="T810" s="2856"/>
      <c r="U810" s="2856"/>
      <c r="V810" s="2856"/>
      <c r="W810" s="2856"/>
      <c r="X810" s="2856"/>
      <c r="Y810" s="2856"/>
      <c r="Z810" s="2831"/>
      <c r="AA810" s="3594" t="s">
        <v>2373</v>
      </c>
    </row>
    <row r="811" spans="1:31" ht="18.75">
      <c r="A811" s="5245"/>
      <c r="B811" s="2463" t="s">
        <v>352</v>
      </c>
      <c r="C811" s="2152"/>
      <c r="D811" s="2152"/>
      <c r="E811" s="2152"/>
      <c r="F811" s="2152"/>
      <c r="G811" s="2152"/>
      <c r="H811" s="2152"/>
      <c r="I811" s="2152"/>
      <c r="J811" s="2152"/>
      <c r="K811" s="2152"/>
      <c r="L811" s="2152"/>
      <c r="M811" s="2152"/>
      <c r="N811" s="2411"/>
      <c r="O811" s="2831"/>
      <c r="P811" s="2856"/>
      <c r="Q811" s="2856"/>
      <c r="R811" s="2856"/>
      <c r="S811" s="2856"/>
      <c r="T811" s="2856"/>
      <c r="U811" s="2856"/>
      <c r="V811" s="2856"/>
      <c r="W811" s="2856"/>
      <c r="X811" s="2856"/>
      <c r="Y811" s="2856"/>
      <c r="Z811" s="2831"/>
      <c r="AA811" s="3594" t="s">
        <v>2373</v>
      </c>
    </row>
    <row r="812" spans="1:31" ht="18.75">
      <c r="A812" s="5245"/>
      <c r="B812" s="2463" t="s">
        <v>353</v>
      </c>
      <c r="C812" s="2152"/>
      <c r="D812" s="2152"/>
      <c r="E812" s="2152"/>
      <c r="F812" s="2152"/>
      <c r="G812" s="2152"/>
      <c r="H812" s="2152"/>
      <c r="I812" s="2152"/>
      <c r="J812" s="2152"/>
      <c r="K812" s="2152"/>
      <c r="L812" s="2152"/>
      <c r="M812" s="2152"/>
      <c r="N812" s="2411"/>
      <c r="O812" s="2831"/>
      <c r="P812" s="2856"/>
      <c r="Q812" s="2856"/>
      <c r="R812" s="2856"/>
      <c r="S812" s="2856"/>
      <c r="T812" s="2856"/>
      <c r="U812" s="2856"/>
      <c r="V812" s="2856"/>
      <c r="W812" s="2856"/>
      <c r="X812" s="2856"/>
      <c r="Y812" s="2856"/>
      <c r="Z812" s="2831"/>
      <c r="AA812" s="3594" t="s">
        <v>2373</v>
      </c>
    </row>
    <row r="813" spans="1:31" ht="18.75">
      <c r="A813" s="5245"/>
      <c r="B813" s="2463" t="s">
        <v>354</v>
      </c>
      <c r="C813" s="2152"/>
      <c r="D813" s="2152"/>
      <c r="E813" s="2152"/>
      <c r="F813" s="2152"/>
      <c r="G813" s="2152"/>
      <c r="H813" s="2152"/>
      <c r="I813" s="2152"/>
      <c r="J813" s="2152"/>
      <c r="K813" s="2152"/>
      <c r="L813" s="2152"/>
      <c r="M813" s="2152"/>
      <c r="N813" s="2411"/>
      <c r="O813" s="2831"/>
      <c r="P813" s="2856"/>
      <c r="Q813" s="2856"/>
      <c r="R813" s="2856"/>
      <c r="S813" s="2856"/>
      <c r="T813" s="2856"/>
      <c r="U813" s="2856"/>
      <c r="V813" s="2856"/>
      <c r="W813" s="2856"/>
      <c r="X813" s="2856"/>
      <c r="Y813" s="2856"/>
      <c r="Z813" s="2831"/>
      <c r="AA813" s="3594" t="s">
        <v>2373</v>
      </c>
    </row>
    <row r="814" spans="1:31" ht="18.75">
      <c r="A814" s="5245"/>
      <c r="B814" s="2463" t="s">
        <v>355</v>
      </c>
      <c r="C814" s="2152"/>
      <c r="D814" s="2152"/>
      <c r="E814" s="2152"/>
      <c r="F814" s="2152"/>
      <c r="G814" s="2152"/>
      <c r="H814" s="2152"/>
      <c r="I814" s="2152"/>
      <c r="J814" s="2152"/>
      <c r="K814" s="2152"/>
      <c r="L814" s="2152"/>
      <c r="M814" s="2152"/>
      <c r="N814" s="2411"/>
      <c r="O814" s="2831"/>
      <c r="P814" s="2856"/>
      <c r="Q814" s="2856"/>
      <c r="R814" s="2856"/>
      <c r="S814" s="2856"/>
      <c r="T814" s="2856"/>
      <c r="U814" s="2856"/>
      <c r="V814" s="2856"/>
      <c r="W814" s="2856"/>
      <c r="X814" s="2856"/>
      <c r="Y814" s="2856"/>
      <c r="Z814" s="2831"/>
      <c r="AA814" s="3594" t="s">
        <v>2373</v>
      </c>
    </row>
    <row r="815" spans="1:31" ht="18.75">
      <c r="A815" s="5245"/>
      <c r="B815" s="2463" t="s">
        <v>356</v>
      </c>
      <c r="C815" s="2152"/>
      <c r="D815" s="2152"/>
      <c r="E815" s="2152"/>
      <c r="F815" s="2152"/>
      <c r="G815" s="2152"/>
      <c r="H815" s="2152"/>
      <c r="I815" s="2152"/>
      <c r="J815" s="2152"/>
      <c r="K815" s="2152"/>
      <c r="L815" s="2152"/>
      <c r="M815" s="2152"/>
      <c r="N815" s="2411"/>
      <c r="O815" s="2831"/>
      <c r="P815" s="2856"/>
      <c r="Q815" s="2856"/>
      <c r="R815" s="2856"/>
      <c r="S815" s="2856"/>
      <c r="T815" s="2856"/>
      <c r="U815" s="2856"/>
      <c r="V815" s="2856"/>
      <c r="W815" s="2856"/>
      <c r="X815" s="2856"/>
      <c r="Y815" s="2856"/>
      <c r="Z815" s="2831"/>
      <c r="AA815" s="3594" t="s">
        <v>2373</v>
      </c>
    </row>
    <row r="816" spans="1:31" ht="18.75">
      <c r="A816" s="5245"/>
      <c r="B816" s="2463" t="s">
        <v>357</v>
      </c>
      <c r="C816" s="2152"/>
      <c r="D816" s="2152"/>
      <c r="E816" s="2152"/>
      <c r="F816" s="2152"/>
      <c r="G816" s="2152"/>
      <c r="H816" s="2152"/>
      <c r="I816" s="2152"/>
      <c r="J816" s="2152"/>
      <c r="K816" s="2152"/>
      <c r="L816" s="2152"/>
      <c r="M816" s="2152"/>
      <c r="N816" s="2411"/>
      <c r="O816" s="2831"/>
      <c r="P816" s="2856"/>
      <c r="Q816" s="2856"/>
      <c r="R816" s="2856"/>
      <c r="S816" s="2856"/>
      <c r="T816" s="2856"/>
      <c r="U816" s="2856"/>
      <c r="V816" s="2856"/>
      <c r="W816" s="2856"/>
      <c r="X816" s="2856"/>
      <c r="Y816" s="2856"/>
      <c r="Z816" s="2831"/>
      <c r="AA816" s="3594" t="s">
        <v>2373</v>
      </c>
    </row>
    <row r="817" spans="1:31" ht="18.75">
      <c r="A817" s="5245"/>
      <c r="B817" s="2463" t="s">
        <v>358</v>
      </c>
      <c r="C817" s="2152"/>
      <c r="D817" s="2152"/>
      <c r="E817" s="2152"/>
      <c r="F817" s="2152"/>
      <c r="G817" s="2152"/>
      <c r="H817" s="2152"/>
      <c r="I817" s="2152"/>
      <c r="J817" s="2152"/>
      <c r="K817" s="2152"/>
      <c r="L817" s="2152"/>
      <c r="M817" s="2152"/>
      <c r="N817" s="2411"/>
      <c r="O817" s="2831"/>
      <c r="P817" s="2856"/>
      <c r="Q817" s="2856"/>
      <c r="R817" s="2856"/>
      <c r="S817" s="2856"/>
      <c r="T817" s="2856"/>
      <c r="U817" s="2856"/>
      <c r="V817" s="2856"/>
      <c r="W817" s="2856"/>
      <c r="X817" s="2856"/>
      <c r="Y817" s="2856"/>
      <c r="Z817" s="2831"/>
      <c r="AA817" s="3594" t="s">
        <v>2373</v>
      </c>
    </row>
    <row r="818" spans="1:31" ht="18.75">
      <c r="A818" s="5245"/>
      <c r="B818" s="2463" t="s">
        <v>359</v>
      </c>
      <c r="C818" s="2152"/>
      <c r="D818" s="2152"/>
      <c r="E818" s="2152"/>
      <c r="F818" s="2152"/>
      <c r="G818" s="2152"/>
      <c r="H818" s="2152"/>
      <c r="I818" s="2152"/>
      <c r="J818" s="2152"/>
      <c r="K818" s="2152"/>
      <c r="L818" s="2152"/>
      <c r="M818" s="2152"/>
      <c r="N818" s="2411"/>
      <c r="O818" s="2831"/>
      <c r="P818" s="2856"/>
      <c r="Q818" s="2856"/>
      <c r="R818" s="2856"/>
      <c r="S818" s="2856"/>
      <c r="T818" s="2856"/>
      <c r="U818" s="2856"/>
      <c r="V818" s="2856"/>
      <c r="W818" s="2856"/>
      <c r="X818" s="2856"/>
      <c r="Y818" s="2856"/>
      <c r="Z818" s="2831"/>
      <c r="AA818" s="3594" t="s">
        <v>2373</v>
      </c>
    </row>
    <row r="819" spans="1:31" ht="18.75">
      <c r="A819" s="5245"/>
      <c r="B819" s="2463" t="s">
        <v>360</v>
      </c>
      <c r="C819" s="2152"/>
      <c r="D819" s="2152"/>
      <c r="E819" s="2152"/>
      <c r="F819" s="2152"/>
      <c r="G819" s="2152"/>
      <c r="H819" s="2152"/>
      <c r="I819" s="2152"/>
      <c r="J819" s="2152"/>
      <c r="K819" s="2152"/>
      <c r="L819" s="2152"/>
      <c r="M819" s="2152"/>
      <c r="N819" s="2411"/>
      <c r="O819" s="2831"/>
      <c r="P819" s="2856"/>
      <c r="Q819" s="2856"/>
      <c r="R819" s="2856"/>
      <c r="S819" s="2856"/>
      <c r="T819" s="2856"/>
      <c r="U819" s="2856"/>
      <c r="V819" s="2856"/>
      <c r="W819" s="2856"/>
      <c r="X819" s="2856"/>
      <c r="Y819" s="2856"/>
      <c r="Z819" s="2831"/>
      <c r="AA819" s="3594" t="s">
        <v>2373</v>
      </c>
    </row>
    <row r="820" spans="1:31" ht="18.75">
      <c r="A820" s="5245"/>
      <c r="B820" s="2463" t="s">
        <v>361</v>
      </c>
      <c r="C820" s="2152"/>
      <c r="D820" s="2152"/>
      <c r="E820" s="2152"/>
      <c r="F820" s="2152"/>
      <c r="G820" s="2152"/>
      <c r="H820" s="2152"/>
      <c r="I820" s="2152"/>
      <c r="J820" s="2152"/>
      <c r="K820" s="2152"/>
      <c r="L820" s="2152"/>
      <c r="M820" s="2152"/>
      <c r="N820" s="2411"/>
      <c r="O820" s="2831"/>
      <c r="P820" s="2856"/>
      <c r="Q820" s="2856"/>
      <c r="R820" s="2856"/>
      <c r="S820" s="2856"/>
      <c r="T820" s="2856"/>
      <c r="U820" s="2856"/>
      <c r="V820" s="2856"/>
      <c r="W820" s="2856"/>
      <c r="X820" s="2856"/>
      <c r="Y820" s="2856"/>
      <c r="Z820" s="2831"/>
      <c r="AA820" s="3594" t="s">
        <v>2373</v>
      </c>
    </row>
    <row r="821" spans="1:31" ht="18.75">
      <c r="A821" s="5245"/>
      <c r="B821" s="2463" t="s">
        <v>362</v>
      </c>
      <c r="C821" s="2152"/>
      <c r="D821" s="2152"/>
      <c r="E821" s="2152"/>
      <c r="F821" s="2152"/>
      <c r="G821" s="2152"/>
      <c r="H821" s="2152"/>
      <c r="I821" s="2152"/>
      <c r="J821" s="2152"/>
      <c r="K821" s="2152"/>
      <c r="L821" s="2152"/>
      <c r="M821" s="2152"/>
      <c r="N821" s="2411"/>
      <c r="O821" s="2831"/>
      <c r="P821" s="2856"/>
      <c r="Q821" s="2856"/>
      <c r="R821" s="2856"/>
      <c r="S821" s="2856"/>
      <c r="T821" s="2856"/>
      <c r="U821" s="2856"/>
      <c r="V821" s="2856"/>
      <c r="W821" s="2856"/>
      <c r="X821" s="2856"/>
      <c r="Y821" s="2856"/>
      <c r="Z821" s="2831"/>
      <c r="AA821" s="3594" t="s">
        <v>2373</v>
      </c>
    </row>
    <row r="822" spans="1:31" ht="18.75">
      <c r="A822" s="5245"/>
      <c r="B822" s="2463"/>
      <c r="C822" s="2152"/>
      <c r="D822" s="2152"/>
      <c r="E822" s="2152"/>
      <c r="F822" s="2152"/>
      <c r="G822" s="2152"/>
      <c r="H822" s="2152"/>
      <c r="I822" s="2152"/>
      <c r="J822" s="2152"/>
      <c r="K822" s="2152"/>
      <c r="L822" s="2152"/>
      <c r="M822" s="2152"/>
      <c r="N822" s="2411"/>
      <c r="O822" s="2831"/>
      <c r="P822" s="2856"/>
      <c r="Q822" s="2856"/>
      <c r="R822" s="2856"/>
      <c r="S822" s="2856"/>
      <c r="T822" s="2856"/>
      <c r="U822" s="2856"/>
      <c r="V822" s="2856"/>
      <c r="W822" s="2856"/>
      <c r="X822" s="2856"/>
      <c r="Y822" s="2856"/>
      <c r="Z822" s="2831"/>
      <c r="AA822" s="3755" t="s">
        <v>2974</v>
      </c>
      <c r="AB822" s="2834"/>
      <c r="AC822" s="2834"/>
      <c r="AD822" s="2834"/>
      <c r="AE822" s="2834"/>
    </row>
    <row r="823" spans="1:31" ht="18.75">
      <c r="A823" s="5245"/>
      <c r="B823" s="5193"/>
      <c r="C823" s="5194"/>
      <c r="D823" s="5194"/>
      <c r="E823" s="5194"/>
      <c r="F823" s="5194"/>
      <c r="G823" s="5194"/>
      <c r="H823" s="5194"/>
      <c r="I823" s="5194"/>
      <c r="J823" s="5194"/>
      <c r="K823" s="5194"/>
      <c r="L823" s="5194"/>
      <c r="M823" s="5194"/>
      <c r="N823" s="5195"/>
      <c r="O823" s="2831"/>
      <c r="P823" s="2856"/>
      <c r="Q823" s="2856"/>
      <c r="R823" s="2856"/>
      <c r="S823" s="2856"/>
      <c r="T823" s="2856"/>
      <c r="U823" s="2856"/>
      <c r="V823" s="2856"/>
      <c r="W823" s="2856"/>
      <c r="X823" s="2856"/>
      <c r="Y823" s="2856"/>
      <c r="Z823" s="2831"/>
      <c r="AA823" s="3755" t="s">
        <v>2974</v>
      </c>
      <c r="AB823" s="2834"/>
      <c r="AC823" s="2834"/>
      <c r="AD823" s="2834"/>
      <c r="AE823" s="2834"/>
    </row>
    <row r="824" spans="1:31" ht="18.75">
      <c r="A824" s="5245"/>
      <c r="B824" s="2506" t="s">
        <v>346</v>
      </c>
      <c r="C824" s="2373" t="s">
        <v>281</v>
      </c>
      <c r="D824" s="5117"/>
      <c r="E824" s="5118"/>
      <c r="F824" s="5118"/>
      <c r="G824" s="5118"/>
      <c r="H824" s="5118"/>
      <c r="I824" s="5118"/>
      <c r="J824" s="5118"/>
      <c r="K824" s="5118"/>
      <c r="L824" s="5118"/>
      <c r="M824" s="5118"/>
      <c r="N824" s="5119"/>
      <c r="O824" s="2831"/>
      <c r="P824" s="2856"/>
      <c r="Q824" s="2856"/>
      <c r="R824" s="2856"/>
      <c r="S824" s="2856"/>
      <c r="T824" s="2856"/>
      <c r="U824" s="2856"/>
      <c r="V824" s="2856"/>
      <c r="W824" s="2856"/>
      <c r="X824" s="2856"/>
      <c r="Y824" s="2856"/>
      <c r="Z824" s="2831"/>
      <c r="AA824" s="3755" t="s">
        <v>2974</v>
      </c>
      <c r="AB824" s="2834"/>
      <c r="AC824" s="2834"/>
      <c r="AD824" s="2834"/>
      <c r="AE824" s="2834"/>
    </row>
    <row r="825" spans="1:31" ht="18.75">
      <c r="A825" s="5245"/>
      <c r="B825" s="5156" t="s">
        <v>2387</v>
      </c>
      <c r="C825" s="5157"/>
      <c r="D825" s="5157"/>
      <c r="E825" s="5157"/>
      <c r="F825" s="5157"/>
      <c r="G825" s="5157"/>
      <c r="H825" s="5157"/>
      <c r="I825" s="5157"/>
      <c r="J825" s="5157"/>
      <c r="K825" s="5157"/>
      <c r="L825" s="5157"/>
      <c r="M825" s="5157"/>
      <c r="N825" s="5158"/>
      <c r="O825" s="2831"/>
      <c r="P825" s="2856"/>
      <c r="Q825" s="2856"/>
      <c r="R825" s="2856"/>
      <c r="S825" s="2856"/>
      <c r="T825" s="2856"/>
      <c r="U825" s="2856"/>
      <c r="V825" s="2856"/>
      <c r="W825" s="2856"/>
      <c r="X825" s="2856"/>
      <c r="Y825" s="2856"/>
      <c r="Z825" s="2831"/>
      <c r="AA825" s="3755" t="s">
        <v>2974</v>
      </c>
      <c r="AB825" s="2834"/>
      <c r="AC825" s="2834"/>
      <c r="AD825" s="2834"/>
      <c r="AE825" s="2834"/>
    </row>
    <row r="826" spans="1:31" ht="18.75">
      <c r="A826" s="5245"/>
      <c r="B826" s="5162" t="s">
        <v>1736</v>
      </c>
      <c r="C826" s="5163"/>
      <c r="D826" s="5163"/>
      <c r="E826" s="5163"/>
      <c r="F826" s="5163"/>
      <c r="G826" s="5163"/>
      <c r="H826" s="5163"/>
      <c r="I826" s="5163"/>
      <c r="J826" s="5163"/>
      <c r="K826" s="5163"/>
      <c r="L826" s="5163"/>
      <c r="M826" s="5163"/>
      <c r="N826" s="5164"/>
      <c r="O826" s="2831"/>
      <c r="P826" s="2856"/>
      <c r="Q826" s="2856"/>
      <c r="R826" s="2856"/>
      <c r="S826" s="2856"/>
      <c r="T826" s="2856"/>
      <c r="U826" s="2856"/>
      <c r="V826" s="2856"/>
      <c r="W826" s="2856"/>
      <c r="X826" s="2856"/>
      <c r="Y826" s="2856"/>
      <c r="Z826" s="2831"/>
      <c r="AA826" s="3755" t="s">
        <v>2974</v>
      </c>
      <c r="AB826" s="2834"/>
      <c r="AC826" s="2834"/>
      <c r="AD826" s="2834"/>
      <c r="AE826" s="2834"/>
    </row>
    <row r="827" spans="1:31" ht="18.75">
      <c r="A827" s="5245"/>
      <c r="B827" s="3386" t="s">
        <v>342</v>
      </c>
      <c r="C827" s="3387" t="s">
        <v>758</v>
      </c>
      <c r="D827" s="3387"/>
      <c r="E827" s="3387"/>
      <c r="F827" s="3387"/>
      <c r="G827" s="3387"/>
      <c r="H827" s="3387"/>
      <c r="I827" s="3387"/>
      <c r="J827" s="3387"/>
      <c r="K827" s="3387"/>
      <c r="L827" s="3387"/>
      <c r="M827" s="3387"/>
      <c r="N827" s="3412"/>
      <c r="O827" s="2831"/>
      <c r="P827" s="2856"/>
      <c r="Q827" s="2856"/>
      <c r="R827" s="2856"/>
      <c r="S827" s="2856"/>
      <c r="T827" s="2856"/>
      <c r="U827" s="2856"/>
      <c r="V827" s="2856"/>
      <c r="W827" s="2856"/>
      <c r="X827" s="2856"/>
      <c r="Y827" s="2856"/>
      <c r="Z827" s="2831"/>
      <c r="AA827" s="3755" t="s">
        <v>2974</v>
      </c>
      <c r="AB827" s="2834"/>
      <c r="AC827" s="2834"/>
      <c r="AD827" s="2834"/>
      <c r="AE827" s="2834"/>
    </row>
    <row r="828" spans="1:31" ht="18.75">
      <c r="A828" s="5245"/>
      <c r="B828" s="3388"/>
      <c r="C828" s="3387" t="s">
        <v>2400</v>
      </c>
      <c r="D828" s="3387"/>
      <c r="E828" s="3387"/>
      <c r="F828" s="3387"/>
      <c r="G828" s="3387"/>
      <c r="H828" s="3387"/>
      <c r="I828" s="3387"/>
      <c r="J828" s="3387"/>
      <c r="K828" s="3387"/>
      <c r="L828" s="3387"/>
      <c r="M828" s="3387"/>
      <c r="N828" s="3412"/>
      <c r="O828" s="2831"/>
      <c r="P828" s="2856"/>
      <c r="Q828" s="2856"/>
      <c r="R828" s="2856"/>
      <c r="S828" s="2856"/>
      <c r="T828" s="2856"/>
      <c r="U828" s="2856"/>
      <c r="V828" s="2856"/>
      <c r="W828" s="2856"/>
      <c r="X828" s="2856"/>
      <c r="Y828" s="2856"/>
      <c r="Z828" s="2831"/>
      <c r="AA828" s="3755" t="s">
        <v>2974</v>
      </c>
      <c r="AB828" s="2834"/>
      <c r="AC828" s="2834"/>
      <c r="AD828" s="2834"/>
      <c r="AE828" s="2834"/>
    </row>
    <row r="829" spans="1:31" ht="18.75">
      <c r="A829" s="5245"/>
      <c r="B829" s="3388"/>
      <c r="C829" s="3387" t="s">
        <v>2716</v>
      </c>
      <c r="D829" s="3387"/>
      <c r="E829" s="3387"/>
      <c r="F829" s="3387"/>
      <c r="G829" s="3387"/>
      <c r="H829" s="3387"/>
      <c r="I829" s="3387"/>
      <c r="J829" s="3387"/>
      <c r="K829" s="3387"/>
      <c r="L829" s="3387"/>
      <c r="M829" s="3387"/>
      <c r="N829" s="3412"/>
      <c r="O829" s="2831"/>
      <c r="P829" s="2856"/>
      <c r="Q829" s="2856"/>
      <c r="R829" s="2856"/>
      <c r="S829" s="2856"/>
      <c r="T829" s="2856"/>
      <c r="U829" s="2856"/>
      <c r="V829" s="2856"/>
      <c r="W829" s="2856"/>
      <c r="X829" s="2856"/>
      <c r="Y829" s="2856"/>
      <c r="Z829" s="2831"/>
      <c r="AA829" s="3755" t="s">
        <v>2974</v>
      </c>
      <c r="AB829" s="2834"/>
      <c r="AC829" s="2834"/>
      <c r="AD829" s="2834"/>
      <c r="AE829" s="2834"/>
    </row>
    <row r="830" spans="1:31" ht="18.75">
      <c r="A830" s="5245"/>
      <c r="B830" s="3480"/>
      <c r="C830" s="3387" t="s">
        <v>2910</v>
      </c>
      <c r="D830" s="3387"/>
      <c r="E830" s="3387"/>
      <c r="F830" s="3387"/>
      <c r="G830" s="3387"/>
      <c r="H830" s="3387"/>
      <c r="I830" s="3387"/>
      <c r="J830" s="3387"/>
      <c r="K830" s="3387"/>
      <c r="L830" s="3387"/>
      <c r="M830" s="3387"/>
      <c r="N830" s="3412"/>
      <c r="O830" s="2831"/>
      <c r="P830" s="2856"/>
      <c r="Q830" s="2856"/>
      <c r="R830" s="2856"/>
      <c r="S830" s="2856"/>
      <c r="T830" s="2856"/>
      <c r="U830" s="2856"/>
      <c r="V830" s="2856"/>
      <c r="W830" s="2856"/>
      <c r="X830" s="2856"/>
      <c r="Y830" s="2856"/>
      <c r="Z830" s="2831"/>
      <c r="AA830" s="3755" t="s">
        <v>2974</v>
      </c>
      <c r="AB830" s="2834"/>
      <c r="AC830" s="2834"/>
      <c r="AD830" s="2834"/>
      <c r="AE830" s="2834"/>
    </row>
    <row r="831" spans="1:31" ht="21">
      <c r="A831" s="5245"/>
      <c r="B831" s="3407" t="s">
        <v>343</v>
      </c>
      <c r="C831" s="3389" t="s">
        <v>759</v>
      </c>
      <c r="D831" s="3389"/>
      <c r="E831" s="3389"/>
      <c r="F831" s="3389"/>
      <c r="G831" s="3389"/>
      <c r="H831" s="3389"/>
      <c r="I831" s="3389"/>
      <c r="J831" s="3389"/>
      <c r="K831" s="3389"/>
      <c r="L831" s="3389"/>
      <c r="M831" s="3389"/>
      <c r="N831" s="3414"/>
      <c r="O831" s="2831"/>
      <c r="P831" s="2856"/>
      <c r="Q831" s="2856"/>
      <c r="R831" s="2856"/>
      <c r="S831" s="2856"/>
      <c r="T831" s="2856"/>
      <c r="U831" s="2856"/>
      <c r="V831" s="2856"/>
      <c r="W831" s="2856"/>
      <c r="X831" s="2856"/>
      <c r="Y831" s="2856"/>
      <c r="Z831" s="2831"/>
      <c r="AA831" s="3222"/>
    </row>
    <row r="832" spans="1:31" ht="21">
      <c r="A832" s="5245"/>
      <c r="B832" s="3390" t="s">
        <v>334</v>
      </c>
      <c r="C832" s="3391" t="s">
        <v>2903</v>
      </c>
      <c r="D832" s="3391"/>
      <c r="E832" s="3391"/>
      <c r="F832" s="3391"/>
      <c r="G832" s="3391"/>
      <c r="H832" s="3391"/>
      <c r="I832" s="3391"/>
      <c r="J832" s="3391"/>
      <c r="K832" s="3391"/>
      <c r="L832" s="3391"/>
      <c r="M832" s="3391"/>
      <c r="N832" s="3415"/>
      <c r="O832" s="2831"/>
      <c r="P832" s="2856"/>
      <c r="Q832" s="2856"/>
      <c r="R832" s="2856"/>
      <c r="S832" s="2856"/>
      <c r="T832" s="2856"/>
      <c r="U832" s="2856"/>
      <c r="V832" s="2856"/>
      <c r="W832" s="2856"/>
      <c r="X832" s="2856"/>
      <c r="Y832" s="2856"/>
      <c r="Z832" s="2831"/>
      <c r="AA832" s="3222"/>
    </row>
    <row r="833" spans="1:32" ht="21">
      <c r="A833" s="5245"/>
      <c r="B833" s="3392" t="s">
        <v>346</v>
      </c>
      <c r="C833" s="3393" t="s">
        <v>289</v>
      </c>
      <c r="D833" s="3393"/>
      <c r="E833" s="3393"/>
      <c r="F833" s="3393"/>
      <c r="G833" s="3393"/>
      <c r="H833" s="3393"/>
      <c r="I833" s="3393"/>
      <c r="J833" s="3393"/>
      <c r="K833" s="3393"/>
      <c r="L833" s="3393"/>
      <c r="M833" s="3393"/>
      <c r="N833" s="3428"/>
      <c r="O833" s="2831"/>
      <c r="P833" s="2856"/>
      <c r="Q833" s="2856"/>
      <c r="R833" s="2856"/>
      <c r="S833" s="2856"/>
      <c r="T833" s="2856"/>
      <c r="U833" s="2856"/>
      <c r="V833" s="2856"/>
      <c r="W833" s="2856"/>
      <c r="X833" s="2856"/>
      <c r="Y833" s="2856"/>
      <c r="Z833" s="2831"/>
      <c r="AA833" s="3222"/>
    </row>
    <row r="834" spans="1:32" ht="21">
      <c r="A834" s="5245"/>
      <c r="B834" s="3396" t="s">
        <v>367</v>
      </c>
      <c r="C834" s="3397" t="s">
        <v>2904</v>
      </c>
      <c r="D834" s="3397"/>
      <c r="E834" s="3397"/>
      <c r="F834" s="3397"/>
      <c r="G834" s="3397"/>
      <c r="H834" s="3397"/>
      <c r="I834" s="3397"/>
      <c r="J834" s="3397"/>
      <c r="K834" s="3397"/>
      <c r="L834" s="3397"/>
      <c r="M834" s="3397"/>
      <c r="N834" s="3417"/>
      <c r="O834" s="2831"/>
      <c r="P834" s="2856"/>
      <c r="Q834" s="2856"/>
      <c r="R834" s="2856"/>
      <c r="S834" s="2856"/>
      <c r="T834" s="2856"/>
      <c r="U834" s="2856"/>
      <c r="V834" s="2856"/>
      <c r="W834" s="2856"/>
      <c r="X834" s="2856"/>
      <c r="Y834" s="2856"/>
      <c r="Z834" s="2831"/>
      <c r="AA834" s="3222"/>
    </row>
    <row r="835" spans="1:32" ht="21">
      <c r="A835" s="5245"/>
      <c r="B835" s="3070">
        <v>1</v>
      </c>
      <c r="C835" s="3080" t="s">
        <v>2726</v>
      </c>
      <c r="D835" s="3080"/>
      <c r="E835" s="3426"/>
      <c r="F835" s="3426"/>
      <c r="G835" s="3426"/>
      <c r="H835" s="3426"/>
      <c r="I835" s="3426"/>
      <c r="J835" s="3426"/>
      <c r="K835" s="3426"/>
      <c r="L835" s="3426"/>
      <c r="M835" s="3426"/>
      <c r="N835" s="3429"/>
      <c r="O835" s="2831"/>
      <c r="P835" s="2856"/>
      <c r="Q835" s="2856"/>
      <c r="R835" s="2856"/>
      <c r="S835" s="2856"/>
      <c r="T835" s="2856"/>
      <c r="U835" s="2856"/>
      <c r="V835" s="2856"/>
      <c r="W835" s="2856"/>
      <c r="X835" s="2856"/>
      <c r="Y835" s="2856"/>
      <c r="Z835" s="2831"/>
      <c r="AA835" s="3222"/>
    </row>
    <row r="836" spans="1:32" ht="21">
      <c r="A836" s="5245"/>
      <c r="B836" s="3073">
        <v>2</v>
      </c>
      <c r="C836" s="3079" t="s">
        <v>2727</v>
      </c>
      <c r="D836" s="3079"/>
      <c r="E836" s="3427"/>
      <c r="F836" s="3427"/>
      <c r="G836" s="3427"/>
      <c r="H836" s="3427"/>
      <c r="I836" s="3427"/>
      <c r="J836" s="3427"/>
      <c r="K836" s="3427"/>
      <c r="L836" s="3427"/>
      <c r="M836" s="3427"/>
      <c r="N836" s="3430"/>
      <c r="O836" s="2831"/>
      <c r="P836" s="2856"/>
      <c r="Q836" s="2856"/>
      <c r="R836" s="2856"/>
      <c r="S836" s="2856"/>
      <c r="T836" s="2856"/>
      <c r="U836" s="2856"/>
      <c r="V836" s="2856"/>
      <c r="W836" s="2856"/>
      <c r="X836" s="2856"/>
      <c r="Y836" s="2856"/>
      <c r="Z836" s="2831"/>
      <c r="AA836" s="3222"/>
    </row>
    <row r="837" spans="1:32" ht="21">
      <c r="A837" s="5245"/>
      <c r="B837" s="3076">
        <v>3</v>
      </c>
      <c r="C837" s="3081" t="s">
        <v>2750</v>
      </c>
      <c r="D837" s="3081"/>
      <c r="E837" s="3426"/>
      <c r="F837" s="3426"/>
      <c r="G837" s="3426"/>
      <c r="H837" s="3426"/>
      <c r="I837" s="3426"/>
      <c r="J837" s="3426"/>
      <c r="K837" s="3426"/>
      <c r="L837" s="3426"/>
      <c r="M837" s="3426"/>
      <c r="N837" s="3429"/>
      <c r="O837" s="2831"/>
      <c r="P837" s="2856"/>
      <c r="Q837" s="2856"/>
      <c r="R837" s="2856"/>
      <c r="S837" s="2856"/>
      <c r="T837" s="2856"/>
      <c r="U837" s="2856"/>
      <c r="V837" s="2856"/>
      <c r="W837" s="2856"/>
      <c r="X837" s="2856"/>
      <c r="Y837" s="2856"/>
      <c r="Z837" s="2831"/>
      <c r="AA837" s="3222"/>
    </row>
    <row r="838" spans="1:32" ht="21">
      <c r="A838" s="5245"/>
      <c r="B838" s="3394" t="s">
        <v>731</v>
      </c>
      <c r="C838" s="3395" t="s">
        <v>23</v>
      </c>
      <c r="D838" s="3395"/>
      <c r="E838" s="3395"/>
      <c r="F838" s="3395"/>
      <c r="G838" s="3395"/>
      <c r="H838" s="3395"/>
      <c r="I838" s="3395"/>
      <c r="J838" s="3395"/>
      <c r="K838" s="3395"/>
      <c r="L838" s="3395"/>
      <c r="M838" s="3395"/>
      <c r="N838" s="3423"/>
      <c r="O838" s="2831"/>
      <c r="P838" s="2856"/>
      <c r="Q838" s="2856"/>
      <c r="R838" s="2856"/>
      <c r="S838" s="2856"/>
      <c r="T838" s="2856"/>
      <c r="U838" s="2856"/>
      <c r="V838" s="2856"/>
      <c r="W838" s="2856"/>
      <c r="X838" s="2856"/>
      <c r="Y838" s="2856"/>
      <c r="Z838" s="2831"/>
      <c r="AA838" s="3222"/>
    </row>
    <row r="839" spans="1:32" ht="18.75">
      <c r="A839" s="5245"/>
      <c r="B839" s="3480"/>
      <c r="C839" s="3400"/>
      <c r="D839" s="2168"/>
      <c r="E839" s="2174"/>
      <c r="F839" s="2417"/>
      <c r="G839" s="2440"/>
      <c r="H839" s="2441"/>
      <c r="I839" s="2434"/>
      <c r="J839" s="2359"/>
      <c r="K839" s="2417"/>
      <c r="L839" s="2442"/>
      <c r="M839" s="2435"/>
      <c r="N839" s="2436"/>
      <c r="O839" s="2831"/>
      <c r="P839" s="2856"/>
      <c r="Q839" s="2856"/>
      <c r="R839" s="2856"/>
      <c r="S839" s="2856"/>
      <c r="T839" s="2856"/>
      <c r="U839" s="2856"/>
      <c r="V839" s="2856"/>
      <c r="W839" s="2856"/>
      <c r="X839" s="2856"/>
      <c r="Y839" s="2856"/>
      <c r="Z839" s="2831"/>
      <c r="AA839" s="3755" t="s">
        <v>2974</v>
      </c>
      <c r="AB839" s="2834"/>
      <c r="AC839" s="2834"/>
      <c r="AD839" s="2834"/>
      <c r="AE839" s="2834"/>
    </row>
    <row r="840" spans="1:32" ht="15" customHeight="1">
      <c r="A840" s="5245"/>
      <c r="B840" s="2183" t="s">
        <v>266</v>
      </c>
      <c r="C840" s="5091" t="str">
        <f ca="1">CELL("nomfichier")</f>
        <v>E:\0-UPRT\1-UPRT.FR-SITE-WEB\ff-fiches-fabrications\ff-fiches-fabrication-maj-08-2020\[ff-14.A-restauration-13.postits-au-poids.xlsx]Epurer un texte (2)</v>
      </c>
      <c r="D840" s="5091"/>
      <c r="E840" s="5091"/>
      <c r="F840" s="5091"/>
      <c r="G840" s="5091"/>
      <c r="H840" s="5091"/>
      <c r="I840" s="5091"/>
      <c r="J840" s="5091"/>
      <c r="K840" s="5091"/>
      <c r="L840" s="5091"/>
      <c r="M840" s="5091"/>
      <c r="N840" s="5092"/>
      <c r="O840" s="2831"/>
      <c r="P840" s="2856"/>
      <c r="Q840" s="2856"/>
      <c r="R840" s="2856"/>
      <c r="S840" s="2856"/>
      <c r="T840" s="2856"/>
      <c r="U840" s="2856"/>
      <c r="V840" s="2856"/>
      <c r="W840" s="2856"/>
      <c r="X840" s="2856"/>
      <c r="Y840" s="2856"/>
      <c r="Z840" s="2831"/>
      <c r="AA840" s="3755" t="s">
        <v>2974</v>
      </c>
      <c r="AB840" s="2834"/>
      <c r="AC840" s="2834"/>
      <c r="AD840" s="2834"/>
      <c r="AE840" s="2834"/>
    </row>
    <row r="841" spans="1:32" ht="15" customHeight="1">
      <c r="A841" s="5245"/>
      <c r="B841" s="2387" t="s">
        <v>268</v>
      </c>
      <c r="C841" s="5093" t="s">
        <v>2911</v>
      </c>
      <c r="D841" s="5093"/>
      <c r="E841" s="5093"/>
      <c r="F841" s="5093"/>
      <c r="G841" s="5093"/>
      <c r="H841" s="5093"/>
      <c r="I841" s="5093"/>
      <c r="J841" s="5093"/>
      <c r="K841" s="5093"/>
      <c r="L841" s="5093"/>
      <c r="M841" s="5093"/>
      <c r="N841" s="5094"/>
      <c r="O841" s="2831"/>
      <c r="P841" s="2856"/>
      <c r="Q841" s="2856"/>
      <c r="R841" s="2856"/>
      <c r="S841" s="2856"/>
      <c r="T841" s="2856"/>
      <c r="U841" s="2856"/>
      <c r="V841" s="2856"/>
      <c r="W841" s="2856"/>
      <c r="X841" s="2856"/>
      <c r="Y841" s="2856"/>
      <c r="Z841" s="2831"/>
      <c r="AA841" s="3755" t="s">
        <v>2974</v>
      </c>
      <c r="AB841" s="2834"/>
      <c r="AC841" s="2834"/>
      <c r="AD841" s="2834"/>
      <c r="AE841" s="2834"/>
    </row>
    <row r="842" spans="1:32" ht="15.75" customHeight="1" thickBot="1">
      <c r="A842" s="5245"/>
      <c r="B842" s="5095" t="s">
        <v>271</v>
      </c>
      <c r="C842" s="5096"/>
      <c r="D842" s="5096"/>
      <c r="E842" s="5096"/>
      <c r="F842" s="5096"/>
      <c r="G842" s="5096"/>
      <c r="H842" s="5096"/>
      <c r="I842" s="5096"/>
      <c r="J842" s="5096"/>
      <c r="K842" s="5096"/>
      <c r="L842" s="5096"/>
      <c r="M842" s="5096"/>
      <c r="N842" s="5097"/>
      <c r="O842" s="2831"/>
      <c r="P842" s="2856"/>
      <c r="Q842" s="2856"/>
      <c r="R842" s="2856"/>
      <c r="S842" s="2856"/>
      <c r="T842" s="2856"/>
      <c r="U842" s="2856"/>
      <c r="V842" s="2856"/>
      <c r="W842" s="2856"/>
      <c r="X842" s="2856"/>
      <c r="Y842" s="2856"/>
      <c r="Z842" s="2831"/>
      <c r="AA842" s="3755" t="s">
        <v>2974</v>
      </c>
      <c r="AB842" s="2834"/>
      <c r="AC842" s="2834"/>
      <c r="AD842" s="2834"/>
      <c r="AE842" s="2834"/>
    </row>
    <row r="843" spans="1:32">
      <c r="A843" s="5245"/>
      <c r="B843" s="5084"/>
      <c r="C843" s="5084"/>
      <c r="D843" s="5084"/>
      <c r="E843" s="5084"/>
      <c r="F843" s="5084"/>
      <c r="G843" s="5084"/>
      <c r="H843" s="5084"/>
      <c r="I843" s="5084"/>
      <c r="J843" s="5084"/>
      <c r="K843" s="5084"/>
      <c r="L843" s="5084"/>
      <c r="M843" s="5084"/>
      <c r="N843" s="5084"/>
      <c r="O843" s="5084"/>
      <c r="P843" s="5084"/>
      <c r="Q843" s="5084"/>
      <c r="R843" s="5084"/>
      <c r="S843" s="5084"/>
      <c r="T843" s="5084"/>
      <c r="U843" s="5084"/>
      <c r="V843" s="5084"/>
      <c r="W843" s="5084"/>
      <c r="X843" s="5084"/>
      <c r="Y843" s="5084"/>
      <c r="Z843" s="2831"/>
      <c r="AA843" s="3595"/>
      <c r="AB843" s="2044"/>
      <c r="AC843" s="2044"/>
      <c r="AD843" s="2044"/>
      <c r="AE843" s="2044"/>
      <c r="AF843" s="2044"/>
    </row>
    <row r="844" spans="1:32">
      <c r="A844" s="2352"/>
      <c r="B844" s="2352"/>
      <c r="C844" s="2352"/>
      <c r="D844" s="2352"/>
      <c r="E844" s="2352"/>
      <c r="F844" s="2352"/>
      <c r="G844" s="2352"/>
      <c r="H844" s="2352"/>
      <c r="I844" s="2352"/>
      <c r="J844" s="2352"/>
      <c r="K844" s="2352"/>
      <c r="L844" s="2352"/>
      <c r="M844" s="2352"/>
      <c r="N844" s="2352"/>
      <c r="O844" s="2044"/>
      <c r="P844" s="2856"/>
      <c r="Q844" s="2856"/>
      <c r="R844" s="2856"/>
      <c r="S844" s="2856"/>
      <c r="T844" s="2856"/>
      <c r="U844" s="2856"/>
      <c r="V844" s="2856"/>
      <c r="W844" s="2856"/>
      <c r="X844" s="2856"/>
      <c r="Y844" s="2856"/>
      <c r="Z844" s="2831"/>
      <c r="AA844" s="3595"/>
      <c r="AB844" s="2044"/>
      <c r="AC844" s="2044"/>
      <c r="AD844" s="2044"/>
      <c r="AE844" s="2044"/>
      <c r="AF844" s="2044"/>
    </row>
    <row r="845" spans="1:32" ht="18.75">
      <c r="A845" s="2145"/>
      <c r="B845" s="2145"/>
      <c r="C845" s="2145"/>
      <c r="D845" s="2145"/>
      <c r="E845" s="2145"/>
      <c r="F845" s="2145"/>
      <c r="G845" s="2145"/>
      <c r="H845" s="2145"/>
      <c r="I845" s="2145"/>
      <c r="J845" s="2145"/>
      <c r="K845" s="2145"/>
      <c r="L845" s="2145"/>
      <c r="M845" s="2145"/>
      <c r="N845" s="2145"/>
      <c r="O845" s="2145"/>
      <c r="P845" s="2145"/>
      <c r="Q845" s="2145"/>
      <c r="R845" s="2145"/>
      <c r="S845" s="2145"/>
      <c r="T845" s="2145"/>
      <c r="U845" s="2145"/>
      <c r="V845" s="2145"/>
      <c r="W845" s="2145"/>
      <c r="X845" s="2145"/>
      <c r="Y845" s="2145"/>
      <c r="Z845" s="2831"/>
      <c r="AA845" s="3594" t="s">
        <v>2373</v>
      </c>
      <c r="AB845" s="2801"/>
      <c r="AC845" s="2801"/>
    </row>
    <row r="846" spans="1:32" ht="18.75">
      <c r="A846" s="2145"/>
      <c r="B846" s="2145"/>
      <c r="C846" s="2145"/>
      <c r="D846" s="2145"/>
      <c r="E846" s="2145"/>
      <c r="F846" s="2145"/>
      <c r="G846" s="2145"/>
      <c r="H846" s="2145"/>
      <c r="I846" s="2145"/>
      <c r="J846" s="2145"/>
      <c r="K846" s="2145"/>
      <c r="L846" s="2145"/>
      <c r="M846" s="2145"/>
      <c r="N846" s="2145"/>
      <c r="O846" s="2145"/>
      <c r="P846" s="2145"/>
      <c r="Q846" s="2145"/>
      <c r="R846" s="2145"/>
      <c r="S846" s="2145"/>
      <c r="T846" s="2145"/>
      <c r="U846" s="2145"/>
      <c r="V846" s="2145"/>
      <c r="W846" s="2145"/>
      <c r="X846" s="2145"/>
      <c r="Y846" s="2145"/>
      <c r="Z846" s="2831"/>
      <c r="AA846" s="3594" t="s">
        <v>2373</v>
      </c>
      <c r="AB846" s="2801"/>
      <c r="AC846" s="2801"/>
    </row>
    <row r="847" spans="1:32" ht="18.75">
      <c r="A847" s="2352"/>
      <c r="B847" s="2352"/>
      <c r="C847" s="2352"/>
      <c r="D847" s="2352"/>
      <c r="E847" s="2352"/>
      <c r="F847" s="2352"/>
      <c r="G847" s="2352"/>
      <c r="H847" s="2352"/>
      <c r="I847" s="2352"/>
      <c r="J847" s="2352"/>
      <c r="K847" s="2352"/>
      <c r="L847" s="2352"/>
      <c r="M847" s="2352"/>
      <c r="N847" s="2352"/>
      <c r="O847" s="2044"/>
      <c r="P847" s="2856"/>
      <c r="Q847" s="2856"/>
      <c r="R847" s="2856"/>
      <c r="S847" s="2856"/>
      <c r="T847" s="2856"/>
      <c r="U847" s="2856"/>
      <c r="V847" s="2856"/>
      <c r="W847" s="2856"/>
      <c r="X847" s="2856"/>
      <c r="Y847" s="2856"/>
      <c r="Z847" s="2831"/>
      <c r="AA847" s="3594" t="s">
        <v>2373</v>
      </c>
    </row>
    <row r="848" spans="1:32" ht="15" customHeight="1">
      <c r="A848" s="2693"/>
      <c r="B848" s="2693"/>
      <c r="C848" s="2693"/>
      <c r="D848" s="2693"/>
      <c r="E848" s="2693"/>
      <c r="F848" s="2693"/>
      <c r="G848" s="2693"/>
      <c r="H848" s="2693"/>
      <c r="I848" s="2693"/>
      <c r="J848" s="2693"/>
      <c r="K848" s="2693"/>
      <c r="L848" s="2693"/>
      <c r="M848" s="2693"/>
      <c r="N848" s="3495" t="s">
        <v>10</v>
      </c>
      <c r="O848" s="2831"/>
      <c r="P848" s="2856"/>
      <c r="Q848" s="2856"/>
      <c r="R848" s="2856"/>
      <c r="S848" s="2856"/>
      <c r="T848" s="2856"/>
      <c r="U848" s="2856"/>
      <c r="V848" s="2856"/>
      <c r="W848" s="2856"/>
      <c r="X848" s="2856"/>
      <c r="Y848" s="2856"/>
      <c r="Z848" s="2831"/>
      <c r="AA848" s="3594" t="s">
        <v>2373</v>
      </c>
    </row>
    <row r="849" spans="1:27" ht="26.25">
      <c r="A849" s="2693"/>
      <c r="B849" s="5238" t="s">
        <v>47</v>
      </c>
      <c r="C849" s="5238"/>
      <c r="D849" s="5238"/>
      <c r="E849" s="5238"/>
      <c r="F849" s="5238"/>
      <c r="G849" s="5238"/>
      <c r="H849" s="5238"/>
      <c r="I849" s="5238"/>
      <c r="J849" s="5238"/>
      <c r="K849" s="5238"/>
      <c r="L849" s="5238"/>
      <c r="M849" s="5238"/>
      <c r="N849" s="5001">
        <v>8</v>
      </c>
      <c r="O849" s="2831"/>
      <c r="P849" s="2856"/>
      <c r="Q849" s="2856"/>
      <c r="R849" s="2856"/>
      <c r="S849" s="2856"/>
      <c r="T849" s="2856"/>
      <c r="U849" s="2856"/>
      <c r="V849" s="2856"/>
      <c r="W849" s="2856"/>
      <c r="X849" s="2856"/>
      <c r="Y849" s="2856"/>
      <c r="Z849" s="2831"/>
      <c r="AA849" s="3594" t="s">
        <v>2373</v>
      </c>
    </row>
    <row r="850" spans="1:27" ht="15" customHeight="1">
      <c r="A850" s="2693"/>
      <c r="B850" s="2693"/>
      <c r="C850" s="2693"/>
      <c r="D850" s="2693"/>
      <c r="E850" s="2693"/>
      <c r="F850" s="2693"/>
      <c r="G850" s="2693"/>
      <c r="H850" s="2693"/>
      <c r="I850" s="2693"/>
      <c r="J850" s="2693"/>
      <c r="K850" s="2693"/>
      <c r="L850" s="2693"/>
      <c r="M850" s="3495">
        <f t="shared" ref="M850" si="51">ROW()+1</f>
        <v>851</v>
      </c>
      <c r="N850" s="5001"/>
      <c r="O850" s="2831"/>
      <c r="P850" s="2856"/>
      <c r="Q850" s="2856"/>
      <c r="R850" s="2856"/>
      <c r="S850" s="2856"/>
      <c r="T850" s="2856"/>
      <c r="U850" s="2856"/>
      <c r="V850" s="2856"/>
      <c r="W850" s="2856"/>
      <c r="X850" s="2856"/>
      <c r="Y850" s="2856"/>
      <c r="Z850" s="2831"/>
      <c r="AA850" s="3594" t="s">
        <v>2373</v>
      </c>
    </row>
    <row r="851" spans="1:27" ht="18.75">
      <c r="B851" s="2358"/>
      <c r="C851" s="2358"/>
      <c r="D851" s="2358"/>
      <c r="E851" s="2358"/>
      <c r="F851" s="2358"/>
      <c r="G851" s="2358"/>
      <c r="H851" s="2358"/>
      <c r="I851" s="2358"/>
      <c r="J851" s="2358"/>
      <c r="K851" s="2358"/>
      <c r="L851" s="2358"/>
      <c r="M851" s="2358"/>
      <c r="N851" s="2358"/>
      <c r="O851" s="2831"/>
      <c r="P851" s="2856"/>
      <c r="Q851" s="2856"/>
      <c r="R851" s="2856"/>
      <c r="S851" s="2856"/>
      <c r="T851" s="2856"/>
      <c r="U851" s="2856"/>
      <c r="V851" s="2856"/>
      <c r="W851" s="2856"/>
      <c r="X851" s="2856"/>
      <c r="Y851" s="2856"/>
      <c r="Z851" s="2831"/>
      <c r="AA851" s="3594" t="s">
        <v>2373</v>
      </c>
    </row>
    <row r="852" spans="1:27" ht="18.75">
      <c r="B852" s="2359"/>
      <c r="C852" s="2359"/>
      <c r="D852" s="2359"/>
      <c r="E852" s="2359"/>
      <c r="F852" s="2359"/>
      <c r="G852" s="2359"/>
      <c r="H852" s="2359"/>
      <c r="I852" s="5239" t="s">
        <v>48</v>
      </c>
      <c r="J852" s="5239"/>
      <c r="K852" s="5239"/>
      <c r="L852" s="5239"/>
      <c r="M852" s="5239"/>
      <c r="N852" s="5239"/>
      <c r="O852" s="2831"/>
      <c r="P852" s="2856"/>
      <c r="Q852" s="2856"/>
      <c r="R852" s="2856"/>
      <c r="S852" s="2856"/>
      <c r="T852" s="2856"/>
      <c r="U852" s="2856"/>
      <c r="V852" s="2856"/>
      <c r="W852" s="2856"/>
      <c r="X852" s="2856"/>
      <c r="Y852" s="2856"/>
      <c r="Z852" s="2831"/>
      <c r="AA852" s="3594" t="s">
        <v>2373</v>
      </c>
    </row>
    <row r="853" spans="1:27" ht="18.75">
      <c r="B853" s="2359"/>
      <c r="C853" s="2359"/>
      <c r="D853" s="2359"/>
      <c r="E853" s="2359"/>
      <c r="F853" s="2359"/>
      <c r="G853" s="2359"/>
      <c r="H853" s="2359"/>
      <c r="I853" s="5239"/>
      <c r="J853" s="5239"/>
      <c r="K853" s="5239"/>
      <c r="L853" s="5239"/>
      <c r="M853" s="5239"/>
      <c r="N853" s="5239"/>
      <c r="O853" s="2831"/>
      <c r="P853" s="2856"/>
      <c r="Q853" s="2856"/>
      <c r="R853" s="2856"/>
      <c r="S853" s="2856"/>
      <c r="T853" s="2856"/>
      <c r="U853" s="2856"/>
      <c r="V853" s="2856"/>
      <c r="W853" s="2856"/>
      <c r="X853" s="2856"/>
      <c r="Y853" s="2856"/>
      <c r="Z853" s="2831"/>
      <c r="AA853" s="3594" t="s">
        <v>2373</v>
      </c>
    </row>
    <row r="854" spans="1:27" ht="18.75">
      <c r="B854" s="2359"/>
      <c r="C854" s="2359"/>
      <c r="D854" s="2359"/>
      <c r="E854" s="2359"/>
      <c r="F854" s="2359"/>
      <c r="G854" s="2359"/>
      <c r="H854" s="2359"/>
      <c r="I854" s="2359"/>
      <c r="J854" s="2359"/>
      <c r="K854" s="2359"/>
      <c r="L854" s="2359"/>
      <c r="M854" s="2359"/>
      <c r="N854" s="2359"/>
      <c r="O854" s="2831"/>
      <c r="P854" s="2856"/>
      <c r="Q854" s="2856"/>
      <c r="R854" s="2856"/>
      <c r="S854" s="2856"/>
      <c r="T854" s="2856"/>
      <c r="U854" s="2856"/>
      <c r="V854" s="2856"/>
      <c r="W854" s="2856"/>
      <c r="X854" s="2856"/>
      <c r="Y854" s="2856"/>
      <c r="Z854" s="2831"/>
      <c r="AA854" s="3594" t="s">
        <v>2373</v>
      </c>
    </row>
    <row r="855" spans="1:27" ht="18.75">
      <c r="B855" s="2359"/>
      <c r="C855" s="5231" t="s">
        <v>49</v>
      </c>
      <c r="D855" s="5231"/>
      <c r="E855" s="5231"/>
      <c r="F855" s="5231"/>
      <c r="G855" s="5231"/>
      <c r="H855" s="5231"/>
      <c r="I855" s="5231"/>
      <c r="J855" s="5231"/>
      <c r="K855" s="5231"/>
      <c r="L855" s="5231"/>
      <c r="M855" s="5231"/>
      <c r="N855" s="5231"/>
      <c r="O855" s="2831"/>
      <c r="P855" s="2856"/>
      <c r="Q855" s="2856"/>
      <c r="R855" s="2856"/>
      <c r="S855" s="2856"/>
      <c r="T855" s="2856"/>
      <c r="U855" s="2856"/>
      <c r="V855" s="2856"/>
      <c r="W855" s="2856"/>
      <c r="X855" s="2856"/>
      <c r="Y855" s="2856"/>
      <c r="Z855" s="2831"/>
      <c r="AA855" s="3594" t="s">
        <v>2373</v>
      </c>
    </row>
    <row r="856" spans="1:27" ht="18.75">
      <c r="B856" s="2359"/>
      <c r="C856" s="5144" t="s">
        <v>2929</v>
      </c>
      <c r="D856" s="5144"/>
      <c r="E856" s="5144"/>
      <c r="F856" s="5144"/>
      <c r="G856" s="5144"/>
      <c r="H856" s="5144"/>
      <c r="I856" s="5144"/>
      <c r="J856" s="5144"/>
      <c r="K856" s="5144"/>
      <c r="L856" s="5144"/>
      <c r="M856" s="5144"/>
      <c r="N856" s="5144"/>
      <c r="O856" s="2831"/>
      <c r="P856" s="2856"/>
      <c r="Q856" s="2856"/>
      <c r="R856" s="2856"/>
      <c r="S856" s="2856"/>
      <c r="T856" s="2856"/>
      <c r="U856" s="2831"/>
      <c r="V856" s="2831"/>
      <c r="W856" s="2831"/>
      <c r="X856" s="2831"/>
      <c r="Y856" s="2831"/>
      <c r="Z856" s="2831"/>
      <c r="AA856" s="3594" t="s">
        <v>2373</v>
      </c>
    </row>
    <row r="857" spans="1:27" ht="18.75">
      <c r="B857" s="2359"/>
      <c r="C857" s="5144"/>
      <c r="D857" s="5144"/>
      <c r="E857" s="5144"/>
      <c r="F857" s="5144"/>
      <c r="G857" s="5144"/>
      <c r="H857" s="5144"/>
      <c r="I857" s="5144"/>
      <c r="J857" s="5144"/>
      <c r="K857" s="5144"/>
      <c r="L857" s="5144"/>
      <c r="M857" s="5144"/>
      <c r="N857" s="5144"/>
      <c r="O857" s="2831"/>
      <c r="P857" s="2856"/>
      <c r="Q857" s="2856"/>
      <c r="R857" s="2856"/>
      <c r="S857" s="2856"/>
      <c r="T857" s="2856"/>
      <c r="U857" s="2831"/>
      <c r="V857" s="2831"/>
      <c r="W857" s="2831"/>
      <c r="X857" s="2831"/>
      <c r="Y857" s="2831"/>
      <c r="Z857" s="2831"/>
      <c r="AA857" s="3594" t="s">
        <v>2373</v>
      </c>
    </row>
    <row r="858" spans="1:27" ht="18.75">
      <c r="B858" s="2359"/>
      <c r="C858" s="5144" t="s">
        <v>44</v>
      </c>
      <c r="D858" s="5144"/>
      <c r="E858" s="5144"/>
      <c r="F858" s="5144"/>
      <c r="G858" s="5144"/>
      <c r="H858" s="5144"/>
      <c r="I858" s="5144"/>
      <c r="J858" s="5144"/>
      <c r="K858" s="5144"/>
      <c r="L858" s="5144"/>
      <c r="M858" s="5144"/>
      <c r="N858" s="5144"/>
      <c r="O858" s="2831"/>
      <c r="P858" s="2856"/>
      <c r="Q858" s="2856"/>
      <c r="R858" s="2856"/>
      <c r="S858" s="2856"/>
      <c r="T858" s="2856"/>
      <c r="U858" s="2831"/>
      <c r="V858" s="2831"/>
      <c r="W858" s="2831"/>
      <c r="X858" s="2831"/>
      <c r="Y858" s="2831"/>
      <c r="Z858" s="2831"/>
      <c r="AA858" s="3594" t="s">
        <v>2373</v>
      </c>
    </row>
    <row r="859" spans="1:27" ht="18.75">
      <c r="B859" s="2359"/>
      <c r="C859" s="2156" t="s">
        <v>45</v>
      </c>
      <c r="D859" s="2156"/>
      <c r="E859" s="2156"/>
      <c r="F859" s="2156"/>
      <c r="G859" s="2156"/>
      <c r="H859" s="2156"/>
      <c r="I859" s="2156"/>
      <c r="J859" s="2156"/>
      <c r="K859" s="2156"/>
      <c r="L859" s="2156"/>
      <c r="M859" s="2156"/>
      <c r="N859" s="2156"/>
      <c r="O859" s="2831"/>
      <c r="P859" s="2856"/>
      <c r="Q859" s="2856"/>
      <c r="R859" s="2856"/>
      <c r="S859" s="2856"/>
      <c r="T859" s="2856"/>
      <c r="U859" s="2831"/>
      <c r="V859" s="2831"/>
      <c r="W859" s="2831"/>
      <c r="X859" s="2831"/>
      <c r="Y859" s="2831"/>
      <c r="Z859" s="2831"/>
      <c r="AA859" s="3594" t="s">
        <v>2373</v>
      </c>
    </row>
    <row r="860" spans="1:27" ht="18.75">
      <c r="B860" s="2359"/>
      <c r="C860" s="2156" t="s">
        <v>37</v>
      </c>
      <c r="D860" s="2156"/>
      <c r="E860" s="2156"/>
      <c r="F860" s="2156"/>
      <c r="G860" s="2156"/>
      <c r="H860" s="2156"/>
      <c r="I860" s="2156"/>
      <c r="J860" s="2156"/>
      <c r="K860" s="2156"/>
      <c r="L860" s="2156"/>
      <c r="M860" s="2156"/>
      <c r="N860" s="2156"/>
      <c r="O860" s="2831"/>
      <c r="P860" s="2856"/>
      <c r="Q860" s="2856"/>
      <c r="R860" s="2856"/>
      <c r="S860" s="2856"/>
      <c r="T860" s="2856"/>
      <c r="U860" s="2831"/>
      <c r="V860" s="2831"/>
      <c r="W860" s="2831"/>
      <c r="X860" s="2831"/>
      <c r="Y860" s="2831"/>
      <c r="Z860" s="2831"/>
      <c r="AA860" s="3594" t="s">
        <v>2373</v>
      </c>
    </row>
    <row r="861" spans="1:27" ht="18.75">
      <c r="B861" s="2359"/>
      <c r="C861" s="2156" t="s">
        <v>51</v>
      </c>
      <c r="D861" s="2156"/>
      <c r="E861" s="2156"/>
      <c r="F861" s="2156"/>
      <c r="G861" s="2156"/>
      <c r="H861" s="2156"/>
      <c r="I861" s="2156"/>
      <c r="J861" s="2156"/>
      <c r="K861" s="2156"/>
      <c r="L861" s="2156"/>
      <c r="M861" s="2156"/>
      <c r="N861" s="2156"/>
      <c r="O861" s="2831"/>
      <c r="P861" s="2856"/>
      <c r="Q861" s="2856"/>
      <c r="R861" s="2856"/>
      <c r="S861" s="2856"/>
      <c r="T861" s="2856"/>
      <c r="U861" s="2831"/>
      <c r="V861" s="2831"/>
      <c r="W861" s="2831"/>
      <c r="X861" s="2831"/>
      <c r="Y861" s="2831"/>
      <c r="Z861" s="2831"/>
      <c r="AA861" s="3594" t="s">
        <v>2373</v>
      </c>
    </row>
    <row r="862" spans="1:27" ht="18.75">
      <c r="B862" s="2359"/>
      <c r="C862" s="2156" t="s">
        <v>52</v>
      </c>
      <c r="D862" s="2156"/>
      <c r="E862" s="2156"/>
      <c r="F862" s="2156"/>
      <c r="G862" s="2156"/>
      <c r="H862" s="2156"/>
      <c r="I862" s="2156"/>
      <c r="J862" s="2156"/>
      <c r="K862" s="2156"/>
      <c r="L862" s="2156"/>
      <c r="M862" s="2156"/>
      <c r="N862" s="2156"/>
      <c r="O862" s="2831"/>
      <c r="P862" s="2856"/>
      <c r="Q862" s="2856"/>
      <c r="R862" s="2856"/>
      <c r="S862" s="2856"/>
      <c r="T862" s="2856"/>
      <c r="U862" s="2831"/>
      <c r="V862" s="2831"/>
      <c r="W862" s="2831"/>
      <c r="X862" s="2831"/>
      <c r="Y862" s="2831"/>
      <c r="Z862" s="2831"/>
      <c r="AA862" s="3594" t="s">
        <v>2373</v>
      </c>
    </row>
    <row r="863" spans="1:27" ht="18.75">
      <c r="B863" s="2359"/>
      <c r="C863" s="2156" t="s">
        <v>760</v>
      </c>
      <c r="D863" s="2156"/>
      <c r="E863" s="2156"/>
      <c r="F863" s="2156"/>
      <c r="G863" s="2156"/>
      <c r="H863" s="2156"/>
      <c r="I863" s="2156"/>
      <c r="J863" s="2156"/>
      <c r="K863" s="2156"/>
      <c r="L863" s="2156"/>
      <c r="M863" s="2156"/>
      <c r="N863" s="2156"/>
      <c r="O863" s="2831"/>
      <c r="P863" s="2856"/>
      <c r="Q863" s="2856"/>
      <c r="R863" s="2856"/>
      <c r="S863" s="2856"/>
      <c r="T863" s="2856"/>
      <c r="U863" s="2831"/>
      <c r="V863" s="2831"/>
      <c r="W863" s="2831"/>
      <c r="X863" s="2831"/>
      <c r="Y863" s="2831"/>
      <c r="Z863" s="2831"/>
      <c r="AA863" s="3594" t="s">
        <v>2373</v>
      </c>
    </row>
    <row r="864" spans="1:27" ht="18.75">
      <c r="B864" s="2359"/>
      <c r="C864" s="2156" t="s">
        <v>761</v>
      </c>
      <c r="D864" s="2156"/>
      <c r="E864" s="2156"/>
      <c r="F864" s="2156"/>
      <c r="G864" s="2156"/>
      <c r="H864" s="2156"/>
      <c r="I864" s="2156"/>
      <c r="J864" s="2156"/>
      <c r="K864" s="2156"/>
      <c r="L864" s="2156"/>
      <c r="M864" s="2156"/>
      <c r="N864" s="2156"/>
      <c r="O864" s="2831"/>
      <c r="P864" s="2856"/>
      <c r="Q864" s="2856"/>
      <c r="R864" s="2856"/>
      <c r="S864" s="2856"/>
      <c r="T864" s="2856"/>
      <c r="U864" s="2831"/>
      <c r="V864" s="2831"/>
      <c r="W864" s="2831"/>
      <c r="X864" s="2831"/>
      <c r="Y864" s="2831"/>
      <c r="Z864" s="2831"/>
      <c r="AA864" s="3594" t="s">
        <v>2373</v>
      </c>
    </row>
    <row r="865" spans="1:31" ht="18.75">
      <c r="B865" s="2359"/>
      <c r="C865" s="2156" t="s">
        <v>762</v>
      </c>
      <c r="D865" s="2156"/>
      <c r="E865" s="2156"/>
      <c r="F865" s="2156"/>
      <c r="G865" s="2156"/>
      <c r="H865" s="2156"/>
      <c r="I865" s="2156"/>
      <c r="J865" s="2156"/>
      <c r="K865" s="2156"/>
      <c r="L865" s="2156"/>
      <c r="M865" s="2156"/>
      <c r="N865" s="2156"/>
      <c r="O865" s="2831"/>
      <c r="P865" s="2856"/>
      <c r="Q865" s="2856"/>
      <c r="R865" s="2856"/>
      <c r="S865" s="2856"/>
      <c r="T865" s="2856"/>
      <c r="U865" s="2831"/>
      <c r="V865" s="2831"/>
      <c r="W865" s="2831"/>
      <c r="X865" s="2831"/>
      <c r="Y865" s="2831"/>
      <c r="Z865" s="2831"/>
      <c r="AA865" s="3594" t="s">
        <v>2373</v>
      </c>
    </row>
    <row r="866" spans="1:31" ht="19.5" thickBot="1">
      <c r="B866" s="2358"/>
      <c r="C866" s="2358"/>
      <c r="D866" s="2358"/>
      <c r="E866" s="2358"/>
      <c r="F866" s="2358"/>
      <c r="G866" s="2358"/>
      <c r="H866" s="2358"/>
      <c r="I866" s="2358"/>
      <c r="J866" s="2358"/>
      <c r="K866" s="2358"/>
      <c r="L866" s="2358"/>
      <c r="M866" s="2358"/>
      <c r="N866" s="2358"/>
      <c r="O866" s="2831"/>
      <c r="P866" s="2856"/>
      <c r="Q866" s="2856"/>
      <c r="R866" s="2856"/>
      <c r="S866" s="2856"/>
      <c r="T866" s="2856"/>
      <c r="U866" s="2831"/>
      <c r="V866" s="2831"/>
      <c r="W866" s="2831"/>
      <c r="X866" s="2831"/>
      <c r="Y866" s="2831"/>
      <c r="Z866" s="2831"/>
      <c r="AA866" s="3594" t="s">
        <v>2373</v>
      </c>
    </row>
    <row r="867" spans="1:31" ht="26.1" customHeight="1">
      <c r="A867" s="5232" t="s">
        <v>260</v>
      </c>
      <c r="B867" s="5234" t="s">
        <v>2934</v>
      </c>
      <c r="C867" s="5235"/>
      <c r="D867" s="5235"/>
      <c r="E867" s="5235"/>
      <c r="F867" s="5235"/>
      <c r="G867" s="5235"/>
      <c r="H867" s="5235"/>
      <c r="I867" s="5235"/>
      <c r="J867" s="5235"/>
      <c r="K867" s="5235"/>
      <c r="L867" s="5235"/>
      <c r="M867" s="5235"/>
      <c r="N867" s="5150">
        <v>8</v>
      </c>
      <c r="O867" s="5207"/>
      <c r="P867" s="5208"/>
      <c r="Q867" s="5208"/>
      <c r="R867" s="5208"/>
      <c r="S867" s="5208"/>
      <c r="T867" s="5208"/>
      <c r="U867" s="5208"/>
      <c r="V867" s="5208"/>
      <c r="W867" s="5208"/>
      <c r="X867" s="5208"/>
      <c r="Y867" s="5208"/>
      <c r="Z867" s="2831"/>
      <c r="AA867" s="3755" t="s">
        <v>2974</v>
      </c>
      <c r="AB867" s="2834"/>
      <c r="AC867" s="2834"/>
      <c r="AD867" s="2834"/>
      <c r="AE867" s="2834"/>
    </row>
    <row r="868" spans="1:31" ht="26.1" customHeight="1">
      <c r="A868" s="5233"/>
      <c r="B868" s="5236"/>
      <c r="C868" s="5237"/>
      <c r="D868" s="5237"/>
      <c r="E868" s="5237"/>
      <c r="F868" s="5237"/>
      <c r="G868" s="5237"/>
      <c r="H868" s="5237"/>
      <c r="I868" s="5237"/>
      <c r="J868" s="5237"/>
      <c r="K868" s="5237"/>
      <c r="L868" s="5237"/>
      <c r="M868" s="5237"/>
      <c r="N868" s="5151"/>
      <c r="O868" s="3598">
        <v>26</v>
      </c>
      <c r="P868" s="2976"/>
      <c r="Q868" s="3558"/>
      <c r="R868" s="3558"/>
      <c r="S868" s="3597" t="s">
        <v>2376</v>
      </c>
      <c r="T868" s="3558" t="str">
        <f>ADDRESS(ROW(Q932),COLUMN(Q932),4)</f>
        <v>Q932</v>
      </c>
      <c r="U868" s="3597"/>
      <c r="V868" s="3597"/>
      <c r="W868" s="2699" t="s">
        <v>2899</v>
      </c>
      <c r="X868" s="2699"/>
      <c r="Y868" s="2699"/>
      <c r="Z868" s="2831"/>
      <c r="AA868" s="3755" t="s">
        <v>2974</v>
      </c>
      <c r="AB868" s="2834"/>
      <c r="AC868" s="2834"/>
      <c r="AD868" s="2834"/>
      <c r="AE868" s="2834"/>
    </row>
    <row r="869" spans="1:31" ht="26.1" customHeight="1">
      <c r="A869" s="5233"/>
      <c r="B869" s="5132" t="s">
        <v>287</v>
      </c>
      <c r="C869" s="5133"/>
      <c r="D869" s="5134" t="s">
        <v>288</v>
      </c>
      <c r="E869" s="5134"/>
      <c r="F869" s="5134"/>
      <c r="G869" s="5134"/>
      <c r="H869" s="5134"/>
      <c r="I869" s="5134"/>
      <c r="J869" s="5134"/>
      <c r="K869" s="5134"/>
      <c r="L869" s="5134"/>
      <c r="M869" s="5134"/>
      <c r="N869" s="5135"/>
      <c r="O869" s="3596">
        <v>26</v>
      </c>
      <c r="P869" s="3558"/>
      <c r="Q869" s="2801"/>
      <c r="R869" s="2801"/>
      <c r="S869" s="2801"/>
      <c r="T869" s="2801"/>
      <c r="U869" s="2801"/>
      <c r="V869" s="2801"/>
      <c r="W869" s="3382" t="s">
        <v>2900</v>
      </c>
      <c r="X869" s="3383"/>
      <c r="Y869" s="3383"/>
      <c r="Z869" s="2831"/>
      <c r="AA869" s="3755" t="s">
        <v>2974</v>
      </c>
      <c r="AB869" s="2834"/>
      <c r="AC869" s="2834"/>
      <c r="AD869" s="2834"/>
      <c r="AE869" s="2834"/>
    </row>
    <row r="870" spans="1:31" ht="26.1" customHeight="1">
      <c r="A870" s="5209"/>
      <c r="B870" s="5210" t="s">
        <v>2740</v>
      </c>
      <c r="C870" s="5211"/>
      <c r="D870" s="5211"/>
      <c r="E870" s="5211"/>
      <c r="F870" s="5211"/>
      <c r="G870" s="5211"/>
      <c r="H870" s="5211"/>
      <c r="I870" s="5211"/>
      <c r="J870" s="5211"/>
      <c r="K870" s="5211"/>
      <c r="L870" s="5211"/>
      <c r="M870" s="5211"/>
      <c r="N870" s="5212"/>
      <c r="O870" s="3557">
        <v>26</v>
      </c>
      <c r="P870" s="3554" t="s">
        <v>2925</v>
      </c>
      <c r="Q870" s="2801"/>
      <c r="R870" s="2801"/>
      <c r="S870" s="3377" t="s">
        <v>2891</v>
      </c>
      <c r="T870" s="2856"/>
      <c r="U870" s="2831"/>
      <c r="V870" s="2801"/>
      <c r="W870" s="3383" t="s">
        <v>44</v>
      </c>
      <c r="X870" s="3383"/>
      <c r="Y870" s="3383"/>
      <c r="Z870" s="2831"/>
      <c r="AA870" s="3755" t="s">
        <v>2974</v>
      </c>
      <c r="AB870" s="2834"/>
      <c r="AC870" s="2834"/>
      <c r="AD870" s="2834"/>
      <c r="AE870" s="2834"/>
    </row>
    <row r="871" spans="1:31" ht="18.75">
      <c r="A871" s="5209"/>
      <c r="B871" s="5213"/>
      <c r="C871" s="5214"/>
      <c r="D871" s="5214"/>
      <c r="E871" s="5214"/>
      <c r="F871" s="5214"/>
      <c r="G871" s="5214"/>
      <c r="H871" s="5214"/>
      <c r="I871" s="5214"/>
      <c r="J871" s="5214"/>
      <c r="K871" s="5214"/>
      <c r="L871" s="5214"/>
      <c r="M871" s="5214"/>
      <c r="N871" s="5215"/>
      <c r="O871" s="2801"/>
      <c r="P871" s="2801"/>
      <c r="Q871" s="2801"/>
      <c r="R871" s="2801"/>
      <c r="S871" s="3385" t="s">
        <v>2516</v>
      </c>
      <c r="T871" s="3379" t="s">
        <v>2902</v>
      </c>
      <c r="U871" s="2831"/>
      <c r="V871" s="2801"/>
      <c r="W871" s="3383" t="s">
        <v>45</v>
      </c>
      <c r="X871" s="3383"/>
      <c r="Y871" s="3383"/>
      <c r="Z871" s="2831"/>
      <c r="AA871" s="3755" t="s">
        <v>2974</v>
      </c>
      <c r="AB871" s="2834"/>
      <c r="AC871" s="2834"/>
      <c r="AD871" s="2834"/>
      <c r="AE871" s="2834"/>
    </row>
    <row r="872" spans="1:31" ht="21" customHeight="1">
      <c r="A872" s="5209"/>
      <c r="B872" s="3070">
        <v>1</v>
      </c>
      <c r="C872" s="3080" t="s">
        <v>2726</v>
      </c>
      <c r="D872" s="3398"/>
      <c r="E872" s="3398"/>
      <c r="F872" s="5214" t="s">
        <v>2909</v>
      </c>
      <c r="G872" s="5214"/>
      <c r="H872" s="5214"/>
      <c r="I872" s="5214"/>
      <c r="J872" s="5214"/>
      <c r="K872" s="5214"/>
      <c r="L872" s="5214"/>
      <c r="M872" s="5214"/>
      <c r="N872" s="5215"/>
      <c r="O872" s="2801"/>
      <c r="P872" s="2801"/>
      <c r="Q872" s="2801"/>
      <c r="R872" s="2801"/>
      <c r="S872" s="3377" t="s">
        <v>2916</v>
      </c>
      <c r="T872" s="2856"/>
      <c r="U872" s="2831"/>
      <c r="V872" s="2801"/>
      <c r="W872" s="3383" t="s">
        <v>37</v>
      </c>
      <c r="X872" s="3383"/>
      <c r="Y872" s="3383"/>
      <c r="Z872" s="2801"/>
      <c r="AA872" s="3755" t="s">
        <v>2974</v>
      </c>
      <c r="AB872" s="2834"/>
      <c r="AC872" s="2834"/>
      <c r="AD872" s="2834"/>
      <c r="AE872" s="2834"/>
    </row>
    <row r="873" spans="1:31" ht="18.75" customHeight="1">
      <c r="A873" s="5209"/>
      <c r="B873" s="3073">
        <v>2</v>
      </c>
      <c r="C873" s="3079" t="s">
        <v>2727</v>
      </c>
      <c r="D873" s="3398"/>
      <c r="E873" s="3398"/>
      <c r="F873" s="5214"/>
      <c r="G873" s="5214"/>
      <c r="H873" s="5214"/>
      <c r="I873" s="5214"/>
      <c r="J873" s="5214"/>
      <c r="K873" s="5214"/>
      <c r="L873" s="5214"/>
      <c r="M873" s="5214"/>
      <c r="N873" s="5215"/>
      <c r="O873" s="2801"/>
      <c r="P873" s="2831"/>
      <c r="Q873" s="2831"/>
      <c r="R873" s="2831"/>
      <c r="S873" s="3377" t="s">
        <v>2897</v>
      </c>
      <c r="T873" s="2856"/>
      <c r="U873" s="2831"/>
      <c r="V873" s="2831"/>
      <c r="W873" s="3383" t="s">
        <v>2901</v>
      </c>
      <c r="X873" s="3383"/>
      <c r="Y873" s="3383"/>
      <c r="Z873" s="2801"/>
      <c r="AA873" s="3755" t="s">
        <v>2974</v>
      </c>
      <c r="AB873" s="2834"/>
      <c r="AC873" s="2834"/>
      <c r="AD873" s="2834"/>
      <c r="AE873" s="2834"/>
    </row>
    <row r="874" spans="1:31" ht="23.25">
      <c r="A874" s="5209"/>
      <c r="B874" s="3076">
        <v>3</v>
      </c>
      <c r="C874" s="3081" t="s">
        <v>2750</v>
      </c>
      <c r="D874" s="3399"/>
      <c r="E874" s="3399"/>
      <c r="F874" s="5216"/>
      <c r="G874" s="5216"/>
      <c r="H874" s="5216"/>
      <c r="I874" s="5216"/>
      <c r="J874" s="5216"/>
      <c r="K874" s="5216"/>
      <c r="L874" s="5216"/>
      <c r="M874" s="5216"/>
      <c r="N874" s="5217"/>
      <c r="O874" s="2801"/>
      <c r="P874" s="2831"/>
      <c r="Q874" s="2831"/>
      <c r="R874" s="2831"/>
      <c r="S874" s="3380" t="s">
        <v>2908</v>
      </c>
      <c r="U874" s="3377"/>
      <c r="V874" s="2831"/>
      <c r="W874" s="3383"/>
      <c r="X874" s="3383"/>
      <c r="Y874" s="3383"/>
      <c r="Z874" s="2801"/>
      <c r="AA874" s="3755" t="s">
        <v>2974</v>
      </c>
      <c r="AB874" s="2834"/>
      <c r="AC874" s="2834"/>
      <c r="AD874" s="2834"/>
      <c r="AE874" s="2834"/>
    </row>
    <row r="875" spans="1:31" ht="19.5" customHeight="1" thickBot="1">
      <c r="A875" s="5209"/>
      <c r="B875" s="2702"/>
      <c r="C875" s="2155"/>
      <c r="D875" s="2155"/>
      <c r="E875" s="2155"/>
      <c r="F875" s="2155"/>
      <c r="G875" s="2155"/>
      <c r="H875" s="2155"/>
      <c r="I875" s="2155"/>
      <c r="J875" s="2155"/>
      <c r="K875" s="2155"/>
      <c r="L875" s="2155"/>
      <c r="M875" s="2155"/>
      <c r="N875" s="2199">
        <f>ROW()-8</f>
        <v>867</v>
      </c>
      <c r="O875" s="3625" t="s">
        <v>2931</v>
      </c>
      <c r="P875" s="2831"/>
      <c r="Q875" s="2831"/>
      <c r="R875" s="2831"/>
      <c r="S875" s="3377"/>
      <c r="T875" s="2856"/>
      <c r="U875" s="2831"/>
      <c r="V875" s="2831"/>
      <c r="W875" s="3374" t="s">
        <v>2907</v>
      </c>
      <c r="X875" s="3375"/>
      <c r="Y875" s="3375"/>
      <c r="Z875" s="2801"/>
      <c r="AA875" s="3755" t="s">
        <v>2974</v>
      </c>
      <c r="AB875" s="2834"/>
      <c r="AC875" s="2834"/>
      <c r="AD875" s="2834"/>
      <c r="AE875" s="2834"/>
    </row>
    <row r="876" spans="1:31" ht="15" customHeight="1">
      <c r="A876" s="5209"/>
      <c r="B876" s="5218" t="s">
        <v>516</v>
      </c>
      <c r="C876" s="5219"/>
      <c r="D876" s="5219"/>
      <c r="E876" s="5219"/>
      <c r="F876" s="5219"/>
      <c r="G876" s="5219"/>
      <c r="H876" s="5220"/>
      <c r="I876" s="5224" t="s">
        <v>48</v>
      </c>
      <c r="J876" s="5225"/>
      <c r="K876" s="5225"/>
      <c r="L876" s="5225"/>
      <c r="M876" s="5225"/>
      <c r="N876" s="5226"/>
      <c r="O876" s="2801"/>
      <c r="P876" s="2856"/>
      <c r="Q876" s="2856"/>
      <c r="R876" s="2856"/>
      <c r="S876" s="2831"/>
      <c r="T876" s="2831"/>
      <c r="U876" s="2831"/>
      <c r="V876" s="2831"/>
      <c r="W876" s="3374"/>
      <c r="X876" s="3375"/>
      <c r="Y876" s="3375"/>
      <c r="Z876" s="2801"/>
      <c r="AA876" s="3755" t="s">
        <v>2974</v>
      </c>
      <c r="AB876" s="2834"/>
      <c r="AC876" s="2834"/>
      <c r="AD876" s="2834"/>
      <c r="AE876" s="2834"/>
    </row>
    <row r="877" spans="1:31" ht="15" customHeight="1">
      <c r="A877" s="5209"/>
      <c r="B877" s="5221"/>
      <c r="C877" s="5222"/>
      <c r="D877" s="5222"/>
      <c r="E877" s="5222"/>
      <c r="F877" s="5222"/>
      <c r="G877" s="5222"/>
      <c r="H877" s="5223"/>
      <c r="I877" s="5227"/>
      <c r="J877" s="5228"/>
      <c r="K877" s="5228"/>
      <c r="L877" s="5228"/>
      <c r="M877" s="5228"/>
      <c r="N877" s="5229"/>
      <c r="O877" s="2801"/>
      <c r="P877" s="2801"/>
      <c r="Q877" s="2801"/>
      <c r="R877" s="2801"/>
      <c r="S877" s="2801"/>
      <c r="T877" s="2801"/>
      <c r="U877" s="2801"/>
      <c r="V877" s="2801"/>
      <c r="W877" s="2801"/>
      <c r="X877" s="2801"/>
      <c r="Y877" s="2801"/>
      <c r="Z877" s="2801"/>
      <c r="AA877" s="3755" t="s">
        <v>2974</v>
      </c>
      <c r="AB877" s="2834"/>
      <c r="AC877" s="2834"/>
      <c r="AD877" s="2834"/>
      <c r="AE877" s="2834"/>
    </row>
    <row r="878" spans="1:31" ht="15" customHeight="1">
      <c r="A878" s="5209"/>
      <c r="B878" s="5221"/>
      <c r="C878" s="5222"/>
      <c r="D878" s="5222"/>
      <c r="E878" s="5222"/>
      <c r="F878" s="5222"/>
      <c r="G878" s="5222"/>
      <c r="H878" s="5223"/>
      <c r="I878" s="4956">
        <v>0.74299999999999999</v>
      </c>
      <c r="J878" s="4957"/>
      <c r="K878" s="4958">
        <v>1.0745</v>
      </c>
      <c r="L878" s="4958"/>
      <c r="M878" s="5200">
        <v>10.185000000000002</v>
      </c>
      <c r="N878" s="5201"/>
      <c r="O878" s="2801"/>
      <c r="P878" s="2801"/>
      <c r="Q878" s="2801"/>
      <c r="R878" s="2801"/>
      <c r="S878" s="2801"/>
      <c r="T878" s="2801"/>
      <c r="U878" s="2801"/>
      <c r="V878" s="2801"/>
      <c r="W878" s="2801"/>
      <c r="X878" s="2801"/>
      <c r="Y878" s="2801"/>
      <c r="Z878" s="2801"/>
      <c r="AA878" s="3755" t="s">
        <v>2974</v>
      </c>
      <c r="AB878" s="2834"/>
      <c r="AC878" s="2834"/>
      <c r="AD878" s="2834"/>
      <c r="AE878" s="2834"/>
    </row>
    <row r="879" spans="1:31" ht="15.75" customHeight="1" thickBot="1">
      <c r="A879" s="5209"/>
      <c r="B879" s="5221"/>
      <c r="C879" s="5222"/>
      <c r="D879" s="5222"/>
      <c r="E879" s="5222"/>
      <c r="F879" s="5222"/>
      <c r="G879" s="5222"/>
      <c r="H879" s="5223"/>
      <c r="I879" s="4956"/>
      <c r="J879" s="4957"/>
      <c r="K879" s="4958"/>
      <c r="L879" s="4958"/>
      <c r="M879" s="5200"/>
      <c r="N879" s="5201"/>
      <c r="O879" s="2801"/>
      <c r="P879" s="2801"/>
      <c r="Q879" s="2801"/>
      <c r="R879" s="2801"/>
      <c r="S879" s="2801"/>
      <c r="T879" s="2801"/>
      <c r="U879" s="2801"/>
      <c r="V879" s="2801"/>
      <c r="W879" s="2801"/>
      <c r="X879" s="2801"/>
      <c r="Y879" s="2801"/>
      <c r="Z879" s="2801"/>
      <c r="AA879" s="3755" t="s">
        <v>2974</v>
      </c>
      <c r="AB879" s="2834"/>
      <c r="AC879" s="2834"/>
      <c r="AD879" s="2834"/>
      <c r="AE879" s="2834"/>
    </row>
    <row r="880" spans="1:31" ht="15" customHeight="1">
      <c r="A880" s="5209"/>
      <c r="B880" s="5221"/>
      <c r="C880" s="5222"/>
      <c r="D880" s="5222"/>
      <c r="E880" s="5222"/>
      <c r="F880" s="5222"/>
      <c r="G880" s="5222"/>
      <c r="H880" s="5223"/>
      <c r="I880" s="4956"/>
      <c r="J880" s="4957"/>
      <c r="K880" s="4958"/>
      <c r="L880" s="4958"/>
      <c r="M880" s="5200"/>
      <c r="N880" s="5201"/>
      <c r="O880" s="2801"/>
      <c r="P880" s="2801"/>
      <c r="Q880" s="2801"/>
      <c r="R880" s="2801"/>
      <c r="S880" s="5072" t="s">
        <v>2912</v>
      </c>
      <c r="T880" s="5073"/>
      <c r="U880" s="5076" t="s">
        <v>2459</v>
      </c>
      <c r="V880" s="5077"/>
      <c r="W880" s="5078" t="s">
        <v>2470</v>
      </c>
      <c r="X880" s="5079"/>
      <c r="Y880" s="5080"/>
      <c r="Z880" s="2801"/>
      <c r="AA880" s="3755" t="s">
        <v>2974</v>
      </c>
      <c r="AB880" s="2834"/>
      <c r="AC880" s="2834"/>
      <c r="AD880" s="2834"/>
      <c r="AE880" s="2834"/>
    </row>
    <row r="881" spans="1:31" ht="21" customHeight="1">
      <c r="A881" s="5209"/>
      <c r="B881" s="5221"/>
      <c r="C881" s="5222"/>
      <c r="D881" s="5222"/>
      <c r="E881" s="5222"/>
      <c r="F881" s="5222"/>
      <c r="G881" s="5222"/>
      <c r="H881" s="5223"/>
      <c r="I881" s="5202" t="s">
        <v>529</v>
      </c>
      <c r="J881" s="5203"/>
      <c r="K881" s="5204" t="s">
        <v>530</v>
      </c>
      <c r="L881" s="5204"/>
      <c r="M881" s="5205" t="s">
        <v>531</v>
      </c>
      <c r="N881" s="5206"/>
      <c r="O881" s="2801"/>
      <c r="P881" s="2801"/>
      <c r="Q881" s="2801"/>
      <c r="R881" s="2801"/>
      <c r="S881" s="5074"/>
      <c r="T881" s="5075"/>
      <c r="U881" s="5060" t="s">
        <v>2830</v>
      </c>
      <c r="V881" s="5061"/>
      <c r="W881" s="5081"/>
      <c r="X881" s="5082"/>
      <c r="Y881" s="5083"/>
      <c r="Z881" s="2801"/>
      <c r="AA881" s="3755" t="s">
        <v>2974</v>
      </c>
      <c r="AB881" s="2834"/>
      <c r="AC881" s="2834"/>
      <c r="AD881" s="2834"/>
      <c r="AE881" s="2834"/>
    </row>
    <row r="882" spans="1:31" ht="15.75" customHeight="1">
      <c r="A882" s="5209"/>
      <c r="B882" s="5221"/>
      <c r="C882" s="5222"/>
      <c r="D882" s="5222"/>
      <c r="E882" s="5222"/>
      <c r="F882" s="5222"/>
      <c r="G882" s="5222"/>
      <c r="H882" s="5223"/>
      <c r="I882" s="5202"/>
      <c r="J882" s="5203"/>
      <c r="K882" s="5204"/>
      <c r="L882" s="5204"/>
      <c r="M882" s="5205"/>
      <c r="N882" s="5206"/>
      <c r="O882" s="2801"/>
      <c r="P882" s="2801"/>
      <c r="Q882" s="2801"/>
      <c r="R882" s="2801"/>
      <c r="S882" s="5074"/>
      <c r="T882" s="5075"/>
      <c r="U882" s="5060"/>
      <c r="V882" s="5061"/>
      <c r="W882" s="3188"/>
      <c r="X882" s="3181"/>
      <c r="Y882" s="5051" t="s">
        <v>2835</v>
      </c>
      <c r="Z882" s="2801"/>
      <c r="AA882" s="3755" t="s">
        <v>2974</v>
      </c>
      <c r="AB882" s="2834"/>
      <c r="AC882" s="2834"/>
      <c r="AD882" s="2834"/>
      <c r="AE882" s="2834"/>
    </row>
    <row r="883" spans="1:31" ht="15.75" customHeight="1">
      <c r="A883" s="5209"/>
      <c r="B883" s="5221"/>
      <c r="C883" s="5222"/>
      <c r="D883" s="5222"/>
      <c r="E883" s="5222"/>
      <c r="F883" s="5222"/>
      <c r="G883" s="5222"/>
      <c r="H883" s="5223"/>
      <c r="I883" s="5202"/>
      <c r="J883" s="5203"/>
      <c r="K883" s="5204"/>
      <c r="L883" s="5204"/>
      <c r="M883" s="5205"/>
      <c r="N883" s="5206"/>
      <c r="O883" s="2801"/>
      <c r="P883" s="2801"/>
      <c r="Q883" s="2801"/>
      <c r="R883" s="2801"/>
      <c r="S883" s="5053" t="s">
        <v>2725</v>
      </c>
      <c r="T883" s="3325"/>
      <c r="U883" s="5055" t="s">
        <v>2465</v>
      </c>
      <c r="V883" s="5057" t="s">
        <v>2427</v>
      </c>
      <c r="W883" s="3326"/>
      <c r="X883" s="3327"/>
      <c r="Y883" s="5051"/>
      <c r="Z883" s="2801"/>
      <c r="AA883" s="3755" t="s">
        <v>2974</v>
      </c>
      <c r="AB883" s="2834"/>
      <c r="AC883" s="2834"/>
      <c r="AD883" s="2834"/>
      <c r="AE883" s="2834"/>
    </row>
    <row r="884" spans="1:31" ht="16.5" customHeight="1" thickBot="1">
      <c r="A884" s="5209"/>
      <c r="B884" s="5168" t="s">
        <v>754</v>
      </c>
      <c r="C884" s="4921"/>
      <c r="D884" s="4921"/>
      <c r="E884" s="4921"/>
      <c r="F884" s="4921"/>
      <c r="G884" s="4921"/>
      <c r="H884" s="4921"/>
      <c r="I884" s="4921"/>
      <c r="J884" s="4921"/>
      <c r="K884" s="4921"/>
      <c r="L884" s="4921"/>
      <c r="M884" s="4921"/>
      <c r="N884" s="5169"/>
      <c r="O884" s="2801"/>
      <c r="P884" s="2801"/>
      <c r="Q884" s="2801"/>
      <c r="R884" s="2801"/>
      <c r="S884" s="5054"/>
      <c r="T884" s="3325"/>
      <c r="U884" s="5056"/>
      <c r="V884" s="5058"/>
      <c r="W884" s="3274"/>
      <c r="X884" s="3275"/>
      <c r="Y884" s="5052"/>
      <c r="Z884" s="2801"/>
      <c r="AA884" s="3755" t="s">
        <v>2974</v>
      </c>
      <c r="AB884" s="2834"/>
      <c r="AC884" s="2834"/>
      <c r="AD884" s="2834"/>
      <c r="AE884" s="2834"/>
    </row>
    <row r="885" spans="1:31" ht="15.75" customHeight="1">
      <c r="A885" s="5209"/>
      <c r="B885" s="2208"/>
      <c r="C885" s="2209"/>
      <c r="D885" s="2209"/>
      <c r="E885" s="2210"/>
      <c r="F885" s="2209"/>
      <c r="G885" s="2209"/>
      <c r="H885" s="2209"/>
      <c r="I885" s="2209"/>
      <c r="J885" s="2209"/>
      <c r="K885" s="2209"/>
      <c r="L885" s="2209"/>
      <c r="M885" s="2209"/>
      <c r="N885" s="2211"/>
      <c r="O885" s="2801"/>
      <c r="P885" s="2801"/>
      <c r="Q885" s="2801"/>
      <c r="R885" s="2801"/>
      <c r="S885" s="3202"/>
      <c r="T885" s="3203"/>
      <c r="U885" s="2961"/>
      <c r="V885" s="2808"/>
      <c r="W885" s="3183" t="str">
        <f t="shared" ref="W885:W920" si="52">SUBSTITUTE(S885,U885,V885)</f>
        <v/>
      </c>
      <c r="X885" s="3184" t="str">
        <f t="shared" ref="X885:X920" si="53">TRIM(W885)</f>
        <v/>
      </c>
      <c r="Y885" s="3189" t="str">
        <f t="shared" ref="Y885:Y920" si="54">IF(S885="","",UPPER(LEFT(X885,1))&amp;RIGHT(X885,LEN(X885)-1))</f>
        <v/>
      </c>
      <c r="Z885" s="2801"/>
      <c r="AA885" s="3755" t="s">
        <v>2974</v>
      </c>
      <c r="AB885" s="2834"/>
      <c r="AC885" s="2834"/>
      <c r="AD885" s="2834"/>
      <c r="AE885" s="2834"/>
    </row>
    <row r="886" spans="1:31" ht="21">
      <c r="A886" s="5209"/>
      <c r="B886" s="5170" t="s">
        <v>534</v>
      </c>
      <c r="C886" s="5171"/>
      <c r="D886" s="5171"/>
      <c r="E886" s="2212" t="s">
        <v>126</v>
      </c>
      <c r="F886" s="2213"/>
      <c r="G886" s="2352"/>
      <c r="H886" s="2214" t="s">
        <v>535</v>
      </c>
      <c r="I886" s="5172" t="s">
        <v>536</v>
      </c>
      <c r="J886" s="5172"/>
      <c r="K886" s="5172"/>
      <c r="L886" s="5172"/>
      <c r="M886" s="5172"/>
      <c r="N886" s="5173"/>
      <c r="O886" s="2801"/>
      <c r="P886" s="2801"/>
      <c r="Q886" s="2801"/>
      <c r="R886" s="2801"/>
      <c r="S886" s="3202" t="s">
        <v>126</v>
      </c>
      <c r="T886" s="3203"/>
      <c r="U886" s="2961"/>
      <c r="V886" s="2808"/>
      <c r="W886" s="3183" t="str">
        <f t="shared" si="52"/>
        <v>1 gr = 2 zéros après la virgule du Kg</v>
      </c>
      <c r="X886" s="3184" t="str">
        <f t="shared" si="53"/>
        <v>1 gr = 2 zéros après la virgule du Kg</v>
      </c>
      <c r="Y886" s="3189" t="str">
        <f t="shared" si="54"/>
        <v>1 gr = 2 zéros après la virgule du Kg</v>
      </c>
      <c r="Z886" s="2801"/>
      <c r="AA886" s="3755" t="s">
        <v>2974</v>
      </c>
      <c r="AB886" s="2834"/>
      <c r="AC886" s="2834"/>
      <c r="AD886" s="2834"/>
      <c r="AE886" s="2834"/>
    </row>
    <row r="887" spans="1:31" ht="15.75" customHeight="1">
      <c r="A887" s="5209"/>
      <c r="B887" s="2564" t="s">
        <v>24</v>
      </c>
      <c r="C887" s="2215" t="s">
        <v>27</v>
      </c>
      <c r="D887" s="2215" t="s">
        <v>264</v>
      </c>
      <c r="E887" s="2212" t="s">
        <v>258</v>
      </c>
      <c r="F887" s="2352"/>
      <c r="G887" s="2352"/>
      <c r="H887" s="3100" t="s">
        <v>316</v>
      </c>
      <c r="I887" s="5174" t="s">
        <v>24</v>
      </c>
      <c r="J887" s="5174"/>
      <c r="K887" s="5175" t="s">
        <v>27</v>
      </c>
      <c r="L887" s="5175"/>
      <c r="M887" s="5176" t="s">
        <v>264</v>
      </c>
      <c r="N887" s="5177"/>
      <c r="O887" s="2801"/>
      <c r="P887" s="2801"/>
      <c r="Q887" s="2801"/>
      <c r="R887" s="2801"/>
      <c r="S887" s="3202" t="s">
        <v>258</v>
      </c>
      <c r="T887" s="3203"/>
      <c r="U887" s="2961" t="s">
        <v>2816</v>
      </c>
      <c r="V887" s="2808"/>
      <c r="W887" s="3183" t="str">
        <f t="shared" si="52"/>
        <v>pour 1.5g ajoutez une décimale</v>
      </c>
      <c r="X887" s="3184" t="str">
        <f t="shared" si="53"/>
        <v>pour 1.5g ajoutez une décimale</v>
      </c>
      <c r="Y887" s="3189" t="str">
        <f t="shared" si="54"/>
        <v>Pour 1.5g ajoutez une décimale</v>
      </c>
      <c r="Z887" s="2801"/>
      <c r="AA887" s="3755" t="s">
        <v>2974</v>
      </c>
      <c r="AB887" s="2834"/>
      <c r="AC887" s="2834"/>
      <c r="AD887" s="2834"/>
      <c r="AE887" s="2834"/>
    </row>
    <row r="888" spans="1:31" ht="15.75" customHeight="1">
      <c r="A888" s="5209"/>
      <c r="B888" s="3468" t="s">
        <v>488</v>
      </c>
      <c r="C888" s="3469" t="s">
        <v>489</v>
      </c>
      <c r="D888" s="2202" t="s">
        <v>490</v>
      </c>
      <c r="E888" s="2216"/>
      <c r="F888" s="2217" t="s">
        <v>537</v>
      </c>
      <c r="G888" s="2218" t="str">
        <f>LEFT(ADDRESS(1,COLUMN(),4),LEN(ADDRESS(1,COLUMN(),4))-1)</f>
        <v>G</v>
      </c>
      <c r="H888" s="3098" t="s">
        <v>538</v>
      </c>
      <c r="I888" s="3089" t="s">
        <v>539</v>
      </c>
      <c r="J888" s="3090" t="s">
        <v>540</v>
      </c>
      <c r="K888" s="3094" t="s">
        <v>539</v>
      </c>
      <c r="L888" s="3093" t="s">
        <v>540</v>
      </c>
      <c r="M888" s="3097" t="s">
        <v>539</v>
      </c>
      <c r="N888" s="3096" t="s">
        <v>540</v>
      </c>
      <c r="O888" s="2801"/>
      <c r="P888" s="2801"/>
      <c r="Q888" s="2801"/>
      <c r="R888" s="2801"/>
      <c r="S888" s="3202" t="s">
        <v>348</v>
      </c>
      <c r="T888" s="3203"/>
      <c r="U888" s="2961"/>
      <c r="V888" s="2808"/>
      <c r="W888" s="3183" t="str">
        <f t="shared" si="52"/>
        <v>saisir ou coller vos produits</v>
      </c>
      <c r="X888" s="3184" t="str">
        <f t="shared" si="53"/>
        <v>saisir ou coller vos produits</v>
      </c>
      <c r="Y888" s="3189" t="str">
        <f t="shared" si="54"/>
        <v>Saisir ou coller vos produits</v>
      </c>
      <c r="Z888" s="2801"/>
      <c r="AA888" s="3755" t="s">
        <v>2974</v>
      </c>
      <c r="AB888" s="2834"/>
      <c r="AC888" s="2834"/>
      <c r="AD888" s="2834"/>
      <c r="AE888" s="2834"/>
    </row>
    <row r="889" spans="1:31" ht="15.75" customHeight="1">
      <c r="A889" s="5209"/>
      <c r="B889" s="3086" t="s">
        <v>800</v>
      </c>
      <c r="C889" s="3087" t="s">
        <v>800</v>
      </c>
      <c r="D889" s="3088" t="s">
        <v>800</v>
      </c>
      <c r="E889" s="2193"/>
      <c r="F889" s="2193"/>
      <c r="G889" s="3099" t="s">
        <v>316</v>
      </c>
      <c r="H889" s="3234" t="str">
        <f>LEFT(ADDRESS(1,COLUMN(),4),LEN(ADDRESS(1,COLUMN(),4))-1)</f>
        <v>H</v>
      </c>
      <c r="I889" s="2193"/>
      <c r="J889" s="2193"/>
      <c r="K889" s="2193"/>
      <c r="L889" s="2193"/>
      <c r="M889" s="2193"/>
      <c r="N889" s="2491"/>
      <c r="O889" s="2801"/>
      <c r="P889" s="2801"/>
      <c r="Q889" s="2801"/>
      <c r="R889" s="2801"/>
      <c r="S889" s="3202" t="s">
        <v>2747</v>
      </c>
      <c r="T889" s="3203"/>
      <c r="U889" s="2961"/>
      <c r="V889" s="2808"/>
      <c r="W889" s="3183" t="str">
        <f t="shared" si="52"/>
        <v>dans cette colonne E</v>
      </c>
      <c r="X889" s="3184" t="str">
        <f t="shared" si="53"/>
        <v>dans cette colonne E</v>
      </c>
      <c r="Y889" s="3189" t="str">
        <f t="shared" si="54"/>
        <v>Dans cette colonne E</v>
      </c>
      <c r="Z889" s="2801"/>
      <c r="AA889" s="3755" t="s">
        <v>2974</v>
      </c>
      <c r="AB889" s="2834"/>
      <c r="AC889" s="2834"/>
      <c r="AD889" s="2834"/>
      <c r="AE889" s="2834"/>
    </row>
    <row r="890" spans="1:31" ht="15.75" customHeight="1">
      <c r="A890" s="5209"/>
      <c r="B890" s="3057"/>
      <c r="C890" s="3058"/>
      <c r="D890" s="3069"/>
      <c r="E890" s="2160"/>
      <c r="F890" s="2160"/>
      <c r="G890" s="3107" t="s">
        <v>541</v>
      </c>
      <c r="H890" s="2974"/>
      <c r="I890" s="3101">
        <f>(B890/B921)*I878</f>
        <v>0</v>
      </c>
      <c r="J890" s="3102">
        <f t="shared" ref="J890:J919" si="55">H890*I890</f>
        <v>0</v>
      </c>
      <c r="K890" s="3103">
        <f>(C890/C921)*K878</f>
        <v>0</v>
      </c>
      <c r="L890" s="3104">
        <f t="shared" ref="L890:L919" si="56">H890*K890</f>
        <v>0</v>
      </c>
      <c r="M890" s="3105">
        <f>(D890/D921)*M878</f>
        <v>0</v>
      </c>
      <c r="N890" s="3106">
        <f t="shared" ref="N890:N919" si="57">H890*M890</f>
        <v>0</v>
      </c>
      <c r="O890" s="2801"/>
      <c r="P890" s="2801"/>
      <c r="Q890" s="2801"/>
      <c r="R890" s="2801"/>
      <c r="S890" s="3202" t="s">
        <v>2748</v>
      </c>
      <c r="T890" s="3203"/>
      <c r="U890" s="2961" t="s">
        <v>2815</v>
      </c>
      <c r="V890" s="2808"/>
      <c r="W890" s="3183" t="str">
        <f t="shared" si="52"/>
        <v>et les grammages</v>
      </c>
      <c r="X890" s="3184" t="str">
        <f t="shared" si="53"/>
        <v>et les grammages</v>
      </c>
      <c r="Y890" s="3189" t="str">
        <f t="shared" si="54"/>
        <v>Et les grammages</v>
      </c>
      <c r="Z890" s="2801"/>
      <c r="AA890" s="3755" t="s">
        <v>2974</v>
      </c>
      <c r="AB890" s="2834"/>
      <c r="AC890" s="2834"/>
      <c r="AD890" s="2834"/>
      <c r="AE890" s="2834"/>
    </row>
    <row r="891" spans="1:31" ht="21">
      <c r="A891" s="5209"/>
      <c r="B891" s="3057"/>
      <c r="C891" s="3058"/>
      <c r="D891" s="3069"/>
      <c r="E891" s="2160"/>
      <c r="F891" s="2160"/>
      <c r="G891" s="3107" t="s">
        <v>544</v>
      </c>
      <c r="H891" s="2973"/>
      <c r="I891" s="3101">
        <f>(B891/B921)*I878</f>
        <v>0</v>
      </c>
      <c r="J891" s="3102">
        <f t="shared" si="55"/>
        <v>0</v>
      </c>
      <c r="K891" s="3103">
        <f>(C891/C921)*K878</f>
        <v>0</v>
      </c>
      <c r="L891" s="3104">
        <f t="shared" si="56"/>
        <v>0</v>
      </c>
      <c r="M891" s="3105">
        <f>(D891/D921)*M878</f>
        <v>0</v>
      </c>
      <c r="N891" s="3106">
        <f t="shared" si="57"/>
        <v>0</v>
      </c>
      <c r="O891" s="2801"/>
      <c r="P891" s="2801"/>
      <c r="Q891" s="2801"/>
      <c r="R891" s="2801"/>
      <c r="S891" s="3202"/>
      <c r="T891" s="3203"/>
      <c r="U891" s="2961"/>
      <c r="V891" s="2808"/>
      <c r="W891" s="3183" t="str">
        <f t="shared" si="52"/>
        <v/>
      </c>
      <c r="X891" s="3184" t="str">
        <f t="shared" si="53"/>
        <v/>
      </c>
      <c r="Y891" s="3189" t="str">
        <f t="shared" si="54"/>
        <v/>
      </c>
      <c r="Z891" s="2801"/>
      <c r="AA891" s="3594" t="s">
        <v>2373</v>
      </c>
    </row>
    <row r="892" spans="1:31" ht="21">
      <c r="A892" s="5209"/>
      <c r="B892" s="3057"/>
      <c r="C892" s="3058"/>
      <c r="D892" s="3069"/>
      <c r="E892" s="2160"/>
      <c r="F892" s="2160"/>
      <c r="G892" s="3107" t="s">
        <v>549</v>
      </c>
      <c r="H892" s="2974"/>
      <c r="I892" s="3101">
        <f>(B892/B921)*I878</f>
        <v>0</v>
      </c>
      <c r="J892" s="3102">
        <f t="shared" si="55"/>
        <v>0</v>
      </c>
      <c r="K892" s="3103">
        <f>(C892/C921)*K878</f>
        <v>0</v>
      </c>
      <c r="L892" s="3104">
        <f t="shared" si="56"/>
        <v>0</v>
      </c>
      <c r="M892" s="3105">
        <f>(D892/D921)*M878</f>
        <v>0</v>
      </c>
      <c r="N892" s="3106">
        <f t="shared" si="57"/>
        <v>0</v>
      </c>
      <c r="O892" s="2801"/>
      <c r="P892" s="2801"/>
      <c r="Q892" s="2801"/>
      <c r="R892" s="2801"/>
      <c r="S892" s="3202"/>
      <c r="T892" s="3203"/>
      <c r="U892" s="2961"/>
      <c r="V892" s="2808"/>
      <c r="W892" s="3183" t="str">
        <f t="shared" si="52"/>
        <v/>
      </c>
      <c r="X892" s="3184" t="str">
        <f t="shared" si="53"/>
        <v/>
      </c>
      <c r="Y892" s="3189" t="str">
        <f t="shared" si="54"/>
        <v/>
      </c>
      <c r="Z892" s="2801"/>
      <c r="AA892" s="3594" t="s">
        <v>2373</v>
      </c>
    </row>
    <row r="893" spans="1:31" ht="21">
      <c r="A893" s="5209"/>
      <c r="B893" s="3057"/>
      <c r="C893" s="3058"/>
      <c r="D893" s="3069"/>
      <c r="E893" s="2160"/>
      <c r="F893" s="2160"/>
      <c r="G893" s="3107" t="s">
        <v>550</v>
      </c>
      <c r="H893" s="2973"/>
      <c r="I893" s="3101">
        <f>(B893/B921)*I878</f>
        <v>0</v>
      </c>
      <c r="J893" s="3102">
        <f t="shared" si="55"/>
        <v>0</v>
      </c>
      <c r="K893" s="3103">
        <f>(C893/C921)*K878</f>
        <v>0</v>
      </c>
      <c r="L893" s="3104">
        <f t="shared" si="56"/>
        <v>0</v>
      </c>
      <c r="M893" s="3105">
        <f>(D893/D921)*M878</f>
        <v>0</v>
      </c>
      <c r="N893" s="3106">
        <f t="shared" si="57"/>
        <v>0</v>
      </c>
      <c r="O893" s="2801"/>
      <c r="P893" s="2801"/>
      <c r="Q893" s="2801"/>
      <c r="R893" s="2801"/>
      <c r="S893" s="3202"/>
      <c r="T893" s="3203"/>
      <c r="U893" s="2961"/>
      <c r="V893" s="2808"/>
      <c r="W893" s="3183" t="str">
        <f t="shared" si="52"/>
        <v/>
      </c>
      <c r="X893" s="3184" t="str">
        <f t="shared" si="53"/>
        <v/>
      </c>
      <c r="Y893" s="3189" t="str">
        <f t="shared" si="54"/>
        <v/>
      </c>
      <c r="Z893" s="2801"/>
      <c r="AA893" s="3594" t="s">
        <v>2373</v>
      </c>
    </row>
    <row r="894" spans="1:31" ht="21">
      <c r="A894" s="5209"/>
      <c r="B894" s="3057"/>
      <c r="C894" s="3058"/>
      <c r="D894" s="3069"/>
      <c r="E894" s="2160"/>
      <c r="F894" s="2160"/>
      <c r="G894" s="3107" t="s">
        <v>551</v>
      </c>
      <c r="H894" s="2974"/>
      <c r="I894" s="3101">
        <f>(B894/B921)*I878</f>
        <v>0</v>
      </c>
      <c r="J894" s="3102">
        <f t="shared" si="55"/>
        <v>0</v>
      </c>
      <c r="K894" s="3103">
        <f>(C894/C921)*K878</f>
        <v>0</v>
      </c>
      <c r="L894" s="3104">
        <f t="shared" si="56"/>
        <v>0</v>
      </c>
      <c r="M894" s="3105">
        <f>(D894/D921)*M878</f>
        <v>0</v>
      </c>
      <c r="N894" s="3106">
        <f t="shared" si="57"/>
        <v>0</v>
      </c>
      <c r="O894" s="2801"/>
      <c r="P894" s="2801"/>
      <c r="Q894" s="2801"/>
      <c r="R894" s="2801"/>
      <c r="S894" s="3202"/>
      <c r="T894" s="3203"/>
      <c r="U894" s="2961"/>
      <c r="V894" s="2808"/>
      <c r="W894" s="3183" t="str">
        <f t="shared" si="52"/>
        <v/>
      </c>
      <c r="X894" s="3184" t="str">
        <f t="shared" si="53"/>
        <v/>
      </c>
      <c r="Y894" s="3189" t="str">
        <f t="shared" si="54"/>
        <v/>
      </c>
      <c r="Z894" s="2801"/>
      <c r="AA894" s="3594" t="s">
        <v>2373</v>
      </c>
    </row>
    <row r="895" spans="1:31" ht="21">
      <c r="A895" s="5209"/>
      <c r="B895" s="3057"/>
      <c r="C895" s="3058"/>
      <c r="D895" s="3069"/>
      <c r="E895" s="2160"/>
      <c r="F895" s="2160"/>
      <c r="G895" s="3107" t="s">
        <v>553</v>
      </c>
      <c r="H895" s="2973"/>
      <c r="I895" s="3101">
        <f>(B895/B921)*I878</f>
        <v>0</v>
      </c>
      <c r="J895" s="3102">
        <f t="shared" si="55"/>
        <v>0</v>
      </c>
      <c r="K895" s="3103">
        <f>(C895/C921)*K878</f>
        <v>0</v>
      </c>
      <c r="L895" s="3104">
        <f t="shared" si="56"/>
        <v>0</v>
      </c>
      <c r="M895" s="3105">
        <f>(D895/D921)*M878</f>
        <v>0</v>
      </c>
      <c r="N895" s="3106">
        <f t="shared" si="57"/>
        <v>0</v>
      </c>
      <c r="O895" s="2801"/>
      <c r="P895" s="2801"/>
      <c r="Q895" s="2801"/>
      <c r="R895" s="2801"/>
      <c r="S895" s="3202" t="s">
        <v>399</v>
      </c>
      <c r="T895" s="3203"/>
      <c r="U895" s="2961"/>
      <c r="V895" s="2808"/>
      <c r="W895" s="3183" t="str">
        <f t="shared" si="52"/>
        <v>Fondant blanc</v>
      </c>
      <c r="X895" s="3184" t="str">
        <f t="shared" si="53"/>
        <v>Fondant blanc</v>
      </c>
      <c r="Y895" s="3189" t="str">
        <f t="shared" si="54"/>
        <v>Fondant blanc</v>
      </c>
      <c r="Z895" s="2801"/>
      <c r="AA895" s="3594" t="s">
        <v>2373</v>
      </c>
    </row>
    <row r="896" spans="1:31" ht="21">
      <c r="A896" s="5209"/>
      <c r="B896" s="3057"/>
      <c r="C896" s="3058"/>
      <c r="D896" s="3069"/>
      <c r="E896" s="2160"/>
      <c r="F896" s="2160"/>
      <c r="G896" s="3107"/>
      <c r="H896" s="2974"/>
      <c r="I896" s="3101">
        <f>(B896/B921)*I878</f>
        <v>0</v>
      </c>
      <c r="J896" s="3102">
        <f t="shared" si="55"/>
        <v>0</v>
      </c>
      <c r="K896" s="3103">
        <f>(C896/C921)*K878</f>
        <v>0</v>
      </c>
      <c r="L896" s="3104">
        <f t="shared" si="56"/>
        <v>0</v>
      </c>
      <c r="M896" s="3105">
        <f>(D896/D921)*M878</f>
        <v>0</v>
      </c>
      <c r="N896" s="3106">
        <f t="shared" si="57"/>
        <v>0</v>
      </c>
      <c r="O896" s="2801"/>
      <c r="P896" s="2801"/>
      <c r="Q896" s="2801"/>
      <c r="R896" s="2801"/>
      <c r="S896" s="3202" t="s">
        <v>401</v>
      </c>
      <c r="T896" s="3203"/>
      <c r="U896" s="2961"/>
      <c r="V896" s="2808"/>
      <c r="W896" s="3183" t="str">
        <f t="shared" si="52"/>
        <v>Chocolat blanc</v>
      </c>
      <c r="X896" s="3184" t="str">
        <f t="shared" si="53"/>
        <v>Chocolat blanc</v>
      </c>
      <c r="Y896" s="3189" t="str">
        <f t="shared" si="54"/>
        <v>Chocolat blanc</v>
      </c>
      <c r="Z896" s="2801"/>
      <c r="AA896" s="3594" t="s">
        <v>2373</v>
      </c>
    </row>
    <row r="897" spans="1:27" ht="21">
      <c r="A897" s="5209"/>
      <c r="B897" s="3057"/>
      <c r="C897" s="3058"/>
      <c r="D897" s="3069"/>
      <c r="E897" s="2160"/>
      <c r="F897" s="2160"/>
      <c r="G897" s="3107" t="s">
        <v>335</v>
      </c>
      <c r="H897" s="2973"/>
      <c r="I897" s="3101">
        <f>(B897/B921)*I878</f>
        <v>0</v>
      </c>
      <c r="J897" s="3102">
        <f t="shared" si="55"/>
        <v>0</v>
      </c>
      <c r="K897" s="3103">
        <f>(C897/C921)*K878</f>
        <v>0</v>
      </c>
      <c r="L897" s="3104">
        <f t="shared" si="56"/>
        <v>0</v>
      </c>
      <c r="M897" s="3105">
        <f>(D897/D921)*M878</f>
        <v>0</v>
      </c>
      <c r="N897" s="3106">
        <f t="shared" si="57"/>
        <v>0</v>
      </c>
      <c r="O897" s="2801"/>
      <c r="P897" s="2801"/>
      <c r="Q897" s="2801"/>
      <c r="R897" s="2801"/>
      <c r="S897" s="3202"/>
      <c r="T897" s="3203"/>
      <c r="U897" s="2961"/>
      <c r="V897" s="2808"/>
      <c r="W897" s="3183" t="str">
        <f t="shared" si="52"/>
        <v/>
      </c>
      <c r="X897" s="3184" t="str">
        <f t="shared" si="53"/>
        <v/>
      </c>
      <c r="Y897" s="3189" t="str">
        <f t="shared" si="54"/>
        <v/>
      </c>
      <c r="Z897" s="2801"/>
      <c r="AA897" s="3594" t="s">
        <v>2373</v>
      </c>
    </row>
    <row r="898" spans="1:27" ht="21">
      <c r="A898" s="5209"/>
      <c r="B898" s="3057"/>
      <c r="C898" s="3058"/>
      <c r="D898" s="3069"/>
      <c r="E898" s="2160"/>
      <c r="F898" s="2160"/>
      <c r="G898" s="3107"/>
      <c r="H898" s="2974"/>
      <c r="I898" s="3101">
        <f>(B898/B921)*I878</f>
        <v>0</v>
      </c>
      <c r="J898" s="3102">
        <f t="shared" si="55"/>
        <v>0</v>
      </c>
      <c r="K898" s="3103">
        <f>(C898/C921)*K878</f>
        <v>0</v>
      </c>
      <c r="L898" s="3104">
        <f t="shared" si="56"/>
        <v>0</v>
      </c>
      <c r="M898" s="3105">
        <f>(D898/D921)*M878</f>
        <v>0</v>
      </c>
      <c r="N898" s="3106">
        <f t="shared" si="57"/>
        <v>0</v>
      </c>
      <c r="O898" s="2801"/>
      <c r="P898" s="2801"/>
      <c r="Q898" s="2801"/>
      <c r="R898" s="2801"/>
      <c r="S898" s="3202" t="s">
        <v>392</v>
      </c>
      <c r="T898" s="3203"/>
      <c r="U898" s="2961"/>
      <c r="V898" s="2808"/>
      <c r="W898" s="3183" t="str">
        <f t="shared" si="52"/>
        <v>OU</v>
      </c>
      <c r="X898" s="3184" t="str">
        <f t="shared" si="53"/>
        <v>OU</v>
      </c>
      <c r="Y898" s="3189" t="str">
        <f t="shared" si="54"/>
        <v>OU</v>
      </c>
      <c r="Z898" s="2801"/>
      <c r="AA898" s="3594" t="s">
        <v>2373</v>
      </c>
    </row>
    <row r="899" spans="1:27" ht="21">
      <c r="A899" s="5209"/>
      <c r="B899" s="3057">
        <v>0.25</v>
      </c>
      <c r="C899" s="3058">
        <v>0.17499999999999999</v>
      </c>
      <c r="D899" s="3069">
        <v>2.1</v>
      </c>
      <c r="E899" s="2160"/>
      <c r="F899" s="2160"/>
      <c r="G899" s="3107" t="s">
        <v>274</v>
      </c>
      <c r="H899" s="2973">
        <v>3.24</v>
      </c>
      <c r="I899" s="3101">
        <f>(B899/B921)*I878</f>
        <v>0.74299999999999999</v>
      </c>
      <c r="J899" s="3102">
        <f t="shared" si="55"/>
        <v>2.4073200000000003</v>
      </c>
      <c r="K899" s="3103">
        <f>(C899/C921)*K878</f>
        <v>0.75214999999999999</v>
      </c>
      <c r="L899" s="3104">
        <f t="shared" si="56"/>
        <v>2.436966</v>
      </c>
      <c r="M899" s="3105">
        <f>(D899/D921)*M878</f>
        <v>7.1295000000000019</v>
      </c>
      <c r="N899" s="3106">
        <f t="shared" si="57"/>
        <v>23.099580000000007</v>
      </c>
      <c r="O899" s="2801"/>
      <c r="P899" s="2801"/>
      <c r="Q899" s="2801"/>
      <c r="R899" s="2801"/>
      <c r="S899" s="3202" t="s">
        <v>2749</v>
      </c>
      <c r="T899" s="3203"/>
      <c r="U899" s="2961" t="s">
        <v>2817</v>
      </c>
      <c r="V899" s="2808" t="s">
        <v>2818</v>
      </c>
      <c r="W899" s="3183" t="str">
        <f t="shared" si="52"/>
        <v>coller dans cette colonne A</v>
      </c>
      <c r="X899" s="3184" t="str">
        <f t="shared" si="53"/>
        <v>coller dans cette colonne A</v>
      </c>
      <c r="Y899" s="3189" t="str">
        <f t="shared" si="54"/>
        <v>Coller dans cette colonne A</v>
      </c>
      <c r="Z899" s="2801"/>
      <c r="AA899" s="3594" t="s">
        <v>2373</v>
      </c>
    </row>
    <row r="900" spans="1:27" ht="21">
      <c r="A900" s="5209"/>
      <c r="B900" s="3057"/>
      <c r="C900" s="3058">
        <v>7.4999999999999997E-2</v>
      </c>
      <c r="D900" s="3069">
        <v>0.9</v>
      </c>
      <c r="E900" s="2160"/>
      <c r="F900" s="2160"/>
      <c r="G900" s="3107" t="s">
        <v>558</v>
      </c>
      <c r="H900" s="2974">
        <v>3.24</v>
      </c>
      <c r="I900" s="3101">
        <f>(B900/B921)*I878</f>
        <v>0</v>
      </c>
      <c r="J900" s="3102">
        <f t="shared" si="55"/>
        <v>0</v>
      </c>
      <c r="K900" s="3103">
        <f>(C900/C921)*K878</f>
        <v>0.32234999999999997</v>
      </c>
      <c r="L900" s="3104">
        <f t="shared" si="56"/>
        <v>1.044414</v>
      </c>
      <c r="M900" s="3105">
        <f>(D900/D921)*M878</f>
        <v>3.0555000000000008</v>
      </c>
      <c r="N900" s="3106">
        <f t="shared" si="57"/>
        <v>9.8998200000000036</v>
      </c>
      <c r="O900" s="2801"/>
      <c r="P900" s="2801"/>
      <c r="Q900" s="2801"/>
      <c r="R900" s="2801"/>
      <c r="S900" s="3202" t="s">
        <v>403</v>
      </c>
      <c r="T900" s="3203"/>
      <c r="U900" s="2961"/>
      <c r="V900" s="2808"/>
      <c r="W900" s="3183" t="str">
        <f t="shared" si="52"/>
        <v>les ingrédients</v>
      </c>
      <c r="X900" s="3184" t="str">
        <f t="shared" si="53"/>
        <v>les ingrédients</v>
      </c>
      <c r="Y900" s="3189" t="str">
        <f t="shared" si="54"/>
        <v>Les ingrédients</v>
      </c>
      <c r="Z900" s="2801"/>
      <c r="AA900" s="3594" t="s">
        <v>2373</v>
      </c>
    </row>
    <row r="901" spans="1:27" ht="21">
      <c r="A901" s="5209"/>
      <c r="B901" s="3057"/>
      <c r="C901" s="3058"/>
      <c r="D901" s="3069"/>
      <c r="E901" s="2160"/>
      <c r="F901" s="2160"/>
      <c r="G901" s="3107"/>
      <c r="H901" s="2973"/>
      <c r="I901" s="3101">
        <f>(B901/B921)*I878</f>
        <v>0</v>
      </c>
      <c r="J901" s="3102">
        <f t="shared" si="55"/>
        <v>0</v>
      </c>
      <c r="K901" s="3103">
        <f>(C901/C921)*K878</f>
        <v>0</v>
      </c>
      <c r="L901" s="3104">
        <f t="shared" si="56"/>
        <v>0</v>
      </c>
      <c r="M901" s="3105">
        <f>(D901/D921)*M878</f>
        <v>0</v>
      </c>
      <c r="N901" s="3106">
        <f t="shared" si="57"/>
        <v>0</v>
      </c>
      <c r="O901" s="2801"/>
      <c r="P901" s="2801"/>
      <c r="Q901" s="2801"/>
      <c r="R901" s="2801"/>
      <c r="S901" s="3202" t="s">
        <v>396</v>
      </c>
      <c r="T901" s="3203"/>
      <c r="U901" s="2961"/>
      <c r="V901" s="2808"/>
      <c r="W901" s="3183" t="str">
        <f t="shared" si="52"/>
        <v>que vous avez copié sur le net</v>
      </c>
      <c r="X901" s="3184" t="str">
        <f t="shared" si="53"/>
        <v>que vous avez copié sur le net</v>
      </c>
      <c r="Y901" s="3189" t="str">
        <f t="shared" si="54"/>
        <v>Que vous avez copié sur le net</v>
      </c>
      <c r="Z901" s="2801"/>
      <c r="AA901" s="3594" t="s">
        <v>2373</v>
      </c>
    </row>
    <row r="902" spans="1:27" ht="21">
      <c r="A902" s="5209"/>
      <c r="B902" s="3057"/>
      <c r="C902" s="3058"/>
      <c r="D902" s="3069"/>
      <c r="E902" s="2160"/>
      <c r="F902" s="2160"/>
      <c r="G902" s="3107"/>
      <c r="H902" s="2974"/>
      <c r="I902" s="3101">
        <f>(B902/B921)*I878</f>
        <v>0</v>
      </c>
      <c r="J902" s="3102">
        <f t="shared" si="55"/>
        <v>0</v>
      </c>
      <c r="K902" s="3103">
        <f>(C902/C921)*K878</f>
        <v>0</v>
      </c>
      <c r="L902" s="3104">
        <f t="shared" si="56"/>
        <v>0</v>
      </c>
      <c r="M902" s="3105">
        <f>(D902/D921)*M878</f>
        <v>0</v>
      </c>
      <c r="N902" s="3106">
        <f t="shared" si="57"/>
        <v>0</v>
      </c>
      <c r="O902" s="2801"/>
      <c r="P902" s="2801"/>
      <c r="Q902" s="2801"/>
      <c r="R902" s="2801"/>
      <c r="S902" s="3202" t="s">
        <v>397</v>
      </c>
      <c r="T902" s="3203"/>
      <c r="U902" s="2961"/>
      <c r="V902" s="2808"/>
      <c r="W902" s="3183" t="str">
        <f t="shared" si="52"/>
        <v xml:space="preserve">collage Spécial 1-2-3 Valeurs </v>
      </c>
      <c r="X902" s="3184" t="str">
        <f t="shared" si="53"/>
        <v>collage Spécial 1-2-3 Valeurs</v>
      </c>
      <c r="Y902" s="3189" t="str">
        <f t="shared" si="54"/>
        <v>Collage Spécial 1-2-3 Valeurs</v>
      </c>
      <c r="Z902" s="2801"/>
      <c r="AA902" s="3594" t="s">
        <v>2373</v>
      </c>
    </row>
    <row r="903" spans="1:27" ht="21">
      <c r="A903" s="5209"/>
      <c r="B903" s="3057"/>
      <c r="C903" s="3058"/>
      <c r="D903" s="3069"/>
      <c r="E903" s="2160"/>
      <c r="F903" s="2160"/>
      <c r="G903" s="3107"/>
      <c r="H903" s="2973"/>
      <c r="I903" s="3101">
        <f>(B903/B921)*I878</f>
        <v>0</v>
      </c>
      <c r="J903" s="3102">
        <f t="shared" si="55"/>
        <v>0</v>
      </c>
      <c r="K903" s="3103">
        <f>(C903/C921)*K878</f>
        <v>0</v>
      </c>
      <c r="L903" s="3104">
        <f t="shared" si="56"/>
        <v>0</v>
      </c>
      <c r="M903" s="3105">
        <f>(D903/D921)*M878</f>
        <v>0</v>
      </c>
      <c r="N903" s="3106">
        <f t="shared" si="57"/>
        <v>0</v>
      </c>
      <c r="O903" s="2801"/>
      <c r="P903" s="2801"/>
      <c r="Q903" s="2801"/>
      <c r="R903" s="2801"/>
      <c r="S903" s="3202" t="s">
        <v>398</v>
      </c>
      <c r="T903" s="3203"/>
      <c r="U903" s="2961"/>
      <c r="V903" s="2808"/>
      <c r="W903" s="3183" t="str">
        <f t="shared" si="52"/>
        <v xml:space="preserve">ou (R) respecter la mise en forme </v>
      </c>
      <c r="X903" s="3184" t="str">
        <f t="shared" si="53"/>
        <v>ou (R) respecter la mise en forme</v>
      </c>
      <c r="Y903" s="3189" t="str">
        <f t="shared" si="54"/>
        <v>Ou (R) respecter la mise en forme</v>
      </c>
      <c r="Z903" s="2801"/>
      <c r="AA903" s="3594" t="s">
        <v>2373</v>
      </c>
    </row>
    <row r="904" spans="1:27" ht="21">
      <c r="A904" s="5209"/>
      <c r="B904" s="3057"/>
      <c r="C904" s="3058"/>
      <c r="D904" s="3069"/>
      <c r="E904" s="2160"/>
      <c r="F904" s="2160"/>
      <c r="G904" s="3107"/>
      <c r="H904" s="2974"/>
      <c r="I904" s="3101">
        <f>(B904/B921)*I878</f>
        <v>0</v>
      </c>
      <c r="J904" s="3102">
        <f t="shared" si="55"/>
        <v>0</v>
      </c>
      <c r="K904" s="3103">
        <f>(C904/C921)*K878</f>
        <v>0</v>
      </c>
      <c r="L904" s="3104">
        <f t="shared" si="56"/>
        <v>0</v>
      </c>
      <c r="M904" s="3105">
        <f>(D904/D921)*M878</f>
        <v>0</v>
      </c>
      <c r="N904" s="3106">
        <f t="shared" si="57"/>
        <v>0</v>
      </c>
      <c r="O904" s="2801"/>
      <c r="P904" s="2801"/>
      <c r="Q904" s="2801"/>
      <c r="R904" s="2801"/>
      <c r="S904" s="3202" t="s">
        <v>400</v>
      </c>
      <c r="T904" s="3203"/>
      <c r="U904" s="2961"/>
      <c r="V904" s="2808"/>
      <c r="W904" s="3183" t="str">
        <f t="shared" si="52"/>
        <v>de destination</v>
      </c>
      <c r="X904" s="3184" t="str">
        <f t="shared" si="53"/>
        <v>de destination</v>
      </c>
      <c r="Y904" s="3189" t="str">
        <f t="shared" si="54"/>
        <v>De destination</v>
      </c>
      <c r="Z904" s="2801"/>
      <c r="AA904" s="3594" t="s">
        <v>2373</v>
      </c>
    </row>
    <row r="905" spans="1:27" ht="21">
      <c r="A905" s="5209"/>
      <c r="B905" s="3057"/>
      <c r="C905" s="3058"/>
      <c r="D905" s="3069"/>
      <c r="E905" s="2160"/>
      <c r="F905" s="2160"/>
      <c r="G905" s="3107"/>
      <c r="H905" s="2973"/>
      <c r="I905" s="3101">
        <f>(B905/B921)*I878</f>
        <v>0</v>
      </c>
      <c r="J905" s="3102">
        <f t="shared" si="55"/>
        <v>0</v>
      </c>
      <c r="K905" s="3103">
        <f>(C905/C921)*K878</f>
        <v>0</v>
      </c>
      <c r="L905" s="3104">
        <f t="shared" si="56"/>
        <v>0</v>
      </c>
      <c r="M905" s="3105">
        <f>(D905/D921)*M878</f>
        <v>0</v>
      </c>
      <c r="N905" s="3106">
        <f t="shared" si="57"/>
        <v>0</v>
      </c>
      <c r="O905" s="2801"/>
      <c r="P905" s="2801"/>
      <c r="Q905" s="2801"/>
      <c r="R905" s="2801"/>
      <c r="S905" s="3202"/>
      <c r="T905" s="3203"/>
      <c r="U905" s="2961"/>
      <c r="V905" s="2808"/>
      <c r="W905" s="3183" t="str">
        <f t="shared" si="52"/>
        <v/>
      </c>
      <c r="X905" s="3184" t="str">
        <f t="shared" si="53"/>
        <v/>
      </c>
      <c r="Y905" s="3189" t="str">
        <f t="shared" si="54"/>
        <v/>
      </c>
      <c r="Z905" s="2801"/>
      <c r="AA905" s="3594" t="s">
        <v>2373</v>
      </c>
    </row>
    <row r="906" spans="1:27" ht="21">
      <c r="A906" s="5209"/>
      <c r="B906" s="3057"/>
      <c r="C906" s="3058"/>
      <c r="D906" s="3069"/>
      <c r="E906" s="2160"/>
      <c r="F906" s="2160"/>
      <c r="G906" s="3107"/>
      <c r="H906" s="2974"/>
      <c r="I906" s="3101">
        <f>(B906/B921)*I878</f>
        <v>0</v>
      </c>
      <c r="J906" s="3102">
        <f t="shared" si="55"/>
        <v>0</v>
      </c>
      <c r="K906" s="3103">
        <f>(C906/C921)*K878</f>
        <v>0</v>
      </c>
      <c r="L906" s="3104">
        <f t="shared" si="56"/>
        <v>0</v>
      </c>
      <c r="M906" s="3105">
        <f>(D906/D921)*M878</f>
        <v>0</v>
      </c>
      <c r="N906" s="3106">
        <f t="shared" si="57"/>
        <v>0</v>
      </c>
      <c r="O906" s="2801"/>
      <c r="P906" s="2801"/>
      <c r="Q906" s="2801"/>
      <c r="R906" s="2801"/>
      <c r="S906" s="3202"/>
      <c r="T906" s="3203"/>
      <c r="U906" s="2961"/>
      <c r="V906" s="2808"/>
      <c r="W906" s="3183" t="str">
        <f t="shared" si="52"/>
        <v/>
      </c>
      <c r="X906" s="3184" t="str">
        <f t="shared" si="53"/>
        <v/>
      </c>
      <c r="Y906" s="3189" t="str">
        <f t="shared" si="54"/>
        <v/>
      </c>
      <c r="Z906" s="2801"/>
      <c r="AA906" s="3594" t="s">
        <v>2373</v>
      </c>
    </row>
    <row r="907" spans="1:27" ht="21">
      <c r="A907" s="5209"/>
      <c r="B907" s="3057"/>
      <c r="C907" s="3058"/>
      <c r="D907" s="3069"/>
      <c r="E907" s="2160"/>
      <c r="F907" s="2160"/>
      <c r="G907" s="3107"/>
      <c r="H907" s="2973"/>
      <c r="I907" s="3101">
        <f>(B907/B921)*I878</f>
        <v>0</v>
      </c>
      <c r="J907" s="3102">
        <f t="shared" si="55"/>
        <v>0</v>
      </c>
      <c r="K907" s="3103">
        <f>(C907/C921)*K878</f>
        <v>0</v>
      </c>
      <c r="L907" s="3104">
        <f t="shared" si="56"/>
        <v>0</v>
      </c>
      <c r="M907" s="3105">
        <f>(D907/D921)*M878</f>
        <v>0</v>
      </c>
      <c r="N907" s="3106">
        <f t="shared" si="57"/>
        <v>0</v>
      </c>
      <c r="O907" s="2801"/>
      <c r="P907" s="2801"/>
      <c r="Q907" s="2801"/>
      <c r="R907" s="2801"/>
      <c r="S907" s="3202"/>
      <c r="T907" s="3203"/>
      <c r="U907" s="2961"/>
      <c r="V907" s="2808"/>
      <c r="W907" s="3183" t="str">
        <f t="shared" si="52"/>
        <v/>
      </c>
      <c r="X907" s="3184" t="str">
        <f t="shared" si="53"/>
        <v/>
      </c>
      <c r="Y907" s="3189" t="str">
        <f t="shared" si="54"/>
        <v/>
      </c>
      <c r="Z907" s="2801"/>
      <c r="AA907" s="3594" t="s">
        <v>2373</v>
      </c>
    </row>
    <row r="908" spans="1:27" ht="21">
      <c r="A908" s="5209"/>
      <c r="B908" s="3057"/>
      <c r="C908" s="3058"/>
      <c r="D908" s="3069"/>
      <c r="E908" s="2160"/>
      <c r="F908" s="2160"/>
      <c r="G908" s="3107"/>
      <c r="H908" s="2974"/>
      <c r="I908" s="3101">
        <f>(B908/B921)*I878</f>
        <v>0</v>
      </c>
      <c r="J908" s="3102">
        <f t="shared" si="55"/>
        <v>0</v>
      </c>
      <c r="K908" s="3103">
        <f>(C908/C921)*K878</f>
        <v>0</v>
      </c>
      <c r="L908" s="3104">
        <f t="shared" si="56"/>
        <v>0</v>
      </c>
      <c r="M908" s="3105">
        <f>(D908/D921)*M878</f>
        <v>0</v>
      </c>
      <c r="N908" s="3106">
        <f t="shared" si="57"/>
        <v>0</v>
      </c>
      <c r="O908" s="2801"/>
      <c r="P908" s="2801"/>
      <c r="Q908" s="2801"/>
      <c r="R908" s="2801"/>
      <c r="S908" s="3202"/>
      <c r="T908" s="3203"/>
      <c r="U908" s="2961"/>
      <c r="V908" s="2808"/>
      <c r="W908" s="3183" t="str">
        <f t="shared" si="52"/>
        <v/>
      </c>
      <c r="X908" s="3184" t="str">
        <f t="shared" si="53"/>
        <v/>
      </c>
      <c r="Y908" s="3189" t="str">
        <f t="shared" si="54"/>
        <v/>
      </c>
      <c r="Z908" s="2801"/>
      <c r="AA908" s="3594" t="s">
        <v>2373</v>
      </c>
    </row>
    <row r="909" spans="1:27" ht="21">
      <c r="A909" s="5209"/>
      <c r="B909" s="3057"/>
      <c r="C909" s="3058"/>
      <c r="D909" s="3069"/>
      <c r="E909" s="2160"/>
      <c r="F909" s="2160"/>
      <c r="G909" s="3107"/>
      <c r="H909" s="2973"/>
      <c r="I909" s="3101">
        <f>(B909/B921)*I878</f>
        <v>0</v>
      </c>
      <c r="J909" s="3102">
        <f t="shared" si="55"/>
        <v>0</v>
      </c>
      <c r="K909" s="3103">
        <f>(C909/C921)*K878</f>
        <v>0</v>
      </c>
      <c r="L909" s="3104">
        <f t="shared" si="56"/>
        <v>0</v>
      </c>
      <c r="M909" s="3105">
        <f>(D909/D921)*M878</f>
        <v>0</v>
      </c>
      <c r="N909" s="3106">
        <f t="shared" si="57"/>
        <v>0</v>
      </c>
      <c r="O909" s="2801"/>
      <c r="P909" s="2801"/>
      <c r="Q909" s="2801"/>
      <c r="R909" s="2801"/>
      <c r="S909" s="3202"/>
      <c r="T909" s="3203"/>
      <c r="U909" s="2961"/>
      <c r="V909" s="2808"/>
      <c r="W909" s="3183" t="str">
        <f t="shared" si="52"/>
        <v/>
      </c>
      <c r="X909" s="3184" t="str">
        <f t="shared" si="53"/>
        <v/>
      </c>
      <c r="Y909" s="3189" t="str">
        <f t="shared" si="54"/>
        <v/>
      </c>
      <c r="Z909" s="2801"/>
      <c r="AA909" s="3594" t="s">
        <v>2373</v>
      </c>
    </row>
    <row r="910" spans="1:27" ht="21">
      <c r="A910" s="5209"/>
      <c r="B910" s="3057"/>
      <c r="C910" s="3058"/>
      <c r="D910" s="3069"/>
      <c r="E910" s="2160"/>
      <c r="F910" s="2160"/>
      <c r="G910" s="3107"/>
      <c r="H910" s="2974"/>
      <c r="I910" s="3101">
        <f>(B910/B921)*I878</f>
        <v>0</v>
      </c>
      <c r="J910" s="3102">
        <f t="shared" si="55"/>
        <v>0</v>
      </c>
      <c r="K910" s="3103">
        <f>(C910/C921)*K878</f>
        <v>0</v>
      </c>
      <c r="L910" s="3104">
        <f t="shared" si="56"/>
        <v>0</v>
      </c>
      <c r="M910" s="3105">
        <f>(D910/D921)*M878</f>
        <v>0</v>
      </c>
      <c r="N910" s="3106">
        <f t="shared" si="57"/>
        <v>0</v>
      </c>
      <c r="O910" s="2801"/>
      <c r="P910" s="2801"/>
      <c r="Q910" s="2801"/>
      <c r="R910" s="2801"/>
      <c r="S910" s="3202"/>
      <c r="T910" s="3203"/>
      <c r="U910" s="2961"/>
      <c r="V910" s="2808"/>
      <c r="W910" s="3183" t="str">
        <f t="shared" si="52"/>
        <v/>
      </c>
      <c r="X910" s="3184" t="str">
        <f t="shared" si="53"/>
        <v/>
      </c>
      <c r="Y910" s="3189" t="str">
        <f t="shared" si="54"/>
        <v/>
      </c>
      <c r="Z910" s="2801"/>
      <c r="AA910" s="3594" t="s">
        <v>2373</v>
      </c>
    </row>
    <row r="911" spans="1:27" ht="21">
      <c r="A911" s="5209"/>
      <c r="B911" s="3057"/>
      <c r="C911" s="3058"/>
      <c r="D911" s="3069"/>
      <c r="E911" s="2160"/>
      <c r="F911" s="2160"/>
      <c r="G911" s="3107"/>
      <c r="H911" s="2973"/>
      <c r="I911" s="3101">
        <f>(B911/B921)*I878</f>
        <v>0</v>
      </c>
      <c r="J911" s="3102">
        <f t="shared" si="55"/>
        <v>0</v>
      </c>
      <c r="K911" s="3103">
        <f>(C911/C921)*K878</f>
        <v>0</v>
      </c>
      <c r="L911" s="3104">
        <f t="shared" si="56"/>
        <v>0</v>
      </c>
      <c r="M911" s="3105">
        <f>(D911/D921)*M878</f>
        <v>0</v>
      </c>
      <c r="N911" s="3106">
        <f t="shared" si="57"/>
        <v>0</v>
      </c>
      <c r="O911" s="2801"/>
      <c r="P911" s="2801"/>
      <c r="Q911" s="2801"/>
      <c r="R911" s="2801"/>
      <c r="S911" s="3202"/>
      <c r="T911" s="3203"/>
      <c r="U911" s="2961"/>
      <c r="V911" s="2808"/>
      <c r="W911" s="3183" t="str">
        <f t="shared" si="52"/>
        <v/>
      </c>
      <c r="X911" s="3184" t="str">
        <f t="shared" si="53"/>
        <v/>
      </c>
      <c r="Y911" s="3189" t="str">
        <f t="shared" si="54"/>
        <v/>
      </c>
      <c r="Z911" s="2801"/>
      <c r="AA911" s="3594" t="s">
        <v>2373</v>
      </c>
    </row>
    <row r="912" spans="1:27" ht="21">
      <c r="A912" s="5209"/>
      <c r="B912" s="3057"/>
      <c r="C912" s="3058"/>
      <c r="D912" s="3069"/>
      <c r="E912" s="2160"/>
      <c r="F912" s="2160"/>
      <c r="G912" s="3107"/>
      <c r="H912" s="2974"/>
      <c r="I912" s="3101">
        <f>(B912/B921)*I878</f>
        <v>0</v>
      </c>
      <c r="J912" s="3102">
        <f t="shared" si="55"/>
        <v>0</v>
      </c>
      <c r="K912" s="3103">
        <f>(C912/C921)*K878</f>
        <v>0</v>
      </c>
      <c r="L912" s="3104">
        <f t="shared" si="56"/>
        <v>0</v>
      </c>
      <c r="M912" s="3105">
        <f>(D912/D921)*M878</f>
        <v>0</v>
      </c>
      <c r="N912" s="3106">
        <f t="shared" si="57"/>
        <v>0</v>
      </c>
      <c r="O912" s="2801"/>
      <c r="P912" s="2801"/>
      <c r="Q912" s="2801"/>
      <c r="R912" s="2801"/>
      <c r="S912" s="3202"/>
      <c r="T912" s="3203"/>
      <c r="U912" s="2961"/>
      <c r="V912" s="2808"/>
      <c r="W912" s="3183" t="str">
        <f t="shared" si="52"/>
        <v/>
      </c>
      <c r="X912" s="3184" t="str">
        <f t="shared" si="53"/>
        <v/>
      </c>
      <c r="Y912" s="3189" t="str">
        <f t="shared" si="54"/>
        <v/>
      </c>
      <c r="Z912" s="2801"/>
      <c r="AA912" s="3594" t="s">
        <v>2373</v>
      </c>
    </row>
    <row r="913" spans="1:31" ht="21">
      <c r="A913" s="5209"/>
      <c r="B913" s="3057"/>
      <c r="C913" s="3058"/>
      <c r="D913" s="3069"/>
      <c r="E913" s="2160"/>
      <c r="F913" s="2160"/>
      <c r="G913" s="3107"/>
      <c r="H913" s="2973"/>
      <c r="I913" s="3101">
        <f>(B913/B921)*I878</f>
        <v>0</v>
      </c>
      <c r="J913" s="3102">
        <f t="shared" si="55"/>
        <v>0</v>
      </c>
      <c r="K913" s="3103">
        <f>(C913/C921)*K878</f>
        <v>0</v>
      </c>
      <c r="L913" s="3104">
        <f t="shared" si="56"/>
        <v>0</v>
      </c>
      <c r="M913" s="3105">
        <f>(D913/D921)*M878</f>
        <v>0</v>
      </c>
      <c r="N913" s="3106">
        <f t="shared" si="57"/>
        <v>0</v>
      </c>
      <c r="O913" s="2801"/>
      <c r="P913" s="2801"/>
      <c r="Q913" s="2801"/>
      <c r="R913" s="2801"/>
      <c r="S913" s="3202"/>
      <c r="T913" s="3203"/>
      <c r="U913" s="2961"/>
      <c r="V913" s="2808"/>
      <c r="W913" s="3183" t="str">
        <f t="shared" si="52"/>
        <v/>
      </c>
      <c r="X913" s="3184" t="str">
        <f t="shared" si="53"/>
        <v/>
      </c>
      <c r="Y913" s="3189" t="str">
        <f t="shared" si="54"/>
        <v/>
      </c>
      <c r="Z913" s="2801"/>
      <c r="AA913" s="3594" t="s">
        <v>2373</v>
      </c>
    </row>
    <row r="914" spans="1:31" ht="21">
      <c r="A914" s="5209"/>
      <c r="B914" s="3057"/>
      <c r="C914" s="3058"/>
      <c r="D914" s="3069"/>
      <c r="E914" s="2160"/>
      <c r="F914" s="2160"/>
      <c r="G914" s="3107"/>
      <c r="H914" s="2974"/>
      <c r="I914" s="3101">
        <f>(B914/B921)*I878</f>
        <v>0</v>
      </c>
      <c r="J914" s="3102">
        <f t="shared" si="55"/>
        <v>0</v>
      </c>
      <c r="K914" s="3103">
        <f>(C914/C921)*K878</f>
        <v>0</v>
      </c>
      <c r="L914" s="3104">
        <f t="shared" si="56"/>
        <v>0</v>
      </c>
      <c r="M914" s="3105">
        <f>(D914/D921)*M878</f>
        <v>0</v>
      </c>
      <c r="N914" s="3106">
        <f t="shared" si="57"/>
        <v>0</v>
      </c>
      <c r="O914" s="2801"/>
      <c r="P914" s="2801"/>
      <c r="Q914" s="2801"/>
      <c r="R914" s="2801"/>
      <c r="S914" s="3202"/>
      <c r="T914" s="3203"/>
      <c r="U914" s="2961"/>
      <c r="V914" s="2808"/>
      <c r="W914" s="3183" t="str">
        <f t="shared" si="52"/>
        <v/>
      </c>
      <c r="X914" s="3184" t="str">
        <f t="shared" si="53"/>
        <v/>
      </c>
      <c r="Y914" s="3189" t="str">
        <f t="shared" si="54"/>
        <v/>
      </c>
      <c r="Z914" s="2801"/>
      <c r="AA914" s="3594" t="s">
        <v>2373</v>
      </c>
    </row>
    <row r="915" spans="1:31" ht="21">
      <c r="A915" s="5209"/>
      <c r="B915" s="3057"/>
      <c r="C915" s="3058"/>
      <c r="D915" s="3069"/>
      <c r="E915" s="2160"/>
      <c r="F915" s="2160"/>
      <c r="G915" s="3107"/>
      <c r="H915" s="2973"/>
      <c r="I915" s="3101">
        <f>(B915/B921)*I878</f>
        <v>0</v>
      </c>
      <c r="J915" s="3102">
        <f t="shared" si="55"/>
        <v>0</v>
      </c>
      <c r="K915" s="3103">
        <f>(C915/C921)*K878</f>
        <v>0</v>
      </c>
      <c r="L915" s="3104">
        <f t="shared" si="56"/>
        <v>0</v>
      </c>
      <c r="M915" s="3105">
        <f>(D915/D921)*M878</f>
        <v>0</v>
      </c>
      <c r="N915" s="3106">
        <f t="shared" si="57"/>
        <v>0</v>
      </c>
      <c r="O915" s="2801"/>
      <c r="P915" s="2801"/>
      <c r="Q915" s="2801"/>
      <c r="R915" s="2801"/>
      <c r="S915" s="3202"/>
      <c r="T915" s="3203"/>
      <c r="U915" s="2961"/>
      <c r="V915" s="2808"/>
      <c r="W915" s="3183" t="str">
        <f t="shared" si="52"/>
        <v/>
      </c>
      <c r="X915" s="3184" t="str">
        <f t="shared" si="53"/>
        <v/>
      </c>
      <c r="Y915" s="3189" t="str">
        <f t="shared" si="54"/>
        <v/>
      </c>
      <c r="Z915" s="2801"/>
      <c r="AA915" s="3755" t="s">
        <v>2974</v>
      </c>
      <c r="AB915" s="2834"/>
      <c r="AC915" s="2834"/>
      <c r="AD915" s="2834"/>
      <c r="AE915" s="2834"/>
    </row>
    <row r="916" spans="1:31" ht="21">
      <c r="A916" s="5209"/>
      <c r="B916" s="3057"/>
      <c r="C916" s="3058"/>
      <c r="D916" s="3069"/>
      <c r="E916" s="2160"/>
      <c r="F916" s="2160"/>
      <c r="G916" s="3107"/>
      <c r="H916" s="2974"/>
      <c r="I916" s="3101">
        <f>(B916/B921)*I878</f>
        <v>0</v>
      </c>
      <c r="J916" s="3102">
        <f t="shared" si="55"/>
        <v>0</v>
      </c>
      <c r="K916" s="3103">
        <f>(C916/C921)*K878</f>
        <v>0</v>
      </c>
      <c r="L916" s="3104">
        <f t="shared" si="56"/>
        <v>0</v>
      </c>
      <c r="M916" s="3105">
        <f>(D916/D921)*M878</f>
        <v>0</v>
      </c>
      <c r="N916" s="3106">
        <f t="shared" si="57"/>
        <v>0</v>
      </c>
      <c r="O916" s="2801"/>
      <c r="P916" s="2801"/>
      <c r="Q916" s="2801"/>
      <c r="R916" s="2801"/>
      <c r="S916" s="3202"/>
      <c r="T916" s="3203"/>
      <c r="U916" s="2961"/>
      <c r="V916" s="2808"/>
      <c r="W916" s="3183" t="str">
        <f t="shared" si="52"/>
        <v/>
      </c>
      <c r="X916" s="3184" t="str">
        <f t="shared" si="53"/>
        <v/>
      </c>
      <c r="Y916" s="3189" t="str">
        <f t="shared" si="54"/>
        <v/>
      </c>
      <c r="Z916" s="2801"/>
      <c r="AA916" s="3755" t="s">
        <v>2974</v>
      </c>
      <c r="AB916" s="2834"/>
      <c r="AC916" s="2834"/>
      <c r="AD916" s="2834"/>
      <c r="AE916" s="2834"/>
    </row>
    <row r="917" spans="1:31" ht="21">
      <c r="A917" s="5209"/>
      <c r="B917" s="3057"/>
      <c r="C917" s="3058"/>
      <c r="D917" s="3069"/>
      <c r="E917" s="2160"/>
      <c r="F917" s="2160"/>
      <c r="G917" s="3107"/>
      <c r="H917" s="2973"/>
      <c r="I917" s="3101">
        <f>(B917/B921)*I878</f>
        <v>0</v>
      </c>
      <c r="J917" s="3102">
        <f t="shared" si="55"/>
        <v>0</v>
      </c>
      <c r="K917" s="3103">
        <f>(C917/C921)*K878</f>
        <v>0</v>
      </c>
      <c r="L917" s="3104">
        <f t="shared" si="56"/>
        <v>0</v>
      </c>
      <c r="M917" s="3105">
        <f>(D917/D921)*M878</f>
        <v>0</v>
      </c>
      <c r="N917" s="3106">
        <f t="shared" si="57"/>
        <v>0</v>
      </c>
      <c r="O917" s="2801"/>
      <c r="P917" s="2801"/>
      <c r="Q917" s="2801"/>
      <c r="R917" s="2801"/>
      <c r="S917" s="3202"/>
      <c r="T917" s="3203"/>
      <c r="U917" s="2961"/>
      <c r="V917" s="2808"/>
      <c r="W917" s="3183" t="str">
        <f t="shared" si="52"/>
        <v/>
      </c>
      <c r="X917" s="3184" t="str">
        <f t="shared" si="53"/>
        <v/>
      </c>
      <c r="Y917" s="3189" t="str">
        <f t="shared" si="54"/>
        <v/>
      </c>
      <c r="Z917" s="2801"/>
      <c r="AA917" s="3755" t="s">
        <v>2974</v>
      </c>
      <c r="AB917" s="2834"/>
      <c r="AC917" s="2834"/>
      <c r="AD917" s="2834"/>
      <c r="AE917" s="2834"/>
    </row>
    <row r="918" spans="1:31" ht="21">
      <c r="A918" s="5209"/>
      <c r="B918" s="3057"/>
      <c r="C918" s="3058"/>
      <c r="D918" s="3069"/>
      <c r="E918" s="2160"/>
      <c r="F918" s="2160"/>
      <c r="G918" s="3107"/>
      <c r="H918" s="2974"/>
      <c r="I918" s="3101">
        <f>(B918/B921)*I878</f>
        <v>0</v>
      </c>
      <c r="J918" s="3102">
        <f t="shared" si="55"/>
        <v>0</v>
      </c>
      <c r="K918" s="3103">
        <f>(C918/C921)*K878</f>
        <v>0</v>
      </c>
      <c r="L918" s="3104">
        <f t="shared" si="56"/>
        <v>0</v>
      </c>
      <c r="M918" s="3105">
        <f>(D918/D921)*M878</f>
        <v>0</v>
      </c>
      <c r="N918" s="3106">
        <f t="shared" si="57"/>
        <v>0</v>
      </c>
      <c r="O918" s="2801"/>
      <c r="P918" s="2801"/>
      <c r="Q918" s="2801"/>
      <c r="R918" s="2801"/>
      <c r="S918" s="3202"/>
      <c r="T918" s="3203"/>
      <c r="U918" s="2961"/>
      <c r="V918" s="2808"/>
      <c r="W918" s="3183" t="str">
        <f t="shared" si="52"/>
        <v/>
      </c>
      <c r="X918" s="3184" t="str">
        <f t="shared" si="53"/>
        <v/>
      </c>
      <c r="Y918" s="3189" t="str">
        <f t="shared" si="54"/>
        <v/>
      </c>
      <c r="Z918" s="2801"/>
      <c r="AA918" s="3755" t="s">
        <v>2974</v>
      </c>
      <c r="AB918" s="2834"/>
      <c r="AC918" s="2834"/>
      <c r="AD918" s="2834"/>
      <c r="AE918" s="2834"/>
    </row>
    <row r="919" spans="1:31" ht="18.75" customHeight="1">
      <c r="A919" s="5209"/>
      <c r="B919" s="3057"/>
      <c r="C919" s="3058"/>
      <c r="D919" s="3069"/>
      <c r="E919" s="2160"/>
      <c r="F919" s="2160"/>
      <c r="G919" s="3107"/>
      <c r="H919" s="2974"/>
      <c r="I919" s="3101">
        <f>(B919/B921)*I878</f>
        <v>0</v>
      </c>
      <c r="J919" s="3102">
        <f t="shared" si="55"/>
        <v>0</v>
      </c>
      <c r="K919" s="3103">
        <f>(C919/C921)*K878</f>
        <v>0</v>
      </c>
      <c r="L919" s="3104">
        <f t="shared" si="56"/>
        <v>0</v>
      </c>
      <c r="M919" s="3105">
        <f>(D919/D921)*M878</f>
        <v>0</v>
      </c>
      <c r="N919" s="3106">
        <f t="shared" si="57"/>
        <v>0</v>
      </c>
      <c r="O919" s="2801"/>
      <c r="P919" s="2801"/>
      <c r="Q919" s="2801"/>
      <c r="R919" s="2801"/>
      <c r="S919" s="3202"/>
      <c r="T919" s="3203"/>
      <c r="U919" s="2961"/>
      <c r="V919" s="2808"/>
      <c r="W919" s="3183" t="str">
        <f t="shared" si="52"/>
        <v/>
      </c>
      <c r="X919" s="3184" t="str">
        <f t="shared" si="53"/>
        <v/>
      </c>
      <c r="Y919" s="3189" t="str">
        <f t="shared" si="54"/>
        <v/>
      </c>
      <c r="Z919" s="2801"/>
      <c r="AA919" s="3755" t="s">
        <v>2974</v>
      </c>
      <c r="AB919" s="2834"/>
      <c r="AC919" s="2834"/>
      <c r="AD919" s="2834"/>
      <c r="AE919" s="2834"/>
    </row>
    <row r="920" spans="1:31" ht="21">
      <c r="A920" s="5209"/>
      <c r="B920" s="2193"/>
      <c r="C920" s="2193"/>
      <c r="D920" s="2193"/>
      <c r="E920" s="2193"/>
      <c r="F920" s="2193"/>
      <c r="G920" s="2193"/>
      <c r="H920" s="2193"/>
      <c r="I920" s="2193"/>
      <c r="J920" s="2193"/>
      <c r="K920" s="2193"/>
      <c r="L920" s="2193"/>
      <c r="M920" s="2193"/>
      <c r="N920" s="2491"/>
      <c r="O920" s="2801"/>
      <c r="P920" s="2801"/>
      <c r="Q920" s="2801"/>
      <c r="R920" s="2801"/>
      <c r="S920" s="3202"/>
      <c r="T920" s="3203"/>
      <c r="U920" s="3084"/>
      <c r="V920" s="3151"/>
      <c r="W920" s="3195" t="str">
        <f t="shared" si="52"/>
        <v/>
      </c>
      <c r="X920" s="3153" t="str">
        <f t="shared" si="53"/>
        <v/>
      </c>
      <c r="Y920" s="3154" t="str">
        <f t="shared" si="54"/>
        <v/>
      </c>
      <c r="Z920" s="2801"/>
      <c r="AA920" s="3755" t="s">
        <v>2974</v>
      </c>
      <c r="AB920" s="2834"/>
      <c r="AC920" s="2834"/>
      <c r="AD920" s="2834"/>
      <c r="AE920" s="2834"/>
    </row>
    <row r="921" spans="1:31" ht="23.25">
      <c r="A921" s="5209"/>
      <c r="B921" s="2580">
        <f>SUM(B889:B920)</f>
        <v>0.25</v>
      </c>
      <c r="C921" s="2581">
        <f>SUM(C889:C920)</f>
        <v>0.25</v>
      </c>
      <c r="D921" s="2582">
        <f>SUM(D889:D920)</f>
        <v>3</v>
      </c>
      <c r="E921" s="5230"/>
      <c r="F921" s="5230"/>
      <c r="G921" s="5230"/>
      <c r="H921" s="5230"/>
      <c r="I921" s="3091">
        <f t="shared" ref="I921:N921" si="58">SUM(I889:I920)</f>
        <v>0.74299999999999999</v>
      </c>
      <c r="J921" s="3090">
        <f t="shared" si="58"/>
        <v>2.4073200000000003</v>
      </c>
      <c r="K921" s="3092">
        <f t="shared" si="58"/>
        <v>1.0745</v>
      </c>
      <c r="L921" s="3093">
        <f t="shared" si="58"/>
        <v>3.4813799999999997</v>
      </c>
      <c r="M921" s="3095">
        <f t="shared" si="58"/>
        <v>10.185000000000002</v>
      </c>
      <c r="N921" s="3096">
        <f t="shared" si="58"/>
        <v>32.999400000000009</v>
      </c>
      <c r="O921" s="2801"/>
      <c r="P921" s="2801"/>
      <c r="Q921" s="2801"/>
      <c r="R921" s="2801"/>
      <c r="S921" s="3206"/>
      <c r="T921" s="3207"/>
      <c r="U921" s="5036" t="s">
        <v>2427</v>
      </c>
      <c r="V921" s="5037"/>
      <c r="W921" s="3196"/>
      <c r="X921" s="3196"/>
      <c r="Y921" s="3208"/>
      <c r="Z921" s="2801"/>
      <c r="AA921" s="3755" t="s">
        <v>2974</v>
      </c>
      <c r="AB921" s="2834"/>
      <c r="AC921" s="2834"/>
      <c r="AD921" s="2834"/>
      <c r="AE921" s="2834"/>
    </row>
    <row r="922" spans="1:31" ht="21">
      <c r="A922" s="5209"/>
      <c r="B922" s="5156" t="s">
        <v>2387</v>
      </c>
      <c r="C922" s="5157"/>
      <c r="D922" s="5157"/>
      <c r="E922" s="5157"/>
      <c r="F922" s="5157"/>
      <c r="G922" s="5157"/>
      <c r="H922" s="5157"/>
      <c r="I922" s="5157"/>
      <c r="J922" s="5157"/>
      <c r="K922" s="5157"/>
      <c r="L922" s="5157"/>
      <c r="M922" s="5157"/>
      <c r="N922" s="5158"/>
      <c r="O922" s="2801"/>
      <c r="P922" s="2801"/>
      <c r="Q922" s="2801"/>
      <c r="R922" s="2801"/>
      <c r="S922" s="2912"/>
      <c r="T922" s="624"/>
      <c r="U922" s="5038" t="s">
        <v>2788</v>
      </c>
      <c r="V922" s="5039"/>
      <c r="W922" s="3197"/>
      <c r="X922" s="3197"/>
      <c r="Y922" s="3209"/>
      <c r="Z922" s="2801"/>
      <c r="AA922" s="3755" t="s">
        <v>2974</v>
      </c>
      <c r="AB922" s="2834"/>
      <c r="AC922" s="2834"/>
      <c r="AD922" s="2834"/>
      <c r="AE922" s="2834"/>
    </row>
    <row r="923" spans="1:31" ht="21.75" thickBot="1">
      <c r="A923" s="5209"/>
      <c r="B923" s="5190" t="s">
        <v>501</v>
      </c>
      <c r="C923" s="5191"/>
      <c r="D923" s="5191"/>
      <c r="E923" s="5191"/>
      <c r="F923" s="5191"/>
      <c r="G923" s="5191"/>
      <c r="H923" s="5191"/>
      <c r="I923" s="5191"/>
      <c r="J923" s="5191"/>
      <c r="K923" s="5191"/>
      <c r="L923" s="5191"/>
      <c r="M923" s="5191"/>
      <c r="N923" s="5199"/>
      <c r="O923" s="2801"/>
      <c r="P923" s="2801"/>
      <c r="Q923" s="2801"/>
      <c r="R923" s="2801"/>
      <c r="S923" s="3205"/>
      <c r="T923" s="551"/>
      <c r="U923" s="5040"/>
      <c r="V923" s="5041"/>
      <c r="W923" s="3198"/>
      <c r="X923" s="3198"/>
      <c r="Y923" s="3210"/>
      <c r="Z923" s="2801"/>
      <c r="AA923" s="3755" t="s">
        <v>2974</v>
      </c>
      <c r="AB923" s="2834"/>
      <c r="AC923" s="2834"/>
      <c r="AD923" s="2834"/>
      <c r="AE923" s="2834"/>
    </row>
    <row r="924" spans="1:31" ht="19.5" thickBot="1">
      <c r="A924" s="5209"/>
      <c r="B924" s="5190"/>
      <c r="C924" s="5191"/>
      <c r="D924" s="5191"/>
      <c r="E924" s="5191"/>
      <c r="F924" s="5191"/>
      <c r="G924" s="5191"/>
      <c r="H924" s="5191"/>
      <c r="I924" s="5191"/>
      <c r="J924" s="5191"/>
      <c r="K924" s="5191"/>
      <c r="L924" s="5191"/>
      <c r="M924" s="5191"/>
      <c r="N924" s="5199"/>
      <c r="O924" s="2801"/>
      <c r="P924" s="2801"/>
      <c r="Q924" s="2801"/>
      <c r="R924" s="2801"/>
      <c r="S924" s="3204">
        <f t="shared" ref="S924:Y924" ca="1" si="59">CELL("largeur",S924)</f>
        <v>42</v>
      </c>
      <c r="T924" s="3204">
        <f t="shared" ca="1" si="59"/>
        <v>12</v>
      </c>
      <c r="U924" s="3164">
        <f t="shared" ca="1" si="59"/>
        <v>28</v>
      </c>
      <c r="V924" s="3164">
        <f t="shared" ca="1" si="59"/>
        <v>36</v>
      </c>
      <c r="W924" s="3164">
        <f t="shared" ca="1" si="59"/>
        <v>36</v>
      </c>
      <c r="X924" s="3164">
        <f t="shared" ca="1" si="59"/>
        <v>35</v>
      </c>
      <c r="Y924" s="3164">
        <f t="shared" ca="1" si="59"/>
        <v>48</v>
      </c>
      <c r="Z924" s="2801"/>
      <c r="AA924" s="3755" t="s">
        <v>2974</v>
      </c>
      <c r="AB924" s="2834"/>
      <c r="AC924" s="2834"/>
      <c r="AD924" s="2834"/>
      <c r="AE924" s="2834"/>
    </row>
    <row r="925" spans="1:31" ht="23.25">
      <c r="A925" s="5209"/>
      <c r="B925" s="5178" t="s">
        <v>380</v>
      </c>
      <c r="C925" s="5179"/>
      <c r="D925" s="5179"/>
      <c r="E925" s="5179"/>
      <c r="F925" s="5179"/>
      <c r="G925" s="5179"/>
      <c r="H925" s="5179"/>
      <c r="I925" s="5179"/>
      <c r="J925" s="5179"/>
      <c r="K925" s="5179"/>
      <c r="L925" s="5179"/>
      <c r="M925" s="5179"/>
      <c r="N925" s="5180"/>
      <c r="O925" s="2801"/>
      <c r="P925" s="2801"/>
      <c r="Q925" s="2801"/>
      <c r="R925" s="2801"/>
      <c r="S925" s="3199" t="s">
        <v>2781</v>
      </c>
      <c r="T925" s="3137"/>
      <c r="U925" s="3137"/>
      <c r="V925" s="3140"/>
      <c r="W925" s="2869" t="s">
        <v>2402</v>
      </c>
      <c r="X925" s="2870"/>
      <c r="Y925" s="2871"/>
      <c r="Z925" s="2801"/>
      <c r="AA925" s="3755" t="s">
        <v>2974</v>
      </c>
      <c r="AB925" s="2834"/>
      <c r="AC925" s="2834"/>
      <c r="AD925" s="2834"/>
      <c r="AE925" s="2834"/>
    </row>
    <row r="926" spans="1:31" ht="23.25">
      <c r="A926" s="5209"/>
      <c r="B926" s="5181" t="s">
        <v>502</v>
      </c>
      <c r="C926" s="5182"/>
      <c r="D926" s="5182"/>
      <c r="E926" s="5182"/>
      <c r="F926" s="5182"/>
      <c r="G926" s="5182"/>
      <c r="H926" s="5182"/>
      <c r="I926" s="5182"/>
      <c r="J926" s="5182"/>
      <c r="K926" s="5182"/>
      <c r="L926" s="5182"/>
      <c r="M926" s="5182"/>
      <c r="N926" s="5183"/>
      <c r="O926" s="2801"/>
      <c r="P926" s="2801"/>
      <c r="Q926" s="2801"/>
      <c r="R926" s="2801"/>
      <c r="S926" s="3200" t="s">
        <v>2783</v>
      </c>
      <c r="T926" s="3138"/>
      <c r="U926" s="3138"/>
      <c r="V926" s="3141"/>
      <c r="W926" s="2868" t="s">
        <v>2404</v>
      </c>
      <c r="X926" s="2872"/>
      <c r="Y926" s="3193"/>
      <c r="Z926" s="2801"/>
      <c r="AA926" s="3755" t="s">
        <v>2974</v>
      </c>
      <c r="AB926" s="2834"/>
      <c r="AC926" s="2834"/>
      <c r="AD926" s="2834"/>
      <c r="AE926" s="2834"/>
    </row>
    <row r="927" spans="1:31" ht="23.25">
      <c r="A927" s="5209"/>
      <c r="B927" s="5184"/>
      <c r="C927" s="5185"/>
      <c r="D927" s="5185"/>
      <c r="E927" s="5185"/>
      <c r="F927" s="5185"/>
      <c r="G927" s="5185"/>
      <c r="H927" s="5185"/>
      <c r="I927" s="5185"/>
      <c r="J927" s="5185"/>
      <c r="K927" s="5185"/>
      <c r="L927" s="5185"/>
      <c r="M927" s="5185"/>
      <c r="N927" s="5186"/>
      <c r="O927" s="2801"/>
      <c r="P927" s="2801"/>
      <c r="Q927" s="2801"/>
      <c r="R927" s="2801"/>
      <c r="S927" s="3200" t="s">
        <v>2782</v>
      </c>
      <c r="T927" s="3138"/>
      <c r="U927" s="3138"/>
      <c r="V927" s="3142"/>
      <c r="W927" s="2868" t="s">
        <v>2406</v>
      </c>
      <c r="X927" s="2872"/>
      <c r="Y927" s="3193"/>
      <c r="Z927" s="2801"/>
      <c r="AA927" s="3755" t="s">
        <v>2974</v>
      </c>
      <c r="AB927" s="2834"/>
      <c r="AC927" s="2834"/>
      <c r="AD927" s="2834"/>
      <c r="AE927" s="2834"/>
    </row>
    <row r="928" spans="1:31" ht="23.25">
      <c r="A928" s="5209"/>
      <c r="B928" s="5187"/>
      <c r="C928" s="5188"/>
      <c r="D928" s="5188"/>
      <c r="E928" s="5188"/>
      <c r="F928" s="5188"/>
      <c r="G928" s="5188"/>
      <c r="H928" s="5188"/>
      <c r="I928" s="5188"/>
      <c r="J928" s="5188"/>
      <c r="K928" s="5188"/>
      <c r="L928" s="5188"/>
      <c r="M928" s="5188"/>
      <c r="N928" s="5189"/>
      <c r="O928" s="2801"/>
      <c r="P928" s="2801"/>
      <c r="Q928" s="2801"/>
      <c r="R928" s="2801"/>
      <c r="S928" s="3200" t="s">
        <v>2407</v>
      </c>
      <c r="T928" s="3138"/>
      <c r="U928" s="3138"/>
      <c r="V928" s="3143"/>
      <c r="W928" s="2868" t="s">
        <v>2408</v>
      </c>
      <c r="X928" s="2872"/>
      <c r="Y928" s="3193"/>
      <c r="Z928" s="2801"/>
      <c r="AA928" s="3755" t="s">
        <v>2974</v>
      </c>
      <c r="AB928" s="2834"/>
      <c r="AC928" s="2834"/>
      <c r="AD928" s="2834"/>
      <c r="AE928" s="2834"/>
    </row>
    <row r="929" spans="1:31" ht="23.25">
      <c r="A929" s="5209"/>
      <c r="B929" s="5190" t="s">
        <v>263</v>
      </c>
      <c r="C929" s="5191"/>
      <c r="D929" s="5191"/>
      <c r="E929" s="5191"/>
      <c r="F929" s="5191"/>
      <c r="G929" s="5191"/>
      <c r="H929" s="5191"/>
      <c r="I929" s="5191"/>
      <c r="J929" s="5191"/>
      <c r="K929" s="5191"/>
      <c r="L929" s="5191"/>
      <c r="M929" s="5191"/>
      <c r="N929" s="5192"/>
      <c r="O929" s="2801"/>
      <c r="P929" s="2801"/>
      <c r="Q929" s="2801"/>
      <c r="R929" s="2801"/>
      <c r="S929" s="3200" t="s">
        <v>2409</v>
      </c>
      <c r="T929" s="3138"/>
      <c r="U929" s="3138"/>
      <c r="V929" s="3143"/>
      <c r="W929" s="2868" t="s">
        <v>2410</v>
      </c>
      <c r="X929" s="2872"/>
      <c r="Y929" s="3193"/>
      <c r="Z929" s="2801"/>
      <c r="AA929" s="3755" t="s">
        <v>2974</v>
      </c>
      <c r="AB929" s="2834"/>
      <c r="AC929" s="2834"/>
      <c r="AD929" s="2834"/>
      <c r="AE929" s="2834"/>
    </row>
    <row r="930" spans="1:31" ht="19.5" thickBot="1">
      <c r="A930" s="5209"/>
      <c r="B930" s="5190"/>
      <c r="C930" s="5191"/>
      <c r="D930" s="5191"/>
      <c r="E930" s="5191"/>
      <c r="F930" s="5191"/>
      <c r="G930" s="5191"/>
      <c r="H930" s="5191"/>
      <c r="I930" s="5191"/>
      <c r="J930" s="5191"/>
      <c r="K930" s="5191"/>
      <c r="L930" s="5191"/>
      <c r="M930" s="5191"/>
      <c r="N930" s="5192"/>
      <c r="O930" s="2801"/>
      <c r="P930" s="2801"/>
      <c r="Q930" s="2801"/>
      <c r="R930" s="2801"/>
      <c r="S930" s="3201"/>
      <c r="T930" s="3139"/>
      <c r="U930" s="3139"/>
      <c r="V930" s="3144"/>
      <c r="W930" s="2873" t="s">
        <v>2411</v>
      </c>
      <c r="X930" s="2874"/>
      <c r="Y930" s="2875"/>
      <c r="Z930" s="2801"/>
      <c r="AA930" s="3755" t="s">
        <v>2974</v>
      </c>
      <c r="AB930" s="2834"/>
      <c r="AC930" s="2834"/>
      <c r="AD930" s="2834"/>
      <c r="AE930" s="2834"/>
    </row>
    <row r="931" spans="1:31" ht="19.5" thickBot="1">
      <c r="A931" s="5209"/>
      <c r="B931" s="2432" t="s">
        <v>336</v>
      </c>
      <c r="C931" s="2433"/>
      <c r="D931" s="2404"/>
      <c r="E931" s="2198"/>
      <c r="F931" s="2354"/>
      <c r="G931" s="2354"/>
      <c r="H931" s="2354"/>
      <c r="I931" s="2354"/>
      <c r="J931" s="2354"/>
      <c r="K931" s="2206" t="s">
        <v>318</v>
      </c>
      <c r="L931" s="2354"/>
      <c r="M931" s="2354"/>
      <c r="N931" s="2405"/>
      <c r="O931" s="2801"/>
      <c r="P931" s="2801"/>
      <c r="Q931" s="2801"/>
      <c r="R931" s="2801"/>
      <c r="X931" s="2801"/>
      <c r="Y931" s="2801"/>
      <c r="Z931" s="2801"/>
      <c r="AA931" s="3755" t="s">
        <v>2974</v>
      </c>
      <c r="AB931" s="2834"/>
      <c r="AC931" s="2834"/>
      <c r="AD931" s="2834"/>
      <c r="AE931" s="2834"/>
    </row>
    <row r="932" spans="1:31" ht="18.75">
      <c r="A932" s="5209"/>
      <c r="B932" s="2461"/>
      <c r="C932" s="2218" t="s">
        <v>316</v>
      </c>
      <c r="D932" s="2407"/>
      <c r="E932" s="2354"/>
      <c r="F932" s="2408"/>
      <c r="G932" s="2408"/>
      <c r="H932" s="2408"/>
      <c r="I932" s="2408"/>
      <c r="J932" s="2408"/>
      <c r="K932" s="2206" t="s">
        <v>319</v>
      </c>
      <c r="L932" s="2408"/>
      <c r="M932" s="2408"/>
      <c r="N932" s="2409"/>
      <c r="O932" s="2801"/>
      <c r="Q932" s="5108" t="s">
        <v>2377</v>
      </c>
      <c r="R932" s="5109"/>
      <c r="S932" s="5109"/>
      <c r="T932" s="5109"/>
      <c r="U932" s="5112">
        <f>N867</f>
        <v>8</v>
      </c>
      <c r="V932" s="3336"/>
      <c r="W932" s="3336"/>
      <c r="X932" s="3337"/>
      <c r="Y932" s="2801"/>
      <c r="Z932" s="2801"/>
      <c r="AA932" s="3755" t="s">
        <v>2974</v>
      </c>
      <c r="AB932" s="2834"/>
      <c r="AC932" s="2834"/>
      <c r="AD932" s="2834"/>
      <c r="AE932" s="2834"/>
    </row>
    <row r="933" spans="1:31" ht="18.75">
      <c r="A933" s="5209"/>
      <c r="B933" s="2463" t="s">
        <v>24</v>
      </c>
      <c r="C933" s="2152" t="s">
        <v>320</v>
      </c>
      <c r="D933" s="2152"/>
      <c r="E933" s="2152"/>
      <c r="F933" s="2152"/>
      <c r="G933" s="2152"/>
      <c r="H933" s="2152"/>
      <c r="I933" s="2152"/>
      <c r="J933" s="2152"/>
      <c r="K933" s="2206" t="s">
        <v>321</v>
      </c>
      <c r="L933" s="2152"/>
      <c r="M933" s="2152"/>
      <c r="N933" s="2411"/>
      <c r="O933" s="2801"/>
      <c r="Q933" s="5110"/>
      <c r="R933" s="5111"/>
      <c r="S933" s="5111"/>
      <c r="T933" s="5111"/>
      <c r="U933" s="5113"/>
      <c r="V933" s="3338"/>
      <c r="W933" s="3338"/>
      <c r="X933" s="3339"/>
      <c r="Y933" s="2801"/>
      <c r="Z933" s="2801"/>
      <c r="AA933" s="3755" t="s">
        <v>2974</v>
      </c>
      <c r="AB933" s="2834"/>
      <c r="AC933" s="2834"/>
      <c r="AD933" s="2834"/>
      <c r="AE933" s="2834"/>
    </row>
    <row r="934" spans="1:31" ht="18.75">
      <c r="A934" s="5209"/>
      <c r="B934" s="2463" t="s">
        <v>27</v>
      </c>
      <c r="C934" s="2152"/>
      <c r="D934" s="2152"/>
      <c r="E934" s="2152"/>
      <c r="F934" s="2152"/>
      <c r="G934" s="2152"/>
      <c r="H934" s="2152"/>
      <c r="I934" s="2152"/>
      <c r="J934" s="2152"/>
      <c r="K934" s="2152"/>
      <c r="L934" s="2152"/>
      <c r="M934" s="2152"/>
      <c r="N934" s="2411"/>
      <c r="O934" s="2801"/>
      <c r="Q934" s="3545" t="s">
        <v>342</v>
      </c>
      <c r="R934" s="3387" t="s">
        <v>763</v>
      </c>
      <c r="S934" s="2826"/>
      <c r="T934" s="2826"/>
      <c r="U934" s="2826"/>
      <c r="V934" s="2826"/>
      <c r="W934" s="2826"/>
      <c r="X934" s="3334"/>
      <c r="Y934" s="2801"/>
      <c r="Z934" s="2801"/>
      <c r="AA934" s="3594" t="s">
        <v>2373</v>
      </c>
    </row>
    <row r="935" spans="1:31" ht="18.75">
      <c r="A935" s="5209"/>
      <c r="B935" s="2463" t="s">
        <v>264</v>
      </c>
      <c r="C935" s="2152" t="s">
        <v>49</v>
      </c>
      <c r="D935" s="2464"/>
      <c r="E935" s="2464"/>
      <c r="F935" s="2464"/>
      <c r="G935" s="2464"/>
      <c r="H935" s="2464"/>
      <c r="I935" s="2464"/>
      <c r="J935" s="2464"/>
      <c r="K935" s="2464"/>
      <c r="L935" s="2464"/>
      <c r="M935" s="2464"/>
      <c r="N935" s="2465"/>
      <c r="O935" s="2801"/>
      <c r="Q935" s="3388"/>
      <c r="R935" s="3287" t="s">
        <v>2400</v>
      </c>
      <c r="S935" s="2826"/>
      <c r="T935" s="2826"/>
      <c r="U935" s="2826"/>
      <c r="V935" s="2826"/>
      <c r="W935" s="2826"/>
      <c r="X935" s="3334"/>
      <c r="Y935" s="2801"/>
      <c r="Z935" s="2801"/>
      <c r="AA935" s="3594" t="s">
        <v>2373</v>
      </c>
    </row>
    <row r="936" spans="1:31" ht="18.75">
      <c r="A936" s="5209"/>
      <c r="B936" s="2463" t="s">
        <v>12</v>
      </c>
      <c r="C936" s="2152"/>
      <c r="D936" s="2152"/>
      <c r="E936" s="2152"/>
      <c r="F936" s="2152"/>
      <c r="G936" s="2152"/>
      <c r="H936" s="2152"/>
      <c r="I936" s="2152"/>
      <c r="J936" s="2152"/>
      <c r="K936" s="2152"/>
      <c r="L936" s="2152"/>
      <c r="M936" s="2152"/>
      <c r="N936" s="2411"/>
      <c r="O936" s="2801"/>
      <c r="Q936" s="3388"/>
      <c r="R936" s="3287" t="s">
        <v>2489</v>
      </c>
      <c r="S936" s="2826"/>
      <c r="T936" s="2826"/>
      <c r="U936" s="2826"/>
      <c r="V936" s="2826"/>
      <c r="W936" s="2826"/>
      <c r="X936" s="3334"/>
      <c r="Y936" s="2801"/>
      <c r="Z936" s="2801"/>
      <c r="AA936" s="3594" t="s">
        <v>2373</v>
      </c>
    </row>
    <row r="937" spans="1:31" ht="18.75">
      <c r="A937" s="5209"/>
      <c r="B937" s="2463" t="s">
        <v>14</v>
      </c>
      <c r="C937" s="2152" t="s">
        <v>50</v>
      </c>
      <c r="D937" s="2152"/>
      <c r="E937" s="2152"/>
      <c r="F937" s="2152"/>
      <c r="G937" s="2152"/>
      <c r="H937" s="2152"/>
      <c r="I937" s="2152"/>
      <c r="J937" s="2152"/>
      <c r="K937" s="2152"/>
      <c r="L937" s="2152"/>
      <c r="M937" s="2152"/>
      <c r="N937" s="2411"/>
      <c r="O937" s="2801"/>
      <c r="Q937" s="3496" t="s">
        <v>343</v>
      </c>
      <c r="R937" s="3389" t="s">
        <v>759</v>
      </c>
      <c r="S937" s="2826"/>
      <c r="T937" s="2826"/>
      <c r="U937" s="2826"/>
      <c r="V937" s="2826"/>
      <c r="W937" s="2826"/>
      <c r="X937" s="3334"/>
      <c r="Y937" s="2801"/>
      <c r="Z937" s="2801"/>
      <c r="AA937" s="3594" t="s">
        <v>2373</v>
      </c>
    </row>
    <row r="938" spans="1:31" ht="18.75">
      <c r="A938" s="5209"/>
      <c r="B938" s="2463" t="s">
        <v>16</v>
      </c>
      <c r="C938" s="2152"/>
      <c r="D938" s="2152"/>
      <c r="E938" s="2152"/>
      <c r="F938" s="2152"/>
      <c r="G938" s="2152"/>
      <c r="H938" s="2152"/>
      <c r="I938" s="2152"/>
      <c r="J938" s="2152"/>
      <c r="K938" s="2152"/>
      <c r="L938" s="2152"/>
      <c r="M938" s="2152"/>
      <c r="N938" s="2411"/>
      <c r="O938" s="2801"/>
      <c r="Q938" s="3546" t="s">
        <v>334</v>
      </c>
      <c r="R938" s="3391" t="s">
        <v>2903</v>
      </c>
      <c r="S938" s="2826"/>
      <c r="T938" s="2826"/>
      <c r="U938" s="2826"/>
      <c r="V938" s="2826"/>
      <c r="W938" s="2826"/>
      <c r="X938" s="3334"/>
      <c r="Y938" s="2801"/>
      <c r="Z938" s="2801"/>
      <c r="AA938" s="3594" t="s">
        <v>2373</v>
      </c>
    </row>
    <row r="939" spans="1:31" ht="18.75">
      <c r="A939" s="5209"/>
      <c r="B939" s="2463" t="s">
        <v>295</v>
      </c>
      <c r="C939" s="2152" t="s">
        <v>44</v>
      </c>
      <c r="D939" s="2152"/>
      <c r="E939" s="2152"/>
      <c r="F939" s="2152"/>
      <c r="G939" s="2152"/>
      <c r="H939" s="2152"/>
      <c r="I939" s="2152"/>
      <c r="J939" s="2152"/>
      <c r="K939" s="2152"/>
      <c r="L939" s="2152"/>
      <c r="M939" s="2152"/>
      <c r="N939" s="2411"/>
      <c r="O939" s="2801"/>
      <c r="Q939" s="3548" t="s">
        <v>346</v>
      </c>
      <c r="R939" s="2439" t="s">
        <v>512</v>
      </c>
      <c r="S939" s="2826"/>
      <c r="T939" s="2826"/>
      <c r="U939" s="2826"/>
      <c r="V939" s="2826"/>
      <c r="W939" s="2826"/>
      <c r="X939" s="3334"/>
      <c r="Y939" s="2801"/>
      <c r="Z939" s="2801"/>
      <c r="AA939" s="3594" t="s">
        <v>2373</v>
      </c>
    </row>
    <row r="940" spans="1:31" ht="18.75">
      <c r="A940" s="5209"/>
      <c r="B940" s="2463" t="s">
        <v>297</v>
      </c>
      <c r="C940" s="2156" t="s">
        <v>45</v>
      </c>
      <c r="D940" s="2156"/>
      <c r="E940" s="2156"/>
      <c r="F940" s="2156"/>
      <c r="G940" s="2156"/>
      <c r="H940" s="2156"/>
      <c r="I940" s="2156"/>
      <c r="J940" s="2156"/>
      <c r="K940" s="2156"/>
      <c r="L940" s="2156"/>
      <c r="M940" s="2156"/>
      <c r="N940" s="3465"/>
      <c r="O940" s="2801"/>
      <c r="Q940" s="3547" t="s">
        <v>367</v>
      </c>
      <c r="R940" s="3410" t="s">
        <v>289</v>
      </c>
      <c r="S940" s="2826"/>
      <c r="T940" s="2826"/>
      <c r="U940" s="2826"/>
      <c r="V940" s="2826"/>
      <c r="W940" s="2826"/>
      <c r="X940" s="3334"/>
      <c r="Y940" s="2801"/>
      <c r="Z940" s="2801"/>
      <c r="AA940" s="3594" t="s">
        <v>2373</v>
      </c>
    </row>
    <row r="941" spans="1:31" ht="18.75">
      <c r="A941" s="5209"/>
      <c r="B941" s="2463" t="s">
        <v>351</v>
      </c>
      <c r="C941" s="2156" t="s">
        <v>37</v>
      </c>
      <c r="D941" s="2156"/>
      <c r="E941" s="2156"/>
      <c r="F941" s="2156"/>
      <c r="G941" s="2156"/>
      <c r="H941" s="2156"/>
      <c r="I941" s="2156"/>
      <c r="J941" s="2156"/>
      <c r="K941" s="2156"/>
      <c r="L941" s="2156"/>
      <c r="M941" s="2156"/>
      <c r="N941" s="3465"/>
      <c r="O941" s="2801"/>
      <c r="Q941" s="3524" t="s">
        <v>731</v>
      </c>
      <c r="R941" s="3397" t="s">
        <v>2904</v>
      </c>
      <c r="S941" s="3071"/>
      <c r="T941" s="2826"/>
      <c r="U941" s="2826"/>
      <c r="V941" s="2826"/>
      <c r="W941" s="2826"/>
      <c r="X941" s="3334"/>
      <c r="Y941" s="2801"/>
      <c r="Z941" s="2801"/>
      <c r="AA941" s="3594" t="s">
        <v>2373</v>
      </c>
    </row>
    <row r="942" spans="1:31" ht="18.75">
      <c r="A942" s="5209"/>
      <c r="B942" s="2463" t="s">
        <v>352</v>
      </c>
      <c r="C942" s="2156" t="s">
        <v>51</v>
      </c>
      <c r="D942" s="2156"/>
      <c r="E942" s="2156"/>
      <c r="F942" s="2156"/>
      <c r="G942" s="2156"/>
      <c r="H942" s="2156"/>
      <c r="I942" s="2156"/>
      <c r="J942" s="2156"/>
      <c r="K942" s="2156"/>
      <c r="L942" s="2156"/>
      <c r="M942" s="2156"/>
      <c r="N942" s="3465"/>
      <c r="O942" s="2801"/>
      <c r="P942" s="2801"/>
      <c r="Q942" s="3525">
        <v>1</v>
      </c>
      <c r="R942" s="3080" t="s">
        <v>2726</v>
      </c>
      <c r="S942" s="3074"/>
      <c r="T942" s="2826"/>
      <c r="U942" s="2826"/>
      <c r="V942" s="2826"/>
      <c r="W942" s="2826"/>
      <c r="X942" s="3334"/>
      <c r="Y942" s="2801"/>
      <c r="Z942" s="2801"/>
      <c r="AA942" s="3594" t="s">
        <v>2373</v>
      </c>
    </row>
    <row r="943" spans="1:31" ht="18.75">
      <c r="A943" s="5209"/>
      <c r="B943" s="2463" t="s">
        <v>353</v>
      </c>
      <c r="C943" s="2156"/>
      <c r="D943" s="2156"/>
      <c r="E943" s="2156"/>
      <c r="F943" s="2156"/>
      <c r="G943" s="2156"/>
      <c r="H943" s="2156"/>
      <c r="I943" s="2156"/>
      <c r="J943" s="2156"/>
      <c r="K943" s="2156"/>
      <c r="L943" s="2156"/>
      <c r="M943" s="2156"/>
      <c r="N943" s="3465"/>
      <c r="O943" s="2801"/>
      <c r="P943" s="2801"/>
      <c r="Q943" s="3526">
        <v>2</v>
      </c>
      <c r="R943" s="3079" t="s">
        <v>2727</v>
      </c>
      <c r="S943" s="3077"/>
      <c r="T943" s="2826"/>
      <c r="U943" s="2826"/>
      <c r="V943" s="2826"/>
      <c r="W943" s="2826"/>
      <c r="X943" s="3334"/>
      <c r="Y943" s="2801"/>
      <c r="Z943" s="2801"/>
      <c r="AA943" s="3594" t="s">
        <v>2373</v>
      </c>
    </row>
    <row r="944" spans="1:31" ht="18.75">
      <c r="A944" s="5209"/>
      <c r="B944" s="2463" t="s">
        <v>354</v>
      </c>
      <c r="C944" s="2156"/>
      <c r="D944" s="2156"/>
      <c r="E944" s="2156"/>
      <c r="F944" s="2156"/>
      <c r="G944" s="2156"/>
      <c r="H944" s="2156"/>
      <c r="I944" s="2156"/>
      <c r="J944" s="2156"/>
      <c r="K944" s="2156"/>
      <c r="L944" s="2156"/>
      <c r="M944" s="2156"/>
      <c r="N944" s="3465"/>
      <c r="O944" s="2801"/>
      <c r="P944" s="2801"/>
      <c r="Q944" s="3527">
        <v>3</v>
      </c>
      <c r="R944" s="3081" t="s">
        <v>2750</v>
      </c>
      <c r="S944" s="2826"/>
      <c r="T944" s="2826"/>
      <c r="U944" s="2826"/>
      <c r="V944" s="2826"/>
      <c r="W944" s="2826"/>
      <c r="X944" s="3334"/>
      <c r="Y944" s="2801"/>
      <c r="Z944" s="2801"/>
      <c r="AA944" s="3594" t="s">
        <v>2373</v>
      </c>
    </row>
    <row r="945" spans="1:31" ht="18.75">
      <c r="A945" s="5209"/>
      <c r="B945" s="2463" t="s">
        <v>355</v>
      </c>
      <c r="C945" s="2156" t="s">
        <v>52</v>
      </c>
      <c r="D945" s="2156"/>
      <c r="E945" s="2156"/>
      <c r="F945" s="2156"/>
      <c r="G945" s="2156"/>
      <c r="H945" s="2156"/>
      <c r="I945" s="2156"/>
      <c r="J945" s="2156"/>
      <c r="K945" s="2156"/>
      <c r="L945" s="2156"/>
      <c r="M945" s="2156"/>
      <c r="N945" s="3465"/>
      <c r="O945" s="2801"/>
      <c r="P945" s="2801"/>
      <c r="Q945" s="3528" t="s">
        <v>285</v>
      </c>
      <c r="R945" s="3395" t="s">
        <v>23</v>
      </c>
      <c r="S945" s="2826"/>
      <c r="T945" s="2826"/>
      <c r="U945" s="2826"/>
      <c r="V945" s="2826"/>
      <c r="W945" s="2826"/>
      <c r="X945" s="3334"/>
      <c r="Y945" s="2801"/>
      <c r="Z945" s="2801"/>
      <c r="AA945" s="3594" t="s">
        <v>2373</v>
      </c>
    </row>
    <row r="946" spans="1:31" ht="18.75">
      <c r="A946" s="5209"/>
      <c r="B946" s="2463" t="s">
        <v>356</v>
      </c>
      <c r="C946" s="2156" t="s">
        <v>760</v>
      </c>
      <c r="D946" s="2156"/>
      <c r="E946" s="2156"/>
      <c r="F946" s="2156"/>
      <c r="G946" s="2156"/>
      <c r="H946" s="2156"/>
      <c r="I946" s="2156"/>
      <c r="J946" s="2156"/>
      <c r="K946" s="2156"/>
      <c r="L946" s="2156"/>
      <c r="M946" s="2156"/>
      <c r="N946" s="3465"/>
      <c r="O946" s="2801"/>
      <c r="P946" s="2801"/>
      <c r="Q946" s="3529" t="s">
        <v>2923</v>
      </c>
      <c r="R946" s="3512"/>
      <c r="S946" s="3512"/>
      <c r="T946" s="3512"/>
      <c r="U946" s="3512"/>
      <c r="V946" s="3512"/>
      <c r="W946" s="2826"/>
      <c r="X946" s="3334"/>
      <c r="Y946" s="2801"/>
      <c r="Z946" s="2801"/>
      <c r="AA946" s="3594" t="s">
        <v>2373</v>
      </c>
    </row>
    <row r="947" spans="1:31" ht="18.75">
      <c r="A947" s="5209"/>
      <c r="B947" s="2463" t="s">
        <v>357</v>
      </c>
      <c r="C947" s="2156" t="s">
        <v>761</v>
      </c>
      <c r="D947" s="2156"/>
      <c r="E947" s="2156"/>
      <c r="F947" s="2156"/>
      <c r="G947" s="2156"/>
      <c r="H947" s="2156"/>
      <c r="I947" s="2156"/>
      <c r="J947" s="2156"/>
      <c r="K947" s="2156"/>
      <c r="L947" s="2156"/>
      <c r="M947" s="2156"/>
      <c r="N947" s="3465"/>
      <c r="O947" s="2801"/>
      <c r="P947" s="2801"/>
      <c r="Q947" s="3531" t="s">
        <v>2924</v>
      </c>
      <c r="R947" s="3514" t="s">
        <v>2253</v>
      </c>
      <c r="S947" s="516"/>
      <c r="T947" s="516"/>
      <c r="U947" s="2175"/>
      <c r="V947" s="2175"/>
      <c r="W947" s="2826"/>
      <c r="X947" s="3334"/>
      <c r="Y947" s="2801"/>
      <c r="Z947" s="2801"/>
      <c r="AA947" s="3594" t="s">
        <v>2373</v>
      </c>
    </row>
    <row r="948" spans="1:31" ht="18.75">
      <c r="A948" s="5209"/>
      <c r="B948" s="2463" t="s">
        <v>358</v>
      </c>
      <c r="C948" s="2156" t="s">
        <v>762</v>
      </c>
      <c r="D948" s="2156"/>
      <c r="E948" s="2156"/>
      <c r="F948" s="2156"/>
      <c r="G948" s="2156"/>
      <c r="H948" s="2156"/>
      <c r="I948" s="2156"/>
      <c r="J948" s="2156"/>
      <c r="K948" s="2156"/>
      <c r="L948" s="2156"/>
      <c r="M948" s="2156"/>
      <c r="N948" s="3465"/>
      <c r="O948" s="2801"/>
      <c r="P948" s="2801"/>
      <c r="Q948" s="3532" t="s">
        <v>870</v>
      </c>
      <c r="R948" s="3514" t="s">
        <v>870</v>
      </c>
      <c r="S948" s="516"/>
      <c r="T948" s="516"/>
      <c r="U948" s="2175"/>
      <c r="V948" s="2175"/>
      <c r="W948" s="2826"/>
      <c r="X948" s="3334"/>
      <c r="Y948" s="2801"/>
      <c r="Z948" s="2801"/>
      <c r="AA948" s="3594" t="s">
        <v>2373</v>
      </c>
    </row>
    <row r="949" spans="1:31" ht="18.75">
      <c r="A949" s="5209"/>
      <c r="B949" s="2463" t="s">
        <v>359</v>
      </c>
      <c r="C949" s="2156"/>
      <c r="D949" s="2156"/>
      <c r="E949" s="2156"/>
      <c r="F949" s="2156"/>
      <c r="G949" s="2156"/>
      <c r="H949" s="2156"/>
      <c r="I949" s="2156"/>
      <c r="J949" s="2156"/>
      <c r="K949" s="2156"/>
      <c r="L949" s="2156"/>
      <c r="M949" s="2156"/>
      <c r="N949" s="3465"/>
      <c r="O949" s="2801"/>
      <c r="P949" s="2801"/>
      <c r="Q949" s="3532" t="s">
        <v>316</v>
      </c>
      <c r="R949" s="3514" t="s">
        <v>316</v>
      </c>
      <c r="S949" s="2175"/>
      <c r="T949" s="516"/>
      <c r="U949" s="516"/>
      <c r="V949" s="516"/>
      <c r="W949" s="2826"/>
      <c r="X949" s="3334"/>
      <c r="Y949" s="2801"/>
      <c r="Z949" s="2801"/>
      <c r="AA949" s="3594" t="s">
        <v>2373</v>
      </c>
    </row>
    <row r="950" spans="1:31" ht="18.75">
      <c r="A950" s="5209"/>
      <c r="B950" s="2463" t="s">
        <v>360</v>
      </c>
      <c r="C950" s="2156" t="s">
        <v>341</v>
      </c>
      <c r="D950" s="2156"/>
      <c r="E950" s="2156"/>
      <c r="F950" s="2156"/>
      <c r="G950" s="2156"/>
      <c r="H950" s="2156"/>
      <c r="I950" s="2156"/>
      <c r="J950" s="2156"/>
      <c r="K950" s="2156"/>
      <c r="L950" s="2156"/>
      <c r="M950" s="2156"/>
      <c r="N950" s="3465"/>
      <c r="O950" s="2801"/>
      <c r="P950" s="2801"/>
      <c r="Q950" s="3532" t="s">
        <v>647</v>
      </c>
      <c r="R950" s="3514" t="s">
        <v>647</v>
      </c>
      <c r="S950" s="2175"/>
      <c r="T950" s="516"/>
      <c r="U950" s="516"/>
      <c r="V950" s="516"/>
      <c r="W950" s="2826"/>
      <c r="X950" s="3334"/>
      <c r="Y950" s="2801"/>
      <c r="Z950" s="2801"/>
      <c r="AA950" s="3594" t="s">
        <v>2373</v>
      </c>
    </row>
    <row r="951" spans="1:31" ht="19.5" thickBot="1">
      <c r="A951" s="5209"/>
      <c r="B951" s="2463" t="s">
        <v>361</v>
      </c>
      <c r="C951" s="2156"/>
      <c r="D951" s="2156"/>
      <c r="E951" s="2156"/>
      <c r="F951" s="2156"/>
      <c r="G951" s="2156"/>
      <c r="H951" s="2156"/>
      <c r="I951" s="2156"/>
      <c r="J951" s="2156"/>
      <c r="K951" s="2156"/>
      <c r="L951" s="2156"/>
      <c r="M951" s="2156"/>
      <c r="N951" s="3465"/>
      <c r="O951" s="2801"/>
      <c r="P951" s="2801"/>
      <c r="Q951" s="3533" t="s">
        <v>626</v>
      </c>
      <c r="R951" s="3534" t="s">
        <v>626</v>
      </c>
      <c r="S951" s="550"/>
      <c r="T951" s="550"/>
      <c r="U951" s="550"/>
      <c r="V951" s="550"/>
      <c r="W951" s="3302"/>
      <c r="X951" s="3335"/>
      <c r="Y951" s="2801"/>
      <c r="Z951" s="2801"/>
      <c r="AA951" s="3594" t="s">
        <v>2373</v>
      </c>
    </row>
    <row r="952" spans="1:31" ht="18.75">
      <c r="A952" s="5209"/>
      <c r="B952" s="2463" t="s">
        <v>362</v>
      </c>
      <c r="C952" s="2156" t="s">
        <v>326</v>
      </c>
      <c r="D952" s="2156"/>
      <c r="E952" s="2156"/>
      <c r="F952" s="2156"/>
      <c r="G952" s="2156"/>
      <c r="H952" s="2156"/>
      <c r="I952" s="2156"/>
      <c r="J952" s="2156"/>
      <c r="K952" s="2156"/>
      <c r="L952" s="2156"/>
      <c r="M952" s="2156"/>
      <c r="N952" s="3465"/>
      <c r="O952" s="2801"/>
      <c r="P952" s="2801"/>
      <c r="Q952" s="2801"/>
      <c r="R952" s="2801"/>
      <c r="S952" s="2801"/>
      <c r="T952" s="2801"/>
      <c r="U952" s="2801"/>
      <c r="V952" s="2801"/>
      <c r="W952" s="2801"/>
      <c r="X952" s="2801"/>
      <c r="Y952" s="2801"/>
      <c r="Z952" s="2801"/>
      <c r="AA952" s="3594" t="s">
        <v>2373</v>
      </c>
    </row>
    <row r="953" spans="1:31" ht="18.75">
      <c r="A953" s="5209"/>
      <c r="B953" s="2463"/>
      <c r="C953" s="2156"/>
      <c r="D953" s="2156"/>
      <c r="E953" s="2156"/>
      <c r="F953" s="2156"/>
      <c r="G953" s="2156"/>
      <c r="H953" s="2156"/>
      <c r="I953" s="2156"/>
      <c r="J953" s="2156"/>
      <c r="K953" s="2156"/>
      <c r="L953" s="2156"/>
      <c r="M953" s="2156"/>
      <c r="N953" s="3465"/>
      <c r="O953" s="2801"/>
      <c r="P953" s="2801"/>
      <c r="Q953" s="2801"/>
      <c r="R953" s="2801"/>
      <c r="S953" s="2801"/>
      <c r="T953" s="2801"/>
      <c r="U953" s="2801"/>
      <c r="V953" s="2801"/>
      <c r="W953" s="2801"/>
      <c r="X953" s="2801"/>
      <c r="Y953" s="2801"/>
      <c r="Z953" s="2801"/>
      <c r="AA953" s="3594" t="s">
        <v>2373</v>
      </c>
    </row>
    <row r="954" spans="1:31" ht="18.75">
      <c r="A954" s="5209"/>
      <c r="B954" s="5193"/>
      <c r="C954" s="5194"/>
      <c r="D954" s="5194"/>
      <c r="E954" s="5194"/>
      <c r="F954" s="5194"/>
      <c r="G954" s="5194"/>
      <c r="H954" s="5194"/>
      <c r="I954" s="5194"/>
      <c r="J954" s="5194"/>
      <c r="K954" s="5194"/>
      <c r="L954" s="5194"/>
      <c r="M954" s="5194"/>
      <c r="N954" s="5195"/>
      <c r="O954" s="2801"/>
      <c r="P954" s="2801"/>
      <c r="Q954" s="2801"/>
      <c r="R954" s="2801"/>
      <c r="S954" s="2801"/>
      <c r="T954" s="2801"/>
      <c r="U954" s="2801"/>
      <c r="V954" s="2801"/>
      <c r="W954" s="2801"/>
      <c r="X954" s="2801"/>
      <c r="Y954" s="2801"/>
      <c r="Z954" s="2801"/>
      <c r="AA954" s="3755" t="s">
        <v>2974</v>
      </c>
      <c r="AB954" s="2834"/>
      <c r="AC954" s="2834"/>
      <c r="AD954" s="2834"/>
      <c r="AE954" s="2834"/>
    </row>
    <row r="955" spans="1:31" ht="18.75" customHeight="1">
      <c r="A955" s="5209"/>
      <c r="B955" s="2467" t="s">
        <v>346</v>
      </c>
      <c r="C955" s="2373" t="s">
        <v>281</v>
      </c>
      <c r="D955" s="5117"/>
      <c r="E955" s="5118"/>
      <c r="F955" s="5118"/>
      <c r="G955" s="5118"/>
      <c r="H955" s="5118"/>
      <c r="I955" s="5118"/>
      <c r="J955" s="5118"/>
      <c r="K955" s="5118"/>
      <c r="L955" s="5118"/>
      <c r="M955" s="5118"/>
      <c r="N955" s="5119"/>
      <c r="O955" s="2801"/>
      <c r="P955" s="2801"/>
      <c r="Q955" s="2801"/>
      <c r="R955" s="2801"/>
      <c r="S955" s="2801"/>
      <c r="T955" s="2801"/>
      <c r="U955" s="2801"/>
      <c r="V955" s="2801"/>
      <c r="W955" s="2801"/>
      <c r="X955" s="2801"/>
      <c r="Y955" s="2801"/>
      <c r="Z955" s="2801"/>
      <c r="AA955" s="3755" t="s">
        <v>2974</v>
      </c>
      <c r="AB955" s="2834"/>
      <c r="AC955" s="2834"/>
      <c r="AD955" s="2834"/>
      <c r="AE955" s="2834"/>
    </row>
    <row r="956" spans="1:31" ht="15" customHeight="1">
      <c r="A956" s="5209"/>
      <c r="B956" s="5156" t="s">
        <v>2387</v>
      </c>
      <c r="C956" s="5157"/>
      <c r="D956" s="5157"/>
      <c r="E956" s="5157"/>
      <c r="F956" s="5157"/>
      <c r="G956" s="5157"/>
      <c r="H956" s="5157"/>
      <c r="I956" s="5157"/>
      <c r="J956" s="5157"/>
      <c r="K956" s="5157"/>
      <c r="L956" s="5157"/>
      <c r="M956" s="5157"/>
      <c r="N956" s="5158"/>
      <c r="O956" s="2801"/>
      <c r="P956" s="2801"/>
      <c r="Q956" s="2801"/>
      <c r="R956" s="2801"/>
      <c r="S956" s="2801"/>
      <c r="T956" s="2801"/>
      <c r="U956" s="2801"/>
      <c r="V956" s="2801"/>
      <c r="W956" s="2801"/>
      <c r="X956" s="2801"/>
      <c r="Y956" s="2801"/>
      <c r="Z956" s="2801"/>
      <c r="AA956" s="3755" t="s">
        <v>2974</v>
      </c>
      <c r="AB956" s="2834"/>
      <c r="AC956" s="2834"/>
      <c r="AD956" s="2834"/>
      <c r="AE956" s="2834"/>
    </row>
    <row r="957" spans="1:31" ht="18.75">
      <c r="A957" s="5209"/>
      <c r="B957" s="5190" t="s">
        <v>503</v>
      </c>
      <c r="C957" s="5191"/>
      <c r="D957" s="5191"/>
      <c r="E957" s="5191"/>
      <c r="F957" s="5191"/>
      <c r="G957" s="5191"/>
      <c r="H957" s="5191"/>
      <c r="I957" s="5191"/>
      <c r="J957" s="5191"/>
      <c r="K957" s="5191"/>
      <c r="L957" s="5191"/>
      <c r="M957" s="5191"/>
      <c r="N957" s="5199"/>
      <c r="O957" s="2801"/>
      <c r="P957" s="2801"/>
      <c r="Q957" s="2801"/>
      <c r="R957" s="2801"/>
      <c r="S957" s="2801"/>
      <c r="T957" s="2801"/>
      <c r="U957" s="2801"/>
      <c r="V957" s="2801"/>
      <c r="W957" s="2801"/>
      <c r="X957" s="2801"/>
      <c r="Y957" s="2801"/>
      <c r="Z957" s="2801"/>
      <c r="AA957" s="3755" t="s">
        <v>2974</v>
      </c>
      <c r="AB957" s="2834"/>
      <c r="AC957" s="2834"/>
      <c r="AD957" s="2834"/>
      <c r="AE957" s="2834"/>
    </row>
    <row r="958" spans="1:31" ht="18.75">
      <c r="A958" s="5209"/>
      <c r="B958" s="5190"/>
      <c r="C958" s="5191"/>
      <c r="D958" s="5191"/>
      <c r="E958" s="5191"/>
      <c r="F958" s="5191"/>
      <c r="G958" s="5191"/>
      <c r="H958" s="5191"/>
      <c r="I958" s="5191"/>
      <c r="J958" s="5191"/>
      <c r="K958" s="5191"/>
      <c r="L958" s="5191"/>
      <c r="M958" s="5191"/>
      <c r="N958" s="5199"/>
      <c r="O958" s="2801"/>
      <c r="P958" s="2801"/>
      <c r="Q958" s="2801"/>
      <c r="R958" s="2801"/>
      <c r="S958" s="2801"/>
      <c r="T958" s="2801"/>
      <c r="U958" s="2801"/>
      <c r="V958" s="2801"/>
      <c r="W958" s="2801"/>
      <c r="X958" s="2801"/>
      <c r="Y958" s="2801"/>
      <c r="Z958" s="2801"/>
      <c r="AA958" s="3755" t="s">
        <v>2974</v>
      </c>
      <c r="AB958" s="2834"/>
      <c r="AC958" s="2834"/>
      <c r="AD958" s="2834"/>
      <c r="AE958" s="2834"/>
    </row>
    <row r="959" spans="1:31" ht="21">
      <c r="A959" s="5209"/>
      <c r="B959" s="5178" t="s">
        <v>381</v>
      </c>
      <c r="C959" s="5179"/>
      <c r="D959" s="5179"/>
      <c r="E959" s="5179"/>
      <c r="F959" s="5179"/>
      <c r="G959" s="5179"/>
      <c r="H959" s="5179"/>
      <c r="I959" s="5179"/>
      <c r="J959" s="5179"/>
      <c r="K959" s="5179"/>
      <c r="L959" s="5179"/>
      <c r="M959" s="5179"/>
      <c r="N959" s="5180"/>
      <c r="O959" s="2801"/>
      <c r="P959" s="2801"/>
      <c r="Q959" s="2801"/>
      <c r="R959" s="2801"/>
      <c r="S959" s="2801"/>
      <c r="T959" s="2801"/>
      <c r="U959" s="2801"/>
      <c r="V959" s="2801"/>
      <c r="W959" s="2801"/>
      <c r="X959" s="2801"/>
      <c r="Y959" s="2801"/>
      <c r="Z959" s="2801"/>
      <c r="AA959" s="3755" t="s">
        <v>2974</v>
      </c>
      <c r="AB959" s="2834"/>
      <c r="AC959" s="2834"/>
      <c r="AD959" s="2834"/>
      <c r="AE959" s="2834"/>
    </row>
    <row r="960" spans="1:31" ht="18.75">
      <c r="A960" s="5209"/>
      <c r="B960" s="5181" t="s">
        <v>504</v>
      </c>
      <c r="C960" s="5182"/>
      <c r="D960" s="5182"/>
      <c r="E960" s="5182"/>
      <c r="F960" s="5182"/>
      <c r="G960" s="5182"/>
      <c r="H960" s="5182"/>
      <c r="I960" s="5182"/>
      <c r="J960" s="5182"/>
      <c r="K960" s="5182"/>
      <c r="L960" s="5182"/>
      <c r="M960" s="5182"/>
      <c r="N960" s="5183"/>
      <c r="O960" s="2801"/>
      <c r="P960" s="2801"/>
      <c r="Q960" s="2801"/>
      <c r="R960" s="2801"/>
      <c r="S960" s="2801"/>
      <c r="T960" s="2801"/>
      <c r="U960" s="2801"/>
      <c r="V960" s="2801"/>
      <c r="W960" s="2801"/>
      <c r="X960" s="2801"/>
      <c r="Y960" s="2801"/>
      <c r="Z960" s="2801"/>
      <c r="AA960" s="3755" t="s">
        <v>2974</v>
      </c>
      <c r="AB960" s="2834"/>
      <c r="AC960" s="2834"/>
      <c r="AD960" s="2834"/>
      <c r="AE960" s="2834"/>
    </row>
    <row r="961" spans="1:31" ht="18.75">
      <c r="A961" s="5209"/>
      <c r="B961" s="5184"/>
      <c r="C961" s="5185"/>
      <c r="D961" s="5185"/>
      <c r="E961" s="5185"/>
      <c r="F961" s="5185"/>
      <c r="G961" s="5185"/>
      <c r="H961" s="5185"/>
      <c r="I961" s="5185"/>
      <c r="J961" s="5185"/>
      <c r="K961" s="5185"/>
      <c r="L961" s="5185"/>
      <c r="M961" s="5185"/>
      <c r="N961" s="5186"/>
      <c r="O961" s="2801"/>
      <c r="P961" s="2801"/>
      <c r="Q961" s="2801"/>
      <c r="R961" s="2801"/>
      <c r="S961" s="2801"/>
      <c r="T961" s="2801"/>
      <c r="U961" s="2801"/>
      <c r="V961" s="2801"/>
      <c r="W961" s="2801"/>
      <c r="X961" s="2801"/>
      <c r="Y961" s="2801"/>
      <c r="Z961" s="2801"/>
      <c r="AA961" s="3755" t="s">
        <v>2974</v>
      </c>
      <c r="AB961" s="2834"/>
      <c r="AC961" s="2834"/>
      <c r="AD961" s="2834"/>
      <c r="AE961" s="2834"/>
    </row>
    <row r="962" spans="1:31" ht="18.75">
      <c r="A962" s="5209"/>
      <c r="B962" s="5187"/>
      <c r="C962" s="5188"/>
      <c r="D962" s="5188"/>
      <c r="E962" s="5188"/>
      <c r="F962" s="5188"/>
      <c r="G962" s="5188"/>
      <c r="H962" s="5188"/>
      <c r="I962" s="5188"/>
      <c r="J962" s="5188"/>
      <c r="K962" s="5188"/>
      <c r="L962" s="5188"/>
      <c r="M962" s="5188"/>
      <c r="N962" s="5189"/>
      <c r="O962" s="2801"/>
      <c r="P962" s="2801"/>
      <c r="Q962" s="2801"/>
      <c r="R962" s="2801"/>
      <c r="S962" s="2801"/>
      <c r="T962" s="2801"/>
      <c r="U962" s="2801"/>
      <c r="V962" s="2801"/>
      <c r="W962" s="2801"/>
      <c r="X962" s="2801"/>
      <c r="Y962" s="2801"/>
      <c r="Z962" s="2801"/>
      <c r="AA962" s="3755" t="s">
        <v>2974</v>
      </c>
      <c r="AB962" s="2834"/>
      <c r="AC962" s="2834"/>
      <c r="AD962" s="2834"/>
      <c r="AE962" s="2834"/>
    </row>
    <row r="963" spans="1:31" ht="18.75">
      <c r="A963" s="5209"/>
      <c r="B963" s="5190" t="s">
        <v>263</v>
      </c>
      <c r="C963" s="5191"/>
      <c r="D963" s="5191"/>
      <c r="E963" s="5191"/>
      <c r="F963" s="5191"/>
      <c r="G963" s="5191"/>
      <c r="H963" s="5191"/>
      <c r="I963" s="5191"/>
      <c r="J963" s="5191"/>
      <c r="K963" s="5191"/>
      <c r="L963" s="5191"/>
      <c r="M963" s="5191"/>
      <c r="N963" s="5192"/>
      <c r="O963" s="2801"/>
      <c r="P963" s="2801"/>
      <c r="Q963" s="2801"/>
      <c r="R963" s="2801"/>
      <c r="S963" s="2801"/>
      <c r="T963" s="2801"/>
      <c r="U963" s="2801"/>
      <c r="V963" s="2801"/>
      <c r="W963" s="2801"/>
      <c r="X963" s="2801"/>
      <c r="Y963" s="2801"/>
      <c r="Z963" s="2801"/>
      <c r="AA963" s="3755" t="s">
        <v>2974</v>
      </c>
      <c r="AB963" s="2834"/>
      <c r="AC963" s="2834"/>
      <c r="AD963" s="2834"/>
      <c r="AE963" s="2834"/>
    </row>
    <row r="964" spans="1:31" ht="18.75">
      <c r="A964" s="5209"/>
      <c r="B964" s="5190"/>
      <c r="C964" s="5191"/>
      <c r="D964" s="5191"/>
      <c r="E964" s="5191"/>
      <c r="F964" s="5191"/>
      <c r="G964" s="5191"/>
      <c r="H964" s="5191"/>
      <c r="I964" s="5191"/>
      <c r="J964" s="5191"/>
      <c r="K964" s="5191"/>
      <c r="L964" s="5191"/>
      <c r="M964" s="5191"/>
      <c r="N964" s="5192"/>
      <c r="O964" s="2801"/>
      <c r="P964" s="2801"/>
      <c r="Q964" s="2801"/>
      <c r="R964" s="2801"/>
      <c r="S964" s="2801"/>
      <c r="T964" s="2801"/>
      <c r="U964" s="2801"/>
      <c r="V964" s="2801"/>
      <c r="W964" s="2801"/>
      <c r="X964" s="2801"/>
      <c r="Y964" s="2801"/>
      <c r="Z964" s="2801"/>
      <c r="AA964" s="3755" t="s">
        <v>2974</v>
      </c>
      <c r="AB964" s="2834"/>
      <c r="AC964" s="2834"/>
      <c r="AD964" s="2834"/>
      <c r="AE964" s="2834"/>
    </row>
    <row r="965" spans="1:31" ht="18.75">
      <c r="A965" s="5209"/>
      <c r="B965" s="2432" t="s">
        <v>336</v>
      </c>
      <c r="C965" s="2433"/>
      <c r="D965" s="2404"/>
      <c r="E965" s="2198"/>
      <c r="F965" s="2354"/>
      <c r="G965" s="2354"/>
      <c r="H965" s="2354"/>
      <c r="I965" s="2354"/>
      <c r="J965" s="2354"/>
      <c r="K965" s="2354"/>
      <c r="L965" s="2354"/>
      <c r="M965" s="2354"/>
      <c r="N965" s="2405"/>
      <c r="O965" s="2801"/>
      <c r="P965" s="2801"/>
      <c r="Q965" s="2801"/>
      <c r="R965" s="2801"/>
      <c r="S965" s="2801"/>
      <c r="T965" s="2801"/>
      <c r="U965" s="2801"/>
      <c r="V965" s="2801"/>
      <c r="W965" s="2801"/>
      <c r="X965" s="2801"/>
      <c r="Y965" s="2801"/>
      <c r="Z965" s="2801"/>
      <c r="AA965" s="3755" t="s">
        <v>2974</v>
      </c>
      <c r="AB965" s="2834"/>
      <c r="AC965" s="2834"/>
      <c r="AD965" s="2834"/>
      <c r="AE965" s="2834"/>
    </row>
    <row r="966" spans="1:31" ht="18.75">
      <c r="A966" s="5209"/>
      <c r="B966" s="2461"/>
      <c r="C966" s="2218" t="s">
        <v>316</v>
      </c>
      <c r="D966" s="2407"/>
      <c r="E966" s="2354"/>
      <c r="F966" s="2408"/>
      <c r="G966" s="2408"/>
      <c r="H966" s="2408"/>
      <c r="I966" s="2408"/>
      <c r="J966" s="2408"/>
      <c r="K966" s="2408"/>
      <c r="L966" s="2408"/>
      <c r="M966" s="2408"/>
      <c r="N966" s="2409"/>
      <c r="O966" s="2801"/>
      <c r="P966" s="2801"/>
      <c r="Q966" s="2801"/>
      <c r="R966" s="2801"/>
      <c r="S966" s="2801"/>
      <c r="T966" s="2801"/>
      <c r="U966" s="2801"/>
      <c r="V966" s="2801"/>
      <c r="W966" s="2801"/>
      <c r="X966" s="2801"/>
      <c r="Y966" s="2801"/>
      <c r="Z966" s="2801"/>
      <c r="AA966" s="3755" t="s">
        <v>2974</v>
      </c>
      <c r="AB966" s="2834"/>
      <c r="AC966" s="2834"/>
      <c r="AD966" s="2834"/>
      <c r="AE966" s="2834"/>
    </row>
    <row r="967" spans="1:31" ht="18.75">
      <c r="A967" s="5209"/>
      <c r="B967" s="2463" t="s">
        <v>24</v>
      </c>
      <c r="C967" s="2152" t="s">
        <v>320</v>
      </c>
      <c r="D967" s="2152"/>
      <c r="E967" s="2152"/>
      <c r="F967" s="2152"/>
      <c r="G967" s="2152"/>
      <c r="H967" s="2152"/>
      <c r="I967" s="2152"/>
      <c r="J967" s="2152"/>
      <c r="K967" s="2152"/>
      <c r="L967" s="2152"/>
      <c r="M967" s="2152"/>
      <c r="N967" s="2411"/>
      <c r="O967" s="2801"/>
      <c r="P967" s="2801"/>
      <c r="Q967" s="2801"/>
      <c r="R967" s="2801"/>
      <c r="S967" s="2801"/>
      <c r="T967" s="2801"/>
      <c r="U967" s="2801"/>
      <c r="V967" s="2801"/>
      <c r="W967" s="2801"/>
      <c r="X967" s="2801"/>
      <c r="Y967" s="2801"/>
      <c r="Z967" s="2801"/>
      <c r="AA967" s="3594" t="s">
        <v>2373</v>
      </c>
    </row>
    <row r="968" spans="1:31" ht="18.75">
      <c r="A968" s="5209"/>
      <c r="B968" s="2463" t="s">
        <v>27</v>
      </c>
      <c r="C968" s="2152"/>
      <c r="D968" s="2152"/>
      <c r="E968" s="2152"/>
      <c r="F968" s="2152"/>
      <c r="G968" s="2152"/>
      <c r="H968" s="2152"/>
      <c r="I968" s="2152"/>
      <c r="J968" s="2152"/>
      <c r="K968" s="2152"/>
      <c r="L968" s="2152"/>
      <c r="M968" s="2152"/>
      <c r="N968" s="2411"/>
      <c r="O968" s="2801"/>
      <c r="P968" s="2801"/>
      <c r="Q968" s="2801"/>
      <c r="R968" s="2801"/>
      <c r="S968" s="2801"/>
      <c r="T968" s="2801"/>
      <c r="U968" s="2801"/>
      <c r="V968" s="2801"/>
      <c r="W968" s="2801"/>
      <c r="X968" s="2801"/>
      <c r="Y968" s="2801"/>
      <c r="Z968" s="2801"/>
      <c r="AA968" s="3594" t="s">
        <v>2373</v>
      </c>
    </row>
    <row r="969" spans="1:31" ht="18.75">
      <c r="A969" s="5209"/>
      <c r="B969" s="2463" t="s">
        <v>264</v>
      </c>
      <c r="C969" s="2152" t="s">
        <v>505</v>
      </c>
      <c r="D969" s="2464"/>
      <c r="E969" s="2464"/>
      <c r="F969" s="2464"/>
      <c r="G969" s="2464"/>
      <c r="H969" s="2464"/>
      <c r="I969" s="2464"/>
      <c r="J969" s="2464"/>
      <c r="K969" s="2464"/>
      <c r="L969" s="2464"/>
      <c r="M969" s="2464"/>
      <c r="N969" s="2465"/>
      <c r="O969" s="2801"/>
      <c r="P969" s="2801"/>
      <c r="Q969" s="2801"/>
      <c r="R969" s="2801"/>
      <c r="S969" s="2801"/>
      <c r="T969" s="2801"/>
      <c r="U969" s="2801"/>
      <c r="V969" s="2801"/>
      <c r="W969" s="2801"/>
      <c r="X969" s="2801"/>
      <c r="Y969" s="2801"/>
      <c r="Z969" s="2801"/>
      <c r="AA969" s="3594" t="s">
        <v>2373</v>
      </c>
    </row>
    <row r="970" spans="1:31" ht="18.75">
      <c r="A970" s="5209"/>
      <c r="B970" s="2463" t="s">
        <v>12</v>
      </c>
      <c r="C970" s="2152"/>
      <c r="D970" s="2152"/>
      <c r="E970" s="2152"/>
      <c r="F970" s="2152"/>
      <c r="G970" s="2152"/>
      <c r="H970" s="2152"/>
      <c r="I970" s="2152"/>
      <c r="J970" s="2152"/>
      <c r="K970" s="2152"/>
      <c r="L970" s="2152"/>
      <c r="M970" s="2152"/>
      <c r="N970" s="2411"/>
      <c r="O970" s="2801"/>
      <c r="P970" s="2801"/>
      <c r="Q970" s="2801"/>
      <c r="R970" s="2801"/>
      <c r="S970" s="2801"/>
      <c r="T970" s="2801"/>
      <c r="U970" s="2801"/>
      <c r="V970" s="2801"/>
      <c r="W970" s="2801"/>
      <c r="X970" s="2801"/>
      <c r="Y970" s="2801"/>
      <c r="Z970" s="2801"/>
      <c r="AA970" s="3594" t="s">
        <v>2373</v>
      </c>
    </row>
    <row r="971" spans="1:31" ht="18.75">
      <c r="A971" s="5209"/>
      <c r="B971" s="2463" t="s">
        <v>14</v>
      </c>
      <c r="C971" s="2152" t="s">
        <v>506</v>
      </c>
      <c r="D971" s="2152"/>
      <c r="E971" s="2152"/>
      <c r="F971" s="2152"/>
      <c r="G971" s="2152"/>
      <c r="H971" s="2152"/>
      <c r="I971" s="2152"/>
      <c r="J971" s="2152"/>
      <c r="K971" s="2152"/>
      <c r="L971" s="2152"/>
      <c r="M971" s="2152"/>
      <c r="N971" s="2411"/>
      <c r="O971" s="2801"/>
      <c r="P971" s="2801"/>
      <c r="Q971" s="2801"/>
      <c r="R971" s="2801"/>
      <c r="S971" s="2801"/>
      <c r="T971" s="2801"/>
      <c r="U971" s="2801"/>
      <c r="V971" s="2801"/>
      <c r="W971" s="2801"/>
      <c r="X971" s="2801"/>
      <c r="Y971" s="2801"/>
      <c r="Z971" s="2801"/>
      <c r="AA971" s="3594" t="s">
        <v>2373</v>
      </c>
    </row>
    <row r="972" spans="1:31" ht="18.75">
      <c r="A972" s="5209"/>
      <c r="B972" s="2463" t="s">
        <v>16</v>
      </c>
      <c r="C972" s="2152" t="s">
        <v>507</v>
      </c>
      <c r="D972" s="2152"/>
      <c r="E972" s="2152"/>
      <c r="F972" s="2152"/>
      <c r="G972" s="2152"/>
      <c r="H972" s="2152"/>
      <c r="I972" s="2152"/>
      <c r="J972" s="2152"/>
      <c r="K972" s="2152"/>
      <c r="L972" s="2152"/>
      <c r="M972" s="2152"/>
      <c r="N972" s="2411"/>
      <c r="O972" s="2801"/>
      <c r="P972" s="2801"/>
      <c r="Q972" s="2801"/>
      <c r="R972" s="2801"/>
      <c r="S972" s="2801"/>
      <c r="T972" s="2801"/>
      <c r="U972" s="2801"/>
      <c r="V972" s="2801"/>
      <c r="W972" s="2801"/>
      <c r="X972" s="2801"/>
      <c r="Y972" s="2801"/>
      <c r="Z972" s="2801"/>
      <c r="AA972" s="3594" t="s">
        <v>2373</v>
      </c>
    </row>
    <row r="973" spans="1:31" ht="18.75">
      <c r="A973" s="5209"/>
      <c r="B973" s="2463" t="s">
        <v>295</v>
      </c>
      <c r="C973" s="2152"/>
      <c r="D973" s="2152"/>
      <c r="E973" s="2152"/>
      <c r="F973" s="2152"/>
      <c r="G973" s="2152"/>
      <c r="H973" s="2152"/>
      <c r="I973" s="2152"/>
      <c r="J973" s="2152"/>
      <c r="K973" s="2152"/>
      <c r="L973" s="2152"/>
      <c r="M973" s="2152"/>
      <c r="N973" s="2411"/>
      <c r="O973" s="2801"/>
      <c r="P973" s="2801"/>
      <c r="Q973" s="2801"/>
      <c r="R973" s="2801"/>
      <c r="S973" s="2801"/>
      <c r="T973" s="2801"/>
      <c r="U973" s="2801"/>
      <c r="V973" s="2801"/>
      <c r="W973" s="2801"/>
      <c r="X973" s="2801"/>
      <c r="Y973" s="2801"/>
      <c r="Z973" s="2801"/>
      <c r="AA973" s="3594" t="s">
        <v>2373</v>
      </c>
    </row>
    <row r="974" spans="1:31" ht="18.75">
      <c r="A974" s="5209"/>
      <c r="B974" s="2463" t="s">
        <v>297</v>
      </c>
      <c r="C974" s="2152"/>
      <c r="D974" s="2152"/>
      <c r="E974" s="2152"/>
      <c r="F974" s="2152"/>
      <c r="G974" s="2152"/>
      <c r="H974" s="2152"/>
      <c r="I974" s="2152"/>
      <c r="J974" s="2152"/>
      <c r="K974" s="2152"/>
      <c r="L974" s="2152"/>
      <c r="M974" s="2152"/>
      <c r="N974" s="2411"/>
      <c r="O974" s="2801"/>
      <c r="P974" s="2801"/>
      <c r="Q974" s="2801"/>
      <c r="R974" s="2801"/>
      <c r="S974" s="2801"/>
      <c r="T974" s="2801"/>
      <c r="U974" s="2801"/>
      <c r="V974" s="2801"/>
      <c r="W974" s="2801"/>
      <c r="X974" s="2801"/>
      <c r="Y974" s="2801"/>
      <c r="Z974" s="2801"/>
      <c r="AA974" s="3594" t="s">
        <v>2373</v>
      </c>
    </row>
    <row r="975" spans="1:31" ht="18.75">
      <c r="A975" s="5209"/>
      <c r="B975" s="2463" t="s">
        <v>351</v>
      </c>
      <c r="C975" s="2152"/>
      <c r="D975" s="2152"/>
      <c r="E975" s="2152"/>
      <c r="F975" s="2152"/>
      <c r="G975" s="2152"/>
      <c r="H975" s="2152"/>
      <c r="I975" s="2152"/>
      <c r="J975" s="2152"/>
      <c r="K975" s="2152"/>
      <c r="L975" s="2152"/>
      <c r="M975" s="2152"/>
      <c r="N975" s="2411"/>
      <c r="O975" s="2801"/>
      <c r="P975" s="2801"/>
      <c r="Q975" s="2801"/>
      <c r="R975" s="2801"/>
      <c r="S975" s="2801"/>
      <c r="T975" s="2801"/>
      <c r="U975" s="2801"/>
      <c r="V975" s="2801"/>
      <c r="W975" s="2801"/>
      <c r="X975" s="2801"/>
      <c r="Y975" s="2801"/>
      <c r="Z975" s="2801"/>
      <c r="AA975" s="3594" t="s">
        <v>2373</v>
      </c>
    </row>
    <row r="976" spans="1:31" ht="18.75">
      <c r="A976" s="5209"/>
      <c r="B976" s="2463" t="s">
        <v>352</v>
      </c>
      <c r="C976" s="2152"/>
      <c r="D976" s="2152"/>
      <c r="E976" s="2152"/>
      <c r="F976" s="2152"/>
      <c r="G976" s="2152"/>
      <c r="H976" s="2152"/>
      <c r="I976" s="2152"/>
      <c r="J976" s="2152"/>
      <c r="K976" s="2152"/>
      <c r="L976" s="2152"/>
      <c r="M976" s="2152"/>
      <c r="N976" s="2411"/>
      <c r="O976" s="2801"/>
      <c r="P976" s="2801"/>
      <c r="Q976" s="2801"/>
      <c r="R976" s="2801"/>
      <c r="S976" s="2801"/>
      <c r="T976" s="2801"/>
      <c r="U976" s="2801"/>
      <c r="V976" s="2801"/>
      <c r="W976" s="2801"/>
      <c r="X976" s="2801"/>
      <c r="Y976" s="2801"/>
      <c r="Z976" s="2801"/>
      <c r="AA976" s="3594" t="s">
        <v>2373</v>
      </c>
    </row>
    <row r="977" spans="1:31" ht="18.75">
      <c r="A977" s="5209"/>
      <c r="B977" s="2463" t="s">
        <v>353</v>
      </c>
      <c r="C977" s="2152"/>
      <c r="D977" s="2152"/>
      <c r="E977" s="2152"/>
      <c r="F977" s="2152"/>
      <c r="G977" s="2152"/>
      <c r="H977" s="2152"/>
      <c r="I977" s="2152"/>
      <c r="J977" s="2152"/>
      <c r="K977" s="2152"/>
      <c r="L977" s="2152"/>
      <c r="M977" s="2152"/>
      <c r="N977" s="2411"/>
      <c r="O977" s="2801"/>
      <c r="P977" s="2801"/>
      <c r="Q977" s="2801"/>
      <c r="R977" s="2801"/>
      <c r="S977" s="2801"/>
      <c r="T977" s="2801"/>
      <c r="U977" s="2801"/>
      <c r="V977" s="2801"/>
      <c r="W977" s="2801"/>
      <c r="X977" s="2801"/>
      <c r="Y977" s="2801"/>
      <c r="Z977" s="2801"/>
      <c r="AA977" s="3594" t="s">
        <v>2373</v>
      </c>
    </row>
    <row r="978" spans="1:31" ht="18.75">
      <c r="A978" s="5209"/>
      <c r="B978" s="2463" t="s">
        <v>354</v>
      </c>
      <c r="C978" s="2152"/>
      <c r="D978" s="2152"/>
      <c r="E978" s="2152"/>
      <c r="F978" s="2152"/>
      <c r="G978" s="2152"/>
      <c r="H978" s="2152"/>
      <c r="I978" s="2152"/>
      <c r="J978" s="2152"/>
      <c r="K978" s="2152"/>
      <c r="L978" s="2152"/>
      <c r="M978" s="2152"/>
      <c r="N978" s="2411"/>
      <c r="O978" s="2801"/>
      <c r="P978" s="2801"/>
      <c r="Q978" s="2801"/>
      <c r="R978" s="2801"/>
      <c r="S978" s="2801"/>
      <c r="T978" s="2801"/>
      <c r="U978" s="2801"/>
      <c r="V978" s="2801"/>
      <c r="W978" s="2801"/>
      <c r="X978" s="2801"/>
      <c r="Y978" s="2801"/>
      <c r="Z978" s="2801"/>
      <c r="AA978" s="3594" t="s">
        <v>2373</v>
      </c>
    </row>
    <row r="979" spans="1:31" ht="18.75">
      <c r="A979" s="5209"/>
      <c r="B979" s="2463" t="s">
        <v>355</v>
      </c>
      <c r="C979" s="2152"/>
      <c r="D979" s="2152"/>
      <c r="E979" s="2152"/>
      <c r="F979" s="2152"/>
      <c r="G979" s="2152"/>
      <c r="H979" s="2152"/>
      <c r="I979" s="2152"/>
      <c r="J979" s="2152"/>
      <c r="K979" s="2152"/>
      <c r="L979" s="2152"/>
      <c r="M979" s="2152"/>
      <c r="N979" s="2411"/>
      <c r="O979" s="2801"/>
      <c r="P979" s="2801"/>
      <c r="Q979" s="2801"/>
      <c r="R979" s="2801"/>
      <c r="S979" s="2801"/>
      <c r="T979" s="2801"/>
      <c r="U979" s="2801"/>
      <c r="V979" s="2801"/>
      <c r="W979" s="2801"/>
      <c r="X979" s="2801"/>
      <c r="Y979" s="2801"/>
      <c r="Z979" s="2801"/>
      <c r="AA979" s="3594" t="s">
        <v>2373</v>
      </c>
    </row>
    <row r="980" spans="1:31" ht="18.75">
      <c r="A980" s="5209"/>
      <c r="B980" s="2463" t="s">
        <v>356</v>
      </c>
      <c r="C980" s="2152"/>
      <c r="D980" s="2152"/>
      <c r="E980" s="2152"/>
      <c r="F980" s="2152"/>
      <c r="G980" s="2152"/>
      <c r="H980" s="2152"/>
      <c r="I980" s="2152"/>
      <c r="J980" s="2152"/>
      <c r="K980" s="2152"/>
      <c r="L980" s="2152"/>
      <c r="M980" s="2152"/>
      <c r="N980" s="2411"/>
      <c r="O980" s="2801"/>
      <c r="P980" s="2801"/>
      <c r="Q980" s="2801"/>
      <c r="R980" s="2801"/>
      <c r="S980" s="2801"/>
      <c r="T980" s="2801"/>
      <c r="U980" s="2801"/>
      <c r="V980" s="2801"/>
      <c r="W980" s="2801"/>
      <c r="X980" s="2801"/>
      <c r="Y980" s="2801"/>
      <c r="Z980" s="2801"/>
      <c r="AA980" s="3594" t="s">
        <v>2373</v>
      </c>
    </row>
    <row r="981" spans="1:31" ht="18.75">
      <c r="A981" s="5209"/>
      <c r="B981" s="2463" t="s">
        <v>357</v>
      </c>
      <c r="C981" s="2152"/>
      <c r="D981" s="2152"/>
      <c r="E981" s="2152"/>
      <c r="F981" s="2152"/>
      <c r="G981" s="2152"/>
      <c r="H981" s="2152"/>
      <c r="I981" s="2152"/>
      <c r="J981" s="2152"/>
      <c r="K981" s="2152"/>
      <c r="L981" s="2152"/>
      <c r="M981" s="2152"/>
      <c r="N981" s="2411"/>
      <c r="O981" s="2801"/>
      <c r="P981" s="2801"/>
      <c r="Q981" s="2801"/>
      <c r="R981" s="2801"/>
      <c r="S981" s="2801"/>
      <c r="T981" s="2801"/>
      <c r="U981" s="2801"/>
      <c r="V981" s="2801"/>
      <c r="W981" s="2801"/>
      <c r="X981" s="2801"/>
      <c r="Y981" s="2801"/>
      <c r="Z981" s="2801"/>
      <c r="AA981" s="3594" t="s">
        <v>2373</v>
      </c>
    </row>
    <row r="982" spans="1:31" ht="18.75">
      <c r="A982" s="5209"/>
      <c r="B982" s="2463" t="s">
        <v>358</v>
      </c>
      <c r="C982" s="2152"/>
      <c r="D982" s="2152"/>
      <c r="E982" s="2152"/>
      <c r="F982" s="2152"/>
      <c r="G982" s="2152"/>
      <c r="H982" s="2152"/>
      <c r="I982" s="2152"/>
      <c r="J982" s="2152"/>
      <c r="K982" s="2152"/>
      <c r="L982" s="2152"/>
      <c r="M982" s="2152"/>
      <c r="N982" s="2411"/>
      <c r="O982" s="2801"/>
      <c r="P982" s="2801"/>
      <c r="Q982" s="2801"/>
      <c r="R982" s="2801"/>
      <c r="S982" s="2801"/>
      <c r="T982" s="2801"/>
      <c r="U982" s="2801"/>
      <c r="V982" s="2801"/>
      <c r="W982" s="2801"/>
      <c r="X982" s="2801"/>
      <c r="Y982" s="2801"/>
      <c r="Z982" s="2801"/>
      <c r="AA982" s="3594" t="s">
        <v>2373</v>
      </c>
    </row>
    <row r="983" spans="1:31" ht="18.75">
      <c r="A983" s="5209"/>
      <c r="B983" s="2463" t="s">
        <v>359</v>
      </c>
      <c r="C983" s="2152"/>
      <c r="D983" s="2152"/>
      <c r="E983" s="2152"/>
      <c r="F983" s="2152"/>
      <c r="G983" s="2152"/>
      <c r="H983" s="2152"/>
      <c r="I983" s="2152"/>
      <c r="J983" s="2152"/>
      <c r="K983" s="2152"/>
      <c r="L983" s="2152"/>
      <c r="M983" s="2152"/>
      <c r="N983" s="2411"/>
      <c r="O983" s="2801"/>
      <c r="P983" s="2801"/>
      <c r="Q983" s="2801"/>
      <c r="R983" s="2801"/>
      <c r="S983" s="2801"/>
      <c r="T983" s="2801"/>
      <c r="U983" s="2801"/>
      <c r="V983" s="2801"/>
      <c r="W983" s="2801"/>
      <c r="X983" s="2801"/>
      <c r="Y983" s="2801"/>
      <c r="Z983" s="2801"/>
      <c r="AA983" s="3594" t="s">
        <v>2373</v>
      </c>
    </row>
    <row r="984" spans="1:31" ht="18.75">
      <c r="A984" s="5209"/>
      <c r="B984" s="2463" t="s">
        <v>360</v>
      </c>
      <c r="C984" s="2152"/>
      <c r="D984" s="2152"/>
      <c r="E984" s="2152"/>
      <c r="F984" s="2152"/>
      <c r="G984" s="2152"/>
      <c r="H984" s="2152"/>
      <c r="I984" s="2152"/>
      <c r="J984" s="2152"/>
      <c r="K984" s="2152"/>
      <c r="L984" s="2152"/>
      <c r="M984" s="2152"/>
      <c r="N984" s="2411"/>
      <c r="O984" s="2801"/>
      <c r="P984" s="2801"/>
      <c r="Q984" s="2801"/>
      <c r="R984" s="2801"/>
      <c r="S984" s="2801"/>
      <c r="T984" s="2801"/>
      <c r="U984" s="2801"/>
      <c r="V984" s="2801"/>
      <c r="W984" s="2801"/>
      <c r="X984" s="2801"/>
      <c r="Y984" s="2801"/>
      <c r="Z984" s="2801"/>
      <c r="AA984" s="3594" t="s">
        <v>2373</v>
      </c>
    </row>
    <row r="985" spans="1:31" ht="18.75">
      <c r="A985" s="5209"/>
      <c r="B985" s="2463" t="s">
        <v>361</v>
      </c>
      <c r="C985" s="2152"/>
      <c r="D985" s="2152"/>
      <c r="E985" s="2152"/>
      <c r="F985" s="2152"/>
      <c r="G985" s="2152"/>
      <c r="H985" s="2152"/>
      <c r="I985" s="2152"/>
      <c r="J985" s="2152"/>
      <c r="K985" s="2152"/>
      <c r="L985" s="2152"/>
      <c r="M985" s="2152"/>
      <c r="N985" s="2411"/>
      <c r="O985" s="2801"/>
      <c r="P985" s="2801"/>
      <c r="Q985" s="2801"/>
      <c r="R985" s="2801"/>
      <c r="S985" s="2801"/>
      <c r="T985" s="2801"/>
      <c r="U985" s="2801"/>
      <c r="V985" s="2801"/>
      <c r="W985" s="2801"/>
      <c r="X985" s="2801"/>
      <c r="Y985" s="2801"/>
      <c r="Z985" s="2801"/>
      <c r="AA985" s="3594" t="s">
        <v>2373</v>
      </c>
    </row>
    <row r="986" spans="1:31" ht="18.75">
      <c r="A986" s="5209"/>
      <c r="B986" s="2463" t="s">
        <v>362</v>
      </c>
      <c r="C986" s="2152"/>
      <c r="D986" s="2152"/>
      <c r="E986" s="2152"/>
      <c r="F986" s="2152"/>
      <c r="G986" s="2152"/>
      <c r="H986" s="2152"/>
      <c r="I986" s="2152"/>
      <c r="J986" s="2152"/>
      <c r="K986" s="2152"/>
      <c r="L986" s="2152"/>
      <c r="M986" s="2152"/>
      <c r="N986" s="2411"/>
      <c r="O986" s="2801"/>
      <c r="P986" s="2801"/>
      <c r="Q986" s="2801"/>
      <c r="R986" s="2801"/>
      <c r="S986" s="2801"/>
      <c r="T986" s="2801"/>
      <c r="U986" s="2801"/>
      <c r="V986" s="2801"/>
      <c r="W986" s="2801"/>
      <c r="X986" s="2801"/>
      <c r="Y986" s="2801"/>
      <c r="Z986" s="2801"/>
      <c r="AA986" s="3594" t="s">
        <v>2373</v>
      </c>
    </row>
    <row r="987" spans="1:31" ht="18.75">
      <c r="A987" s="5209"/>
      <c r="B987" s="2463"/>
      <c r="C987" s="2152"/>
      <c r="D987" s="2152"/>
      <c r="E987" s="2152"/>
      <c r="F987" s="2152"/>
      <c r="G987" s="2152"/>
      <c r="H987" s="2152"/>
      <c r="I987" s="2152"/>
      <c r="J987" s="2152"/>
      <c r="K987" s="2152"/>
      <c r="L987" s="2152"/>
      <c r="M987" s="2152"/>
      <c r="N987" s="2411"/>
      <c r="O987" s="2801"/>
      <c r="P987" s="2801"/>
      <c r="Q987" s="2801"/>
      <c r="R987" s="2801"/>
      <c r="S987" s="2801"/>
      <c r="T987" s="2801"/>
      <c r="U987" s="2801"/>
      <c r="V987" s="2801"/>
      <c r="W987" s="2801"/>
      <c r="X987" s="2801"/>
      <c r="Y987" s="2801"/>
      <c r="Z987" s="2801"/>
      <c r="AA987" s="3755" t="s">
        <v>2974</v>
      </c>
      <c r="AB987" s="2834"/>
      <c r="AC987" s="2834"/>
      <c r="AD987" s="2834"/>
      <c r="AE987" s="2834"/>
    </row>
    <row r="988" spans="1:31" ht="18.75">
      <c r="A988" s="5209"/>
      <c r="B988" s="5193"/>
      <c r="C988" s="5194"/>
      <c r="D988" s="5194"/>
      <c r="E988" s="5194"/>
      <c r="F988" s="5194"/>
      <c r="G988" s="5194"/>
      <c r="H988" s="5194"/>
      <c r="I988" s="5194"/>
      <c r="J988" s="5194"/>
      <c r="K988" s="5194"/>
      <c r="L988" s="5194"/>
      <c r="M988" s="5194"/>
      <c r="N988" s="5195"/>
      <c r="O988" s="2801"/>
      <c r="P988" s="2801"/>
      <c r="Q988" s="2801"/>
      <c r="R988" s="2801"/>
      <c r="S988" s="2801"/>
      <c r="T988" s="2801"/>
      <c r="U988" s="2801"/>
      <c r="V988" s="2801"/>
      <c r="W988" s="2801"/>
      <c r="X988" s="2801"/>
      <c r="Y988" s="2801"/>
      <c r="Z988" s="2801"/>
      <c r="AA988" s="3755" t="s">
        <v>2974</v>
      </c>
      <c r="AB988" s="2834"/>
      <c r="AC988" s="2834"/>
      <c r="AD988" s="2834"/>
      <c r="AE988" s="2834"/>
    </row>
    <row r="989" spans="1:31" ht="18.75">
      <c r="A989" s="5209"/>
      <c r="B989" s="2467" t="s">
        <v>346</v>
      </c>
      <c r="C989" s="2373" t="s">
        <v>281</v>
      </c>
      <c r="D989" s="5117"/>
      <c r="E989" s="5118"/>
      <c r="F989" s="5118"/>
      <c r="G989" s="5118"/>
      <c r="H989" s="5118"/>
      <c r="I989" s="5118"/>
      <c r="J989" s="5118"/>
      <c r="K989" s="5118"/>
      <c r="L989" s="5118"/>
      <c r="M989" s="5118"/>
      <c r="N989" s="5119"/>
      <c r="O989" s="2801"/>
      <c r="P989" s="2801"/>
      <c r="Q989" s="2801"/>
      <c r="R989" s="2801"/>
      <c r="S989" s="2801"/>
      <c r="T989" s="2801"/>
      <c r="U989" s="2801"/>
      <c r="V989" s="2801"/>
      <c r="W989" s="2801"/>
      <c r="X989" s="2801"/>
      <c r="Y989" s="2801"/>
      <c r="Z989" s="2801"/>
      <c r="AA989" s="3755" t="s">
        <v>2974</v>
      </c>
      <c r="AB989" s="2834"/>
      <c r="AC989" s="2834"/>
      <c r="AD989" s="2834"/>
      <c r="AE989" s="2834"/>
    </row>
    <row r="990" spans="1:31" ht="15" customHeight="1">
      <c r="A990" s="5209"/>
      <c r="B990" s="5156" t="s">
        <v>2387</v>
      </c>
      <c r="C990" s="5157"/>
      <c r="D990" s="5157"/>
      <c r="E990" s="5157"/>
      <c r="F990" s="5157"/>
      <c r="G990" s="5157"/>
      <c r="H990" s="5157"/>
      <c r="I990" s="5157"/>
      <c r="J990" s="5157"/>
      <c r="K990" s="5157"/>
      <c r="L990" s="5157"/>
      <c r="M990" s="5157"/>
      <c r="N990" s="5158"/>
      <c r="O990" s="2801"/>
      <c r="P990" s="2801"/>
      <c r="Q990" s="2801"/>
      <c r="R990" s="2801"/>
      <c r="S990" s="2801"/>
      <c r="T990" s="2801"/>
      <c r="U990" s="2801"/>
      <c r="V990" s="2801"/>
      <c r="W990" s="2801"/>
      <c r="X990" s="2801"/>
      <c r="Y990" s="2801"/>
      <c r="Z990" s="2801"/>
      <c r="AA990" s="3755" t="s">
        <v>2974</v>
      </c>
      <c r="AB990" s="2834"/>
      <c r="AC990" s="2834"/>
      <c r="AD990" s="2834"/>
      <c r="AE990" s="2834"/>
    </row>
    <row r="991" spans="1:31" ht="18.75">
      <c r="A991" s="5209"/>
      <c r="B991" s="5190" t="s">
        <v>508</v>
      </c>
      <c r="C991" s="5191"/>
      <c r="D991" s="5191"/>
      <c r="E991" s="5191"/>
      <c r="F991" s="5191"/>
      <c r="G991" s="5191"/>
      <c r="H991" s="5191"/>
      <c r="I991" s="5191"/>
      <c r="J991" s="5191"/>
      <c r="K991" s="5191"/>
      <c r="L991" s="5191"/>
      <c r="M991" s="5191"/>
      <c r="N991" s="5199"/>
      <c r="O991" s="2801"/>
      <c r="P991" s="2801"/>
      <c r="Q991" s="2801"/>
      <c r="R991" s="2801"/>
      <c r="S991" s="2801"/>
      <c r="T991" s="2801"/>
      <c r="U991" s="2801"/>
      <c r="V991" s="2801"/>
      <c r="W991" s="2801"/>
      <c r="X991" s="2801"/>
      <c r="Y991" s="2801"/>
      <c r="Z991" s="2801"/>
      <c r="AA991" s="3755" t="s">
        <v>2974</v>
      </c>
      <c r="AB991" s="2834"/>
      <c r="AC991" s="2834"/>
      <c r="AD991" s="2834"/>
      <c r="AE991" s="2834"/>
    </row>
    <row r="992" spans="1:31" ht="18.75">
      <c r="A992" s="5209"/>
      <c r="B992" s="5190"/>
      <c r="C992" s="5191"/>
      <c r="D992" s="5191"/>
      <c r="E992" s="5191"/>
      <c r="F992" s="5191"/>
      <c r="G992" s="5191"/>
      <c r="H992" s="5191"/>
      <c r="I992" s="5191"/>
      <c r="J992" s="5191"/>
      <c r="K992" s="5191"/>
      <c r="L992" s="5191"/>
      <c r="M992" s="5191"/>
      <c r="N992" s="5199"/>
      <c r="O992" s="2801"/>
      <c r="P992" s="2801"/>
      <c r="Q992" s="2801"/>
      <c r="R992" s="2801"/>
      <c r="S992" s="2801"/>
      <c r="T992" s="2801"/>
      <c r="U992" s="2801"/>
      <c r="V992" s="2801"/>
      <c r="W992" s="2801"/>
      <c r="X992" s="2801"/>
      <c r="Y992" s="2801"/>
      <c r="Z992" s="2801"/>
      <c r="AA992" s="3755" t="s">
        <v>2974</v>
      </c>
      <c r="AB992" s="2834"/>
      <c r="AC992" s="2834"/>
      <c r="AD992" s="2834"/>
      <c r="AE992" s="2834"/>
    </row>
    <row r="993" spans="1:31" ht="21">
      <c r="A993" s="5209"/>
      <c r="B993" s="5178" t="s">
        <v>509</v>
      </c>
      <c r="C993" s="5179"/>
      <c r="D993" s="5179"/>
      <c r="E993" s="5179"/>
      <c r="F993" s="5179"/>
      <c r="G993" s="5179"/>
      <c r="H993" s="5179"/>
      <c r="I993" s="5179"/>
      <c r="J993" s="5179"/>
      <c r="K993" s="5179"/>
      <c r="L993" s="5179"/>
      <c r="M993" s="5179"/>
      <c r="N993" s="5180"/>
      <c r="O993" s="2801"/>
      <c r="P993" s="2801"/>
      <c r="Q993" s="2801"/>
      <c r="R993" s="2801"/>
      <c r="S993" s="2801"/>
      <c r="T993" s="2801"/>
      <c r="U993" s="2801"/>
      <c r="V993" s="2801"/>
      <c r="W993" s="2801"/>
      <c r="X993" s="2801"/>
      <c r="Y993" s="2801"/>
      <c r="Z993" s="2801"/>
      <c r="AA993" s="3755" t="s">
        <v>2974</v>
      </c>
      <c r="AB993" s="2834"/>
      <c r="AC993" s="2834"/>
      <c r="AD993" s="2834"/>
      <c r="AE993" s="2834"/>
    </row>
    <row r="994" spans="1:31" ht="18.75">
      <c r="A994" s="5209"/>
      <c r="B994" s="5181" t="s">
        <v>510</v>
      </c>
      <c r="C994" s="5182"/>
      <c r="D994" s="5182"/>
      <c r="E994" s="5182"/>
      <c r="F994" s="5182"/>
      <c r="G994" s="5182"/>
      <c r="H994" s="5182"/>
      <c r="I994" s="5182"/>
      <c r="J994" s="5182"/>
      <c r="K994" s="5182"/>
      <c r="L994" s="5182"/>
      <c r="M994" s="5182"/>
      <c r="N994" s="5183"/>
      <c r="O994" s="2801"/>
      <c r="P994" s="2801"/>
      <c r="Q994" s="2801"/>
      <c r="R994" s="2801"/>
      <c r="S994" s="2801"/>
      <c r="T994" s="2801"/>
      <c r="U994" s="2801"/>
      <c r="V994" s="2801"/>
      <c r="W994" s="2801"/>
      <c r="X994" s="2801"/>
      <c r="Y994" s="2801"/>
      <c r="Z994" s="2801"/>
      <c r="AA994" s="3755" t="s">
        <v>2974</v>
      </c>
      <c r="AB994" s="2834"/>
      <c r="AC994" s="2834"/>
      <c r="AD994" s="2834"/>
      <c r="AE994" s="2834"/>
    </row>
    <row r="995" spans="1:31" ht="18.75">
      <c r="A995" s="5209"/>
      <c r="B995" s="5184"/>
      <c r="C995" s="5185"/>
      <c r="D995" s="5185"/>
      <c r="E995" s="5185"/>
      <c r="F995" s="5185"/>
      <c r="G995" s="5185"/>
      <c r="H995" s="5185"/>
      <c r="I995" s="5185"/>
      <c r="J995" s="5185"/>
      <c r="K995" s="5185"/>
      <c r="L995" s="5185"/>
      <c r="M995" s="5185"/>
      <c r="N995" s="5186"/>
      <c r="O995" s="2801"/>
      <c r="P995" s="2801"/>
      <c r="Q995" s="2801"/>
      <c r="R995" s="2801"/>
      <c r="S995" s="2801"/>
      <c r="T995" s="2801"/>
      <c r="U995" s="2801"/>
      <c r="V995" s="2801"/>
      <c r="W995" s="2801"/>
      <c r="X995" s="2801"/>
      <c r="Y995" s="2801"/>
      <c r="Z995" s="2801"/>
      <c r="AA995" s="3755" t="s">
        <v>2974</v>
      </c>
      <c r="AB995" s="2834"/>
      <c r="AC995" s="2834"/>
      <c r="AD995" s="2834"/>
      <c r="AE995" s="2834"/>
    </row>
    <row r="996" spans="1:31" ht="18.75">
      <c r="A996" s="5209"/>
      <c r="B996" s="5187"/>
      <c r="C996" s="5188"/>
      <c r="D996" s="5188"/>
      <c r="E996" s="5188"/>
      <c r="F996" s="5188"/>
      <c r="G996" s="5188"/>
      <c r="H996" s="5188"/>
      <c r="I996" s="5188"/>
      <c r="J996" s="5188"/>
      <c r="K996" s="5188"/>
      <c r="L996" s="5188"/>
      <c r="M996" s="5188"/>
      <c r="N996" s="5189"/>
      <c r="O996" s="2801"/>
      <c r="P996" s="2801"/>
      <c r="Q996" s="2801"/>
      <c r="R996" s="2801"/>
      <c r="S996" s="2801"/>
      <c r="T996" s="2801"/>
      <c r="U996" s="2801"/>
      <c r="V996" s="2801"/>
      <c r="W996" s="2801"/>
      <c r="X996" s="2801"/>
      <c r="Y996" s="2801"/>
      <c r="Z996" s="2801"/>
      <c r="AA996" s="3755" t="s">
        <v>2974</v>
      </c>
      <c r="AB996" s="2834"/>
      <c r="AC996" s="2834"/>
      <c r="AD996" s="2834"/>
      <c r="AE996" s="2834"/>
    </row>
    <row r="997" spans="1:31" ht="18.75">
      <c r="A997" s="5209"/>
      <c r="B997" s="5190" t="s">
        <v>263</v>
      </c>
      <c r="C997" s="5191"/>
      <c r="D997" s="5191"/>
      <c r="E997" s="5191"/>
      <c r="F997" s="5191"/>
      <c r="G997" s="5191"/>
      <c r="H997" s="5191"/>
      <c r="I997" s="5191"/>
      <c r="J997" s="5191"/>
      <c r="K997" s="5191"/>
      <c r="L997" s="5191"/>
      <c r="M997" s="5191"/>
      <c r="N997" s="5192"/>
      <c r="O997" s="2801"/>
      <c r="P997" s="2801"/>
      <c r="Q997" s="2801"/>
      <c r="R997" s="2801"/>
      <c r="S997" s="2801"/>
      <c r="T997" s="2801"/>
      <c r="U997" s="2801"/>
      <c r="V997" s="2801"/>
      <c r="W997" s="2801"/>
      <c r="X997" s="2801"/>
      <c r="Y997" s="2801"/>
      <c r="Z997" s="2801"/>
      <c r="AA997" s="3755" t="s">
        <v>2974</v>
      </c>
      <c r="AB997" s="2834"/>
      <c r="AC997" s="2834"/>
      <c r="AD997" s="2834"/>
      <c r="AE997" s="2834"/>
    </row>
    <row r="998" spans="1:31" ht="18.75">
      <c r="A998" s="5209"/>
      <c r="B998" s="5190"/>
      <c r="C998" s="5191"/>
      <c r="D998" s="5191"/>
      <c r="E998" s="5191"/>
      <c r="F998" s="5191"/>
      <c r="G998" s="5191"/>
      <c r="H998" s="5191"/>
      <c r="I998" s="5191"/>
      <c r="J998" s="5191"/>
      <c r="K998" s="5191"/>
      <c r="L998" s="5191"/>
      <c r="M998" s="5191"/>
      <c r="N998" s="5192"/>
      <c r="O998" s="2801"/>
      <c r="P998" s="2801"/>
      <c r="Q998" s="2801"/>
      <c r="R998" s="2801"/>
      <c r="S998" s="2801"/>
      <c r="T998" s="2801"/>
      <c r="U998" s="2801"/>
      <c r="V998" s="2801"/>
      <c r="W998" s="2801"/>
      <c r="X998" s="2801"/>
      <c r="Y998" s="2801"/>
      <c r="Z998" s="2801"/>
      <c r="AA998" s="3755" t="s">
        <v>2974</v>
      </c>
      <c r="AB998" s="2834"/>
      <c r="AC998" s="2834"/>
      <c r="AD998" s="2834"/>
      <c r="AE998" s="2834"/>
    </row>
    <row r="999" spans="1:31" ht="18.75">
      <c r="A999" s="5209"/>
      <c r="B999" s="2432" t="s">
        <v>336</v>
      </c>
      <c r="C999" s="2433"/>
      <c r="D999" s="2404"/>
      <c r="E999" s="2198"/>
      <c r="F999" s="2354"/>
      <c r="G999" s="2354"/>
      <c r="H999" s="2354"/>
      <c r="I999" s="2354"/>
      <c r="J999" s="2354"/>
      <c r="K999" s="2354"/>
      <c r="L999" s="2354"/>
      <c r="M999" s="2354"/>
      <c r="N999" s="2405"/>
      <c r="O999" s="2801"/>
      <c r="P999" s="2801"/>
      <c r="Q999" s="2801"/>
      <c r="R999" s="2801"/>
      <c r="S999" s="2801"/>
      <c r="T999" s="2801"/>
      <c r="U999" s="2801"/>
      <c r="V999" s="2801"/>
      <c r="W999" s="2801"/>
      <c r="X999" s="2801"/>
      <c r="Y999" s="2801"/>
      <c r="Z999" s="2801"/>
      <c r="AA999" s="3755" t="s">
        <v>2974</v>
      </c>
      <c r="AB999" s="2834"/>
      <c r="AC999" s="2834"/>
      <c r="AD999" s="2834"/>
      <c r="AE999" s="2834"/>
    </row>
    <row r="1000" spans="1:31" ht="18.75">
      <c r="A1000" s="5209"/>
      <c r="B1000" s="2461"/>
      <c r="C1000" s="2218" t="s">
        <v>316</v>
      </c>
      <c r="D1000" s="2407"/>
      <c r="E1000" s="2354"/>
      <c r="F1000" s="2408"/>
      <c r="G1000" s="2408"/>
      <c r="H1000" s="2408"/>
      <c r="I1000" s="2408"/>
      <c r="J1000" s="2408"/>
      <c r="K1000" s="2408"/>
      <c r="L1000" s="2408"/>
      <c r="M1000" s="2408"/>
      <c r="N1000" s="2409"/>
      <c r="O1000" s="2801"/>
      <c r="P1000" s="2801"/>
      <c r="Q1000" s="2801"/>
      <c r="R1000" s="2801"/>
      <c r="S1000" s="2801"/>
      <c r="T1000" s="2801"/>
      <c r="U1000" s="2801"/>
      <c r="V1000" s="2801"/>
      <c r="W1000" s="2801"/>
      <c r="X1000" s="2801"/>
      <c r="Y1000" s="2801"/>
      <c r="Z1000" s="2801"/>
      <c r="AA1000" s="3594" t="s">
        <v>2373</v>
      </c>
    </row>
    <row r="1001" spans="1:31" ht="18.75">
      <c r="A1001" s="5209"/>
      <c r="B1001" s="2463" t="s">
        <v>24</v>
      </c>
      <c r="C1001" s="2152" t="s">
        <v>320</v>
      </c>
      <c r="D1001" s="2152"/>
      <c r="E1001" s="2152"/>
      <c r="F1001" s="2152"/>
      <c r="G1001" s="2152"/>
      <c r="H1001" s="2152"/>
      <c r="I1001" s="2152"/>
      <c r="J1001" s="2152"/>
      <c r="K1001" s="2152"/>
      <c r="L1001" s="2152"/>
      <c r="M1001" s="2152"/>
      <c r="N1001" s="2411"/>
      <c r="O1001" s="2801"/>
      <c r="P1001" s="2801"/>
      <c r="Q1001" s="2801"/>
      <c r="R1001" s="2801"/>
      <c r="S1001" s="2801"/>
      <c r="T1001" s="2801"/>
      <c r="U1001" s="2801"/>
      <c r="V1001" s="2801"/>
      <c r="W1001" s="2801"/>
      <c r="X1001" s="2801"/>
      <c r="Y1001" s="2801"/>
      <c r="Z1001" s="2801"/>
      <c r="AA1001" s="3594" t="s">
        <v>2373</v>
      </c>
    </row>
    <row r="1002" spans="1:31" ht="18.75">
      <c r="A1002" s="5209"/>
      <c r="B1002" s="2463" t="s">
        <v>27</v>
      </c>
      <c r="C1002" s="2152"/>
      <c r="D1002" s="2152"/>
      <c r="E1002" s="2152"/>
      <c r="F1002" s="2152"/>
      <c r="G1002" s="2152"/>
      <c r="H1002" s="2152"/>
      <c r="I1002" s="2152"/>
      <c r="J1002" s="2152"/>
      <c r="K1002" s="2152"/>
      <c r="L1002" s="2152"/>
      <c r="M1002" s="2152"/>
      <c r="N1002" s="2411"/>
      <c r="O1002" s="2801"/>
      <c r="P1002" s="2801"/>
      <c r="Q1002" s="2801"/>
      <c r="R1002" s="2801"/>
      <c r="S1002" s="2801"/>
      <c r="T1002" s="2801"/>
      <c r="U1002" s="2801"/>
      <c r="V1002" s="2801"/>
      <c r="W1002" s="2801"/>
      <c r="X1002" s="2801"/>
      <c r="Y1002" s="2801"/>
      <c r="Z1002" s="2801"/>
      <c r="AA1002" s="3594" t="s">
        <v>2373</v>
      </c>
    </row>
    <row r="1003" spans="1:31" ht="18.75">
      <c r="A1003" s="5209"/>
      <c r="B1003" s="2463" t="s">
        <v>264</v>
      </c>
      <c r="C1003" s="2152" t="s">
        <v>505</v>
      </c>
      <c r="D1003" s="2464"/>
      <c r="E1003" s="2464"/>
      <c r="F1003" s="2464"/>
      <c r="G1003" s="2464"/>
      <c r="H1003" s="2464"/>
      <c r="I1003" s="2464"/>
      <c r="J1003" s="2464"/>
      <c r="K1003" s="2464"/>
      <c r="L1003" s="2464"/>
      <c r="M1003" s="2464"/>
      <c r="N1003" s="2465"/>
      <c r="O1003" s="2801"/>
      <c r="P1003" s="2801"/>
      <c r="Q1003" s="2801"/>
      <c r="R1003" s="2801"/>
      <c r="S1003" s="2801"/>
      <c r="T1003" s="2801"/>
      <c r="U1003" s="2801"/>
      <c r="V1003" s="2801"/>
      <c r="W1003" s="2801"/>
      <c r="X1003" s="2801"/>
      <c r="Y1003" s="2801"/>
      <c r="Z1003" s="2801"/>
      <c r="AA1003" s="3594" t="s">
        <v>2373</v>
      </c>
    </row>
    <row r="1004" spans="1:31" ht="18.75">
      <c r="A1004" s="5209"/>
      <c r="B1004" s="2463" t="s">
        <v>12</v>
      </c>
      <c r="C1004" s="2152"/>
      <c r="D1004" s="2152"/>
      <c r="E1004" s="2152"/>
      <c r="F1004" s="2152"/>
      <c r="G1004" s="2152"/>
      <c r="H1004" s="2152"/>
      <c r="I1004" s="2152"/>
      <c r="J1004" s="2152"/>
      <c r="K1004" s="2152"/>
      <c r="L1004" s="2152"/>
      <c r="M1004" s="2152"/>
      <c r="N1004" s="2411"/>
      <c r="O1004" s="2801"/>
      <c r="P1004" s="2801"/>
      <c r="Q1004" s="2801"/>
      <c r="R1004" s="2801"/>
      <c r="S1004" s="2801"/>
      <c r="T1004" s="2801"/>
      <c r="U1004" s="2801"/>
      <c r="V1004" s="2801"/>
      <c r="W1004" s="2801"/>
      <c r="X1004" s="2801"/>
      <c r="Y1004" s="2801"/>
      <c r="Z1004" s="2801"/>
      <c r="AA1004" s="3594" t="s">
        <v>2373</v>
      </c>
    </row>
    <row r="1005" spans="1:31" ht="18.75">
      <c r="A1005" s="5209"/>
      <c r="B1005" s="2463" t="s">
        <v>14</v>
      </c>
      <c r="C1005" s="2152" t="s">
        <v>506</v>
      </c>
      <c r="D1005" s="2152"/>
      <c r="E1005" s="2152"/>
      <c r="F1005" s="2152"/>
      <c r="G1005" s="2152"/>
      <c r="H1005" s="2152"/>
      <c r="I1005" s="2152"/>
      <c r="J1005" s="2152"/>
      <c r="K1005" s="2152"/>
      <c r="L1005" s="2152"/>
      <c r="M1005" s="2152"/>
      <c r="N1005" s="2411"/>
      <c r="O1005" s="2801"/>
      <c r="P1005" s="2801"/>
      <c r="Q1005" s="2801"/>
      <c r="R1005" s="2801"/>
      <c r="S1005" s="2801"/>
      <c r="T1005" s="2801"/>
      <c r="U1005" s="2801"/>
      <c r="V1005" s="2801"/>
      <c r="W1005" s="2801"/>
      <c r="X1005" s="2801"/>
      <c r="Y1005" s="2801"/>
      <c r="Z1005" s="2801"/>
      <c r="AA1005" s="3594" t="s">
        <v>2373</v>
      </c>
    </row>
    <row r="1006" spans="1:31" ht="18.75">
      <c r="A1006" s="5209"/>
      <c r="B1006" s="2463" t="s">
        <v>16</v>
      </c>
      <c r="C1006" s="2152" t="s">
        <v>507</v>
      </c>
      <c r="D1006" s="2152"/>
      <c r="E1006" s="2152"/>
      <c r="F1006" s="2152"/>
      <c r="G1006" s="2152"/>
      <c r="H1006" s="2152"/>
      <c r="I1006" s="2152"/>
      <c r="J1006" s="2152"/>
      <c r="K1006" s="2152"/>
      <c r="L1006" s="2152"/>
      <c r="M1006" s="2152"/>
      <c r="N1006" s="2411"/>
      <c r="O1006" s="2801"/>
      <c r="P1006" s="2801"/>
      <c r="Q1006" s="2801"/>
      <c r="R1006" s="2801"/>
      <c r="S1006" s="2801"/>
      <c r="T1006" s="2801"/>
      <c r="U1006" s="2801"/>
      <c r="V1006" s="2801"/>
      <c r="W1006" s="2801"/>
      <c r="X1006" s="2801"/>
      <c r="Y1006" s="2801"/>
      <c r="Z1006" s="2801"/>
      <c r="AA1006" s="3594" t="s">
        <v>2373</v>
      </c>
    </row>
    <row r="1007" spans="1:31" ht="18.75">
      <c r="A1007" s="5209"/>
      <c r="B1007" s="2463" t="s">
        <v>295</v>
      </c>
      <c r="C1007" s="2152"/>
      <c r="D1007" s="2152"/>
      <c r="E1007" s="2152"/>
      <c r="F1007" s="2152"/>
      <c r="G1007" s="2152"/>
      <c r="H1007" s="2152"/>
      <c r="I1007" s="2152"/>
      <c r="J1007" s="2152"/>
      <c r="K1007" s="2152"/>
      <c r="L1007" s="2152"/>
      <c r="M1007" s="2152"/>
      <c r="N1007" s="2411"/>
      <c r="O1007" s="2801"/>
      <c r="P1007" s="2801"/>
      <c r="Q1007" s="2801"/>
      <c r="R1007" s="2801"/>
      <c r="S1007" s="2801"/>
      <c r="T1007" s="2801"/>
      <c r="U1007" s="2801"/>
      <c r="V1007" s="2801"/>
      <c r="W1007" s="2801"/>
      <c r="X1007" s="2801"/>
      <c r="Y1007" s="2801"/>
      <c r="Z1007" s="2801"/>
      <c r="AA1007" s="3594" t="s">
        <v>2373</v>
      </c>
    </row>
    <row r="1008" spans="1:31" ht="18.75">
      <c r="A1008" s="5209"/>
      <c r="B1008" s="2463" t="s">
        <v>297</v>
      </c>
      <c r="C1008" s="2152"/>
      <c r="D1008" s="2152"/>
      <c r="E1008" s="2152"/>
      <c r="F1008" s="2152"/>
      <c r="G1008" s="2152"/>
      <c r="H1008" s="2152"/>
      <c r="I1008" s="2152"/>
      <c r="J1008" s="2152"/>
      <c r="K1008" s="2152"/>
      <c r="L1008" s="2152"/>
      <c r="M1008" s="2152"/>
      <c r="N1008" s="2411"/>
      <c r="O1008" s="2801"/>
      <c r="P1008" s="2801"/>
      <c r="Q1008" s="2801"/>
      <c r="R1008" s="2801"/>
      <c r="S1008" s="2801"/>
      <c r="T1008" s="2801"/>
      <c r="U1008" s="2801"/>
      <c r="V1008" s="2801"/>
      <c r="W1008" s="2801"/>
      <c r="X1008" s="2801"/>
      <c r="Y1008" s="2801"/>
      <c r="Z1008" s="2801"/>
      <c r="AA1008" s="3594" t="s">
        <v>2373</v>
      </c>
    </row>
    <row r="1009" spans="1:31" ht="18.75">
      <c r="A1009" s="5209"/>
      <c r="B1009" s="2463" t="s">
        <v>351</v>
      </c>
      <c r="C1009" s="2152"/>
      <c r="D1009" s="2152"/>
      <c r="E1009" s="2152"/>
      <c r="F1009" s="2152"/>
      <c r="G1009" s="2152"/>
      <c r="H1009" s="2152"/>
      <c r="I1009" s="2152"/>
      <c r="J1009" s="2152"/>
      <c r="K1009" s="2152"/>
      <c r="L1009" s="2152"/>
      <c r="M1009" s="2152"/>
      <c r="N1009" s="2411"/>
      <c r="O1009" s="2801"/>
      <c r="P1009" s="2801"/>
      <c r="Q1009" s="2801"/>
      <c r="R1009" s="2801"/>
      <c r="S1009" s="2801"/>
      <c r="T1009" s="2801"/>
      <c r="U1009" s="2801"/>
      <c r="V1009" s="2801"/>
      <c r="W1009" s="2801"/>
      <c r="X1009" s="2801"/>
      <c r="Y1009" s="2801"/>
      <c r="Z1009" s="2801"/>
      <c r="AA1009" s="3594" t="s">
        <v>2373</v>
      </c>
    </row>
    <row r="1010" spans="1:31" ht="18.75">
      <c r="A1010" s="5209"/>
      <c r="B1010" s="2463" t="s">
        <v>352</v>
      </c>
      <c r="C1010" s="2152"/>
      <c r="D1010" s="2152"/>
      <c r="E1010" s="2152"/>
      <c r="F1010" s="2152"/>
      <c r="G1010" s="2152"/>
      <c r="H1010" s="2152"/>
      <c r="I1010" s="2152"/>
      <c r="J1010" s="2152"/>
      <c r="K1010" s="2152"/>
      <c r="L1010" s="2152"/>
      <c r="M1010" s="2152"/>
      <c r="N1010" s="2411"/>
      <c r="O1010" s="2801"/>
      <c r="P1010" s="2801"/>
      <c r="Q1010" s="2801"/>
      <c r="R1010" s="2801"/>
      <c r="S1010" s="2801"/>
      <c r="T1010" s="2801"/>
      <c r="U1010" s="2801"/>
      <c r="V1010" s="2801"/>
      <c r="W1010" s="2801"/>
      <c r="X1010" s="2801"/>
      <c r="Y1010" s="2801"/>
      <c r="Z1010" s="2801"/>
      <c r="AA1010" s="3594" t="s">
        <v>2373</v>
      </c>
    </row>
    <row r="1011" spans="1:31" ht="18.75">
      <c r="A1011" s="5209"/>
      <c r="B1011" s="2463" t="s">
        <v>353</v>
      </c>
      <c r="C1011" s="2152"/>
      <c r="D1011" s="2152"/>
      <c r="E1011" s="2152"/>
      <c r="F1011" s="2152"/>
      <c r="G1011" s="2152"/>
      <c r="H1011" s="2152"/>
      <c r="I1011" s="2152"/>
      <c r="J1011" s="2152"/>
      <c r="K1011" s="2152"/>
      <c r="L1011" s="2152"/>
      <c r="M1011" s="2152"/>
      <c r="N1011" s="2411"/>
      <c r="O1011" s="2801"/>
      <c r="P1011" s="2801"/>
      <c r="Q1011" s="2801"/>
      <c r="R1011" s="2801"/>
      <c r="S1011" s="2801"/>
      <c r="T1011" s="2801"/>
      <c r="U1011" s="2801"/>
      <c r="V1011" s="2801"/>
      <c r="W1011" s="2801"/>
      <c r="X1011" s="2801"/>
      <c r="Y1011" s="2801"/>
      <c r="Z1011" s="2801"/>
      <c r="AA1011" s="3594" t="s">
        <v>2373</v>
      </c>
    </row>
    <row r="1012" spans="1:31" ht="18.75">
      <c r="A1012" s="5209"/>
      <c r="B1012" s="2463" t="s">
        <v>354</v>
      </c>
      <c r="C1012" s="2152"/>
      <c r="D1012" s="2152"/>
      <c r="E1012" s="2152"/>
      <c r="F1012" s="2152"/>
      <c r="G1012" s="2152"/>
      <c r="H1012" s="2152"/>
      <c r="I1012" s="2152"/>
      <c r="J1012" s="2152"/>
      <c r="K1012" s="2152"/>
      <c r="L1012" s="2152"/>
      <c r="M1012" s="2152"/>
      <c r="N1012" s="2411"/>
      <c r="O1012" s="2801"/>
      <c r="P1012" s="2801"/>
      <c r="Q1012" s="2801"/>
      <c r="R1012" s="2801"/>
      <c r="S1012" s="2801"/>
      <c r="T1012" s="2801"/>
      <c r="U1012" s="2801"/>
      <c r="V1012" s="2801"/>
      <c r="W1012" s="2801"/>
      <c r="X1012" s="2801"/>
      <c r="Y1012" s="2801"/>
      <c r="Z1012" s="2801"/>
      <c r="AA1012" s="3594" t="s">
        <v>2373</v>
      </c>
    </row>
    <row r="1013" spans="1:31" ht="18.75">
      <c r="A1013" s="5209"/>
      <c r="B1013" s="2463" t="s">
        <v>355</v>
      </c>
      <c r="C1013" s="2152"/>
      <c r="D1013" s="2152"/>
      <c r="E1013" s="2152"/>
      <c r="F1013" s="2152"/>
      <c r="G1013" s="2152"/>
      <c r="H1013" s="2152"/>
      <c r="I1013" s="2152"/>
      <c r="J1013" s="2152"/>
      <c r="K1013" s="2152"/>
      <c r="L1013" s="2152"/>
      <c r="M1013" s="2152"/>
      <c r="N1013" s="2411"/>
      <c r="O1013" s="2801"/>
      <c r="P1013" s="2801"/>
      <c r="Q1013" s="2801"/>
      <c r="R1013" s="2801"/>
      <c r="S1013" s="2801"/>
      <c r="T1013" s="2801"/>
      <c r="U1013" s="2801"/>
      <c r="V1013" s="2801"/>
      <c r="W1013" s="2801"/>
      <c r="X1013" s="2801"/>
      <c r="Y1013" s="2801"/>
      <c r="Z1013" s="2801"/>
      <c r="AA1013" s="3594" t="s">
        <v>2373</v>
      </c>
    </row>
    <row r="1014" spans="1:31" ht="18.75">
      <c r="A1014" s="5209"/>
      <c r="B1014" s="2463" t="s">
        <v>356</v>
      </c>
      <c r="C1014" s="2152"/>
      <c r="D1014" s="2152"/>
      <c r="E1014" s="2152"/>
      <c r="F1014" s="2152"/>
      <c r="G1014" s="2152"/>
      <c r="H1014" s="2152"/>
      <c r="I1014" s="2152"/>
      <c r="J1014" s="2152"/>
      <c r="K1014" s="2152"/>
      <c r="L1014" s="2152"/>
      <c r="M1014" s="2152"/>
      <c r="N1014" s="2411"/>
      <c r="O1014" s="2801"/>
      <c r="P1014" s="2801"/>
      <c r="Q1014" s="2801"/>
      <c r="R1014" s="2801"/>
      <c r="S1014" s="2801"/>
      <c r="T1014" s="2801"/>
      <c r="U1014" s="2801"/>
      <c r="V1014" s="2801"/>
      <c r="W1014" s="2801"/>
      <c r="X1014" s="2801"/>
      <c r="Y1014" s="2801"/>
      <c r="Z1014" s="2801"/>
      <c r="AA1014" s="3594" t="s">
        <v>2373</v>
      </c>
    </row>
    <row r="1015" spans="1:31" ht="18.75">
      <c r="A1015" s="5209"/>
      <c r="B1015" s="2463" t="s">
        <v>357</v>
      </c>
      <c r="C1015" s="2152"/>
      <c r="D1015" s="2152"/>
      <c r="E1015" s="2152"/>
      <c r="F1015" s="2152"/>
      <c r="G1015" s="2152"/>
      <c r="H1015" s="2152"/>
      <c r="I1015" s="2152"/>
      <c r="J1015" s="2152"/>
      <c r="K1015" s="2152"/>
      <c r="L1015" s="2152"/>
      <c r="M1015" s="2152"/>
      <c r="N1015" s="2411"/>
      <c r="O1015" s="2801"/>
      <c r="P1015" s="2801"/>
      <c r="Q1015" s="2801"/>
      <c r="R1015" s="2801"/>
      <c r="S1015" s="2801"/>
      <c r="T1015" s="2801"/>
      <c r="U1015" s="2801"/>
      <c r="V1015" s="2801"/>
      <c r="W1015" s="2801"/>
      <c r="X1015" s="2801"/>
      <c r="Y1015" s="2801"/>
      <c r="Z1015" s="2801"/>
      <c r="AA1015" s="3594" t="s">
        <v>2373</v>
      </c>
    </row>
    <row r="1016" spans="1:31" ht="18.75">
      <c r="A1016" s="5209"/>
      <c r="B1016" s="2463" t="s">
        <v>358</v>
      </c>
      <c r="C1016" s="2152"/>
      <c r="D1016" s="2152"/>
      <c r="E1016" s="2152"/>
      <c r="F1016" s="2152"/>
      <c r="G1016" s="2152"/>
      <c r="H1016" s="2152"/>
      <c r="I1016" s="2152"/>
      <c r="J1016" s="2152"/>
      <c r="K1016" s="2152"/>
      <c r="L1016" s="2152"/>
      <c r="M1016" s="2152"/>
      <c r="N1016" s="2411"/>
      <c r="O1016" s="2801"/>
      <c r="P1016" s="2801"/>
      <c r="Q1016" s="2801"/>
      <c r="R1016" s="2801"/>
      <c r="S1016" s="2801"/>
      <c r="T1016" s="2801"/>
      <c r="U1016" s="2801"/>
      <c r="V1016" s="2801"/>
      <c r="W1016" s="2801"/>
      <c r="X1016" s="2801"/>
      <c r="Y1016" s="2801"/>
      <c r="Z1016" s="2801"/>
      <c r="AA1016" s="3594" t="s">
        <v>2373</v>
      </c>
    </row>
    <row r="1017" spans="1:31" ht="18.75">
      <c r="A1017" s="5209"/>
      <c r="B1017" s="2463" t="s">
        <v>359</v>
      </c>
      <c r="C1017" s="2152"/>
      <c r="D1017" s="2152"/>
      <c r="E1017" s="2152"/>
      <c r="F1017" s="2152"/>
      <c r="G1017" s="2152"/>
      <c r="H1017" s="2152"/>
      <c r="I1017" s="2152"/>
      <c r="J1017" s="2152"/>
      <c r="K1017" s="2152"/>
      <c r="L1017" s="2152"/>
      <c r="M1017" s="2152"/>
      <c r="N1017" s="2411"/>
      <c r="O1017" s="2801"/>
      <c r="P1017" s="2801"/>
      <c r="Q1017" s="2801"/>
      <c r="R1017" s="2801"/>
      <c r="S1017" s="2801"/>
      <c r="T1017" s="2801"/>
      <c r="U1017" s="2801"/>
      <c r="V1017" s="2801"/>
      <c r="W1017" s="2801"/>
      <c r="X1017" s="2801"/>
      <c r="Y1017" s="2801"/>
      <c r="Z1017" s="2801"/>
      <c r="AA1017" s="3594" t="s">
        <v>2373</v>
      </c>
    </row>
    <row r="1018" spans="1:31" ht="18.75">
      <c r="A1018" s="5209"/>
      <c r="B1018" s="2463" t="s">
        <v>360</v>
      </c>
      <c r="C1018" s="2152"/>
      <c r="D1018" s="2152"/>
      <c r="E1018" s="2152"/>
      <c r="F1018" s="2152"/>
      <c r="G1018" s="2152"/>
      <c r="H1018" s="2152"/>
      <c r="I1018" s="2152"/>
      <c r="J1018" s="2152"/>
      <c r="K1018" s="2152"/>
      <c r="L1018" s="2152"/>
      <c r="M1018" s="2152"/>
      <c r="N1018" s="2411"/>
      <c r="O1018" s="2801"/>
      <c r="P1018" s="2801"/>
      <c r="Q1018" s="2801"/>
      <c r="R1018" s="2801"/>
      <c r="S1018" s="2801"/>
      <c r="T1018" s="2801"/>
      <c r="U1018" s="2801"/>
      <c r="V1018" s="2801"/>
      <c r="W1018" s="2801"/>
      <c r="X1018" s="2801"/>
      <c r="Y1018" s="2801"/>
      <c r="Z1018" s="2801"/>
      <c r="AA1018" s="3594" t="s">
        <v>2373</v>
      </c>
    </row>
    <row r="1019" spans="1:31" ht="18.75">
      <c r="A1019" s="5209"/>
      <c r="B1019" s="2463" t="s">
        <v>361</v>
      </c>
      <c r="C1019" s="2152"/>
      <c r="D1019" s="2152"/>
      <c r="E1019" s="2152"/>
      <c r="F1019" s="2152"/>
      <c r="G1019" s="2152"/>
      <c r="H1019" s="2152"/>
      <c r="I1019" s="2152"/>
      <c r="J1019" s="2152"/>
      <c r="K1019" s="2152"/>
      <c r="L1019" s="2152"/>
      <c r="M1019" s="2152"/>
      <c r="N1019" s="2411"/>
      <c r="O1019" s="2801"/>
      <c r="P1019" s="2801"/>
      <c r="Q1019" s="2801"/>
      <c r="R1019" s="2801"/>
      <c r="S1019" s="2801"/>
      <c r="T1019" s="2801"/>
      <c r="U1019" s="2801"/>
      <c r="V1019" s="2801"/>
      <c r="W1019" s="2801"/>
      <c r="X1019" s="2801"/>
      <c r="Y1019" s="2801"/>
      <c r="Z1019" s="2801"/>
      <c r="AA1019" s="3594" t="s">
        <v>2373</v>
      </c>
    </row>
    <row r="1020" spans="1:31" ht="18.75">
      <c r="A1020" s="5209"/>
      <c r="B1020" s="2463" t="s">
        <v>362</v>
      </c>
      <c r="C1020" s="2152"/>
      <c r="D1020" s="2152"/>
      <c r="E1020" s="2152"/>
      <c r="F1020" s="2152"/>
      <c r="G1020" s="2152"/>
      <c r="H1020" s="2152"/>
      <c r="I1020" s="2152"/>
      <c r="J1020" s="2152"/>
      <c r="K1020" s="2152"/>
      <c r="L1020" s="2152"/>
      <c r="M1020" s="2152"/>
      <c r="N1020" s="2411"/>
      <c r="O1020" s="2801"/>
      <c r="P1020" s="2801"/>
      <c r="Q1020" s="2801"/>
      <c r="R1020" s="2801"/>
      <c r="S1020" s="2801"/>
      <c r="T1020" s="2801"/>
      <c r="U1020" s="2801"/>
      <c r="V1020" s="2801"/>
      <c r="W1020" s="2801"/>
      <c r="X1020" s="2801"/>
      <c r="Y1020" s="2801"/>
      <c r="Z1020" s="2801"/>
      <c r="AA1020" s="3594" t="s">
        <v>2373</v>
      </c>
      <c r="AB1020" s="2801"/>
      <c r="AC1020" s="2801"/>
    </row>
    <row r="1021" spans="1:31" ht="18.75">
      <c r="A1021" s="5209"/>
      <c r="B1021" s="2463"/>
      <c r="C1021" s="2152"/>
      <c r="D1021" s="2152"/>
      <c r="E1021" s="2152"/>
      <c r="F1021" s="2152"/>
      <c r="G1021" s="2152"/>
      <c r="H1021" s="2152"/>
      <c r="I1021" s="2152"/>
      <c r="J1021" s="2152"/>
      <c r="K1021" s="2152"/>
      <c r="L1021" s="2152"/>
      <c r="M1021" s="2152"/>
      <c r="N1021" s="2411"/>
      <c r="O1021" s="2801"/>
      <c r="P1021" s="2801"/>
      <c r="Q1021" s="2801"/>
      <c r="R1021" s="2801"/>
      <c r="S1021" s="2801"/>
      <c r="T1021" s="2801"/>
      <c r="U1021" s="2801"/>
      <c r="V1021" s="2801"/>
      <c r="W1021" s="2801"/>
      <c r="X1021" s="2801"/>
      <c r="Y1021" s="2801"/>
      <c r="Z1021" s="2801"/>
      <c r="AA1021" s="3755" t="s">
        <v>2974</v>
      </c>
      <c r="AB1021" s="2834"/>
      <c r="AC1021" s="2834"/>
      <c r="AD1021" s="2834"/>
      <c r="AE1021" s="2834"/>
    </row>
    <row r="1022" spans="1:31" ht="18.75">
      <c r="A1022" s="5209"/>
      <c r="B1022" s="5193"/>
      <c r="C1022" s="5194"/>
      <c r="D1022" s="5194"/>
      <c r="E1022" s="5194"/>
      <c r="F1022" s="5194"/>
      <c r="G1022" s="5194"/>
      <c r="H1022" s="5194"/>
      <c r="I1022" s="5194"/>
      <c r="J1022" s="5194"/>
      <c r="K1022" s="5194"/>
      <c r="L1022" s="5194"/>
      <c r="M1022" s="5194"/>
      <c r="N1022" s="5195"/>
      <c r="O1022" s="2801"/>
      <c r="P1022" s="2801"/>
      <c r="Q1022" s="2801"/>
      <c r="R1022" s="2801"/>
      <c r="S1022" s="2801"/>
      <c r="T1022" s="2801"/>
      <c r="U1022" s="2801"/>
      <c r="V1022" s="2801"/>
      <c r="W1022" s="2801"/>
      <c r="X1022" s="2801"/>
      <c r="Y1022" s="2801"/>
      <c r="Z1022" s="2801"/>
      <c r="AA1022" s="3755" t="s">
        <v>2974</v>
      </c>
      <c r="AB1022" s="2834"/>
      <c r="AC1022" s="2834"/>
      <c r="AD1022" s="2834"/>
      <c r="AE1022" s="2834"/>
    </row>
    <row r="1023" spans="1:31" ht="18.75">
      <c r="A1023" s="5209"/>
      <c r="B1023" s="2467" t="s">
        <v>346</v>
      </c>
      <c r="C1023" s="2373" t="s">
        <v>281</v>
      </c>
      <c r="D1023" s="5117"/>
      <c r="E1023" s="5118"/>
      <c r="F1023" s="5118"/>
      <c r="G1023" s="5118"/>
      <c r="H1023" s="5118"/>
      <c r="I1023" s="5118"/>
      <c r="J1023" s="5118"/>
      <c r="K1023" s="5118"/>
      <c r="L1023" s="5118"/>
      <c r="M1023" s="5118"/>
      <c r="N1023" s="5119"/>
      <c r="O1023" s="2801"/>
      <c r="P1023" s="2801"/>
      <c r="Q1023" s="2801"/>
      <c r="R1023" s="2801"/>
      <c r="S1023" s="2801"/>
      <c r="T1023" s="2801"/>
      <c r="U1023" s="2801"/>
      <c r="V1023" s="2801"/>
      <c r="W1023" s="2801"/>
      <c r="X1023" s="2801"/>
      <c r="Y1023" s="2801"/>
      <c r="Z1023" s="2801"/>
      <c r="AA1023" s="3755" t="s">
        <v>2974</v>
      </c>
      <c r="AB1023" s="2834"/>
      <c r="AC1023" s="2834"/>
      <c r="AD1023" s="2834"/>
      <c r="AE1023" s="2834"/>
    </row>
    <row r="1024" spans="1:31" ht="18.75">
      <c r="A1024" s="5209"/>
      <c r="B1024" s="2384"/>
      <c r="C1024" s="2155"/>
      <c r="D1024" s="2155"/>
      <c r="E1024" s="2155"/>
      <c r="F1024" s="2155"/>
      <c r="G1024" s="2155"/>
      <c r="H1024" s="2155"/>
      <c r="I1024" s="2155"/>
      <c r="J1024" s="2155"/>
      <c r="K1024" s="2155"/>
      <c r="L1024" s="2155"/>
      <c r="M1024" s="2155"/>
      <c r="N1024" s="3461"/>
      <c r="O1024" s="2801"/>
      <c r="P1024" s="2801"/>
      <c r="Q1024" s="2801"/>
      <c r="R1024" s="2801"/>
      <c r="S1024" s="2801"/>
      <c r="T1024" s="2801"/>
      <c r="U1024" s="2801"/>
      <c r="V1024" s="2801"/>
      <c r="W1024" s="2801"/>
      <c r="X1024" s="2801"/>
      <c r="Y1024" s="2801"/>
      <c r="Z1024" s="2801"/>
      <c r="AA1024" s="3755" t="s">
        <v>2974</v>
      </c>
      <c r="AB1024" s="2834"/>
      <c r="AC1024" s="2834"/>
      <c r="AD1024" s="2834"/>
      <c r="AE1024" s="2834"/>
    </row>
    <row r="1025" spans="1:31" ht="18.75">
      <c r="A1025" s="5209"/>
      <c r="B1025" s="5196" t="s">
        <v>577</v>
      </c>
      <c r="C1025" s="5197"/>
      <c r="D1025" s="5197"/>
      <c r="E1025" s="5197"/>
      <c r="F1025" s="5197"/>
      <c r="G1025" s="5197"/>
      <c r="H1025" s="5197"/>
      <c r="I1025" s="5197"/>
      <c r="J1025" s="5197"/>
      <c r="K1025" s="5197"/>
      <c r="L1025" s="5197"/>
      <c r="M1025" s="5197"/>
      <c r="N1025" s="5198"/>
      <c r="O1025" s="2801"/>
      <c r="P1025" s="2801"/>
      <c r="Q1025" s="2801"/>
      <c r="R1025" s="2801"/>
      <c r="S1025" s="2801"/>
      <c r="T1025" s="2801"/>
      <c r="U1025" s="2801"/>
      <c r="V1025" s="2801"/>
      <c r="W1025" s="2801"/>
      <c r="X1025" s="2801"/>
      <c r="Y1025" s="2801"/>
      <c r="Z1025" s="2801"/>
      <c r="AA1025" s="3755" t="s">
        <v>2974</v>
      </c>
      <c r="AB1025" s="2834"/>
      <c r="AC1025" s="2834"/>
      <c r="AD1025" s="2834"/>
      <c r="AE1025" s="2834"/>
    </row>
    <row r="1026" spans="1:31" ht="18.75">
      <c r="A1026" s="5209"/>
      <c r="B1026" s="5152" t="s">
        <v>326</v>
      </c>
      <c r="C1026" s="5153"/>
      <c r="D1026" s="5153"/>
      <c r="E1026" s="5153"/>
      <c r="F1026" s="5153"/>
      <c r="G1026" s="5153"/>
      <c r="H1026" s="5153"/>
      <c r="I1026" s="5153"/>
      <c r="J1026" s="5153"/>
      <c r="K1026" s="5154">
        <f ca="1">NOW()</f>
        <v>44545.406542013887</v>
      </c>
      <c r="L1026" s="5154"/>
      <c r="M1026" s="5154"/>
      <c r="N1026" s="5155"/>
      <c r="O1026" s="2801"/>
      <c r="P1026" s="2801"/>
      <c r="Q1026" s="2801"/>
      <c r="R1026" s="2801"/>
      <c r="S1026" s="2801"/>
      <c r="T1026" s="2801"/>
      <c r="U1026" s="2801"/>
      <c r="V1026" s="2801"/>
      <c r="W1026" s="2801"/>
      <c r="X1026" s="2801"/>
      <c r="Y1026" s="2801"/>
      <c r="Z1026" s="2801"/>
      <c r="AA1026" s="3755" t="s">
        <v>2974</v>
      </c>
      <c r="AB1026" s="2834"/>
      <c r="AC1026" s="2834"/>
      <c r="AD1026" s="2834"/>
      <c r="AE1026" s="2834"/>
    </row>
    <row r="1027" spans="1:31" ht="18.75">
      <c r="A1027" s="5209"/>
      <c r="B1027" s="5156" t="s">
        <v>2387</v>
      </c>
      <c r="C1027" s="5157"/>
      <c r="D1027" s="5157"/>
      <c r="E1027" s="5157"/>
      <c r="F1027" s="5157"/>
      <c r="G1027" s="5157"/>
      <c r="H1027" s="5157"/>
      <c r="I1027" s="5157"/>
      <c r="J1027" s="5157"/>
      <c r="K1027" s="5157"/>
      <c r="L1027" s="5157"/>
      <c r="M1027" s="5157"/>
      <c r="N1027" s="5158"/>
      <c r="O1027" s="2801"/>
      <c r="P1027" s="2801"/>
      <c r="Q1027" s="2801"/>
      <c r="R1027" s="2801"/>
      <c r="S1027" s="2801"/>
      <c r="T1027" s="2801"/>
      <c r="U1027" s="2801"/>
      <c r="V1027" s="2801"/>
      <c r="W1027" s="2801"/>
      <c r="X1027" s="2801"/>
      <c r="Y1027" s="2801"/>
      <c r="Z1027" s="2801"/>
      <c r="AA1027" s="3755" t="s">
        <v>2974</v>
      </c>
      <c r="AB1027" s="2834"/>
      <c r="AC1027" s="2834"/>
      <c r="AD1027" s="2834"/>
      <c r="AE1027" s="2834"/>
    </row>
    <row r="1028" spans="1:31" ht="18.75">
      <c r="A1028" s="5209"/>
      <c r="B1028" s="5159" t="s">
        <v>766</v>
      </c>
      <c r="C1028" s="5160"/>
      <c r="D1028" s="5160"/>
      <c r="E1028" s="5160"/>
      <c r="F1028" s="5160"/>
      <c r="G1028" s="5160"/>
      <c r="H1028" s="5160"/>
      <c r="I1028" s="5160"/>
      <c r="J1028" s="5160"/>
      <c r="K1028" s="5160"/>
      <c r="L1028" s="5160"/>
      <c r="M1028" s="5160"/>
      <c r="N1028" s="5161"/>
      <c r="O1028" s="2801"/>
      <c r="P1028" s="2801"/>
      <c r="Q1028" s="2801"/>
      <c r="R1028" s="2801"/>
      <c r="S1028" s="2801"/>
      <c r="T1028" s="2801"/>
      <c r="U1028" s="2801"/>
      <c r="V1028" s="2801"/>
      <c r="W1028" s="2801"/>
      <c r="X1028" s="2801"/>
      <c r="Y1028" s="2801"/>
      <c r="Z1028" s="2801"/>
      <c r="AA1028" s="3755" t="s">
        <v>2974</v>
      </c>
      <c r="AB1028" s="2834"/>
      <c r="AC1028" s="2834"/>
      <c r="AD1028" s="2834"/>
      <c r="AE1028" s="2834"/>
    </row>
    <row r="1029" spans="1:31" ht="18.75">
      <c r="A1029" s="5209"/>
      <c r="B1029" s="2416"/>
      <c r="C1029" s="2583" t="s">
        <v>28</v>
      </c>
      <c r="D1029" s="2584">
        <v>0.74299999999999999</v>
      </c>
      <c r="E1029" s="3459"/>
      <c r="F1029" s="2417"/>
      <c r="G1029" s="2417" t="s">
        <v>328</v>
      </c>
      <c r="H1029" s="2585">
        <v>7.4999999999999997E-2</v>
      </c>
      <c r="I1029" s="3459"/>
      <c r="J1029" s="2417"/>
      <c r="K1029" s="2417" t="s">
        <v>578</v>
      </c>
      <c r="L1029" s="2219">
        <v>3.24</v>
      </c>
      <c r="M1029" s="3459"/>
      <c r="N1029" s="3460"/>
      <c r="O1029" s="2801"/>
      <c r="P1029" s="2801"/>
      <c r="Q1029" s="2801"/>
      <c r="R1029" s="2801"/>
      <c r="S1029" s="2801"/>
      <c r="T1029" s="2801"/>
      <c r="U1029" s="2801"/>
      <c r="V1029" s="2801"/>
      <c r="W1029" s="2801"/>
      <c r="X1029" s="2801"/>
      <c r="Y1029" s="2801"/>
      <c r="Z1029" s="2801"/>
      <c r="AA1029" s="3755" t="s">
        <v>2974</v>
      </c>
      <c r="AB1029" s="2834"/>
      <c r="AC1029" s="2834"/>
      <c r="AD1029" s="2834"/>
      <c r="AE1029" s="2834"/>
    </row>
    <row r="1030" spans="1:31" ht="18.75">
      <c r="A1030" s="5209"/>
      <c r="B1030" s="2416"/>
      <c r="C1030" s="2560"/>
      <c r="D1030" s="2225">
        <v>0.75214999999999999</v>
      </c>
      <c r="E1030" s="3459"/>
      <c r="F1030" s="2417"/>
      <c r="G1030" s="2586"/>
      <c r="H1030" s="2587">
        <v>0.74299999999999999</v>
      </c>
      <c r="I1030" s="3459"/>
      <c r="J1030" s="2417"/>
      <c r="K1030" s="2560"/>
      <c r="L1030" s="2221">
        <v>2.4073200000000003</v>
      </c>
      <c r="M1030" s="3459"/>
      <c r="N1030" s="3460"/>
      <c r="O1030" s="2801"/>
      <c r="P1030" s="2801"/>
      <c r="Q1030" s="2801"/>
      <c r="R1030" s="2801"/>
      <c r="S1030" s="2801"/>
      <c r="T1030" s="2801"/>
      <c r="U1030" s="2801"/>
      <c r="V1030" s="2801"/>
      <c r="W1030" s="2801"/>
      <c r="X1030" s="2801"/>
      <c r="Y1030" s="2801"/>
      <c r="Z1030" s="2801"/>
      <c r="AA1030" s="3755" t="s">
        <v>2974</v>
      </c>
      <c r="AB1030" s="2834"/>
      <c r="AC1030" s="2834"/>
      <c r="AD1030" s="2834"/>
      <c r="AE1030" s="2834"/>
    </row>
    <row r="1031" spans="1:31" ht="18.75">
      <c r="A1031" s="5209"/>
      <c r="B1031" s="2416"/>
      <c r="C1031" s="2560"/>
      <c r="D1031" s="2226">
        <v>7.1295000000000019</v>
      </c>
      <c r="E1031" s="3459"/>
      <c r="F1031" s="2417"/>
      <c r="G1031" s="2586"/>
      <c r="H1031" s="2588">
        <v>0.75214999999999999</v>
      </c>
      <c r="I1031" s="3459"/>
      <c r="J1031" s="2417"/>
      <c r="K1031" s="2560"/>
      <c r="L1031" s="2223">
        <v>2.436966</v>
      </c>
      <c r="M1031" s="3459"/>
      <c r="N1031" s="3460"/>
      <c r="O1031" s="2801"/>
      <c r="P1031" s="2801"/>
      <c r="Q1031" s="2801"/>
      <c r="R1031" s="2801"/>
      <c r="S1031" s="2801"/>
      <c r="T1031" s="2801"/>
      <c r="U1031" s="2801"/>
      <c r="V1031" s="2801"/>
      <c r="W1031" s="2801"/>
      <c r="X1031" s="2801"/>
      <c r="Y1031" s="2801"/>
      <c r="Z1031" s="2801"/>
      <c r="AA1031" s="3755" t="s">
        <v>2974</v>
      </c>
      <c r="AB1031" s="2834"/>
      <c r="AC1031" s="2834"/>
      <c r="AD1031" s="2834"/>
      <c r="AE1031" s="2834"/>
    </row>
    <row r="1032" spans="1:31" ht="18.75">
      <c r="A1032" s="5209"/>
      <c r="B1032" s="2416"/>
      <c r="C1032" s="2560"/>
      <c r="D1032" s="2227">
        <v>7.1295000000000019</v>
      </c>
      <c r="E1032" s="3459"/>
      <c r="F1032" s="2417"/>
      <c r="G1032" s="2586"/>
      <c r="H1032" s="2589">
        <v>7.1295000000000019</v>
      </c>
      <c r="I1032" s="3459"/>
      <c r="J1032" s="2417"/>
      <c r="K1032" s="2560"/>
      <c r="L1032" s="2590">
        <v>23.099580000000007</v>
      </c>
      <c r="M1032" s="3459"/>
      <c r="N1032" s="3460"/>
      <c r="O1032" s="2801"/>
      <c r="P1032" s="2801"/>
      <c r="Q1032" s="2801"/>
      <c r="R1032" s="2801"/>
      <c r="S1032" s="2801"/>
      <c r="T1032" s="2801"/>
      <c r="U1032" s="2801"/>
      <c r="V1032" s="2801"/>
      <c r="W1032" s="2801"/>
      <c r="X1032" s="2801"/>
      <c r="Y1032" s="2801"/>
      <c r="Z1032" s="2801"/>
      <c r="AA1032" s="3755" t="s">
        <v>2974</v>
      </c>
      <c r="AB1032" s="2834"/>
      <c r="AC1032" s="2834"/>
      <c r="AD1032" s="2834"/>
      <c r="AE1032" s="2834"/>
    </row>
    <row r="1033" spans="1:31" ht="18.75">
      <c r="A1033" s="5209"/>
      <c r="B1033" s="5162" t="s">
        <v>2382</v>
      </c>
      <c r="C1033" s="5163"/>
      <c r="D1033" s="5163"/>
      <c r="E1033" s="5163"/>
      <c r="F1033" s="5163"/>
      <c r="G1033" s="5163"/>
      <c r="H1033" s="5163"/>
      <c r="I1033" s="5163"/>
      <c r="J1033" s="5163"/>
      <c r="K1033" s="5163"/>
      <c r="L1033" s="5163"/>
      <c r="M1033" s="5163"/>
      <c r="N1033" s="5164"/>
      <c r="O1033" s="2801"/>
      <c r="P1033" s="2801"/>
      <c r="Q1033" s="2801"/>
      <c r="R1033" s="2801"/>
      <c r="S1033" s="2801"/>
      <c r="T1033" s="2801"/>
      <c r="U1033" s="2801"/>
      <c r="V1033" s="2801"/>
      <c r="W1033" s="2801"/>
      <c r="X1033" s="2801"/>
      <c r="Y1033" s="2801"/>
      <c r="Z1033" s="2801"/>
      <c r="AA1033" s="3755" t="s">
        <v>2974</v>
      </c>
      <c r="AB1033" s="2834"/>
      <c r="AC1033" s="2834"/>
      <c r="AD1033" s="2834"/>
      <c r="AE1033" s="2834"/>
    </row>
    <row r="1034" spans="1:31" ht="18.75">
      <c r="A1034" s="5209"/>
      <c r="B1034" s="3402" t="s">
        <v>342</v>
      </c>
      <c r="C1034" s="3401" t="s">
        <v>763</v>
      </c>
      <c r="D1034" s="3387"/>
      <c r="E1034" s="3387"/>
      <c r="F1034" s="3387"/>
      <c r="G1034" s="3387"/>
      <c r="H1034" s="3387"/>
      <c r="I1034" s="3387"/>
      <c r="J1034" s="3387"/>
      <c r="K1034" s="3387"/>
      <c r="L1034" s="3387"/>
      <c r="M1034" s="3387"/>
      <c r="N1034" s="3412"/>
      <c r="O1034" s="2801"/>
      <c r="P1034" s="2801"/>
      <c r="Q1034" s="2801"/>
      <c r="R1034" s="2801"/>
      <c r="S1034" s="2801"/>
      <c r="T1034" s="2801"/>
      <c r="U1034" s="2801"/>
      <c r="V1034" s="2801"/>
      <c r="W1034" s="2801"/>
      <c r="X1034" s="2801"/>
      <c r="Y1034" s="2801"/>
      <c r="Z1034" s="2801"/>
      <c r="AA1034" s="3755" t="s">
        <v>2974</v>
      </c>
      <c r="AB1034" s="2834"/>
      <c r="AC1034" s="2834"/>
      <c r="AD1034" s="2834"/>
      <c r="AE1034" s="2834"/>
    </row>
    <row r="1035" spans="1:31" ht="18.75">
      <c r="A1035" s="5209"/>
      <c r="B1035" s="3388"/>
      <c r="C1035" s="3387" t="s">
        <v>2400</v>
      </c>
      <c r="D1035" s="3387"/>
      <c r="E1035" s="3387"/>
      <c r="F1035" s="3387"/>
      <c r="G1035" s="3387"/>
      <c r="H1035" s="3387"/>
      <c r="I1035" s="3387"/>
      <c r="J1035" s="3387"/>
      <c r="K1035" s="3387"/>
      <c r="L1035" s="3387"/>
      <c r="M1035" s="3387"/>
      <c r="N1035" s="3412"/>
      <c r="O1035" s="2801"/>
      <c r="P1035" s="2801"/>
      <c r="Q1035" s="2801"/>
      <c r="R1035" s="2801"/>
      <c r="S1035" s="2801"/>
      <c r="T1035" s="2801"/>
      <c r="U1035" s="2801"/>
      <c r="V1035" s="2801"/>
      <c r="W1035" s="2801"/>
      <c r="X1035" s="2801"/>
      <c r="Y1035" s="2801"/>
      <c r="Z1035" s="2801"/>
      <c r="AA1035" s="3755" t="s">
        <v>2974</v>
      </c>
      <c r="AB1035" s="2834"/>
      <c r="AC1035" s="2834"/>
      <c r="AD1035" s="2834"/>
      <c r="AE1035" s="2834"/>
    </row>
    <row r="1036" spans="1:31" ht="18.75">
      <c r="A1036" s="5209"/>
      <c r="B1036" s="3388"/>
      <c r="C1036" s="3387" t="s">
        <v>2716</v>
      </c>
      <c r="D1036" s="3387"/>
      <c r="E1036" s="3387"/>
      <c r="F1036" s="3387"/>
      <c r="G1036" s="3387"/>
      <c r="H1036" s="3387"/>
      <c r="I1036" s="3387"/>
      <c r="J1036" s="3387"/>
      <c r="K1036" s="3387"/>
      <c r="L1036" s="3387"/>
      <c r="M1036" s="3387"/>
      <c r="N1036" s="3412"/>
      <c r="O1036" s="2801"/>
      <c r="P1036" s="2801"/>
      <c r="Q1036" s="2801"/>
      <c r="R1036" s="2801"/>
      <c r="S1036" s="2801"/>
      <c r="T1036" s="2801"/>
      <c r="U1036" s="2801"/>
      <c r="V1036" s="2801"/>
      <c r="W1036" s="2801"/>
      <c r="X1036" s="2801"/>
      <c r="Y1036" s="2801"/>
      <c r="Z1036" s="2801"/>
      <c r="AA1036" s="3755" t="s">
        <v>2974</v>
      </c>
      <c r="AB1036" s="2834"/>
      <c r="AC1036" s="2834"/>
      <c r="AD1036" s="2834"/>
      <c r="AE1036" s="2834"/>
    </row>
    <row r="1037" spans="1:31" ht="18.75">
      <c r="A1037" s="5209"/>
      <c r="B1037" s="3413"/>
      <c r="C1037" s="3387" t="s">
        <v>2910</v>
      </c>
      <c r="D1037" s="3387"/>
      <c r="E1037" s="3387"/>
      <c r="F1037" s="3387"/>
      <c r="G1037" s="3387"/>
      <c r="H1037" s="3387"/>
      <c r="I1037" s="3387"/>
      <c r="J1037" s="3387"/>
      <c r="K1037" s="3387"/>
      <c r="L1037" s="3387"/>
      <c r="M1037" s="3387"/>
      <c r="N1037" s="3412"/>
      <c r="O1037" s="2801"/>
      <c r="P1037" s="2801"/>
      <c r="Q1037" s="2801"/>
      <c r="R1037" s="2801"/>
      <c r="S1037" s="2801"/>
      <c r="T1037" s="2801"/>
      <c r="U1037" s="2801"/>
      <c r="V1037" s="2801"/>
      <c r="W1037" s="2801"/>
      <c r="X1037" s="2801"/>
      <c r="Y1037" s="2801"/>
      <c r="Z1037" s="2801"/>
      <c r="AA1037" s="3755" t="s">
        <v>2974</v>
      </c>
      <c r="AB1037" s="2834"/>
      <c r="AC1037" s="2834"/>
      <c r="AD1037" s="2834"/>
      <c r="AE1037" s="2834"/>
    </row>
    <row r="1038" spans="1:31" ht="21">
      <c r="A1038" s="5209"/>
      <c r="B1038" s="3407" t="s">
        <v>343</v>
      </c>
      <c r="C1038" s="3389" t="s">
        <v>759</v>
      </c>
      <c r="D1038" s="3389"/>
      <c r="E1038" s="3389"/>
      <c r="F1038" s="3389"/>
      <c r="G1038" s="3389"/>
      <c r="H1038" s="3389"/>
      <c r="I1038" s="3389"/>
      <c r="J1038" s="3389"/>
      <c r="K1038" s="3389"/>
      <c r="L1038" s="3389"/>
      <c r="M1038" s="3389"/>
      <c r="N1038" s="3414"/>
      <c r="O1038" s="2801"/>
      <c r="P1038" s="2801"/>
      <c r="Q1038" s="2801"/>
      <c r="R1038" s="2801"/>
      <c r="S1038" s="2801"/>
      <c r="T1038" s="2801"/>
      <c r="U1038" s="2801"/>
      <c r="V1038" s="2801"/>
      <c r="W1038" s="2801"/>
      <c r="X1038" s="2801"/>
      <c r="Y1038" s="2801"/>
      <c r="Z1038" s="2801"/>
      <c r="AA1038" s="3222"/>
      <c r="AB1038" s="2801"/>
      <c r="AC1038" s="2801"/>
    </row>
    <row r="1039" spans="1:31" ht="21">
      <c r="A1039" s="5209"/>
      <c r="B1039" s="3390" t="s">
        <v>334</v>
      </c>
      <c r="C1039" s="3391" t="s">
        <v>2903</v>
      </c>
      <c r="D1039" s="3391"/>
      <c r="E1039" s="3391"/>
      <c r="F1039" s="3391"/>
      <c r="G1039" s="3391"/>
      <c r="H1039" s="3391"/>
      <c r="I1039" s="3391"/>
      <c r="J1039" s="3391"/>
      <c r="K1039" s="3391"/>
      <c r="L1039" s="3391"/>
      <c r="M1039" s="3391"/>
      <c r="N1039" s="3415"/>
      <c r="O1039" s="2801"/>
      <c r="P1039" s="2801"/>
      <c r="Q1039" s="2801"/>
      <c r="R1039" s="2801"/>
      <c r="S1039" s="2801"/>
      <c r="T1039" s="2801"/>
      <c r="U1039" s="2801"/>
      <c r="V1039" s="2801"/>
      <c r="W1039" s="2801"/>
      <c r="X1039" s="2801"/>
      <c r="Y1039" s="2801"/>
      <c r="Z1039" s="2801"/>
      <c r="AA1039" s="3222"/>
      <c r="AB1039" s="2801"/>
      <c r="AC1039" s="2801"/>
    </row>
    <row r="1040" spans="1:31" ht="21">
      <c r="A1040" s="5209"/>
      <c r="B1040" s="3403" t="s">
        <v>346</v>
      </c>
      <c r="C1040" s="3387" t="s">
        <v>512</v>
      </c>
      <c r="D1040" s="3387"/>
      <c r="E1040" s="3387"/>
      <c r="F1040" s="3387"/>
      <c r="G1040" s="3387"/>
      <c r="H1040" s="3387"/>
      <c r="I1040" s="3387"/>
      <c r="J1040" s="3387"/>
      <c r="K1040" s="3387"/>
      <c r="L1040" s="3387"/>
      <c r="M1040" s="3387"/>
      <c r="N1040" s="3412"/>
      <c r="O1040" s="2801"/>
      <c r="P1040" s="2801"/>
      <c r="Q1040" s="2801"/>
      <c r="R1040" s="2801"/>
      <c r="S1040" s="2801"/>
      <c r="T1040" s="2801"/>
      <c r="U1040" s="2801"/>
      <c r="V1040" s="2801"/>
      <c r="W1040" s="2801"/>
      <c r="X1040" s="2801"/>
      <c r="Y1040" s="2801"/>
      <c r="Z1040" s="2801"/>
      <c r="AA1040" s="3222"/>
      <c r="AB1040" s="2801"/>
      <c r="AC1040" s="2801"/>
    </row>
    <row r="1041" spans="1:32" ht="21">
      <c r="A1041" s="5209"/>
      <c r="B1041" s="3403" t="s">
        <v>367</v>
      </c>
      <c r="C1041" s="3410" t="s">
        <v>289</v>
      </c>
      <c r="D1041" s="3410"/>
      <c r="E1041" s="3410"/>
      <c r="F1041" s="3410"/>
      <c r="G1041" s="3410"/>
      <c r="H1041" s="3410"/>
      <c r="I1041" s="3410"/>
      <c r="J1041" s="3410"/>
      <c r="K1041" s="3410"/>
      <c r="L1041" s="3410"/>
      <c r="M1041" s="3410"/>
      <c r="N1041" s="3416"/>
      <c r="O1041" s="2801"/>
      <c r="P1041" s="2801"/>
      <c r="Q1041" s="2801"/>
      <c r="R1041" s="2801"/>
      <c r="S1041" s="2801"/>
      <c r="T1041" s="2801"/>
      <c r="U1041" s="2801"/>
      <c r="V1041" s="2801"/>
      <c r="W1041" s="2801"/>
      <c r="X1041" s="2801"/>
      <c r="Y1041" s="2801"/>
      <c r="Z1041" s="2801"/>
      <c r="AA1041" s="3222"/>
      <c r="AB1041" s="2801"/>
      <c r="AC1041" s="2801"/>
    </row>
    <row r="1042" spans="1:32" ht="21">
      <c r="A1042" s="5209"/>
      <c r="B1042" s="3396" t="s">
        <v>731</v>
      </c>
      <c r="C1042" s="3397" t="s">
        <v>2904</v>
      </c>
      <c r="D1042" s="3397"/>
      <c r="E1042" s="3397"/>
      <c r="F1042" s="3397"/>
      <c r="G1042" s="3397"/>
      <c r="H1042" s="3397"/>
      <c r="I1042" s="3397"/>
      <c r="J1042" s="3397"/>
      <c r="K1042" s="3397"/>
      <c r="L1042" s="3397"/>
      <c r="M1042" s="3397"/>
      <c r="N1042" s="3417"/>
      <c r="O1042" s="2801"/>
      <c r="P1042" s="2801"/>
      <c r="Q1042" s="2801"/>
      <c r="R1042" s="2801"/>
      <c r="S1042" s="2801"/>
      <c r="T1042" s="2801"/>
      <c r="U1042" s="2801"/>
      <c r="V1042" s="2801"/>
      <c r="W1042" s="2801"/>
      <c r="X1042" s="2801"/>
      <c r="Y1042" s="2801"/>
      <c r="Z1042" s="2801"/>
      <c r="AA1042" s="3222"/>
      <c r="AB1042" s="2801"/>
      <c r="AC1042" s="2801"/>
    </row>
    <row r="1043" spans="1:32" ht="21">
      <c r="A1043" s="5209"/>
      <c r="B1043" s="3418">
        <v>1</v>
      </c>
      <c r="C1043" s="3404" t="s">
        <v>2726</v>
      </c>
      <c r="D1043" s="3408"/>
      <c r="E1043" s="3408"/>
      <c r="F1043" s="3408"/>
      <c r="G1043" s="3408"/>
      <c r="H1043" s="3408"/>
      <c r="I1043" s="3408"/>
      <c r="J1043" s="3408"/>
      <c r="K1043" s="3408"/>
      <c r="L1043" s="3408"/>
      <c r="M1043" s="3408"/>
      <c r="N1043" s="3419"/>
      <c r="O1043" s="2801"/>
      <c r="P1043" s="2801"/>
      <c r="Q1043" s="2801"/>
      <c r="R1043" s="2801"/>
      <c r="S1043" s="2801"/>
      <c r="T1043" s="2801"/>
      <c r="U1043" s="2801"/>
      <c r="V1043" s="2801"/>
      <c r="W1043" s="2801"/>
      <c r="X1043" s="2801"/>
      <c r="Y1043" s="2801"/>
      <c r="Z1043" s="2801"/>
      <c r="AA1043" s="3222"/>
      <c r="AB1043" s="2801"/>
      <c r="AC1043" s="2801"/>
    </row>
    <row r="1044" spans="1:32" ht="21">
      <c r="A1044" s="5209"/>
      <c r="B1044" s="3420">
        <v>2</v>
      </c>
      <c r="C1044" s="3405" t="s">
        <v>2727</v>
      </c>
      <c r="D1044" s="3409"/>
      <c r="E1044" s="3409"/>
      <c r="F1044" s="3409"/>
      <c r="G1044" s="3409"/>
      <c r="H1044" s="3409"/>
      <c r="I1044" s="3409"/>
      <c r="J1044" s="3409"/>
      <c r="K1044" s="3409"/>
      <c r="L1044" s="3409"/>
      <c r="M1044" s="3409"/>
      <c r="N1044" s="3421"/>
      <c r="O1044" s="2801"/>
      <c r="P1044" s="2801"/>
      <c r="Q1044" s="2801"/>
      <c r="R1044" s="2801"/>
      <c r="S1044" s="2801"/>
      <c r="T1044" s="2801"/>
      <c r="U1044" s="2801"/>
      <c r="V1044" s="2801"/>
      <c r="W1044" s="2801"/>
      <c r="X1044" s="2801"/>
      <c r="Y1044" s="2801"/>
      <c r="Z1044" s="2801"/>
      <c r="AA1044" s="3222"/>
      <c r="AB1044" s="2801"/>
      <c r="AC1044" s="2801"/>
    </row>
    <row r="1045" spans="1:32" ht="21">
      <c r="A1045" s="5209"/>
      <c r="B1045" s="3422">
        <v>3</v>
      </c>
      <c r="C1045" s="3406" t="s">
        <v>2750</v>
      </c>
      <c r="D1045" s="3408"/>
      <c r="E1045" s="3408"/>
      <c r="F1045" s="3408"/>
      <c r="G1045" s="3408"/>
      <c r="H1045" s="3408"/>
      <c r="I1045" s="3408"/>
      <c r="J1045" s="3408"/>
      <c r="K1045" s="3408"/>
      <c r="L1045" s="3408"/>
      <c r="M1045" s="3408"/>
      <c r="N1045" s="3419"/>
      <c r="O1045" s="2801"/>
      <c r="P1045" s="2801"/>
      <c r="Q1045" s="2801"/>
      <c r="R1045" s="2801"/>
      <c r="S1045" s="2801"/>
      <c r="T1045" s="2801"/>
      <c r="U1045" s="2801"/>
      <c r="V1045" s="2801"/>
      <c r="W1045" s="2801"/>
      <c r="X1045" s="2801"/>
      <c r="Y1045" s="2801"/>
      <c r="Z1045" s="2801"/>
      <c r="AA1045" s="3222"/>
      <c r="AB1045" s="2801"/>
      <c r="AC1045" s="2801"/>
    </row>
    <row r="1046" spans="1:32" ht="21">
      <c r="A1046" s="5209"/>
      <c r="B1046" s="3411" t="s">
        <v>285</v>
      </c>
      <c r="C1046" s="3395" t="s">
        <v>23</v>
      </c>
      <c r="D1046" s="3395"/>
      <c r="E1046" s="3395"/>
      <c r="F1046" s="3395"/>
      <c r="G1046" s="3395"/>
      <c r="H1046" s="3395"/>
      <c r="I1046" s="3395"/>
      <c r="J1046" s="3395"/>
      <c r="K1046" s="3395"/>
      <c r="L1046" s="3395"/>
      <c r="M1046" s="3395"/>
      <c r="N1046" s="3423"/>
      <c r="O1046" s="2801"/>
      <c r="P1046" s="2801"/>
      <c r="Q1046" s="2801"/>
      <c r="R1046" s="2801"/>
      <c r="S1046" s="2801"/>
      <c r="T1046" s="2801"/>
      <c r="U1046" s="2801"/>
      <c r="V1046" s="2801"/>
      <c r="W1046" s="2801"/>
      <c r="X1046" s="2801"/>
      <c r="Y1046" s="2801"/>
      <c r="Z1046" s="2801"/>
      <c r="AA1046" s="3222"/>
      <c r="AB1046" s="2801"/>
      <c r="AC1046" s="2801"/>
    </row>
    <row r="1047" spans="1:32" ht="19.5" thickBot="1">
      <c r="A1047" s="5209"/>
      <c r="B1047" s="5165" t="s">
        <v>754</v>
      </c>
      <c r="C1047" s="5166"/>
      <c r="D1047" s="5166"/>
      <c r="E1047" s="5166"/>
      <c r="F1047" s="5166"/>
      <c r="G1047" s="5166"/>
      <c r="H1047" s="5166"/>
      <c r="I1047" s="5166"/>
      <c r="J1047" s="5166"/>
      <c r="K1047" s="5166"/>
      <c r="L1047" s="5166"/>
      <c r="M1047" s="5166"/>
      <c r="N1047" s="5167"/>
      <c r="O1047" s="2801"/>
      <c r="P1047" s="2801"/>
      <c r="Q1047" s="2801"/>
      <c r="R1047" s="2801"/>
      <c r="S1047" s="2801"/>
      <c r="T1047" s="2801"/>
      <c r="U1047" s="2831"/>
      <c r="V1047" s="2831"/>
      <c r="W1047" s="2831"/>
      <c r="X1047" s="2831"/>
      <c r="Y1047" s="2831"/>
      <c r="Z1047" s="2831"/>
      <c r="AA1047" s="3755" t="s">
        <v>2974</v>
      </c>
      <c r="AB1047" s="2834"/>
      <c r="AC1047" s="2834"/>
      <c r="AD1047" s="2834"/>
      <c r="AE1047" s="2834"/>
    </row>
    <row r="1048" spans="1:32" ht="15" customHeight="1">
      <c r="A1048" s="5209"/>
      <c r="B1048" s="2183" t="s">
        <v>266</v>
      </c>
      <c r="C1048" s="5091" t="str">
        <f ca="1">CELL("nomfichier")</f>
        <v>E:\0-UPRT\1-UPRT.FR-SITE-WEB\ff-fiches-fabrications\ff-fiches-fabrication-maj-08-2020\[ff-14.A-restauration-13.postits-au-poids.xlsx]Epurer un texte (2)</v>
      </c>
      <c r="D1048" s="5091"/>
      <c r="E1048" s="5091"/>
      <c r="F1048" s="5091"/>
      <c r="G1048" s="5091"/>
      <c r="H1048" s="5091"/>
      <c r="I1048" s="5091"/>
      <c r="J1048" s="5091"/>
      <c r="K1048" s="5091"/>
      <c r="L1048" s="5091"/>
      <c r="M1048" s="5091"/>
      <c r="N1048" s="5092"/>
      <c r="O1048" s="2831"/>
      <c r="P1048" s="2856"/>
      <c r="Q1048" s="2856"/>
      <c r="R1048" s="2856"/>
      <c r="S1048" s="2856"/>
      <c r="T1048" s="2856"/>
      <c r="U1048" s="2831"/>
      <c r="V1048" s="2831"/>
      <c r="W1048" s="2831"/>
      <c r="X1048" s="2831"/>
      <c r="Y1048" s="2831"/>
      <c r="Z1048" s="2831"/>
      <c r="AA1048" s="3755" t="s">
        <v>2974</v>
      </c>
      <c r="AB1048" s="2834"/>
      <c r="AC1048" s="2834"/>
      <c r="AD1048" s="2834"/>
      <c r="AE1048" s="2834"/>
    </row>
    <row r="1049" spans="1:32" ht="15" customHeight="1">
      <c r="A1049" s="5209"/>
      <c r="B1049" s="2387" t="s">
        <v>268</v>
      </c>
      <c r="C1049" s="5093" t="s">
        <v>2911</v>
      </c>
      <c r="D1049" s="5093"/>
      <c r="E1049" s="5093"/>
      <c r="F1049" s="5093"/>
      <c r="G1049" s="5093"/>
      <c r="H1049" s="5093"/>
      <c r="I1049" s="5093"/>
      <c r="J1049" s="5093"/>
      <c r="K1049" s="5093"/>
      <c r="L1049" s="5093"/>
      <c r="M1049" s="5093"/>
      <c r="N1049" s="5094"/>
      <c r="O1049" s="2831"/>
      <c r="P1049" s="2856"/>
      <c r="Q1049" s="2856"/>
      <c r="R1049" s="2856"/>
      <c r="S1049" s="2856"/>
      <c r="T1049" s="2856"/>
      <c r="U1049" s="2831"/>
      <c r="V1049" s="2831"/>
      <c r="W1049" s="2831"/>
      <c r="X1049" s="2831"/>
      <c r="Y1049" s="2831"/>
      <c r="Z1049" s="2831"/>
      <c r="AA1049" s="3755" t="s">
        <v>2974</v>
      </c>
      <c r="AB1049" s="2834"/>
      <c r="AC1049" s="2834"/>
      <c r="AD1049" s="2834"/>
      <c r="AE1049" s="2834"/>
    </row>
    <row r="1050" spans="1:32" ht="15.75" customHeight="1" thickBot="1">
      <c r="A1050" s="5209"/>
      <c r="B1050" s="5095" t="s">
        <v>271</v>
      </c>
      <c r="C1050" s="5096"/>
      <c r="D1050" s="5096"/>
      <c r="E1050" s="5096"/>
      <c r="F1050" s="5096"/>
      <c r="G1050" s="5096"/>
      <c r="H1050" s="5096"/>
      <c r="I1050" s="5096"/>
      <c r="J1050" s="5096"/>
      <c r="K1050" s="5096"/>
      <c r="L1050" s="5096"/>
      <c r="M1050" s="5096"/>
      <c r="N1050" s="5097"/>
      <c r="O1050" s="2831"/>
      <c r="P1050" s="2856"/>
      <c r="Q1050" s="2856"/>
      <c r="R1050" s="2856"/>
      <c r="S1050" s="2856"/>
      <c r="T1050" s="2856"/>
      <c r="U1050" s="2831"/>
      <c r="V1050" s="2831"/>
      <c r="W1050" s="2831"/>
      <c r="X1050" s="2831"/>
      <c r="Y1050" s="2831"/>
      <c r="Z1050" s="2831"/>
      <c r="AA1050" s="3755" t="s">
        <v>2974</v>
      </c>
      <c r="AB1050" s="2834"/>
      <c r="AC1050" s="2834"/>
      <c r="AD1050" s="2834"/>
      <c r="AE1050" s="2834"/>
    </row>
    <row r="1051" spans="1:32">
      <c r="A1051" s="5209"/>
      <c r="B1051" s="5084"/>
      <c r="C1051" s="5084"/>
      <c r="D1051" s="5084"/>
      <c r="E1051" s="5084"/>
      <c r="F1051" s="5084"/>
      <c r="G1051" s="5084"/>
      <c r="H1051" s="5084"/>
      <c r="I1051" s="5084"/>
      <c r="J1051" s="5084"/>
      <c r="K1051" s="5084"/>
      <c r="L1051" s="5084"/>
      <c r="M1051" s="5084"/>
      <c r="N1051" s="5084"/>
      <c r="O1051" s="5084"/>
      <c r="P1051" s="5084"/>
      <c r="Q1051" s="5084"/>
      <c r="R1051" s="5084"/>
      <c r="S1051" s="5084"/>
      <c r="T1051" s="5084"/>
      <c r="U1051" s="5084"/>
      <c r="V1051" s="5084"/>
      <c r="W1051" s="5084"/>
      <c r="X1051" s="5084"/>
      <c r="Y1051" s="5084"/>
      <c r="Z1051" s="2044"/>
      <c r="AA1051" s="3595"/>
      <c r="AB1051" s="2044"/>
      <c r="AC1051" s="2044"/>
      <c r="AD1051" s="2044"/>
      <c r="AE1051" s="2044"/>
      <c r="AF1051" s="2044"/>
    </row>
    <row r="1052" spans="1:32">
      <c r="A1052" s="2352"/>
      <c r="B1052" s="2352"/>
      <c r="C1052" s="2352"/>
      <c r="D1052" s="2352"/>
      <c r="E1052" s="2352"/>
      <c r="F1052" s="2352"/>
      <c r="G1052" s="2352"/>
      <c r="H1052" s="2352"/>
      <c r="I1052" s="2352"/>
      <c r="J1052" s="2352"/>
      <c r="K1052" s="2352"/>
      <c r="L1052" s="2352"/>
      <c r="M1052" s="2352"/>
      <c r="N1052" s="2352"/>
      <c r="O1052" s="2044"/>
      <c r="P1052" s="2856"/>
      <c r="Q1052" s="2856"/>
      <c r="R1052" s="2856"/>
      <c r="S1052" s="2856"/>
      <c r="T1052" s="2856"/>
      <c r="U1052" s="2044"/>
      <c r="V1052" s="2044"/>
      <c r="W1052" s="2044"/>
      <c r="X1052" s="2044"/>
      <c r="Y1052" s="2044"/>
      <c r="Z1052" s="2044"/>
      <c r="AA1052" s="3595"/>
      <c r="AB1052" s="2044"/>
      <c r="AC1052" s="2044"/>
      <c r="AD1052" s="2044"/>
      <c r="AE1052" s="2044"/>
      <c r="AF1052" s="2044"/>
    </row>
    <row r="1053" spans="1:32" ht="18.75">
      <c r="A1053" s="2145"/>
      <c r="B1053" s="2145"/>
      <c r="C1053" s="2145"/>
      <c r="D1053" s="2145"/>
      <c r="E1053" s="2145"/>
      <c r="F1053" s="2145"/>
      <c r="G1053" s="2145"/>
      <c r="H1053" s="2145"/>
      <c r="I1053" s="2145"/>
      <c r="J1053" s="2145"/>
      <c r="K1053" s="2145"/>
      <c r="L1053" s="2145"/>
      <c r="M1053" s="2145"/>
      <c r="N1053" s="2145"/>
      <c r="O1053" s="2145"/>
      <c r="P1053" s="2145"/>
      <c r="Q1053" s="2145"/>
      <c r="R1053" s="2145"/>
      <c r="S1053" s="2145"/>
      <c r="T1053" s="2145"/>
      <c r="U1053" s="2145"/>
      <c r="V1053" s="2145"/>
      <c r="W1053" s="2145"/>
      <c r="X1053" s="2145"/>
      <c r="Y1053" s="2145"/>
      <c r="Z1053" s="2044"/>
      <c r="AA1053" s="3594" t="s">
        <v>2373</v>
      </c>
      <c r="AB1053" s="2801"/>
      <c r="AC1053" s="2801"/>
    </row>
    <row r="1054" spans="1:32" ht="18.75">
      <c r="A1054" s="2145"/>
      <c r="B1054" s="2145"/>
      <c r="C1054" s="2145"/>
      <c r="D1054" s="2145"/>
      <c r="E1054" s="2145"/>
      <c r="F1054" s="2145"/>
      <c r="G1054" s="2145"/>
      <c r="H1054" s="2145"/>
      <c r="I1054" s="2145"/>
      <c r="J1054" s="2145"/>
      <c r="K1054" s="2145"/>
      <c r="L1054" s="2145"/>
      <c r="M1054" s="2145"/>
      <c r="N1054" s="2145"/>
      <c r="O1054" s="2145"/>
      <c r="P1054" s="2145"/>
      <c r="Q1054" s="2145"/>
      <c r="R1054" s="2145"/>
      <c r="S1054" s="2145"/>
      <c r="T1054" s="2145"/>
      <c r="U1054" s="2145"/>
      <c r="V1054" s="2145"/>
      <c r="W1054" s="2145"/>
      <c r="X1054" s="2145"/>
      <c r="Y1054" s="2145"/>
      <c r="Z1054" s="2044"/>
      <c r="AA1054" s="3594" t="s">
        <v>2373</v>
      </c>
      <c r="AB1054" s="2801"/>
      <c r="AC1054" s="2801"/>
    </row>
    <row r="1055" spans="1:32" ht="18.75">
      <c r="A1055" s="2352"/>
      <c r="B1055" s="2352"/>
      <c r="C1055" s="2352"/>
      <c r="D1055" s="2352"/>
      <c r="E1055" s="2352"/>
      <c r="F1055" s="2352"/>
      <c r="G1055" s="2352"/>
      <c r="H1055" s="2352"/>
      <c r="I1055" s="2352"/>
      <c r="J1055" s="2352"/>
      <c r="K1055" s="2352"/>
      <c r="L1055" s="2352"/>
      <c r="M1055" s="2352"/>
      <c r="N1055" s="2352"/>
      <c r="O1055" s="2044"/>
      <c r="P1055" s="2856"/>
      <c r="Q1055" s="2856"/>
      <c r="R1055" s="2856"/>
      <c r="S1055" s="2856"/>
      <c r="T1055" s="2856"/>
      <c r="U1055" s="2044"/>
      <c r="V1055" s="2044"/>
      <c r="W1055" s="2044"/>
      <c r="X1055" s="2044"/>
      <c r="Y1055" s="2044"/>
      <c r="Z1055" s="2044"/>
      <c r="AA1055" s="3594" t="s">
        <v>2373</v>
      </c>
      <c r="AB1055" s="2801"/>
      <c r="AC1055" s="2801"/>
    </row>
    <row r="1056" spans="1:32" ht="15" customHeight="1">
      <c r="A1056" s="2693"/>
      <c r="B1056" s="2693"/>
      <c r="C1056" s="2693"/>
      <c r="D1056" s="2693"/>
      <c r="E1056" s="2693"/>
      <c r="F1056" s="2693"/>
      <c r="G1056" s="2693"/>
      <c r="H1056" s="2693"/>
      <c r="I1056" s="2693"/>
      <c r="J1056" s="2693"/>
      <c r="K1056" s="2693"/>
      <c r="L1056" s="2693"/>
      <c r="M1056" s="2693"/>
      <c r="N1056" s="3495" t="s">
        <v>10</v>
      </c>
      <c r="O1056" s="2831"/>
      <c r="P1056" s="2856"/>
      <c r="Q1056" s="2856"/>
      <c r="R1056" s="2856"/>
      <c r="S1056" s="2856"/>
      <c r="T1056" s="2856"/>
      <c r="U1056" s="2831"/>
      <c r="V1056" s="2831"/>
      <c r="W1056" s="2831"/>
      <c r="X1056" s="2831"/>
      <c r="Y1056" s="2831"/>
      <c r="Z1056" s="2044"/>
      <c r="AA1056" s="3594" t="s">
        <v>2373</v>
      </c>
      <c r="AB1056" s="2801"/>
      <c r="AC1056" s="2801"/>
    </row>
    <row r="1057" spans="1:29" ht="15" customHeight="1">
      <c r="A1057" s="2693"/>
      <c r="B1057" s="5085" t="s">
        <v>53</v>
      </c>
      <c r="C1057" s="5085"/>
      <c r="D1057" s="5085"/>
      <c r="E1057" s="5085"/>
      <c r="F1057" s="5085"/>
      <c r="G1057" s="5085"/>
      <c r="H1057" s="5085"/>
      <c r="I1057" s="5085"/>
      <c r="J1057" s="5085"/>
      <c r="K1057" s="5085"/>
      <c r="L1057" s="5085"/>
      <c r="M1057" s="5085"/>
      <c r="N1057" s="5001">
        <v>9</v>
      </c>
      <c r="O1057" s="2831"/>
      <c r="P1057" s="2856"/>
      <c r="Q1057" s="2856"/>
      <c r="R1057" s="2856"/>
      <c r="S1057" s="2856"/>
      <c r="T1057" s="2856"/>
      <c r="U1057" s="2831"/>
      <c r="V1057" s="2831"/>
      <c r="W1057" s="2831"/>
      <c r="X1057" s="2831"/>
      <c r="Y1057" s="2831"/>
      <c r="Z1057" s="2044"/>
      <c r="AA1057" s="3594" t="s">
        <v>2373</v>
      </c>
      <c r="AB1057" s="2801"/>
      <c r="AC1057" s="2801"/>
    </row>
    <row r="1058" spans="1:29" ht="15" customHeight="1">
      <c r="A1058" s="2693"/>
      <c r="B1058" s="5085"/>
      <c r="C1058" s="5085"/>
      <c r="D1058" s="5085"/>
      <c r="E1058" s="5085"/>
      <c r="F1058" s="5085"/>
      <c r="G1058" s="5085"/>
      <c r="H1058" s="5085"/>
      <c r="I1058" s="5085"/>
      <c r="J1058" s="5085"/>
      <c r="K1058" s="5085"/>
      <c r="L1058" s="5085"/>
      <c r="M1058" s="5085"/>
      <c r="N1058" s="5001"/>
      <c r="O1058" s="2831"/>
      <c r="P1058" s="2856"/>
      <c r="Q1058" s="2856"/>
      <c r="R1058" s="2856"/>
      <c r="S1058" s="2856"/>
      <c r="T1058" s="2856"/>
      <c r="U1058" s="2831"/>
      <c r="V1058" s="2831"/>
      <c r="W1058" s="2831"/>
      <c r="X1058" s="2831"/>
      <c r="Y1058" s="2831"/>
      <c r="Z1058" s="2044"/>
      <c r="AA1058" s="3594" t="s">
        <v>2373</v>
      </c>
      <c r="AB1058" s="2801"/>
      <c r="AC1058" s="2801"/>
    </row>
    <row r="1059" spans="1:29" ht="15" customHeight="1">
      <c r="A1059" s="2693"/>
      <c r="B1059" s="5085"/>
      <c r="C1059" s="5085"/>
      <c r="D1059" s="5085"/>
      <c r="E1059" s="5085"/>
      <c r="F1059" s="5085"/>
      <c r="G1059" s="5085"/>
      <c r="H1059" s="5085"/>
      <c r="I1059" s="5085"/>
      <c r="J1059" s="5085"/>
      <c r="K1059" s="5085"/>
      <c r="L1059" s="5085"/>
      <c r="M1059" s="5085"/>
      <c r="N1059" s="5001"/>
      <c r="O1059" s="2831"/>
      <c r="P1059" s="2856"/>
      <c r="Q1059" s="2856"/>
      <c r="R1059" s="2856"/>
      <c r="S1059" s="2856"/>
      <c r="T1059" s="2856"/>
      <c r="U1059" s="2831"/>
      <c r="V1059" s="2831"/>
      <c r="W1059" s="2831"/>
      <c r="X1059" s="2831"/>
      <c r="Y1059" s="2831"/>
      <c r="Z1059" s="2044"/>
      <c r="AA1059" s="3594" t="s">
        <v>2373</v>
      </c>
      <c r="AB1059" s="2801"/>
      <c r="AC1059" s="2801"/>
    </row>
    <row r="1060" spans="1:29" ht="15" customHeight="1">
      <c r="A1060" s="2693"/>
      <c r="B1060" s="2693"/>
      <c r="C1060" s="2693"/>
      <c r="D1060" s="2693"/>
      <c r="E1060" s="2693"/>
      <c r="F1060" s="2693"/>
      <c r="G1060" s="2693"/>
      <c r="H1060" s="2693"/>
      <c r="I1060" s="2693"/>
      <c r="J1060" s="2693"/>
      <c r="K1060" s="2693"/>
      <c r="L1060" s="2693"/>
      <c r="M1060" s="3495">
        <f t="shared" ref="M1060" si="60">ROW()+1</f>
        <v>1061</v>
      </c>
      <c r="N1060" s="5001"/>
      <c r="O1060" s="2831"/>
      <c r="P1060" s="2856"/>
      <c r="Q1060" s="2856"/>
      <c r="R1060" s="2856"/>
      <c r="S1060" s="2856"/>
      <c r="T1060" s="2856"/>
      <c r="U1060" s="2831"/>
      <c r="V1060" s="2831"/>
      <c r="W1060" s="2831"/>
      <c r="X1060" s="2831"/>
      <c r="Y1060" s="2831"/>
      <c r="Z1060" s="2044"/>
      <c r="AA1060" s="3594" t="s">
        <v>2373</v>
      </c>
      <c r="AB1060" s="2801"/>
      <c r="AC1060" s="2801"/>
    </row>
    <row r="1061" spans="1:29" ht="15.75" customHeight="1">
      <c r="A1061" s="2357"/>
      <c r="B1061" s="2352"/>
      <c r="C1061" s="2352"/>
      <c r="D1061" s="2352"/>
      <c r="E1061" s="2352"/>
      <c r="F1061" s="2352"/>
      <c r="G1061" s="2352"/>
      <c r="H1061" s="2352"/>
      <c r="I1061" s="2352"/>
      <c r="J1061" s="2352"/>
      <c r="K1061" s="2352"/>
      <c r="L1061" s="2352"/>
      <c r="M1061" s="2352"/>
      <c r="N1061" s="2352"/>
      <c r="O1061" s="2044"/>
      <c r="P1061" s="2856"/>
      <c r="Q1061" s="2856"/>
      <c r="R1061" s="2856"/>
      <c r="S1061" s="2856"/>
      <c r="T1061" s="2856"/>
      <c r="U1061" s="2044"/>
      <c r="V1061" s="2044"/>
      <c r="W1061" s="2044"/>
      <c r="X1061" s="2044"/>
      <c r="Y1061" s="2044"/>
      <c r="Z1061" s="2044"/>
      <c r="AA1061" s="3594" t="s">
        <v>2373</v>
      </c>
      <c r="AB1061" s="2801"/>
      <c r="AC1061" s="2801"/>
    </row>
    <row r="1062" spans="1:29" ht="15" customHeight="1">
      <c r="A1062" s="2357"/>
      <c r="B1062" s="5141" t="s">
        <v>579</v>
      </c>
      <c r="C1062" s="5141"/>
      <c r="D1062" s="5141"/>
      <c r="E1062" s="5141"/>
      <c r="F1062" s="5141"/>
      <c r="G1062" s="5141"/>
      <c r="H1062" s="5141"/>
      <c r="I1062" s="5141"/>
      <c r="J1062" s="5141"/>
      <c r="K1062" s="5141"/>
      <c r="L1062" s="5141"/>
      <c r="M1062" s="5141"/>
      <c r="N1062" s="5141"/>
      <c r="O1062" s="2044"/>
      <c r="P1062" s="2856"/>
      <c r="Q1062" s="2856"/>
      <c r="R1062" s="2856"/>
      <c r="S1062" s="2856"/>
      <c r="T1062" s="2856"/>
      <c r="U1062" s="2044"/>
      <c r="V1062" s="2044"/>
      <c r="W1062" s="2044"/>
      <c r="X1062" s="2044"/>
      <c r="Y1062" s="2044"/>
      <c r="Z1062" s="2044"/>
      <c r="AA1062" s="3594" t="s">
        <v>2373</v>
      </c>
      <c r="AB1062" s="2801"/>
      <c r="AC1062" s="2801"/>
    </row>
    <row r="1063" spans="1:29" ht="18.75">
      <c r="A1063" s="2357"/>
      <c r="B1063" s="5141"/>
      <c r="C1063" s="5141"/>
      <c r="D1063" s="5141"/>
      <c r="E1063" s="5141"/>
      <c r="F1063" s="5141"/>
      <c r="G1063" s="5141"/>
      <c r="H1063" s="5141"/>
      <c r="I1063" s="5141"/>
      <c r="J1063" s="5141"/>
      <c r="K1063" s="5141"/>
      <c r="L1063" s="5141"/>
      <c r="M1063" s="5141"/>
      <c r="N1063" s="5141"/>
      <c r="O1063" s="2044"/>
      <c r="P1063" s="2856"/>
      <c r="Q1063" s="2856"/>
      <c r="R1063" s="2856"/>
      <c r="S1063" s="2856"/>
      <c r="T1063" s="2856"/>
      <c r="U1063" s="2044"/>
      <c r="V1063" s="2044"/>
      <c r="W1063" s="2044"/>
      <c r="X1063" s="2044"/>
      <c r="Y1063" s="2044"/>
      <c r="Z1063" s="2044"/>
      <c r="AA1063" s="3594" t="s">
        <v>2373</v>
      </c>
      <c r="AB1063" s="2801"/>
      <c r="AC1063" s="2801"/>
    </row>
    <row r="1064" spans="1:29" ht="18.75">
      <c r="A1064" s="2357"/>
      <c r="B1064" s="5141"/>
      <c r="C1064" s="5141"/>
      <c r="D1064" s="5141"/>
      <c r="E1064" s="5141"/>
      <c r="F1064" s="5141"/>
      <c r="G1064" s="5141"/>
      <c r="H1064" s="5141"/>
      <c r="I1064" s="5141"/>
      <c r="J1064" s="5141"/>
      <c r="K1064" s="5141"/>
      <c r="L1064" s="5141"/>
      <c r="M1064" s="5141"/>
      <c r="N1064" s="5141"/>
      <c r="O1064" s="2044"/>
      <c r="P1064" s="2856"/>
      <c r="Q1064" s="2856"/>
      <c r="R1064" s="2856"/>
      <c r="S1064" s="2856"/>
      <c r="T1064" s="2856"/>
      <c r="U1064" s="2044"/>
      <c r="V1064" s="2044"/>
      <c r="W1064" s="2044"/>
      <c r="X1064" s="2044"/>
      <c r="Y1064" s="2044"/>
      <c r="Z1064" s="2044"/>
      <c r="AA1064" s="3594" t="s">
        <v>2373</v>
      </c>
      <c r="AB1064" s="2801"/>
      <c r="AC1064" s="2801"/>
    </row>
    <row r="1065" spans="1:29" ht="18.75">
      <c r="A1065" s="2357"/>
      <c r="B1065" s="5141"/>
      <c r="C1065" s="5141"/>
      <c r="D1065" s="5141"/>
      <c r="E1065" s="5141"/>
      <c r="F1065" s="5141"/>
      <c r="G1065" s="5141"/>
      <c r="H1065" s="5141"/>
      <c r="I1065" s="5141"/>
      <c r="J1065" s="5141"/>
      <c r="K1065" s="5141"/>
      <c r="L1065" s="5141"/>
      <c r="M1065" s="5141"/>
      <c r="N1065" s="5141"/>
      <c r="O1065" s="2044"/>
      <c r="P1065" s="2856"/>
      <c r="Q1065" s="2856"/>
      <c r="R1065" s="2856"/>
      <c r="S1065" s="2856"/>
      <c r="T1065" s="2856"/>
      <c r="U1065" s="2044"/>
      <c r="V1065" s="2044"/>
      <c r="W1065" s="2044"/>
      <c r="X1065" s="2044"/>
      <c r="Y1065" s="2044"/>
      <c r="Z1065" s="2044"/>
      <c r="AA1065" s="3594" t="s">
        <v>2373</v>
      </c>
      <c r="AB1065" s="2801"/>
      <c r="AC1065" s="2801"/>
    </row>
    <row r="1066" spans="1:29" ht="18.75">
      <c r="A1066" s="2357"/>
      <c r="B1066" s="2352"/>
      <c r="C1066" s="2352"/>
      <c r="D1066" s="2352"/>
      <c r="E1066" s="2352"/>
      <c r="F1066" s="2352"/>
      <c r="G1066" s="2352"/>
      <c r="H1066" s="2352"/>
      <c r="I1066" s="2352"/>
      <c r="J1066" s="2352"/>
      <c r="K1066" s="2352"/>
      <c r="L1066" s="2352"/>
      <c r="M1066" s="2352"/>
      <c r="N1066" s="2352"/>
      <c r="O1066" s="2044"/>
      <c r="P1066" s="2856"/>
      <c r="Q1066" s="2856"/>
      <c r="R1066" s="2856"/>
      <c r="S1066" s="2856"/>
      <c r="T1066" s="2856"/>
      <c r="U1066" s="2044"/>
      <c r="V1066" s="2044"/>
      <c r="W1066" s="2044"/>
      <c r="X1066" s="2044"/>
      <c r="Y1066" s="2044"/>
      <c r="Z1066" s="2044"/>
      <c r="AA1066" s="3594" t="s">
        <v>2373</v>
      </c>
      <c r="AB1066" s="2801"/>
      <c r="AC1066" s="2801"/>
    </row>
    <row r="1067" spans="1:29" ht="18.75">
      <c r="A1067" s="2357"/>
      <c r="B1067" s="2591" t="s">
        <v>18</v>
      </c>
      <c r="C1067" s="2352"/>
      <c r="D1067" s="2352"/>
      <c r="E1067" s="2352"/>
      <c r="F1067" s="2352"/>
      <c r="G1067" s="2352"/>
      <c r="H1067" s="2352"/>
      <c r="I1067" s="2352"/>
      <c r="J1067" s="5142" t="s">
        <v>19</v>
      </c>
      <c r="K1067" s="5142"/>
      <c r="L1067" s="5142"/>
      <c r="M1067" s="5142"/>
      <c r="N1067" s="5142"/>
      <c r="O1067" s="2044"/>
      <c r="P1067" s="2856"/>
      <c r="Q1067" s="2856"/>
      <c r="R1067" s="2856"/>
      <c r="S1067" s="2856"/>
      <c r="T1067" s="2856"/>
      <c r="U1067" s="2044"/>
      <c r="V1067" s="2044"/>
      <c r="W1067" s="2044"/>
      <c r="X1067" s="2044"/>
      <c r="Y1067" s="2044"/>
      <c r="Z1067" s="2044"/>
      <c r="AA1067" s="3594" t="s">
        <v>2373</v>
      </c>
      <c r="AB1067" s="2801"/>
      <c r="AC1067" s="2801"/>
    </row>
    <row r="1068" spans="1:29" ht="26.25">
      <c r="A1068" s="2357"/>
      <c r="B1068" s="2352"/>
      <c r="C1068" s="2352"/>
      <c r="D1068" s="2352"/>
      <c r="E1068" s="2352"/>
      <c r="F1068" s="2352"/>
      <c r="G1068" s="2352"/>
      <c r="H1068" s="2352"/>
      <c r="I1068" s="2352"/>
      <c r="J1068" s="5142"/>
      <c r="K1068" s="5142"/>
      <c r="L1068" s="5142"/>
      <c r="M1068" s="5142"/>
      <c r="N1068" s="5142"/>
      <c r="O1068" s="2044"/>
      <c r="P1068" s="2856"/>
      <c r="Q1068" s="2856"/>
      <c r="R1068" s="2856"/>
      <c r="S1068" s="2856"/>
      <c r="T1068" s="2856"/>
      <c r="U1068" s="2044"/>
      <c r="V1068" s="2044"/>
      <c r="W1068" s="2699" t="s">
        <v>2899</v>
      </c>
      <c r="X1068" s="2699"/>
      <c r="Y1068" s="2699"/>
      <c r="Z1068" s="2044"/>
      <c r="AA1068" s="3594" t="s">
        <v>2373</v>
      </c>
      <c r="AB1068" s="2801"/>
      <c r="AC1068" s="2801"/>
    </row>
    <row r="1069" spans="1:29" ht="21">
      <c r="A1069" s="2357"/>
      <c r="B1069" s="2352"/>
      <c r="C1069" s="2352"/>
      <c r="D1069" s="2352"/>
      <c r="E1069" s="2352"/>
      <c r="F1069" s="2352"/>
      <c r="G1069" s="2352"/>
      <c r="H1069" s="2352"/>
      <c r="I1069" s="2352"/>
      <c r="J1069" s="2352"/>
      <c r="K1069" s="2352"/>
      <c r="L1069" s="2352"/>
      <c r="M1069" s="2352"/>
      <c r="N1069" s="2352"/>
      <c r="O1069" s="2044"/>
      <c r="P1069" s="2856"/>
      <c r="Q1069" s="2856"/>
      <c r="R1069" s="2856"/>
      <c r="S1069" s="2856"/>
      <c r="T1069" s="2856"/>
      <c r="U1069" s="2044"/>
      <c r="V1069" s="2044"/>
      <c r="W1069" s="3382" t="s">
        <v>2900</v>
      </c>
      <c r="X1069" s="3383"/>
      <c r="Y1069" s="3383"/>
      <c r="Z1069" s="2044"/>
      <c r="AA1069" s="3594" t="s">
        <v>2373</v>
      </c>
      <c r="AB1069" s="2801"/>
      <c r="AC1069" s="2801"/>
    </row>
    <row r="1070" spans="1:29" ht="21">
      <c r="A1070" s="2357"/>
      <c r="B1070" s="5143" t="s">
        <v>55</v>
      </c>
      <c r="C1070" s="5143"/>
      <c r="D1070" s="5143"/>
      <c r="E1070" s="5143"/>
      <c r="F1070" s="5143"/>
      <c r="G1070" s="5143"/>
      <c r="H1070" s="5143"/>
      <c r="I1070" s="5143"/>
      <c r="J1070" s="5143"/>
      <c r="K1070" s="5143"/>
      <c r="L1070" s="5143"/>
      <c r="M1070" s="5143"/>
      <c r="N1070" s="5143"/>
      <c r="O1070" s="2044"/>
      <c r="P1070" s="2856"/>
      <c r="Q1070" s="2856"/>
      <c r="R1070" s="2856"/>
      <c r="S1070" s="2856"/>
      <c r="T1070" s="2856"/>
      <c r="U1070" s="2044"/>
      <c r="V1070" s="2044"/>
      <c r="W1070" s="3383" t="s">
        <v>44</v>
      </c>
      <c r="X1070" s="3383"/>
      <c r="Y1070" s="3383"/>
      <c r="Z1070" s="2044"/>
      <c r="AA1070" s="3594" t="s">
        <v>2373</v>
      </c>
      <c r="AB1070" s="2801"/>
      <c r="AC1070" s="2801"/>
    </row>
    <row r="1071" spans="1:29" ht="18.75">
      <c r="A1071" s="2357"/>
      <c r="B1071" s="2352"/>
      <c r="C1071" s="5144"/>
      <c r="D1071" s="5144"/>
      <c r="E1071" s="5144"/>
      <c r="F1071" s="5144"/>
      <c r="G1071" s="5144"/>
      <c r="H1071" s="5144"/>
      <c r="I1071" s="5144"/>
      <c r="J1071" s="5144"/>
      <c r="K1071" s="5144"/>
      <c r="L1071" s="5144"/>
      <c r="M1071" s="5144"/>
      <c r="N1071" s="5144"/>
      <c r="O1071" s="2044"/>
      <c r="P1071" s="2856"/>
      <c r="Q1071" s="2856"/>
      <c r="R1071" s="2856"/>
      <c r="S1071" s="2856"/>
      <c r="T1071" s="2856"/>
      <c r="U1071" s="2044"/>
      <c r="V1071" s="2044"/>
      <c r="W1071" s="3383" t="s">
        <v>2901</v>
      </c>
      <c r="X1071" s="3383"/>
      <c r="Y1071" s="3383"/>
      <c r="Z1071" s="2044"/>
      <c r="AA1071" s="3594" t="s">
        <v>2373</v>
      </c>
      <c r="AB1071" s="2801"/>
      <c r="AC1071" s="2801"/>
    </row>
    <row r="1072" spans="1:29" ht="18.75">
      <c r="A1072" s="2357"/>
      <c r="B1072" s="2352"/>
      <c r="C1072" s="5144" t="s">
        <v>56</v>
      </c>
      <c r="D1072" s="5144"/>
      <c r="E1072" s="5144"/>
      <c r="F1072" s="5144"/>
      <c r="G1072" s="5144"/>
      <c r="H1072" s="5144"/>
      <c r="I1072" s="5144"/>
      <c r="J1072" s="5144"/>
      <c r="K1072" s="5144"/>
      <c r="L1072" s="5144"/>
      <c r="M1072" s="5144"/>
      <c r="N1072" s="5144"/>
      <c r="O1072" s="2044"/>
      <c r="P1072" s="2856"/>
      <c r="Q1072" s="2856"/>
      <c r="R1072" s="2856"/>
      <c r="S1072" s="2856"/>
      <c r="T1072" s="2856"/>
      <c r="U1072" s="2044"/>
      <c r="V1072" s="2044"/>
      <c r="W1072" s="3383"/>
      <c r="X1072" s="3383"/>
      <c r="Y1072" s="3383"/>
      <c r="Z1072" s="2044"/>
      <c r="AA1072" s="3594" t="s">
        <v>2373</v>
      </c>
      <c r="AB1072" s="2801"/>
      <c r="AC1072" s="2801"/>
    </row>
    <row r="1073" spans="1:31" ht="21">
      <c r="A1073" s="2357"/>
      <c r="B1073" s="2352"/>
      <c r="C1073" s="2156" t="s">
        <v>57</v>
      </c>
      <c r="D1073" s="2156"/>
      <c r="E1073" s="2156"/>
      <c r="F1073" s="2156"/>
      <c r="G1073" s="2156"/>
      <c r="H1073" s="2156"/>
      <c r="I1073" s="2156"/>
      <c r="J1073" s="2156"/>
      <c r="K1073" s="2156"/>
      <c r="L1073" s="2156"/>
      <c r="M1073" s="2156"/>
      <c r="N1073" s="2156"/>
      <c r="O1073" s="2044"/>
      <c r="P1073" s="2856"/>
      <c r="Q1073" s="2856"/>
      <c r="R1073" s="2856"/>
      <c r="S1073" s="2801"/>
      <c r="T1073" s="2856"/>
      <c r="U1073" s="2044"/>
      <c r="V1073" s="2044"/>
      <c r="W1073" s="3374" t="s">
        <v>2907</v>
      </c>
      <c r="X1073" s="3375"/>
      <c r="Y1073" s="3375"/>
      <c r="Z1073" s="2044"/>
      <c r="AA1073" s="3594" t="s">
        <v>2373</v>
      </c>
      <c r="AB1073" s="2801"/>
      <c r="AC1073" s="2801"/>
    </row>
    <row r="1074" spans="1:31" ht="21">
      <c r="A1074" s="2357"/>
      <c r="B1074" s="2352"/>
      <c r="C1074" s="2156" t="s">
        <v>37</v>
      </c>
      <c r="D1074" s="2156"/>
      <c r="E1074" s="2156"/>
      <c r="F1074" s="2156"/>
      <c r="G1074" s="2156"/>
      <c r="H1074" s="2156"/>
      <c r="I1074" s="2156"/>
      <c r="J1074" s="2156"/>
      <c r="K1074" s="2156"/>
      <c r="L1074" s="2156"/>
      <c r="M1074" s="2156"/>
      <c r="N1074" s="2156"/>
      <c r="O1074" s="2044"/>
      <c r="P1074" s="2856"/>
      <c r="Q1074" s="2856"/>
      <c r="R1074" s="2856"/>
      <c r="S1074" s="2856"/>
      <c r="T1074" s="2856"/>
      <c r="U1074" s="2856"/>
      <c r="V1074" s="2044"/>
      <c r="W1074" s="3374"/>
      <c r="X1074" s="3375"/>
      <c r="Y1074" s="3375"/>
      <c r="Z1074" s="2044"/>
      <c r="AA1074" s="3594" t="s">
        <v>2373</v>
      </c>
      <c r="AB1074" s="2801"/>
      <c r="AC1074" s="2801"/>
    </row>
    <row r="1075" spans="1:31" ht="18.75">
      <c r="A1075" s="2357"/>
      <c r="B1075" s="2352"/>
      <c r="C1075" s="2156"/>
      <c r="D1075" s="2156"/>
      <c r="E1075" s="2156"/>
      <c r="F1075" s="2156"/>
      <c r="G1075" s="2156"/>
      <c r="H1075" s="2156"/>
      <c r="I1075" s="2156"/>
      <c r="J1075" s="2156"/>
      <c r="K1075" s="2156"/>
      <c r="L1075" s="2156"/>
      <c r="M1075" s="2156"/>
      <c r="N1075" s="2156"/>
      <c r="O1075" s="2044"/>
      <c r="P1075" s="2856"/>
      <c r="Q1075" s="2856"/>
      <c r="R1075" s="2856"/>
      <c r="S1075" s="2856"/>
      <c r="T1075" s="2856"/>
      <c r="U1075" s="2856"/>
      <c r="V1075" s="2044"/>
      <c r="W1075" s="2044"/>
      <c r="X1075" s="2044"/>
      <c r="Y1075" s="2044"/>
      <c r="Z1075" s="2044"/>
      <c r="AA1075" s="3594" t="s">
        <v>2373</v>
      </c>
      <c r="AB1075" s="2801"/>
      <c r="AC1075" s="2801"/>
    </row>
    <row r="1076" spans="1:31" ht="18.75">
      <c r="A1076" s="2357"/>
      <c r="B1076" s="2352"/>
      <c r="C1076" s="2156" t="s">
        <v>58</v>
      </c>
      <c r="D1076" s="2156"/>
      <c r="E1076" s="2156"/>
      <c r="F1076" s="2156"/>
      <c r="G1076" s="2156"/>
      <c r="H1076" s="2156"/>
      <c r="I1076" s="2156"/>
      <c r="J1076" s="2156"/>
      <c r="K1076" s="2156"/>
      <c r="L1076" s="2156"/>
      <c r="M1076" s="2156"/>
      <c r="N1076" s="2156"/>
      <c r="O1076" s="2156"/>
      <c r="P1076" s="2156"/>
      <c r="Q1076" s="2156"/>
      <c r="R1076" s="2856"/>
      <c r="S1076" s="2856"/>
      <c r="T1076" s="2856"/>
      <c r="U1076" s="2856"/>
      <c r="V1076" s="2044"/>
      <c r="W1076" s="2044"/>
      <c r="X1076" s="2044"/>
      <c r="Y1076" s="2044"/>
      <c r="Z1076" s="2044"/>
      <c r="AA1076" s="3594" t="s">
        <v>2373</v>
      </c>
      <c r="AB1076" s="2801"/>
      <c r="AC1076" s="2801"/>
    </row>
    <row r="1077" spans="1:31" ht="18.75">
      <c r="A1077" s="2357"/>
      <c r="B1077" s="2352"/>
      <c r="C1077" s="2156" t="s">
        <v>59</v>
      </c>
      <c r="D1077" s="2156"/>
      <c r="E1077" s="2156"/>
      <c r="F1077" s="2156"/>
      <c r="G1077" s="2156"/>
      <c r="H1077" s="2156"/>
      <c r="I1077" s="2156"/>
      <c r="J1077" s="2156"/>
      <c r="K1077" s="2156"/>
      <c r="L1077" s="2156"/>
      <c r="M1077" s="2156"/>
      <c r="N1077" s="2156"/>
      <c r="O1077" s="2156"/>
      <c r="P1077" s="2156"/>
      <c r="Q1077" s="2156"/>
      <c r="R1077" s="2856"/>
      <c r="S1077" s="2856"/>
      <c r="T1077" s="2856"/>
      <c r="U1077" s="2856"/>
      <c r="V1077" s="2044"/>
      <c r="W1077" s="2044"/>
      <c r="X1077" s="2044"/>
      <c r="Y1077" s="2044"/>
      <c r="Z1077" s="2044"/>
      <c r="AA1077" s="3594" t="s">
        <v>2373</v>
      </c>
      <c r="AB1077" s="2801"/>
      <c r="AC1077" s="2801"/>
    </row>
    <row r="1078" spans="1:31" ht="18.75">
      <c r="A1078" s="2357"/>
      <c r="B1078" s="2352"/>
      <c r="C1078" s="2156" t="s">
        <v>60</v>
      </c>
      <c r="D1078" s="2156"/>
      <c r="E1078" s="2156"/>
      <c r="F1078" s="2156"/>
      <c r="G1078" s="2156"/>
      <c r="H1078" s="2156"/>
      <c r="I1078" s="2156"/>
      <c r="J1078" s="2156"/>
      <c r="K1078" s="2156"/>
      <c r="L1078" s="2156"/>
      <c r="M1078" s="2156"/>
      <c r="N1078" s="2156"/>
      <c r="O1078" s="2156"/>
      <c r="P1078" s="2156"/>
      <c r="Q1078" s="2156"/>
      <c r="R1078" s="2856"/>
      <c r="S1078" s="2856"/>
      <c r="T1078" s="2856"/>
      <c r="U1078" s="2856"/>
      <c r="V1078" s="2044"/>
      <c r="W1078" s="2044"/>
      <c r="X1078" s="2044"/>
      <c r="Y1078" s="2044"/>
      <c r="Z1078" s="2044"/>
      <c r="AA1078" s="3594" t="s">
        <v>2373</v>
      </c>
      <c r="AB1078" s="2801"/>
      <c r="AC1078" s="2801"/>
    </row>
    <row r="1079" spans="1:31" ht="18.75">
      <c r="A1079" s="2357"/>
      <c r="B1079" s="2352"/>
      <c r="C1079" s="2156" t="s">
        <v>61</v>
      </c>
      <c r="D1079" s="2156"/>
      <c r="E1079" s="2156"/>
      <c r="F1079" s="2156"/>
      <c r="G1079" s="2156"/>
      <c r="H1079" s="2156"/>
      <c r="I1079" s="2156"/>
      <c r="J1079" s="2156"/>
      <c r="K1079" s="2156"/>
      <c r="L1079" s="2156"/>
      <c r="M1079" s="2156"/>
      <c r="N1079" s="2156"/>
      <c r="O1079" s="2044"/>
      <c r="P1079" s="2856"/>
      <c r="Q1079" s="2856"/>
      <c r="R1079" s="2856"/>
      <c r="S1079" s="2856"/>
      <c r="T1079" s="2856"/>
      <c r="U1079" s="2044"/>
      <c r="V1079" s="2044"/>
      <c r="W1079" s="2044"/>
      <c r="X1079" s="2044"/>
      <c r="Y1079" s="2044"/>
      <c r="Z1079" s="2044"/>
      <c r="AA1079" s="3594" t="s">
        <v>2373</v>
      </c>
      <c r="AB1079" s="2801"/>
      <c r="AC1079" s="2801"/>
    </row>
    <row r="1080" spans="1:31" ht="18.75">
      <c r="A1080" s="2357"/>
      <c r="B1080" s="2352"/>
      <c r="C1080" s="2156" t="s">
        <v>62</v>
      </c>
      <c r="D1080" s="2358"/>
      <c r="E1080" s="2358"/>
      <c r="F1080" s="2358"/>
      <c r="G1080" s="2358"/>
      <c r="H1080" s="2358"/>
      <c r="I1080" s="2358"/>
      <c r="J1080" s="2358"/>
      <c r="K1080" s="2358"/>
      <c r="L1080" s="2358"/>
      <c r="M1080" s="2358"/>
      <c r="N1080" s="2358"/>
      <c r="O1080" s="2044"/>
      <c r="P1080" s="2856"/>
      <c r="Q1080" s="2856"/>
      <c r="R1080" s="2856"/>
      <c r="S1080" s="2856"/>
      <c r="T1080" s="2856"/>
      <c r="U1080" s="2044"/>
      <c r="V1080" s="2044"/>
      <c r="W1080" s="2044"/>
      <c r="X1080" s="2044"/>
      <c r="Y1080" s="2044"/>
      <c r="Z1080" s="2044"/>
      <c r="AA1080" s="3594" t="s">
        <v>2373</v>
      </c>
      <c r="AB1080" s="2801"/>
      <c r="AC1080" s="2801"/>
    </row>
    <row r="1081" spans="1:31" ht="18" customHeight="1">
      <c r="A1081" s="2357"/>
      <c r="B1081" s="2352"/>
      <c r="C1081" s="2156" t="s">
        <v>63</v>
      </c>
      <c r="D1081" s="2358"/>
      <c r="E1081" s="2358"/>
      <c r="F1081" s="2358"/>
      <c r="G1081" s="2358"/>
      <c r="H1081" s="2358"/>
      <c r="I1081" s="2358"/>
      <c r="J1081" s="2358"/>
      <c r="K1081" s="2358"/>
      <c r="L1081" s="2358"/>
      <c r="M1081" s="2358"/>
      <c r="N1081" s="2358"/>
      <c r="O1081" s="2044"/>
      <c r="P1081" s="2856"/>
      <c r="Q1081" s="2856"/>
      <c r="R1081" s="2856"/>
      <c r="S1081" s="2856"/>
      <c r="T1081" s="2856"/>
      <c r="U1081" s="2044"/>
      <c r="V1081" s="2044"/>
      <c r="W1081" s="2044"/>
      <c r="X1081" s="2044"/>
      <c r="Y1081" s="2044"/>
      <c r="Z1081" s="2044"/>
      <c r="AA1081" s="3594" t="s">
        <v>2373</v>
      </c>
      <c r="AB1081" s="2801"/>
      <c r="AC1081" s="2801"/>
    </row>
    <row r="1082" spans="1:31" ht="15.75" customHeight="1" thickBot="1">
      <c r="A1082" s="2357"/>
      <c r="B1082" s="2352"/>
      <c r="C1082" s="2352"/>
      <c r="D1082" s="2352"/>
      <c r="E1082" s="2352"/>
      <c r="F1082" s="2352"/>
      <c r="G1082" s="2352"/>
      <c r="H1082" s="2352"/>
      <c r="I1082" s="2352"/>
      <c r="J1082" s="2352"/>
      <c r="K1082" s="2352"/>
      <c r="L1082" s="2352"/>
      <c r="M1082" s="2352"/>
      <c r="N1082" s="2352"/>
      <c r="O1082" s="2044"/>
      <c r="P1082" s="2856"/>
      <c r="Q1082" s="2856"/>
      <c r="R1082" s="2856"/>
      <c r="S1082" s="2856"/>
      <c r="T1082" s="2856"/>
      <c r="U1082" s="2044"/>
      <c r="V1082" s="2044"/>
      <c r="W1082" s="2044"/>
      <c r="X1082" s="2044"/>
      <c r="Y1082" s="2044"/>
      <c r="Z1082" s="2044"/>
      <c r="AA1082" s="3594" t="s">
        <v>2373</v>
      </c>
      <c r="AB1082" s="2801"/>
      <c r="AC1082" s="2801"/>
    </row>
    <row r="1083" spans="1:31" ht="26.1" customHeight="1">
      <c r="A1083" s="5145" t="s">
        <v>260</v>
      </c>
      <c r="B1083" s="5146" t="s">
        <v>2937</v>
      </c>
      <c r="C1083" s="5147"/>
      <c r="D1083" s="5147"/>
      <c r="E1083" s="5147"/>
      <c r="F1083" s="5147"/>
      <c r="G1083" s="5147"/>
      <c r="H1083" s="5147"/>
      <c r="I1083" s="5147"/>
      <c r="J1083" s="5147"/>
      <c r="K1083" s="5147"/>
      <c r="L1083" s="5147"/>
      <c r="M1083" s="5147"/>
      <c r="N1083" s="5150">
        <v>9</v>
      </c>
      <c r="O1083" s="5130"/>
      <c r="P1083" s="5131"/>
      <c r="Q1083" s="5131"/>
      <c r="R1083" s="5131"/>
      <c r="S1083" s="5131"/>
      <c r="T1083" s="5131"/>
      <c r="U1083" s="5131"/>
      <c r="V1083" s="5131"/>
      <c r="W1083" s="5131"/>
      <c r="X1083" s="5131"/>
      <c r="Y1083" s="5131"/>
      <c r="Z1083" s="2044"/>
      <c r="AA1083" s="3755" t="s">
        <v>2974</v>
      </c>
      <c r="AB1083" s="2834"/>
      <c r="AC1083" s="2834"/>
      <c r="AD1083" s="2834"/>
      <c r="AE1083" s="2834"/>
    </row>
    <row r="1084" spans="1:31" ht="26.1" customHeight="1">
      <c r="A1084" s="4967"/>
      <c r="B1084" s="5148"/>
      <c r="C1084" s="5149"/>
      <c r="D1084" s="5149"/>
      <c r="E1084" s="5149"/>
      <c r="F1084" s="5149"/>
      <c r="G1084" s="5149"/>
      <c r="H1084" s="5149"/>
      <c r="I1084" s="5149"/>
      <c r="J1084" s="5149"/>
      <c r="K1084" s="5149"/>
      <c r="L1084" s="5149"/>
      <c r="M1084" s="5149"/>
      <c r="N1084" s="5151"/>
      <c r="O1084" s="3596">
        <v>26</v>
      </c>
      <c r="P1084" s="3558"/>
      <c r="Q1084" s="3558"/>
      <c r="R1084" s="3558"/>
      <c r="S1084" s="3597" t="s">
        <v>2376</v>
      </c>
      <c r="T1084" s="3558" t="str">
        <f>ADDRESS(ROW(Q1162),COLUMN(Q1162),4)</f>
        <v>Q1162</v>
      </c>
      <c r="U1084" s="3597"/>
      <c r="V1084" s="3597"/>
      <c r="W1084" s="3597"/>
      <c r="X1084" s="3597"/>
      <c r="Y1084" s="3597"/>
      <c r="Z1084" s="2044"/>
      <c r="AA1084" s="3755" t="s">
        <v>2974</v>
      </c>
      <c r="AB1084" s="2834"/>
      <c r="AC1084" s="2834"/>
      <c r="AD1084" s="2834"/>
      <c r="AE1084" s="2834"/>
    </row>
    <row r="1085" spans="1:31" ht="26.1" customHeight="1">
      <c r="A1085" s="4967"/>
      <c r="B1085" s="5132" t="s">
        <v>287</v>
      </c>
      <c r="C1085" s="5133"/>
      <c r="D1085" s="5134" t="s">
        <v>288</v>
      </c>
      <c r="E1085" s="5134"/>
      <c r="F1085" s="5134"/>
      <c r="G1085" s="5134"/>
      <c r="H1085" s="5134"/>
      <c r="I1085" s="5134"/>
      <c r="J1085" s="5134"/>
      <c r="K1085" s="5134"/>
      <c r="L1085" s="5134"/>
      <c r="M1085" s="5134"/>
      <c r="N1085" s="5135"/>
      <c r="O1085" s="3557">
        <v>26</v>
      </c>
      <c r="P1085" s="3554" t="s">
        <v>2925</v>
      </c>
      <c r="Q1085" s="3377"/>
      <c r="R1085" s="3377"/>
      <c r="S1085" s="3377" t="s">
        <v>2891</v>
      </c>
      <c r="T1085" s="3377"/>
      <c r="U1085" s="3377"/>
      <c r="V1085" s="3377"/>
      <c r="W1085" s="3441"/>
      <c r="X1085" s="3441"/>
      <c r="Y1085" s="3441"/>
      <c r="Z1085" s="2044"/>
      <c r="AA1085" s="3755" t="s">
        <v>2974</v>
      </c>
      <c r="AB1085" s="2834"/>
      <c r="AC1085" s="2834"/>
      <c r="AD1085" s="2834"/>
      <c r="AE1085" s="2834"/>
    </row>
    <row r="1086" spans="1:31" ht="26.25" customHeight="1">
      <c r="A1086" s="5104" t="s">
        <v>482</v>
      </c>
      <c r="B1086" s="5136" t="s">
        <v>2740</v>
      </c>
      <c r="C1086" s="5137"/>
      <c r="D1086" s="5137"/>
      <c r="E1086" s="5137"/>
      <c r="F1086" s="5137"/>
      <c r="G1086" s="5137"/>
      <c r="H1086" s="5137"/>
      <c r="I1086" s="5137"/>
      <c r="J1086" s="5137"/>
      <c r="K1086" s="5137"/>
      <c r="L1086" s="5137"/>
      <c r="M1086" s="5137"/>
      <c r="N1086" s="5138"/>
      <c r="O1086" s="2801"/>
      <c r="P1086" s="2801"/>
      <c r="Q1086" s="2801"/>
      <c r="R1086" s="2801"/>
      <c r="S1086" s="3436" t="s">
        <v>2918</v>
      </c>
      <c r="T1086" s="2831"/>
      <c r="U1086" s="2831"/>
      <c r="V1086" s="2831"/>
      <c r="W1086" s="2699" t="s">
        <v>2917</v>
      </c>
      <c r="X1086" s="2699"/>
      <c r="Y1086" s="2699"/>
      <c r="Z1086" s="2044"/>
      <c r="AA1086" s="3755" t="s">
        <v>2974</v>
      </c>
      <c r="AB1086" s="2834"/>
      <c r="AC1086" s="2834"/>
      <c r="AD1086" s="2834"/>
      <c r="AE1086" s="2834"/>
    </row>
    <row r="1087" spans="1:31" ht="21" customHeight="1">
      <c r="A1087" s="5104"/>
      <c r="B1087" s="5136"/>
      <c r="C1087" s="5137"/>
      <c r="D1087" s="5137"/>
      <c r="E1087" s="5137"/>
      <c r="F1087" s="5137"/>
      <c r="G1087" s="5137"/>
      <c r="H1087" s="5137"/>
      <c r="I1087" s="5137"/>
      <c r="J1087" s="5137"/>
      <c r="K1087" s="5137"/>
      <c r="L1087" s="5137"/>
      <c r="M1087" s="5137"/>
      <c r="N1087" s="5138"/>
      <c r="O1087" s="2801"/>
      <c r="P1087" s="2801"/>
      <c r="Q1087" s="2801"/>
      <c r="R1087" s="2801"/>
      <c r="S1087" s="3377" t="s">
        <v>2916</v>
      </c>
      <c r="T1087" s="2831"/>
      <c r="U1087" s="2831"/>
      <c r="V1087" s="2831"/>
      <c r="W1087" s="3374" t="s">
        <v>2907</v>
      </c>
      <c r="X1087" s="3375"/>
      <c r="Y1087" s="3375"/>
      <c r="Z1087" s="2044"/>
      <c r="AA1087" s="3755" t="s">
        <v>2974</v>
      </c>
      <c r="AB1087" s="2834"/>
      <c r="AC1087" s="2834"/>
      <c r="AD1087" s="2834"/>
      <c r="AE1087" s="2834"/>
    </row>
    <row r="1088" spans="1:31" ht="15.75" customHeight="1">
      <c r="A1088" s="5104"/>
      <c r="B1088" s="3070">
        <v>1</v>
      </c>
      <c r="C1088" s="3080" t="s">
        <v>2726</v>
      </c>
      <c r="D1088" s="3080"/>
      <c r="E1088" s="3080"/>
      <c r="F1088" s="3080"/>
      <c r="G1088" s="3631">
        <v>1</v>
      </c>
      <c r="H1088" s="3080" t="s">
        <v>2939</v>
      </c>
      <c r="I1088" s="3080"/>
      <c r="J1088" s="3080"/>
      <c r="K1088" s="3080"/>
      <c r="L1088" s="3629"/>
      <c r="M1088" s="3629"/>
      <c r="N1088" s="3630"/>
      <c r="O1088" s="2801"/>
      <c r="P1088" s="2801"/>
      <c r="Q1088" s="2801"/>
      <c r="R1088" s="2801"/>
      <c r="S1088" s="3377" t="s">
        <v>2897</v>
      </c>
      <c r="T1088" s="2831"/>
      <c r="U1088" s="2831"/>
      <c r="V1088" s="2831"/>
      <c r="W1088" s="2801"/>
      <c r="X1088" s="2801"/>
      <c r="Y1088" s="2801"/>
      <c r="Z1088" s="2044"/>
      <c r="AA1088" s="3755" t="s">
        <v>2974</v>
      </c>
      <c r="AB1088" s="2834"/>
      <c r="AC1088" s="2834"/>
      <c r="AD1088" s="2834"/>
      <c r="AE1088" s="2834"/>
    </row>
    <row r="1089" spans="1:31" ht="15.75" customHeight="1" thickBot="1">
      <c r="A1089" s="5104"/>
      <c r="B1089" s="3073">
        <v>2</v>
      </c>
      <c r="C1089" s="3079" t="s">
        <v>2727</v>
      </c>
      <c r="D1089" s="3079"/>
      <c r="E1089" s="3079"/>
      <c r="F1089" s="3079"/>
      <c r="G1089" s="3632">
        <v>2</v>
      </c>
      <c r="H1089" s="3079" t="s">
        <v>2940</v>
      </c>
      <c r="I1089" s="3079"/>
      <c r="J1089" s="3079"/>
      <c r="K1089" s="3079"/>
      <c r="L1089" s="3629"/>
      <c r="M1089" s="3629"/>
      <c r="N1089" s="3630"/>
      <c r="O1089" s="2801"/>
      <c r="P1089" s="2801"/>
      <c r="Q1089" s="2801"/>
      <c r="R1089" s="2801"/>
      <c r="S1089" s="2831"/>
      <c r="T1089" s="2831"/>
      <c r="U1089" s="2831"/>
      <c r="V1089" s="2831"/>
      <c r="W1089" s="2801"/>
      <c r="X1089" s="2801"/>
      <c r="Y1089" s="2801"/>
      <c r="Z1089" s="2044"/>
      <c r="AA1089" s="3755" t="s">
        <v>2974</v>
      </c>
      <c r="AB1089" s="2834"/>
      <c r="AC1089" s="2834"/>
      <c r="AD1089" s="2834"/>
      <c r="AE1089" s="2834"/>
    </row>
    <row r="1090" spans="1:31" ht="15.75" customHeight="1">
      <c r="A1090" s="5104"/>
      <c r="B1090" s="3633">
        <v>3</v>
      </c>
      <c r="C1090" s="3634" t="s">
        <v>2750</v>
      </c>
      <c r="D1090" s="3634"/>
      <c r="E1090" s="3634"/>
      <c r="F1090" s="3634"/>
      <c r="G1090" s="3635"/>
      <c r="H1090" s="3636"/>
      <c r="I1090" s="3637"/>
      <c r="J1090" s="3637"/>
      <c r="K1090" s="3637"/>
      <c r="L1090" s="3637"/>
      <c r="M1090" s="3637"/>
      <c r="N1090" s="3638"/>
      <c r="O1090" s="2801"/>
      <c r="P1090" s="2801"/>
      <c r="Q1090" s="2801"/>
      <c r="R1090" s="2960"/>
      <c r="S1090" s="5072" t="s">
        <v>2912</v>
      </c>
      <c r="T1090" s="5073"/>
      <c r="U1090" s="5076" t="s">
        <v>2459</v>
      </c>
      <c r="V1090" s="5077"/>
      <c r="W1090" s="5078" t="s">
        <v>2470</v>
      </c>
      <c r="X1090" s="5079"/>
      <c r="Y1090" s="5080"/>
      <c r="Z1090" s="2044"/>
      <c r="AA1090" s="3755" t="s">
        <v>2974</v>
      </c>
      <c r="AB1090" s="2834"/>
      <c r="AC1090" s="2834"/>
      <c r="AD1090" s="2834"/>
      <c r="AE1090" s="2834"/>
    </row>
    <row r="1091" spans="1:31" ht="15.75" customHeight="1">
      <c r="A1091" s="5104"/>
      <c r="B1091" s="5139" t="s">
        <v>584</v>
      </c>
      <c r="C1091" s="5140"/>
      <c r="D1091" s="5140"/>
      <c r="E1091" s="5140"/>
      <c r="F1091" s="5140"/>
      <c r="G1091" s="2228"/>
      <c r="H1091" s="2228"/>
      <c r="I1091" s="2229" t="s">
        <v>14</v>
      </c>
      <c r="J1091" s="2229" t="s">
        <v>14</v>
      </c>
      <c r="K1091" s="2229" t="s">
        <v>14</v>
      </c>
      <c r="L1091" s="2229" t="s">
        <v>14</v>
      </c>
      <c r="M1091" s="2229" t="s">
        <v>14</v>
      </c>
      <c r="N1091" s="2513"/>
      <c r="O1091" s="2801"/>
      <c r="P1091" s="2801"/>
      <c r="Q1091" s="2801"/>
      <c r="R1091" s="2960"/>
      <c r="S1091" s="5074"/>
      <c r="T1091" s="5075"/>
      <c r="U1091" s="5060" t="s">
        <v>2830</v>
      </c>
      <c r="V1091" s="5061"/>
      <c r="W1091" s="5081"/>
      <c r="X1091" s="5082"/>
      <c r="Y1091" s="5083"/>
      <c r="Z1091" s="2044"/>
      <c r="AA1091" s="3755" t="s">
        <v>2974</v>
      </c>
      <c r="AB1091" s="2834"/>
      <c r="AC1091" s="2834"/>
      <c r="AD1091" s="2834"/>
      <c r="AE1091" s="2834"/>
    </row>
    <row r="1092" spans="1:31" ht="15.75" customHeight="1">
      <c r="A1092" s="5104"/>
      <c r="B1092" s="2592" t="s">
        <v>12</v>
      </c>
      <c r="C1092" s="2230" t="s">
        <v>12</v>
      </c>
      <c r="D1092" s="2230" t="s">
        <v>12</v>
      </c>
      <c r="E1092" s="2230" t="s">
        <v>12</v>
      </c>
      <c r="F1092" s="2230" t="s">
        <v>12</v>
      </c>
      <c r="G1092" s="2228"/>
      <c r="H1092" s="2228"/>
      <c r="I1092" s="5128">
        <v>1</v>
      </c>
      <c r="J1092" s="5128">
        <v>1</v>
      </c>
      <c r="K1092" s="5128">
        <v>2</v>
      </c>
      <c r="L1092" s="5128">
        <v>2</v>
      </c>
      <c r="M1092" s="5128">
        <v>2</v>
      </c>
      <c r="N1092" s="5129">
        <f>N1141</f>
        <v>6</v>
      </c>
      <c r="O1092" s="2801"/>
      <c r="P1092" s="2801"/>
      <c r="Q1092" s="2801"/>
      <c r="R1092" s="2960"/>
      <c r="S1092" s="5074"/>
      <c r="T1092" s="5075"/>
      <c r="U1092" s="5060"/>
      <c r="V1092" s="5061"/>
      <c r="W1092" s="3188"/>
      <c r="X1092" s="3181"/>
      <c r="Y1092" s="5051" t="s">
        <v>2835</v>
      </c>
      <c r="Z1092" s="2044"/>
      <c r="AA1092" s="3755" t="s">
        <v>2974</v>
      </c>
      <c r="AB1092" s="2834"/>
      <c r="AC1092" s="2834"/>
      <c r="AD1092" s="2834"/>
      <c r="AE1092" s="2834"/>
    </row>
    <row r="1093" spans="1:31" ht="15.75" customHeight="1">
      <c r="A1093" s="5104"/>
      <c r="B1093" s="2593">
        <f>B1141</f>
        <v>0.2</v>
      </c>
      <c r="C1093" s="2231">
        <f>C1141</f>
        <v>0.1</v>
      </c>
      <c r="D1093" s="2231">
        <f>D1141</f>
        <v>0.05</v>
      </c>
      <c r="E1093" s="2231">
        <f>E1141</f>
        <v>0</v>
      </c>
      <c r="F1093" s="2231">
        <f>F1141</f>
        <v>0.5</v>
      </c>
      <c r="G1093" s="2228"/>
      <c r="H1093" s="2228"/>
      <c r="I1093" s="5128"/>
      <c r="J1093" s="5128"/>
      <c r="K1093" s="5128"/>
      <c r="L1093" s="5128"/>
      <c r="M1093" s="5128"/>
      <c r="N1093" s="5129"/>
      <c r="O1093" s="2801"/>
      <c r="P1093" s="2801"/>
      <c r="Q1093" s="2801"/>
      <c r="R1093" s="2960"/>
      <c r="S1093" s="5053" t="s">
        <v>2725</v>
      </c>
      <c r="T1093" s="3325"/>
      <c r="U1093" s="5055" t="s">
        <v>2465</v>
      </c>
      <c r="V1093" s="5057" t="s">
        <v>2427</v>
      </c>
      <c r="W1093" s="3326"/>
      <c r="X1093" s="3327"/>
      <c r="Y1093" s="5051"/>
      <c r="Z1093" s="2044"/>
      <c r="AA1093" s="3755" t="s">
        <v>2974</v>
      </c>
      <c r="AB1093" s="2834"/>
      <c r="AC1093" s="2834"/>
      <c r="AD1093" s="2834"/>
      <c r="AE1093" s="2834"/>
    </row>
    <row r="1094" spans="1:31" ht="15.75" customHeight="1">
      <c r="A1094" s="5104"/>
      <c r="B1094" s="5121" t="s">
        <v>27</v>
      </c>
      <c r="C1094" s="5122"/>
      <c r="D1094" s="5122"/>
      <c r="E1094" s="5122"/>
      <c r="F1094" s="5122"/>
      <c r="G1094" s="2228"/>
      <c r="H1094" s="2232" t="s">
        <v>585</v>
      </c>
      <c r="I1094" s="2233">
        <f t="shared" ref="I1094:N1094" si="61">I1092*1000</f>
        <v>1000</v>
      </c>
      <c r="J1094" s="2233">
        <f t="shared" si="61"/>
        <v>1000</v>
      </c>
      <c r="K1094" s="2233">
        <f t="shared" si="61"/>
        <v>2000</v>
      </c>
      <c r="L1094" s="2233">
        <f t="shared" si="61"/>
        <v>2000</v>
      </c>
      <c r="M1094" s="2233">
        <f t="shared" si="61"/>
        <v>2000</v>
      </c>
      <c r="N1094" s="2594">
        <f t="shared" si="61"/>
        <v>6000</v>
      </c>
      <c r="O1094" s="2801"/>
      <c r="P1094" s="2801"/>
      <c r="Q1094" s="2801"/>
      <c r="R1094" s="2960"/>
      <c r="S1094" s="5054"/>
      <c r="T1094" s="3325"/>
      <c r="U1094" s="5056"/>
      <c r="V1094" s="5058"/>
      <c r="W1094" s="3274"/>
      <c r="X1094" s="3275"/>
      <c r="Y1094" s="5052"/>
      <c r="Z1094" s="2044"/>
      <c r="AA1094" s="3755" t="s">
        <v>2974</v>
      </c>
      <c r="AB1094" s="2834"/>
      <c r="AC1094" s="2834"/>
      <c r="AD1094" s="2834"/>
      <c r="AE1094" s="2834"/>
    </row>
    <row r="1095" spans="1:31" ht="15.75" customHeight="1">
      <c r="A1095" s="5104"/>
      <c r="B1095" s="5123" t="s">
        <v>301</v>
      </c>
      <c r="C1095" s="5124"/>
      <c r="D1095" s="5124"/>
      <c r="E1095" s="5124"/>
      <c r="F1095" s="5125"/>
      <c r="G1095" s="5126" t="s">
        <v>764</v>
      </c>
      <c r="H1095" s="5126"/>
      <c r="I1095" s="2229" t="s">
        <v>14</v>
      </c>
      <c r="J1095" s="2234" t="s">
        <v>23</v>
      </c>
      <c r="K1095" s="2358"/>
      <c r="L1095" s="2437"/>
      <c r="M1095" s="2437"/>
      <c r="N1095" s="2459"/>
      <c r="O1095" s="2801"/>
      <c r="P1095" s="2801"/>
      <c r="Q1095" s="2801"/>
      <c r="R1095" s="2960"/>
      <c r="S1095" s="3202"/>
      <c r="T1095" s="3203"/>
      <c r="U1095" s="2961"/>
      <c r="V1095" s="2808"/>
      <c r="W1095" s="3183" t="str">
        <f t="shared" ref="W1095:W1139" si="62">SUBSTITUTE(S1095,U1095,V1095)</f>
        <v/>
      </c>
      <c r="X1095" s="3184" t="str">
        <f t="shared" ref="X1095:X1139" si="63">TRIM(W1095)</f>
        <v/>
      </c>
      <c r="Y1095" s="3189" t="str">
        <f t="shared" ref="Y1095:Y1139" si="64">IF(S1095="","",UPPER(LEFT(X1095,1))&amp;RIGHT(X1095,LEN(X1095)-1))</f>
        <v/>
      </c>
      <c r="Z1095" s="2044"/>
      <c r="AA1095" s="3755" t="s">
        <v>2974</v>
      </c>
      <c r="AB1095" s="2834"/>
      <c r="AC1095" s="2834"/>
      <c r="AD1095" s="2834"/>
      <c r="AE1095" s="2834"/>
    </row>
    <row r="1096" spans="1:31" ht="15" customHeight="1">
      <c r="A1096" s="5104"/>
      <c r="B1096" s="5127" t="s">
        <v>586</v>
      </c>
      <c r="C1096" s="5120" t="s">
        <v>587</v>
      </c>
      <c r="D1096" s="5120" t="s">
        <v>588</v>
      </c>
      <c r="E1096" s="5120" t="s">
        <v>589</v>
      </c>
      <c r="F1096" s="5120" t="s">
        <v>590</v>
      </c>
      <c r="G1096" s="5126"/>
      <c r="H1096" s="5126"/>
      <c r="I1096" s="5114" t="str">
        <f>B1096</f>
        <v>suprême  de volaille</v>
      </c>
      <c r="J1096" s="5114" t="str">
        <f>C1096</f>
        <v>sauce ivoire</v>
      </c>
      <c r="K1096" s="5114" t="str">
        <f>D1096</f>
        <v>cylindre de pomme</v>
      </c>
      <c r="L1096" s="5114" t="str">
        <f>E1096</f>
        <v>navets glacés</v>
      </c>
      <c r="M1096" s="5114" t="str">
        <f>F1096</f>
        <v>finition</v>
      </c>
      <c r="N1096" s="5115" t="s">
        <v>453</v>
      </c>
      <c r="O1096" s="2801"/>
      <c r="P1096" s="2801"/>
      <c r="Q1096" s="2801"/>
      <c r="R1096" s="2960"/>
      <c r="S1096" s="3202" t="s">
        <v>126</v>
      </c>
      <c r="T1096" s="3203"/>
      <c r="U1096" s="2961"/>
      <c r="V1096" s="2808"/>
      <c r="W1096" s="3183" t="str">
        <f t="shared" si="62"/>
        <v>1 gr = 2 zéros après la virgule du Kg</v>
      </c>
      <c r="X1096" s="3184" t="str">
        <f t="shared" si="63"/>
        <v>1 gr = 2 zéros après la virgule du Kg</v>
      </c>
      <c r="Y1096" s="3189" t="str">
        <f t="shared" si="64"/>
        <v>1 gr = 2 zéros après la virgule du Kg</v>
      </c>
      <c r="Z1096" s="2044"/>
      <c r="AA1096" s="3755" t="s">
        <v>2974</v>
      </c>
      <c r="AB1096" s="2834"/>
      <c r="AC1096" s="2834"/>
      <c r="AD1096" s="2834"/>
      <c r="AE1096" s="2834"/>
    </row>
    <row r="1097" spans="1:31" ht="15.75" customHeight="1">
      <c r="A1097" s="5104"/>
      <c r="B1097" s="5127"/>
      <c r="C1097" s="5120"/>
      <c r="D1097" s="5120"/>
      <c r="E1097" s="5120"/>
      <c r="F1097" s="5120"/>
      <c r="G1097" s="5126"/>
      <c r="H1097" s="5126"/>
      <c r="I1097" s="5114"/>
      <c r="J1097" s="5114"/>
      <c r="K1097" s="5114"/>
      <c r="L1097" s="5114"/>
      <c r="M1097" s="5114"/>
      <c r="N1097" s="5115"/>
      <c r="O1097" s="2801"/>
      <c r="P1097" s="2801"/>
      <c r="Q1097" s="2801"/>
      <c r="R1097" s="2960"/>
      <c r="S1097" s="3202" t="s">
        <v>258</v>
      </c>
      <c r="T1097" s="3203"/>
      <c r="U1097" s="2961" t="s">
        <v>2816</v>
      </c>
      <c r="V1097" s="2808"/>
      <c r="W1097" s="3183" t="str">
        <f t="shared" si="62"/>
        <v>pour 1.5g ajoutez une décimale</v>
      </c>
      <c r="X1097" s="3184" t="str">
        <f t="shared" si="63"/>
        <v>pour 1.5g ajoutez une décimale</v>
      </c>
      <c r="Y1097" s="3189" t="str">
        <f t="shared" si="64"/>
        <v>Pour 1.5g ajoutez une décimale</v>
      </c>
      <c r="Z1097" s="2044"/>
      <c r="AA1097" s="3755" t="s">
        <v>2974</v>
      </c>
      <c r="AB1097" s="2834"/>
      <c r="AC1097" s="2834"/>
      <c r="AD1097" s="2834"/>
      <c r="AE1097" s="2834"/>
    </row>
    <row r="1098" spans="1:31" ht="15" customHeight="1">
      <c r="A1098" s="5104"/>
      <c r="B1098" s="5127"/>
      <c r="C1098" s="5120"/>
      <c r="D1098" s="5120"/>
      <c r="E1098" s="5120"/>
      <c r="F1098" s="5120"/>
      <c r="G1098" s="5126"/>
      <c r="H1098" s="5126"/>
      <c r="I1098" s="5114"/>
      <c r="J1098" s="5114"/>
      <c r="K1098" s="5114"/>
      <c r="L1098" s="5114"/>
      <c r="M1098" s="5114"/>
      <c r="N1098" s="5115"/>
      <c r="O1098" s="2801"/>
      <c r="P1098" s="2801"/>
      <c r="Q1098" s="2801"/>
      <c r="R1098" s="2960"/>
      <c r="S1098" s="3202" t="s">
        <v>348</v>
      </c>
      <c r="T1098" s="3203"/>
      <c r="U1098" s="2961"/>
      <c r="V1098" s="2808"/>
      <c r="W1098" s="3183" t="str">
        <f t="shared" si="62"/>
        <v>saisir ou coller vos produits</v>
      </c>
      <c r="X1098" s="3184" t="str">
        <f t="shared" si="63"/>
        <v>saisir ou coller vos produits</v>
      </c>
      <c r="Y1098" s="3189" t="str">
        <f t="shared" si="64"/>
        <v>Saisir ou coller vos produits</v>
      </c>
      <c r="Z1098" s="2044"/>
      <c r="AA1098" s="3755" t="s">
        <v>2974</v>
      </c>
      <c r="AB1098" s="2834"/>
      <c r="AC1098" s="2834"/>
      <c r="AD1098" s="2834"/>
      <c r="AE1098" s="2834"/>
    </row>
    <row r="1099" spans="1:31" ht="15" customHeight="1">
      <c r="A1099" s="5104"/>
      <c r="B1099" s="5127"/>
      <c r="C1099" s="5120"/>
      <c r="D1099" s="5120"/>
      <c r="E1099" s="5120"/>
      <c r="F1099" s="5120"/>
      <c r="G1099" s="5126"/>
      <c r="H1099" s="5126"/>
      <c r="I1099" s="5114"/>
      <c r="J1099" s="5114"/>
      <c r="K1099" s="5114"/>
      <c r="L1099" s="5114"/>
      <c r="M1099" s="5114"/>
      <c r="N1099" s="5115"/>
      <c r="O1099" s="2801"/>
      <c r="P1099" s="2801"/>
      <c r="Q1099" s="2801"/>
      <c r="R1099" s="2960"/>
      <c r="S1099" s="3202" t="s">
        <v>2747</v>
      </c>
      <c r="T1099" s="3203"/>
      <c r="U1099" s="2961"/>
      <c r="V1099" s="2808"/>
      <c r="W1099" s="3183" t="str">
        <f t="shared" si="62"/>
        <v>dans cette colonne E</v>
      </c>
      <c r="X1099" s="3184" t="str">
        <f t="shared" si="63"/>
        <v>dans cette colonne E</v>
      </c>
      <c r="Y1099" s="3189" t="str">
        <f t="shared" si="64"/>
        <v>Dans cette colonne E</v>
      </c>
      <c r="Z1099" s="2044"/>
      <c r="AA1099" s="3755" t="s">
        <v>2974</v>
      </c>
      <c r="AB1099" s="2834"/>
      <c r="AC1099" s="2834"/>
      <c r="AD1099" s="2834"/>
      <c r="AE1099" s="2834"/>
    </row>
    <row r="1100" spans="1:31" ht="21" customHeight="1">
      <c r="A1100" s="5104"/>
      <c r="B1100" s="2595"/>
      <c r="C1100" s="2596"/>
      <c r="D1100" s="2596"/>
      <c r="E1100" s="2596"/>
      <c r="F1100" s="2596"/>
      <c r="G1100" s="3497" t="str">
        <f>SUBSTITUTE(ADDRESS(1,COLUMN(),4),"1","")</f>
        <v>G</v>
      </c>
      <c r="H1100" s="2596"/>
      <c r="I1100" s="2596"/>
      <c r="J1100" s="2596"/>
      <c r="K1100" s="2596"/>
      <c r="L1100" s="2596"/>
      <c r="M1100" s="2596"/>
      <c r="N1100" s="2597">
        <f>ROW()-17</f>
        <v>1083</v>
      </c>
      <c r="O1100" s="3625" t="s">
        <v>2931</v>
      </c>
      <c r="P1100" s="2801"/>
      <c r="Q1100" s="2801"/>
      <c r="R1100" s="2960"/>
      <c r="S1100" s="3202" t="s">
        <v>2748</v>
      </c>
      <c r="T1100" s="3203"/>
      <c r="U1100" s="2961" t="s">
        <v>2815</v>
      </c>
      <c r="V1100" s="2808"/>
      <c r="W1100" s="3183" t="str">
        <f t="shared" si="62"/>
        <v>et les grammages</v>
      </c>
      <c r="X1100" s="3184" t="str">
        <f t="shared" si="63"/>
        <v>et les grammages</v>
      </c>
      <c r="Y1100" s="3189" t="str">
        <f t="shared" si="64"/>
        <v>Et les grammages</v>
      </c>
      <c r="Z1100" s="2044"/>
      <c r="AA1100" s="3755" t="s">
        <v>2974</v>
      </c>
      <c r="AB1100" s="2834"/>
      <c r="AC1100" s="2834"/>
      <c r="AD1100" s="2834"/>
      <c r="AE1100" s="2834"/>
    </row>
    <row r="1101" spans="1:31" ht="18.75" customHeight="1">
      <c r="A1101" s="5104"/>
      <c r="B1101" s="2235"/>
      <c r="C1101" s="2236"/>
      <c r="D1101" s="2236"/>
      <c r="E1101" s="2236"/>
      <c r="F1101" s="2236"/>
      <c r="G1101" s="2160"/>
      <c r="H1101" s="2160"/>
      <c r="I1101" s="2237">
        <f>IF(ISTEXT(B1101),B1101,IF(ISBLANK(B1101),0,(B1101/B1141)*I1092/1000))</f>
        <v>0</v>
      </c>
      <c r="J1101" s="2237">
        <f>IF(ISTEXT(C1101),C1101,IF(ISBLANK(C1101),0,(C1101/C1141)*J1092/1000))</f>
        <v>0</v>
      </c>
      <c r="K1101" s="2237">
        <f>IF(ISTEXT(D1101),D1101,IF(ISBLANK(D1101),0,(D1101/D1141)*K1092/1000))</f>
        <v>0</v>
      </c>
      <c r="L1101" s="2237">
        <f>IF(ISTEXT(E1101),E1101,IF(ISBLANK(E1101),0,(E1101/E1141)*L1092/1000))</f>
        <v>0</v>
      </c>
      <c r="M1101" s="2237">
        <f>IF(ISTEXT(F1101),F1101,IF(ISBLANK(F1101),0,(F1101/F1141)*M1092/1000))</f>
        <v>0</v>
      </c>
      <c r="N1101" s="2598">
        <f>SUM(I1101:M1101)</f>
        <v>0</v>
      </c>
      <c r="O1101" s="2801"/>
      <c r="P1101" s="2801"/>
      <c r="Q1101" s="2801"/>
      <c r="R1101" s="2960"/>
      <c r="S1101" s="3202"/>
      <c r="T1101" s="3203"/>
      <c r="U1101" s="2961"/>
      <c r="V1101" s="2808"/>
      <c r="W1101" s="3183" t="str">
        <f t="shared" si="62"/>
        <v/>
      </c>
      <c r="X1101" s="3184" t="str">
        <f t="shared" si="63"/>
        <v/>
      </c>
      <c r="Y1101" s="3189" t="str">
        <f t="shared" si="64"/>
        <v/>
      </c>
      <c r="Z1101" s="2044"/>
      <c r="AA1101" s="3755" t="s">
        <v>2974</v>
      </c>
      <c r="AB1101" s="2834"/>
      <c r="AC1101" s="2834"/>
      <c r="AD1101" s="2834"/>
      <c r="AE1101" s="2834"/>
    </row>
    <row r="1102" spans="1:31" ht="21">
      <c r="A1102" s="5104"/>
      <c r="B1102" s="2235"/>
      <c r="C1102" s="2236"/>
      <c r="D1102" s="2236"/>
      <c r="E1102" s="2236"/>
      <c r="F1102" s="2236"/>
      <c r="G1102" s="2160"/>
      <c r="H1102" s="2160"/>
      <c r="I1102" s="2237">
        <f>IF(ISTEXT(B1102),B1102,IF(ISBLANK(B1102),0,(B1102/B1141)*I1092/1000))</f>
        <v>0</v>
      </c>
      <c r="J1102" s="2237">
        <f>IF(ISTEXT(C1102),C1102,IF(ISBLANK(C1102),0,(C1102/C1141)*J1092/1000))</f>
        <v>0</v>
      </c>
      <c r="K1102" s="2237">
        <f>IF(ISTEXT(D1102),D1102,IF(ISBLANK(D1102),0,(D1102/D1141)*K1092/1000))</f>
        <v>0</v>
      </c>
      <c r="L1102" s="2237">
        <f>IF(ISTEXT(E1102),E1102,IF(ISBLANK(E1102),0,(E1102/E1141)*L1092/1000))</f>
        <v>0</v>
      </c>
      <c r="M1102" s="2237">
        <f>IF(ISTEXT(F1102),F1102,IF(ISBLANK(F1102),0,(F1102/F1141)*M1092/1000))</f>
        <v>0</v>
      </c>
      <c r="N1102" s="2598">
        <f>SUM(I1102:M1102)</f>
        <v>0</v>
      </c>
      <c r="O1102" s="2801"/>
      <c r="P1102" s="2801"/>
      <c r="Q1102" s="2801"/>
      <c r="R1102" s="2960"/>
      <c r="S1102" s="3202"/>
      <c r="T1102" s="3203"/>
      <c r="U1102" s="2961"/>
      <c r="V1102" s="2808"/>
      <c r="W1102" s="3183" t="str">
        <f t="shared" si="62"/>
        <v/>
      </c>
      <c r="X1102" s="3184" t="str">
        <f t="shared" si="63"/>
        <v/>
      </c>
      <c r="Y1102" s="3189" t="str">
        <f t="shared" si="64"/>
        <v/>
      </c>
      <c r="Z1102" s="2044"/>
      <c r="AA1102" s="3755" t="s">
        <v>2974</v>
      </c>
      <c r="AB1102" s="2834"/>
      <c r="AC1102" s="2834"/>
      <c r="AD1102" s="2834"/>
      <c r="AE1102" s="2834"/>
    </row>
    <row r="1103" spans="1:31" ht="21">
      <c r="A1103" s="5104"/>
      <c r="B1103" s="2235"/>
      <c r="C1103" s="2236"/>
      <c r="D1103" s="2236"/>
      <c r="E1103" s="2236"/>
      <c r="F1103" s="2236"/>
      <c r="G1103" s="2160"/>
      <c r="H1103" s="2160"/>
      <c r="I1103" s="2237">
        <f>IF(ISTEXT(B1103),B1103,IF(ISBLANK(B1103),0,(B1103/B1141)*I1092/1000))</f>
        <v>0</v>
      </c>
      <c r="J1103" s="2237">
        <f>IF(ISTEXT(C1103),C1103,IF(ISBLANK(C1103),0,(C1103/C1141)*J1092/1000))</f>
        <v>0</v>
      </c>
      <c r="K1103" s="2237">
        <f>IF(ISTEXT(D1103),D1103,IF(ISBLANK(D1103),0,(D1103/D1141)*K1092/1000))</f>
        <v>0</v>
      </c>
      <c r="L1103" s="2237">
        <f>IF(ISTEXT(E1103),E1103,IF(ISBLANK(E1103),0,(E1103/E1141)*L1092/1000))</f>
        <v>0</v>
      </c>
      <c r="M1103" s="2237">
        <f>IF(ISTEXT(F1103),F1103,IF(ISBLANK(F1103),0,(F1103/F1141)*M1092/1000))</f>
        <v>0</v>
      </c>
      <c r="N1103" s="2598">
        <f>SUM(I1103:M1103)</f>
        <v>0</v>
      </c>
      <c r="O1103" s="2801"/>
      <c r="P1103" s="2801"/>
      <c r="Q1103" s="2801"/>
      <c r="R1103" s="2960"/>
      <c r="S1103" s="3202"/>
      <c r="T1103" s="3203"/>
      <c r="U1103" s="2961"/>
      <c r="V1103" s="2808"/>
      <c r="W1103" s="3183" t="str">
        <f t="shared" si="62"/>
        <v/>
      </c>
      <c r="X1103" s="3184" t="str">
        <f t="shared" si="63"/>
        <v/>
      </c>
      <c r="Y1103" s="3189" t="str">
        <f t="shared" si="64"/>
        <v/>
      </c>
      <c r="Z1103" s="2044"/>
      <c r="AA1103" s="3594" t="s">
        <v>2373</v>
      </c>
      <c r="AB1103" s="2801"/>
      <c r="AC1103" s="2801"/>
    </row>
    <row r="1104" spans="1:31" ht="21">
      <c r="A1104" s="5104"/>
      <c r="B1104" s="2235"/>
      <c r="C1104" s="2236"/>
      <c r="D1104" s="2236"/>
      <c r="E1104" s="2236"/>
      <c r="F1104" s="2236"/>
      <c r="G1104" s="2160"/>
      <c r="H1104" s="2160"/>
      <c r="I1104" s="2237">
        <f>IF(ISTEXT(B1104),B1104,IF(ISBLANK(B1104),0,(B1104/B1141)*I1092/1000))</f>
        <v>0</v>
      </c>
      <c r="J1104" s="2237">
        <f>IF(ISTEXT(C1104),C1104,IF(ISBLANK(C1104),0,(C1104/C1141)*J1092/1000))</f>
        <v>0</v>
      </c>
      <c r="K1104" s="2237">
        <f>IF(ISTEXT(D1104),D1104,IF(ISBLANK(D1104),0,(D1104/D1141)*K1092/1000))</f>
        <v>0</v>
      </c>
      <c r="L1104" s="2237">
        <f>IF(ISTEXT(E1104),E1104,IF(ISBLANK(E1104),0,(E1104/E1141)*L1092/1000))</f>
        <v>0</v>
      </c>
      <c r="M1104" s="2237">
        <f>IF(ISTEXT(F1104),F1104,IF(ISBLANK(F1104),0,(F1104/F1141)*M1092/1000))</f>
        <v>0</v>
      </c>
      <c r="N1104" s="2598">
        <f t="shared" ref="N1104:N1139" si="65">SUM(I1104:M1104)</f>
        <v>0</v>
      </c>
      <c r="O1104" s="2801"/>
      <c r="P1104" s="2801"/>
      <c r="Q1104" s="2801"/>
      <c r="R1104" s="2960"/>
      <c r="S1104" s="3202"/>
      <c r="T1104" s="3203"/>
      <c r="U1104" s="2961"/>
      <c r="V1104" s="2808"/>
      <c r="W1104" s="3183" t="str">
        <f t="shared" si="62"/>
        <v/>
      </c>
      <c r="X1104" s="3184" t="str">
        <f t="shared" si="63"/>
        <v/>
      </c>
      <c r="Y1104" s="3189" t="str">
        <f t="shared" si="64"/>
        <v/>
      </c>
      <c r="Z1104" s="2044"/>
      <c r="AA1104" s="3594" t="s">
        <v>2373</v>
      </c>
      <c r="AB1104" s="2801"/>
      <c r="AC1104" s="2801"/>
    </row>
    <row r="1105" spans="1:29" ht="21">
      <c r="A1105" s="5104"/>
      <c r="B1105" s="2235"/>
      <c r="C1105" s="2236"/>
      <c r="D1105" s="2236"/>
      <c r="E1105" s="2236"/>
      <c r="F1105" s="2236"/>
      <c r="G1105" s="2160" t="s">
        <v>592</v>
      </c>
      <c r="H1105" s="2160"/>
      <c r="I1105" s="2237">
        <f>IF(ISTEXT(B1105),B1105,IF(ISBLANK(B1105),0,(B1105/B1141)*I1092/1000))</f>
        <v>0</v>
      </c>
      <c r="J1105" s="2237">
        <f>IF(ISTEXT(C1105),C1105,IF(ISBLANK(C1105),0,(C1105/C1141)*J1092/1000))</f>
        <v>0</v>
      </c>
      <c r="K1105" s="2237">
        <f>IF(ISTEXT(D1105),D1105,IF(ISBLANK(D1105),0,(D1105/D1141)*K1092/1000))</f>
        <v>0</v>
      </c>
      <c r="L1105" s="2237">
        <f>IF(ISTEXT(E1105),E1105,IF(ISBLANK(E1105),0,(E1105/E1141)*L1092/1000))</f>
        <v>0</v>
      </c>
      <c r="M1105" s="2237">
        <f>IF(ISTEXT(F1105),F1105,IF(ISBLANK(F1105),0,(F1105/F1141)*M1092/1000))</f>
        <v>0</v>
      </c>
      <c r="N1105" s="2598">
        <f t="shared" si="65"/>
        <v>0</v>
      </c>
      <c r="O1105" s="2801"/>
      <c r="P1105" s="2801"/>
      <c r="Q1105" s="2801"/>
      <c r="R1105" s="2960"/>
      <c r="S1105" s="3202" t="s">
        <v>399</v>
      </c>
      <c r="T1105" s="3203"/>
      <c r="U1105" s="2961"/>
      <c r="V1105" s="2808"/>
      <c r="W1105" s="3183" t="str">
        <f t="shared" si="62"/>
        <v>Fondant blanc</v>
      </c>
      <c r="X1105" s="3184" t="str">
        <f t="shared" si="63"/>
        <v>Fondant blanc</v>
      </c>
      <c r="Y1105" s="3189" t="str">
        <f t="shared" si="64"/>
        <v>Fondant blanc</v>
      </c>
      <c r="Z1105" s="2044"/>
      <c r="AA1105" s="3594" t="s">
        <v>2373</v>
      </c>
      <c r="AB1105" s="2801"/>
      <c r="AC1105" s="2801"/>
    </row>
    <row r="1106" spans="1:29" ht="21">
      <c r="A1106" s="5104"/>
      <c r="B1106" s="2235">
        <v>200</v>
      </c>
      <c r="C1106" s="2236"/>
      <c r="D1106" s="2236"/>
      <c r="E1106" s="2236"/>
      <c r="F1106" s="2236"/>
      <c r="G1106" s="2160" t="s">
        <v>593</v>
      </c>
      <c r="H1106" s="2160"/>
      <c r="I1106" s="2237">
        <f>IF(ISTEXT(B1106),B1106,IF(ISBLANK(B1106),0,(B1106/B1141)*I1092/1000))</f>
        <v>1</v>
      </c>
      <c r="J1106" s="2237">
        <f>IF(ISTEXT(C1106),C1106,IF(ISBLANK(C1106),0,(C1106/C1141)*J1092/1000))</f>
        <v>0</v>
      </c>
      <c r="K1106" s="2237">
        <f>IF(ISTEXT(D1106),D1106,IF(ISBLANK(D1106),0,(D1106/D1141)*K1092/1000))</f>
        <v>0</v>
      </c>
      <c r="L1106" s="2237">
        <f>IF(ISTEXT(E1106),E1106,IF(ISBLANK(E1106),0,(E1106/E1141)*L1092/1000))</f>
        <v>0</v>
      </c>
      <c r="M1106" s="2237">
        <f>IF(ISTEXT(F1106),F1106,IF(ISBLANK(F1106),0,(F1106/F1141)*M1092/1000))</f>
        <v>0</v>
      </c>
      <c r="N1106" s="2598">
        <f t="shared" si="65"/>
        <v>1</v>
      </c>
      <c r="O1106" s="2801"/>
      <c r="P1106" s="2801"/>
      <c r="Q1106" s="2801"/>
      <c r="R1106" s="2960"/>
      <c r="S1106" s="3202" t="s">
        <v>401</v>
      </c>
      <c r="T1106" s="3203"/>
      <c r="U1106" s="2961"/>
      <c r="V1106" s="2808"/>
      <c r="W1106" s="3183" t="str">
        <f t="shared" si="62"/>
        <v>Chocolat blanc</v>
      </c>
      <c r="X1106" s="3184" t="str">
        <f t="shared" si="63"/>
        <v>Chocolat blanc</v>
      </c>
      <c r="Y1106" s="3189" t="str">
        <f t="shared" si="64"/>
        <v>Chocolat blanc</v>
      </c>
      <c r="Z1106" s="2044"/>
      <c r="AA1106" s="3594" t="s">
        <v>2373</v>
      </c>
      <c r="AB1106" s="2801"/>
      <c r="AC1106" s="2801"/>
    </row>
    <row r="1107" spans="1:29" ht="21">
      <c r="A1107" s="5104"/>
      <c r="B1107" s="2235"/>
      <c r="C1107" s="3502">
        <v>100</v>
      </c>
      <c r="D1107" s="2236"/>
      <c r="E1107" s="2236"/>
      <c r="F1107" s="2236"/>
      <c r="G1107" s="2160" t="s">
        <v>594</v>
      </c>
      <c r="H1107" s="2160"/>
      <c r="I1107" s="2237">
        <f>IF(ISTEXT(B1107),B1107,IF(ISBLANK(B1107),0,(B1107/B1141)*I1092/1000))</f>
        <v>0</v>
      </c>
      <c r="J1107" s="2237">
        <f>IF(ISTEXT(C1107),C1107,IF(ISBLANK(C1107),0,(C1107/C1141)*J1092/1000))</f>
        <v>1</v>
      </c>
      <c r="K1107" s="2237">
        <f>IF(ISTEXT(D1107),D1107,IF(ISBLANK(D1107),0,(D1107/D1141)*K1092/1000))</f>
        <v>0</v>
      </c>
      <c r="L1107" s="2237">
        <f>IF(ISTEXT(E1107),E1107,IF(ISBLANK(E1107),0,(E1107/E1141)*L1092/1000))</f>
        <v>0</v>
      </c>
      <c r="M1107" s="2237">
        <f>IF(ISTEXT(F1107),F1107,IF(ISBLANK(F1107),0,(F1107/F1141)*M1092/1000))</f>
        <v>0</v>
      </c>
      <c r="N1107" s="2598">
        <f t="shared" si="65"/>
        <v>1</v>
      </c>
      <c r="O1107" s="2801"/>
      <c r="P1107" s="2801"/>
      <c r="Q1107" s="2801"/>
      <c r="R1107" s="2960"/>
      <c r="S1107" s="3202"/>
      <c r="T1107" s="3203"/>
      <c r="U1107" s="2961"/>
      <c r="V1107" s="2808"/>
      <c r="W1107" s="3183" t="str">
        <f t="shared" si="62"/>
        <v/>
      </c>
      <c r="X1107" s="3184" t="str">
        <f t="shared" si="63"/>
        <v/>
      </c>
      <c r="Y1107" s="3189" t="str">
        <f t="shared" si="64"/>
        <v/>
      </c>
      <c r="Z1107" s="2044"/>
      <c r="AA1107" s="3594" t="s">
        <v>2373</v>
      </c>
      <c r="AB1107" s="2801"/>
      <c r="AC1107" s="2801"/>
    </row>
    <row r="1108" spans="1:29" ht="21">
      <c r="A1108" s="5104"/>
      <c r="B1108" s="2235"/>
      <c r="C1108" s="2236"/>
      <c r="D1108" s="2236">
        <v>50</v>
      </c>
      <c r="E1108" s="2236"/>
      <c r="F1108" s="2236"/>
      <c r="G1108" s="2160" t="s">
        <v>595</v>
      </c>
      <c r="H1108" s="2160"/>
      <c r="I1108" s="2237">
        <f>IF(ISTEXT(B1108),B1108,IF(ISBLANK(B1108),0,(B1108/B1141)*I1092/1000))</f>
        <v>0</v>
      </c>
      <c r="J1108" s="2237">
        <f>IF(ISTEXT(C1108),C1108,IF(ISBLANK(C1108),0,(C1108/C1141)*J1092/1000))</f>
        <v>0</v>
      </c>
      <c r="K1108" s="2237">
        <f>IF(ISTEXT(D1108),D1108,IF(ISBLANK(D1108),0,(D1108/D1141)*K1092/1000))</f>
        <v>2</v>
      </c>
      <c r="L1108" s="2237">
        <f>IF(ISTEXT(E1108),E1108,IF(ISBLANK(E1108),0,(E1108/E1141)*L1092/1000))</f>
        <v>0</v>
      </c>
      <c r="M1108" s="2237">
        <f>IF(ISTEXT(F1108),F1108,IF(ISBLANK(F1108),0,(F1108/F1141)*M1092/1000))</f>
        <v>0</v>
      </c>
      <c r="N1108" s="2598">
        <f t="shared" si="65"/>
        <v>2</v>
      </c>
      <c r="O1108" s="2801"/>
      <c r="P1108" s="2801"/>
      <c r="Q1108" s="2801"/>
      <c r="R1108" s="2960"/>
      <c r="S1108" s="3202" t="s">
        <v>392</v>
      </c>
      <c r="T1108" s="3203"/>
      <c r="U1108" s="2961"/>
      <c r="V1108" s="2808"/>
      <c r="W1108" s="3183" t="str">
        <f t="shared" si="62"/>
        <v>OU</v>
      </c>
      <c r="X1108" s="3184" t="str">
        <f t="shared" si="63"/>
        <v>OU</v>
      </c>
      <c r="Y1108" s="3189" t="str">
        <f t="shared" si="64"/>
        <v>OU</v>
      </c>
      <c r="Z1108" s="2044"/>
      <c r="AA1108" s="3594" t="s">
        <v>2373</v>
      </c>
      <c r="AB1108" s="2801"/>
      <c r="AC1108" s="2801"/>
    </row>
    <row r="1109" spans="1:29" ht="21">
      <c r="A1109" s="5104"/>
      <c r="B1109" s="2235"/>
      <c r="C1109" s="2236"/>
      <c r="D1109" s="2236"/>
      <c r="E1109" s="2236" t="s">
        <v>596</v>
      </c>
      <c r="F1109" s="2236"/>
      <c r="G1109" s="2160" t="s">
        <v>597</v>
      </c>
      <c r="H1109" s="2160"/>
      <c r="I1109" s="2237">
        <f>IF(ISTEXT(B1109),B1109,IF(ISBLANK(B1109),0,(B1109/B1141)*I1092/1000))</f>
        <v>0</v>
      </c>
      <c r="J1109" s="2237">
        <f>IF(ISTEXT(C1109),C1109,IF(ISBLANK(C1109),0,(C1109/C1141)*J1092/1000))</f>
        <v>0</v>
      </c>
      <c r="K1109" s="2237">
        <f>IF(ISTEXT(D1109),D1109,IF(ISBLANK(D1109),0,(D1109/D1141)*K1092/1000))</f>
        <v>0</v>
      </c>
      <c r="L1109" s="2237" t="str">
        <f>IF(ISTEXT(E1109),E1109,IF(ISBLANK(E1109),0,(E1109/E1141)*L1092/1000))</f>
        <v>pm</v>
      </c>
      <c r="M1109" s="2237">
        <f>IF(ISTEXT(F1109),F1109,IF(ISBLANK(F1109),0,(F1109/F1141)*M1092/1000))</f>
        <v>0</v>
      </c>
      <c r="N1109" s="2598">
        <f t="shared" si="65"/>
        <v>0</v>
      </c>
      <c r="O1109" s="2801"/>
      <c r="P1109" s="2801"/>
      <c r="Q1109" s="2801"/>
      <c r="R1109" s="2960"/>
      <c r="S1109" s="3202" t="s">
        <v>2749</v>
      </c>
      <c r="T1109" s="3203"/>
      <c r="U1109" s="2961" t="s">
        <v>2817</v>
      </c>
      <c r="V1109" s="2808" t="s">
        <v>2818</v>
      </c>
      <c r="W1109" s="3183" t="str">
        <f t="shared" si="62"/>
        <v>coller dans cette colonne A</v>
      </c>
      <c r="X1109" s="3184" t="str">
        <f t="shared" si="63"/>
        <v>coller dans cette colonne A</v>
      </c>
      <c r="Y1109" s="3189" t="str">
        <f t="shared" si="64"/>
        <v>Coller dans cette colonne A</v>
      </c>
      <c r="Z1109" s="2044"/>
      <c r="AA1109" s="3594" t="s">
        <v>2373</v>
      </c>
      <c r="AB1109" s="2801"/>
      <c r="AC1109" s="2801"/>
    </row>
    <row r="1110" spans="1:29" ht="21">
      <c r="A1110" s="5104"/>
      <c r="B1110" s="2235"/>
      <c r="C1110" s="2236"/>
      <c r="D1110" s="2236"/>
      <c r="E1110" s="2236"/>
      <c r="F1110" s="2236">
        <v>500</v>
      </c>
      <c r="G1110" s="2160" t="s">
        <v>598</v>
      </c>
      <c r="H1110" s="2160"/>
      <c r="I1110" s="2237">
        <f>IF(ISTEXT(B1110),B1110,IF(ISBLANK(B1110),0,(B1110/B1141)*I1092/1000))</f>
        <v>0</v>
      </c>
      <c r="J1110" s="2237">
        <f>IF(ISTEXT(C1110),C1110,IF(ISBLANK(C1110),0,(C1110/C1141)*J1092/1000))</f>
        <v>0</v>
      </c>
      <c r="K1110" s="2237">
        <f>IF(ISTEXT(D1110),D1110,IF(ISBLANK(D1110),0,(D1110/D1141)*K1092/1000))</f>
        <v>0</v>
      </c>
      <c r="L1110" s="2237">
        <f>IF(ISTEXT(E1110),E1110,IF(ISBLANK(E1110),0,(E1110/E1141)*L1092/1000))</f>
        <v>0</v>
      </c>
      <c r="M1110" s="2237">
        <f>IF(ISTEXT(F1110),F1110,IF(ISBLANK(F1110),0,(F1110/F1141)*M1092/1000))</f>
        <v>2</v>
      </c>
      <c r="N1110" s="2598">
        <f t="shared" si="65"/>
        <v>2</v>
      </c>
      <c r="O1110" s="2801"/>
      <c r="P1110" s="2801"/>
      <c r="Q1110" s="2801"/>
      <c r="R1110" s="2960"/>
      <c r="S1110" s="3202" t="s">
        <v>403</v>
      </c>
      <c r="T1110" s="3203"/>
      <c r="U1110" s="2961"/>
      <c r="V1110" s="2808"/>
      <c r="W1110" s="3183" t="str">
        <f t="shared" si="62"/>
        <v>les ingrédients</v>
      </c>
      <c r="X1110" s="3184" t="str">
        <f t="shared" si="63"/>
        <v>les ingrédients</v>
      </c>
      <c r="Y1110" s="3189" t="str">
        <f t="shared" si="64"/>
        <v>Les ingrédients</v>
      </c>
      <c r="Z1110" s="2044"/>
      <c r="AA1110" s="3594" t="s">
        <v>2373</v>
      </c>
      <c r="AB1110" s="2801"/>
      <c r="AC1110" s="2801"/>
    </row>
    <row r="1111" spans="1:29" ht="21">
      <c r="A1111" s="5104"/>
      <c r="B1111" s="2235"/>
      <c r="C1111" s="2236"/>
      <c r="D1111" s="2236"/>
      <c r="E1111" s="2236"/>
      <c r="F1111" s="2236"/>
      <c r="G1111" s="2160"/>
      <c r="H1111" s="2160"/>
      <c r="I1111" s="2237">
        <f>IF(ISTEXT(B1111),B1111,IF(ISBLANK(B1111),0,(B1111/B1141)*I1092/1000))</f>
        <v>0</v>
      </c>
      <c r="J1111" s="2237">
        <f>IF(ISTEXT(C1111),C1111,IF(ISBLANK(C1111),0,(C1111/C1141)*J1092/1000))</f>
        <v>0</v>
      </c>
      <c r="K1111" s="2237">
        <f>IF(ISTEXT(D1111),D1111,IF(ISBLANK(D1111),0,(D1111/D1141)*K1092/1000))</f>
        <v>0</v>
      </c>
      <c r="L1111" s="2237">
        <f>IF(ISTEXT(E1111),E1111,IF(ISBLANK(E1111),0,(E1111/E1141)*L1092/1000))</f>
        <v>0</v>
      </c>
      <c r="M1111" s="2237">
        <f>IF(ISTEXT(F1111),F1111,IF(ISBLANK(F1111),0,(F1111/F1141)*M1092/1000))</f>
        <v>0</v>
      </c>
      <c r="N1111" s="2598">
        <f t="shared" si="65"/>
        <v>0</v>
      </c>
      <c r="O1111" s="2801"/>
      <c r="P1111" s="2801"/>
      <c r="Q1111" s="2801"/>
      <c r="R1111" s="2960"/>
      <c r="S1111" s="3202" t="s">
        <v>396</v>
      </c>
      <c r="T1111" s="3203"/>
      <c r="U1111" s="2961"/>
      <c r="V1111" s="2808"/>
      <c r="W1111" s="3183" t="str">
        <f t="shared" si="62"/>
        <v>que vous avez copié sur le net</v>
      </c>
      <c r="X1111" s="3184" t="str">
        <f t="shared" si="63"/>
        <v>que vous avez copié sur le net</v>
      </c>
      <c r="Y1111" s="3189" t="str">
        <f t="shared" si="64"/>
        <v>Que vous avez copié sur le net</v>
      </c>
      <c r="Z1111" s="2044"/>
      <c r="AA1111" s="3594" t="s">
        <v>2373</v>
      </c>
      <c r="AB1111" s="2801"/>
      <c r="AC1111" s="2801"/>
    </row>
    <row r="1112" spans="1:29" ht="21">
      <c r="A1112" s="5104"/>
      <c r="B1112" s="2235"/>
      <c r="C1112" s="2236"/>
      <c r="D1112" s="2236"/>
      <c r="E1112" s="2236"/>
      <c r="F1112" s="2236"/>
      <c r="G1112" s="2160"/>
      <c r="H1112" s="2160"/>
      <c r="I1112" s="2237">
        <f>IF(ISTEXT(B1112),B1112,IF(ISBLANK(B1112),0,(B1112/B1141)*I1092/1000))</f>
        <v>0</v>
      </c>
      <c r="J1112" s="2237">
        <f>IF(ISTEXT(C1112),C1112,IF(ISBLANK(C1112),0,(C1112/C1141)*J1092/1000))</f>
        <v>0</v>
      </c>
      <c r="K1112" s="2237">
        <f>IF(ISTEXT(D1112),D1112,IF(ISBLANK(D1112),0,(D1112/D1141)*K1092/1000))</f>
        <v>0</v>
      </c>
      <c r="L1112" s="2237">
        <f>IF(ISTEXT(E1112),E1112,IF(ISBLANK(E1112),0,(E1112/E1141)*L1092/1000))</f>
        <v>0</v>
      </c>
      <c r="M1112" s="2237">
        <f>IF(ISTEXT(F1112),F1112,IF(ISBLANK(F1112),0,(F1112/F1141)*M1092/1000))</f>
        <v>0</v>
      </c>
      <c r="N1112" s="2598">
        <f t="shared" si="65"/>
        <v>0</v>
      </c>
      <c r="O1112" s="2801"/>
      <c r="P1112" s="2801"/>
      <c r="Q1112" s="2801"/>
      <c r="R1112" s="2960"/>
      <c r="S1112" s="3202" t="s">
        <v>397</v>
      </c>
      <c r="T1112" s="3203"/>
      <c r="U1112" s="2961"/>
      <c r="V1112" s="2808"/>
      <c r="W1112" s="3183" t="str">
        <f t="shared" si="62"/>
        <v xml:space="preserve">collage Spécial 1-2-3 Valeurs </v>
      </c>
      <c r="X1112" s="3184" t="str">
        <f t="shared" si="63"/>
        <v>collage Spécial 1-2-3 Valeurs</v>
      </c>
      <c r="Y1112" s="3189" t="str">
        <f t="shared" si="64"/>
        <v>Collage Spécial 1-2-3 Valeurs</v>
      </c>
      <c r="Z1112" s="2044"/>
      <c r="AA1112" s="3594" t="s">
        <v>2373</v>
      </c>
      <c r="AB1112" s="2801"/>
      <c r="AC1112" s="2801"/>
    </row>
    <row r="1113" spans="1:29" ht="21">
      <c r="A1113" s="5104"/>
      <c r="B1113" s="2235"/>
      <c r="C1113" s="2236"/>
      <c r="D1113" s="2236"/>
      <c r="E1113" s="2236"/>
      <c r="F1113" s="2236"/>
      <c r="G1113" s="2160" t="s">
        <v>599</v>
      </c>
      <c r="H1113" s="2160"/>
      <c r="I1113" s="2237">
        <f>IF(ISTEXT(B1113),B1113,IF(ISBLANK(B1113),0,(B1113/B1141)*I1092/1000))</f>
        <v>0</v>
      </c>
      <c r="J1113" s="2237">
        <f>IF(ISTEXT(C1113),C1113,IF(ISBLANK(C1113),0,(C1113/C1141)*J1092/1000))</f>
        <v>0</v>
      </c>
      <c r="K1113" s="2237">
        <f>IF(ISTEXT(D1113),D1113,IF(ISBLANK(D1113),0,(D1113/D1141)*K1092/1000))</f>
        <v>0</v>
      </c>
      <c r="L1113" s="2237">
        <f>IF(ISTEXT(E1113),E1113,IF(ISBLANK(E1113),0,(E1113/E1141)*L1092/1000))</f>
        <v>0</v>
      </c>
      <c r="M1113" s="2237">
        <f>IF(ISTEXT(F1113),F1113,IF(ISBLANK(F1113),0,(F1113/F1141)*M1092/1000))</f>
        <v>0</v>
      </c>
      <c r="N1113" s="2599">
        <f t="shared" si="65"/>
        <v>0</v>
      </c>
      <c r="O1113" s="2801"/>
      <c r="P1113" s="2801"/>
      <c r="Q1113" s="2801"/>
      <c r="R1113" s="2960"/>
      <c r="S1113" s="3202" t="s">
        <v>398</v>
      </c>
      <c r="T1113" s="3203"/>
      <c r="U1113" s="2961"/>
      <c r="V1113" s="2808"/>
      <c r="W1113" s="3183" t="str">
        <f t="shared" si="62"/>
        <v xml:space="preserve">ou (R) respecter la mise en forme </v>
      </c>
      <c r="X1113" s="3184" t="str">
        <f t="shared" si="63"/>
        <v>ou (R) respecter la mise en forme</v>
      </c>
      <c r="Y1113" s="3189" t="str">
        <f t="shared" si="64"/>
        <v>Ou (R) respecter la mise en forme</v>
      </c>
      <c r="Z1113" s="2044"/>
      <c r="AA1113" s="3594" t="s">
        <v>2373</v>
      </c>
      <c r="AB1113" s="2801"/>
      <c r="AC1113" s="2801"/>
    </row>
    <row r="1114" spans="1:29" ht="21">
      <c r="A1114" s="5104"/>
      <c r="B1114" s="2235"/>
      <c r="C1114" s="2236"/>
      <c r="D1114" s="2236"/>
      <c r="E1114" s="2236"/>
      <c r="F1114" s="2236"/>
      <c r="G1114" s="2160" t="s">
        <v>600</v>
      </c>
      <c r="H1114" s="2160"/>
      <c r="I1114" s="2237">
        <f>IF(ISTEXT(B1114),B1114,IF(ISBLANK(B1114),0,(B1114/B1141)*I1092/1000))</f>
        <v>0</v>
      </c>
      <c r="J1114" s="2237">
        <f>IF(ISTEXT(C1114),C1114,IF(ISBLANK(C1114),0,(C1114/C1141)*J1092/1000))</f>
        <v>0</v>
      </c>
      <c r="K1114" s="2237">
        <f>IF(ISTEXT(D1114),D1114,IF(ISBLANK(D1114),0,(D1114/D1141)*K1092/1000))</f>
        <v>0</v>
      </c>
      <c r="L1114" s="2237">
        <f>IF(ISTEXT(E1114),E1114,IF(ISBLANK(E1114),0,(E1114/E1141)*L1092/1000))</f>
        <v>0</v>
      </c>
      <c r="M1114" s="2237">
        <f>IF(ISTEXT(F1114),F1114,IF(ISBLANK(F1114),0,(F1114/F1141)*M1092/1000))</f>
        <v>0</v>
      </c>
      <c r="N1114" s="2598">
        <f t="shared" si="65"/>
        <v>0</v>
      </c>
      <c r="O1114" s="2801"/>
      <c r="P1114" s="2801"/>
      <c r="Q1114" s="2801"/>
      <c r="R1114" s="2960"/>
      <c r="S1114" s="3202" t="s">
        <v>400</v>
      </c>
      <c r="T1114" s="3203"/>
      <c r="U1114" s="2961"/>
      <c r="V1114" s="2808"/>
      <c r="W1114" s="3183" t="str">
        <f t="shared" si="62"/>
        <v>de destination</v>
      </c>
      <c r="X1114" s="3184" t="str">
        <f t="shared" si="63"/>
        <v>de destination</v>
      </c>
      <c r="Y1114" s="3189" t="str">
        <f t="shared" si="64"/>
        <v>De destination</v>
      </c>
      <c r="Z1114" s="2044"/>
      <c r="AA1114" s="3594" t="s">
        <v>2373</v>
      </c>
      <c r="AB1114" s="2801"/>
      <c r="AC1114" s="2801"/>
    </row>
    <row r="1115" spans="1:29" ht="21">
      <c r="A1115" s="5104"/>
      <c r="B1115" s="2235"/>
      <c r="C1115" s="2236"/>
      <c r="D1115" s="2236"/>
      <c r="E1115" s="2236"/>
      <c r="F1115" s="2236"/>
      <c r="G1115" s="2160" t="s">
        <v>601</v>
      </c>
      <c r="H1115" s="2160"/>
      <c r="I1115" s="2237">
        <f>IF(ISTEXT(B1115),B1115,IF(ISBLANK(B1115),0,(B1115/B1141)*I1092/1000))</f>
        <v>0</v>
      </c>
      <c r="J1115" s="2237">
        <f>IF(ISTEXT(C1115),C1115,IF(ISBLANK(C1115),0,(C1115/C1141)*J1092/1000))</f>
        <v>0</v>
      </c>
      <c r="K1115" s="2237">
        <f>IF(ISTEXT(D1115),D1115,IF(ISBLANK(D1115),0,(D1115/D1141)*K1092/1000))</f>
        <v>0</v>
      </c>
      <c r="L1115" s="2237">
        <f>IF(ISTEXT(E1115),E1115,IF(ISBLANK(E1115),0,(E1115/E1141)*L1092/1000))</f>
        <v>0</v>
      </c>
      <c r="M1115" s="2237">
        <f>IF(ISTEXT(F1115),F1115,IF(ISBLANK(F1115),0,(F1115/F1141)*M1092/1000))</f>
        <v>0</v>
      </c>
      <c r="N1115" s="2598">
        <f t="shared" si="65"/>
        <v>0</v>
      </c>
      <c r="O1115" s="2801"/>
      <c r="P1115" s="2801"/>
      <c r="Q1115" s="2801"/>
      <c r="R1115" s="2960"/>
      <c r="S1115" s="3202"/>
      <c r="T1115" s="3203"/>
      <c r="U1115" s="2961"/>
      <c r="V1115" s="2808"/>
      <c r="W1115" s="3183" t="str">
        <f t="shared" si="62"/>
        <v/>
      </c>
      <c r="X1115" s="3184" t="str">
        <f t="shared" si="63"/>
        <v/>
      </c>
      <c r="Y1115" s="3189" t="str">
        <f t="shared" si="64"/>
        <v/>
      </c>
      <c r="Z1115" s="2044"/>
      <c r="AA1115" s="3594" t="s">
        <v>2373</v>
      </c>
      <c r="AB1115" s="2801"/>
      <c r="AC1115" s="2801"/>
    </row>
    <row r="1116" spans="1:29" ht="21">
      <c r="A1116" s="5104"/>
      <c r="B1116" s="2235"/>
      <c r="C1116" s="2236"/>
      <c r="D1116" s="2236"/>
      <c r="E1116" s="2236"/>
      <c r="F1116" s="2236"/>
      <c r="G1116" s="2160" t="s">
        <v>602</v>
      </c>
      <c r="H1116" s="2160"/>
      <c r="I1116" s="2237">
        <f>IF(ISTEXT(B1116),B1116,IF(ISBLANK(B1116),0,(B1116/B1141)*I1092/1000))</f>
        <v>0</v>
      </c>
      <c r="J1116" s="2237">
        <f>IF(ISTEXT(C1116),C1116,IF(ISBLANK(C1116),0,(C1116/C1141)*J1092/1000))</f>
        <v>0</v>
      </c>
      <c r="K1116" s="2237">
        <f>IF(ISTEXT(D1116),D1116,IF(ISBLANK(D1116),0,(D1116/D1141)*K1092/1000))</f>
        <v>0</v>
      </c>
      <c r="L1116" s="2237">
        <f>IF(ISTEXT(E1116),E1116,IF(ISBLANK(E1116),0,(E1116/E1141)*L1092/1000))</f>
        <v>0</v>
      </c>
      <c r="M1116" s="2237">
        <f>IF(ISTEXT(F1116),F1116,IF(ISBLANK(F1116),0,(F1116/F1141)*M1092/1000))</f>
        <v>0</v>
      </c>
      <c r="N1116" s="2598">
        <f t="shared" si="65"/>
        <v>0</v>
      </c>
      <c r="O1116" s="2801"/>
      <c r="P1116" s="2801"/>
      <c r="Q1116" s="2801"/>
      <c r="R1116" s="2960"/>
      <c r="S1116" s="3202"/>
      <c r="T1116" s="3203"/>
      <c r="U1116" s="2961"/>
      <c r="V1116" s="2808"/>
      <c r="W1116" s="3183" t="str">
        <f t="shared" si="62"/>
        <v/>
      </c>
      <c r="X1116" s="3184" t="str">
        <f t="shared" si="63"/>
        <v/>
      </c>
      <c r="Y1116" s="3189" t="str">
        <f t="shared" si="64"/>
        <v/>
      </c>
      <c r="Z1116" s="2044"/>
      <c r="AA1116" s="3594" t="s">
        <v>2373</v>
      </c>
      <c r="AB1116" s="2801"/>
      <c r="AC1116" s="2801"/>
    </row>
    <row r="1117" spans="1:29" ht="21">
      <c r="A1117" s="5104"/>
      <c r="B1117" s="2235"/>
      <c r="C1117" s="2236"/>
      <c r="D1117" s="2236"/>
      <c r="E1117" s="2236"/>
      <c r="F1117" s="2236"/>
      <c r="G1117" s="2160" t="s">
        <v>603</v>
      </c>
      <c r="H1117" s="2160"/>
      <c r="I1117" s="2237">
        <f>IF(ISTEXT(B1117),B1117,IF(ISBLANK(B1117),0,(B1117/B1141)*I1092/1000))</f>
        <v>0</v>
      </c>
      <c r="J1117" s="2237">
        <f>IF(ISTEXT(C1117),C1117,IF(ISBLANK(C1117),0,(C1117/C1141)*J1092/1000))</f>
        <v>0</v>
      </c>
      <c r="K1117" s="2237">
        <f>IF(ISTEXT(D1117),D1117,IF(ISBLANK(D1117),0,(D1117/D1141)*K1092/1000))</f>
        <v>0</v>
      </c>
      <c r="L1117" s="2237">
        <f>IF(ISTEXT(E1117),E1117,IF(ISBLANK(E1117),0,(E1117/E1141)*L1092/1000))</f>
        <v>0</v>
      </c>
      <c r="M1117" s="2237">
        <f>IF(ISTEXT(F1117),F1117,IF(ISBLANK(F1117),0,(F1117/F1141)*M1092/1000))</f>
        <v>0</v>
      </c>
      <c r="N1117" s="2598">
        <f t="shared" si="65"/>
        <v>0</v>
      </c>
      <c r="O1117" s="2801"/>
      <c r="P1117" s="2801"/>
      <c r="Q1117" s="2801"/>
      <c r="R1117" s="2960"/>
      <c r="S1117" s="3202"/>
      <c r="T1117" s="3203"/>
      <c r="U1117" s="2961"/>
      <c r="V1117" s="2808"/>
      <c r="W1117" s="3183" t="str">
        <f t="shared" si="62"/>
        <v/>
      </c>
      <c r="X1117" s="3184" t="str">
        <f t="shared" si="63"/>
        <v/>
      </c>
      <c r="Y1117" s="3189" t="str">
        <f t="shared" si="64"/>
        <v/>
      </c>
      <c r="Z1117" s="2044"/>
      <c r="AA1117" s="3594" t="s">
        <v>2373</v>
      </c>
      <c r="AB1117" s="2801"/>
      <c r="AC1117" s="2801"/>
    </row>
    <row r="1118" spans="1:29" ht="21">
      <c r="A1118" s="5104"/>
      <c r="B1118" s="2235"/>
      <c r="C1118" s="2236"/>
      <c r="D1118" s="2236"/>
      <c r="E1118" s="2236"/>
      <c r="F1118" s="2236"/>
      <c r="G1118" s="2160"/>
      <c r="H1118" s="2160"/>
      <c r="I1118" s="2237">
        <f>IF(ISTEXT(B1118),B1118,IF(ISBLANK(B1118),0,(B1118/B1141)*I1092/1000))</f>
        <v>0</v>
      </c>
      <c r="J1118" s="2237">
        <f>IF(ISTEXT(C1118),C1118,IF(ISBLANK(C1118),0,(C1118/C1141)*J1092/1000))</f>
        <v>0</v>
      </c>
      <c r="K1118" s="2237">
        <f>IF(ISTEXT(D1118),D1118,IF(ISBLANK(D1118),0,(D1118/D1141)*K1092/1000))</f>
        <v>0</v>
      </c>
      <c r="L1118" s="2237">
        <f>IF(ISTEXT(E1118),E1118,IF(ISBLANK(E1118),0,(E1118/E1141)*L1092/1000))</f>
        <v>0</v>
      </c>
      <c r="M1118" s="2237">
        <f>IF(ISTEXT(F1118),F1118,IF(ISBLANK(F1118),0,(F1118/F1141)*M1092/1000))</f>
        <v>0</v>
      </c>
      <c r="N1118" s="2598">
        <f t="shared" si="65"/>
        <v>0</v>
      </c>
      <c r="O1118" s="2801"/>
      <c r="P1118" s="2801"/>
      <c r="Q1118" s="2801"/>
      <c r="R1118" s="2960"/>
      <c r="S1118" s="3202"/>
      <c r="T1118" s="3203"/>
      <c r="U1118" s="2961"/>
      <c r="V1118" s="2808"/>
      <c r="W1118" s="3183" t="str">
        <f t="shared" si="62"/>
        <v/>
      </c>
      <c r="X1118" s="3184" t="str">
        <f t="shared" si="63"/>
        <v/>
      </c>
      <c r="Y1118" s="3189" t="str">
        <f t="shared" si="64"/>
        <v/>
      </c>
      <c r="Z1118" s="2044"/>
      <c r="AA1118" s="3594" t="s">
        <v>2373</v>
      </c>
      <c r="AB1118" s="2801"/>
      <c r="AC1118" s="2801"/>
    </row>
    <row r="1119" spans="1:29" ht="21">
      <c r="A1119" s="5104"/>
      <c r="B1119" s="2235"/>
      <c r="C1119" s="2236"/>
      <c r="D1119" s="2236"/>
      <c r="E1119" s="2236"/>
      <c r="F1119" s="2236"/>
      <c r="G1119" s="2160" t="s">
        <v>604</v>
      </c>
      <c r="H1119" s="2160"/>
      <c r="I1119" s="2237">
        <f>IF(ISTEXT(B1119),B1119,IF(ISBLANK(B1119),0,(B1119/B1141)*I1092/1000))</f>
        <v>0</v>
      </c>
      <c r="J1119" s="2237">
        <f>IF(ISTEXT(C1119),C1119,IF(ISBLANK(C1119),0,(C1119/C1141)*J1092/1000))</f>
        <v>0</v>
      </c>
      <c r="K1119" s="2237">
        <f>IF(ISTEXT(D1119),D1119,IF(ISBLANK(D1119),0,(D1119/D1141)*K1092/1000))</f>
        <v>0</v>
      </c>
      <c r="L1119" s="2237">
        <f>IF(ISTEXT(E1119),E1119,IF(ISBLANK(E1119),0,(E1119/E1141)*L1092/1000))</f>
        <v>0</v>
      </c>
      <c r="M1119" s="2237">
        <f>IF(ISTEXT(F1119),F1119,IF(ISBLANK(F1119),0,(F1119/F1141)*M1092/1000))</f>
        <v>0</v>
      </c>
      <c r="N1119" s="2598">
        <f t="shared" si="65"/>
        <v>0</v>
      </c>
      <c r="O1119" s="2801"/>
      <c r="P1119" s="2801"/>
      <c r="Q1119" s="2801"/>
      <c r="R1119" s="2960"/>
      <c r="S1119" s="3202"/>
      <c r="T1119" s="3203"/>
      <c r="U1119" s="2961"/>
      <c r="V1119" s="2808"/>
      <c r="W1119" s="3183" t="str">
        <f t="shared" si="62"/>
        <v/>
      </c>
      <c r="X1119" s="3184" t="str">
        <f t="shared" si="63"/>
        <v/>
      </c>
      <c r="Y1119" s="3189" t="str">
        <f t="shared" si="64"/>
        <v/>
      </c>
      <c r="Z1119" s="2044"/>
      <c r="AA1119" s="3594" t="s">
        <v>2373</v>
      </c>
      <c r="AB1119" s="2801"/>
      <c r="AC1119" s="2801"/>
    </row>
    <row r="1120" spans="1:29" ht="21">
      <c r="A1120" s="5104"/>
      <c r="B1120" s="2235"/>
      <c r="C1120" s="2236"/>
      <c r="D1120" s="2236"/>
      <c r="E1120" s="2236"/>
      <c r="F1120" s="2236"/>
      <c r="G1120" s="2160" t="s">
        <v>605</v>
      </c>
      <c r="H1120" s="2160"/>
      <c r="I1120" s="2237">
        <f>IF(ISTEXT(B1120),B1120,IF(ISBLANK(B1120),0,(B1120/B1141)*I1092/1000))</f>
        <v>0</v>
      </c>
      <c r="J1120" s="2237">
        <f>IF(ISTEXT(C1120),C1120,IF(ISBLANK(C1120),0,(C1120/C1141)*J1092/1000))</f>
        <v>0</v>
      </c>
      <c r="K1120" s="2237">
        <f>IF(ISTEXT(D1120),D1120,IF(ISBLANK(D1120),0,(D1120/D1141)*K1092/1000))</f>
        <v>0</v>
      </c>
      <c r="L1120" s="2237">
        <f>IF(ISTEXT(E1120),E1120,IF(ISBLANK(E1120),0,(E1120/E1141)*L1092/1000))</f>
        <v>0</v>
      </c>
      <c r="M1120" s="2237">
        <f>IF(ISTEXT(F1120),F1120,IF(ISBLANK(F1120),0,(F1120/F1141)*M1092/1000))</f>
        <v>0</v>
      </c>
      <c r="N1120" s="2600">
        <f t="shared" si="65"/>
        <v>0</v>
      </c>
      <c r="O1120" s="2801"/>
      <c r="P1120" s="2801"/>
      <c r="Q1120" s="2801"/>
      <c r="R1120" s="2960"/>
      <c r="S1120" s="3202"/>
      <c r="T1120" s="3203"/>
      <c r="U1120" s="2961"/>
      <c r="V1120" s="2808"/>
      <c r="W1120" s="3183" t="str">
        <f t="shared" si="62"/>
        <v/>
      </c>
      <c r="X1120" s="3184" t="str">
        <f t="shared" si="63"/>
        <v/>
      </c>
      <c r="Y1120" s="3189" t="str">
        <f t="shared" si="64"/>
        <v/>
      </c>
      <c r="Z1120" s="2044"/>
      <c r="AA1120" s="3594" t="s">
        <v>2373</v>
      </c>
      <c r="AB1120" s="2801"/>
      <c r="AC1120" s="2801"/>
    </row>
    <row r="1121" spans="1:29" ht="21" customHeight="1">
      <c r="A1121" s="5104"/>
      <c r="B1121" s="2235"/>
      <c r="C1121" s="2236"/>
      <c r="D1121" s="2236"/>
      <c r="E1121" s="2236"/>
      <c r="F1121" s="2236"/>
      <c r="G1121" s="2160" t="s">
        <v>606</v>
      </c>
      <c r="H1121" s="2160"/>
      <c r="I1121" s="2237">
        <f>IF(ISTEXT(B1121),B1121,IF(ISBLANK(B1121),0,(B1121/B1141)*I1092/1000))</f>
        <v>0</v>
      </c>
      <c r="J1121" s="2237">
        <f>IF(ISTEXT(C1121),C1121,IF(ISBLANK(C1121),0,(C1121/C1141)*J1092/1000))</f>
        <v>0</v>
      </c>
      <c r="K1121" s="2237">
        <f>IF(ISTEXT(D1121),D1121,IF(ISBLANK(D1121),0,(D1121/D1141)*K1092/1000))</f>
        <v>0</v>
      </c>
      <c r="L1121" s="2237">
        <f>IF(ISTEXT(E1121),E1121,IF(ISBLANK(E1121),0,(E1121/E1141)*L1092/1000))</f>
        <v>0</v>
      </c>
      <c r="M1121" s="2237">
        <f>IF(ISTEXT(F1121),F1121,IF(ISBLANK(F1121),0,(F1121/F1141)*M1092/1000))</f>
        <v>0</v>
      </c>
      <c r="N1121" s="2600">
        <f t="shared" si="65"/>
        <v>0</v>
      </c>
      <c r="O1121" s="2801"/>
      <c r="P1121" s="2801"/>
      <c r="Q1121" s="2801"/>
      <c r="R1121" s="2960"/>
      <c r="S1121" s="3202"/>
      <c r="T1121" s="3203"/>
      <c r="U1121" s="2961"/>
      <c r="V1121" s="2808"/>
      <c r="W1121" s="3183" t="str">
        <f t="shared" si="62"/>
        <v/>
      </c>
      <c r="X1121" s="3184" t="str">
        <f t="shared" si="63"/>
        <v/>
      </c>
      <c r="Y1121" s="3189" t="str">
        <f t="shared" si="64"/>
        <v/>
      </c>
      <c r="Z1121" s="2044"/>
      <c r="AA1121" s="3594" t="s">
        <v>2373</v>
      </c>
      <c r="AB1121" s="2801"/>
      <c r="AC1121" s="2801"/>
    </row>
    <row r="1122" spans="1:29" ht="21" customHeight="1">
      <c r="A1122" s="5104"/>
      <c r="B1122" s="2235"/>
      <c r="C1122" s="2236"/>
      <c r="D1122" s="2236"/>
      <c r="E1122" s="2236"/>
      <c r="F1122" s="2236"/>
      <c r="G1122" s="2160" t="s">
        <v>607</v>
      </c>
      <c r="H1122" s="2160"/>
      <c r="I1122" s="2237">
        <f>IF(ISTEXT(B1122),B1122,IF(ISBLANK(B1122),0,(B1122/B1141)*I1092/1000))</f>
        <v>0</v>
      </c>
      <c r="J1122" s="2237">
        <f>IF(ISTEXT(C1122),C1122,IF(ISBLANK(C1122),0,(C1122/C1141)*J1092/1000))</f>
        <v>0</v>
      </c>
      <c r="K1122" s="2237">
        <f>IF(ISTEXT(D1122),D1122,IF(ISBLANK(D1122),0,(D1122/D1141)*K1092/1000))</f>
        <v>0</v>
      </c>
      <c r="L1122" s="2237">
        <f>IF(ISTEXT(E1122),E1122,IF(ISBLANK(E1122),0,(E1122/E1141)*L1092/1000))</f>
        <v>0</v>
      </c>
      <c r="M1122" s="2237">
        <f>IF(ISTEXT(F1122),F1122,IF(ISBLANK(F1122),0,(F1122/F1141)*M1092/1000))</f>
        <v>0</v>
      </c>
      <c r="N1122" s="2598">
        <f t="shared" si="65"/>
        <v>0</v>
      </c>
      <c r="O1122" s="2801"/>
      <c r="P1122" s="2801"/>
      <c r="Q1122" s="2801"/>
      <c r="R1122" s="2960"/>
      <c r="S1122" s="3202"/>
      <c r="T1122" s="3203"/>
      <c r="U1122" s="2961"/>
      <c r="V1122" s="2808"/>
      <c r="W1122" s="3183" t="str">
        <f t="shared" si="62"/>
        <v/>
      </c>
      <c r="X1122" s="3184" t="str">
        <f t="shared" si="63"/>
        <v/>
      </c>
      <c r="Y1122" s="3189" t="str">
        <f t="shared" si="64"/>
        <v/>
      </c>
      <c r="Z1122" s="2044"/>
      <c r="AA1122" s="3594" t="s">
        <v>2373</v>
      </c>
      <c r="AB1122" s="2801"/>
      <c r="AC1122" s="2801"/>
    </row>
    <row r="1123" spans="1:29" ht="21">
      <c r="A1123" s="5104"/>
      <c r="B1123" s="2235"/>
      <c r="C1123" s="2236"/>
      <c r="D1123" s="2236"/>
      <c r="E1123" s="2236"/>
      <c r="F1123" s="2236"/>
      <c r="G1123" s="2160" t="s">
        <v>608</v>
      </c>
      <c r="H1123" s="2160"/>
      <c r="I1123" s="2237">
        <f>IF(ISTEXT(B1123),B1123,IF(ISBLANK(B1123),0,(B1123/B1141)*I1092/1000))</f>
        <v>0</v>
      </c>
      <c r="J1123" s="2237">
        <f>IF(ISTEXT(C1123),C1123,IF(ISBLANK(C1123),0,(C1123/C1141)*J1092/1000))</f>
        <v>0</v>
      </c>
      <c r="K1123" s="2237">
        <f>IF(ISTEXT(D1123),D1123,IF(ISBLANK(D1123),0,(D1123/D1141)*K1092/1000))</f>
        <v>0</v>
      </c>
      <c r="L1123" s="2237">
        <f>IF(ISTEXT(E1123),E1123,IF(ISBLANK(E1123),0,(E1123/E1141)*L1092/1000))</f>
        <v>0</v>
      </c>
      <c r="M1123" s="2237">
        <f>IF(ISTEXT(F1123),F1123,IF(ISBLANK(F1123),0,(F1123/F1141)*M1092/1000))</f>
        <v>0</v>
      </c>
      <c r="N1123" s="2598">
        <f t="shared" si="65"/>
        <v>0</v>
      </c>
      <c r="O1123" s="2801"/>
      <c r="P1123" s="2801"/>
      <c r="Q1123" s="2801"/>
      <c r="R1123" s="2960"/>
      <c r="S1123" s="3202"/>
      <c r="T1123" s="3431"/>
      <c r="U1123" s="2961"/>
      <c r="V1123" s="2808"/>
      <c r="W1123" s="3183" t="str">
        <f t="shared" si="62"/>
        <v/>
      </c>
      <c r="X1123" s="3184" t="str">
        <f t="shared" si="63"/>
        <v/>
      </c>
      <c r="Y1123" s="3133" t="str">
        <f t="shared" si="64"/>
        <v/>
      </c>
      <c r="Z1123" s="2044"/>
      <c r="AA1123" s="3594" t="s">
        <v>2373</v>
      </c>
      <c r="AB1123" s="2801"/>
      <c r="AC1123" s="2801"/>
    </row>
    <row r="1124" spans="1:29" ht="21">
      <c r="A1124" s="5104"/>
      <c r="B1124" s="2235"/>
      <c r="C1124" s="2236"/>
      <c r="D1124" s="2236"/>
      <c r="E1124" s="2236"/>
      <c r="F1124" s="2236"/>
      <c r="G1124" s="2160" t="s">
        <v>609</v>
      </c>
      <c r="H1124" s="2160"/>
      <c r="I1124" s="2237">
        <f>IF(ISTEXT(B1124),B1124,IF(ISBLANK(B1124),0,(B1124/B1141)*I1092/1000))</f>
        <v>0</v>
      </c>
      <c r="J1124" s="2237">
        <f>IF(ISTEXT(C1124),C1124,IF(ISBLANK(C1124),0,(C1124/C1141)*J1092/1000))</f>
        <v>0</v>
      </c>
      <c r="K1124" s="2237">
        <f>IF(ISTEXT(D1124),D1124,IF(ISBLANK(D1124),0,(D1124/D1141)*K1092/1000))</f>
        <v>0</v>
      </c>
      <c r="L1124" s="2237">
        <f>IF(ISTEXT(E1124),E1124,IF(ISBLANK(E1124),0,(E1124/E1141)*L1092/1000))</f>
        <v>0</v>
      </c>
      <c r="M1124" s="2237">
        <f>IF(ISTEXT(F1124),F1124,IF(ISBLANK(F1124),0,(F1124/F1141)*M1092/1000))</f>
        <v>0</v>
      </c>
      <c r="N1124" s="2598">
        <f t="shared" si="65"/>
        <v>0</v>
      </c>
      <c r="O1124" s="2801"/>
      <c r="P1124" s="2801"/>
      <c r="Q1124" s="2801"/>
      <c r="R1124" s="2960"/>
      <c r="S1124" s="3202"/>
      <c r="T1124" s="3431"/>
      <c r="U1124" s="2961"/>
      <c r="V1124" s="2808"/>
      <c r="W1124" s="3183" t="str">
        <f t="shared" si="62"/>
        <v/>
      </c>
      <c r="X1124" s="3184" t="str">
        <f t="shared" si="63"/>
        <v/>
      </c>
      <c r="Y1124" s="3133" t="str">
        <f t="shared" si="64"/>
        <v/>
      </c>
      <c r="Z1124" s="2044"/>
      <c r="AA1124" s="3594" t="s">
        <v>2373</v>
      </c>
      <c r="AB1124" s="2801"/>
      <c r="AC1124" s="2801"/>
    </row>
    <row r="1125" spans="1:29" ht="21">
      <c r="A1125" s="5104"/>
      <c r="B1125" s="2235"/>
      <c r="C1125" s="2236"/>
      <c r="D1125" s="2236"/>
      <c r="E1125" s="2236"/>
      <c r="F1125" s="2236"/>
      <c r="G1125" s="2160"/>
      <c r="H1125" s="2160"/>
      <c r="I1125" s="2237">
        <f>IF(ISTEXT(B1125),B1125,IF(ISBLANK(B1125),0,(B1125/B1141)*I1092/1000))</f>
        <v>0</v>
      </c>
      <c r="J1125" s="2237">
        <f>IF(ISTEXT(C1125),C1125,IF(ISBLANK(C1125),0,(C1125/C1141)*J1092/1000))</f>
        <v>0</v>
      </c>
      <c r="K1125" s="2237">
        <f>IF(ISTEXT(D1125),D1125,IF(ISBLANK(D1125),0,(D1125/D1141)*K1092/1000))</f>
        <v>0</v>
      </c>
      <c r="L1125" s="2237">
        <f>IF(ISTEXT(E1125),E1125,IF(ISBLANK(E1125),0,(E1125/E1141)*L1092/1000))</f>
        <v>0</v>
      </c>
      <c r="M1125" s="2237">
        <f>IF(ISTEXT(F1125),F1125,IF(ISBLANK(F1125),0,(F1125/F1141)*M1092/1000))</f>
        <v>0</v>
      </c>
      <c r="N1125" s="2598">
        <f t="shared" si="65"/>
        <v>0</v>
      </c>
      <c r="O1125" s="2801"/>
      <c r="P1125" s="2801"/>
      <c r="Q1125" s="2801"/>
      <c r="R1125" s="2960"/>
      <c r="S1125" s="3202"/>
      <c r="T1125" s="3431"/>
      <c r="U1125" s="2961"/>
      <c r="V1125" s="2808"/>
      <c r="W1125" s="3183" t="str">
        <f t="shared" si="62"/>
        <v/>
      </c>
      <c r="X1125" s="3184" t="str">
        <f t="shared" si="63"/>
        <v/>
      </c>
      <c r="Y1125" s="3133" t="str">
        <f t="shared" si="64"/>
        <v/>
      </c>
      <c r="Z1125" s="2044"/>
      <c r="AA1125" s="3594" t="s">
        <v>2373</v>
      </c>
      <c r="AB1125" s="2801"/>
      <c r="AC1125" s="2801"/>
    </row>
    <row r="1126" spans="1:29" ht="21">
      <c r="A1126" s="5104"/>
      <c r="B1126" s="2235"/>
      <c r="C1126" s="2236"/>
      <c r="D1126" s="2236"/>
      <c r="E1126" s="2236"/>
      <c r="F1126" s="2236"/>
      <c r="G1126" s="2160"/>
      <c r="H1126" s="2160"/>
      <c r="I1126" s="2237">
        <f>IF(ISTEXT(B1126),B1126,IF(ISBLANK(B1126),0,(B1126/B1141)*I1092/1000))</f>
        <v>0</v>
      </c>
      <c r="J1126" s="2237">
        <f>IF(ISTEXT(C1126),C1126,IF(ISBLANK(C1126),0,(C1126/C1141)*J1092/1000))</f>
        <v>0</v>
      </c>
      <c r="K1126" s="2237">
        <f>IF(ISTEXT(D1126),D1126,IF(ISBLANK(D1126),0,(D1126/D1141)*K1092/1000))</f>
        <v>0</v>
      </c>
      <c r="L1126" s="2237">
        <f>IF(ISTEXT(E1126),E1126,IF(ISBLANK(E1126),0,(E1126/E1141)*L1092/1000))</f>
        <v>0</v>
      </c>
      <c r="M1126" s="2237">
        <f>IF(ISTEXT(F1126),F1126,IF(ISBLANK(F1126),0,(F1126/F1141)*M1092/1000))</f>
        <v>0</v>
      </c>
      <c r="N1126" s="2598">
        <f t="shared" si="65"/>
        <v>0</v>
      </c>
      <c r="O1126" s="2044"/>
      <c r="P1126" s="2801"/>
      <c r="Q1126" s="2801"/>
      <c r="R1126" s="2960"/>
      <c r="S1126" s="3202"/>
      <c r="T1126" s="3431"/>
      <c r="U1126" s="2961"/>
      <c r="V1126" s="2808"/>
      <c r="W1126" s="3183" t="str">
        <f t="shared" si="62"/>
        <v/>
      </c>
      <c r="X1126" s="3184" t="str">
        <f t="shared" si="63"/>
        <v/>
      </c>
      <c r="Y1126" s="3133" t="str">
        <f t="shared" si="64"/>
        <v/>
      </c>
      <c r="Z1126" s="2044"/>
      <c r="AA1126" s="3594" t="s">
        <v>2373</v>
      </c>
      <c r="AB1126" s="2801"/>
      <c r="AC1126" s="2801"/>
    </row>
    <row r="1127" spans="1:29" ht="21">
      <c r="A1127" s="5104"/>
      <c r="B1127" s="2235"/>
      <c r="C1127" s="2236"/>
      <c r="D1127" s="2236"/>
      <c r="E1127" s="2236"/>
      <c r="F1127" s="2236"/>
      <c r="G1127" s="2160" t="s">
        <v>610</v>
      </c>
      <c r="H1127" s="2160"/>
      <c r="I1127" s="2237">
        <f>IF(ISTEXT(B1127),B1127,IF(ISBLANK(B1127),0,(B1127/B1141)*I1092/1000))</f>
        <v>0</v>
      </c>
      <c r="J1127" s="2237">
        <f>IF(ISTEXT(C1127),C1127,IF(ISBLANK(C1127),0,(C1127/C1141)*J1092/1000))</f>
        <v>0</v>
      </c>
      <c r="K1127" s="2237">
        <f>IF(ISTEXT(D1127),D1127,IF(ISBLANK(D1127),0,(D1127/D1141)*K1092/1000))</f>
        <v>0</v>
      </c>
      <c r="L1127" s="2237">
        <f>IF(ISTEXT(E1127),E1127,IF(ISBLANK(E1127),0,(E1127/E1141)*L1092/1000))</f>
        <v>0</v>
      </c>
      <c r="M1127" s="2237">
        <f>IF(ISTEXT(F1127),F1127,IF(ISBLANK(F1127),0,(F1127/F1141)*M1092/1000))</f>
        <v>0</v>
      </c>
      <c r="N1127" s="2598">
        <f t="shared" si="65"/>
        <v>0</v>
      </c>
      <c r="O1127" s="2044"/>
      <c r="P1127" s="2801"/>
      <c r="Q1127" s="2801"/>
      <c r="R1127" s="2960"/>
      <c r="S1127" s="3202"/>
      <c r="T1127" s="3431"/>
      <c r="U1127" s="2961"/>
      <c r="V1127" s="2808"/>
      <c r="W1127" s="3183" t="str">
        <f t="shared" si="62"/>
        <v/>
      </c>
      <c r="X1127" s="3184" t="str">
        <f t="shared" si="63"/>
        <v/>
      </c>
      <c r="Y1127" s="3133" t="str">
        <f t="shared" si="64"/>
        <v/>
      </c>
      <c r="Z1127" s="2044"/>
      <c r="AA1127" s="3594" t="s">
        <v>2373</v>
      </c>
      <c r="AB1127" s="2801"/>
      <c r="AC1127" s="2801"/>
    </row>
    <row r="1128" spans="1:29" ht="21">
      <c r="A1128" s="5104"/>
      <c r="B1128" s="2235"/>
      <c r="C1128" s="2236"/>
      <c r="D1128" s="2236"/>
      <c r="E1128" s="2236"/>
      <c r="F1128" s="2236"/>
      <c r="G1128" s="2160" t="s">
        <v>611</v>
      </c>
      <c r="H1128" s="2160"/>
      <c r="I1128" s="2237">
        <f>IF(ISTEXT(B1128),B1128,IF(ISBLANK(B1128),0,(B1128/B1141)*I1092/1000))</f>
        <v>0</v>
      </c>
      <c r="J1128" s="2237">
        <f>IF(ISTEXT(C1128),C1128,IF(ISBLANK(C1128),0,(C1128/C1141)*J1092/1000))</f>
        <v>0</v>
      </c>
      <c r="K1128" s="2237">
        <f>IF(ISTEXT(D1128),D1128,IF(ISBLANK(D1128),0,(D1128/D1141)*K1092/1000))</f>
        <v>0</v>
      </c>
      <c r="L1128" s="2237">
        <f>IF(ISTEXT(E1128),E1128,IF(ISBLANK(E1128),0,(E1128/E1141)*L1092/1000))</f>
        <v>0</v>
      </c>
      <c r="M1128" s="2237">
        <f>IF(ISTEXT(F1128),F1128,IF(ISBLANK(F1128),0,(F1128/F1141)*M1092/1000))</f>
        <v>0</v>
      </c>
      <c r="N1128" s="2598">
        <f t="shared" si="65"/>
        <v>0</v>
      </c>
      <c r="O1128" s="2044"/>
      <c r="P1128" s="2801"/>
      <c r="Q1128" s="2801"/>
      <c r="R1128" s="2960"/>
      <c r="S1128" s="3202"/>
      <c r="T1128" s="3431"/>
      <c r="U1128" s="2961"/>
      <c r="V1128" s="2808"/>
      <c r="W1128" s="3183" t="str">
        <f t="shared" si="62"/>
        <v/>
      </c>
      <c r="X1128" s="3184" t="str">
        <f t="shared" si="63"/>
        <v/>
      </c>
      <c r="Y1128" s="3133" t="str">
        <f t="shared" si="64"/>
        <v/>
      </c>
      <c r="Z1128" s="2044"/>
      <c r="AA1128" s="3594" t="s">
        <v>2373</v>
      </c>
      <c r="AB1128" s="2801"/>
      <c r="AC1128" s="2801"/>
    </row>
    <row r="1129" spans="1:29" ht="21">
      <c r="A1129" s="5104"/>
      <c r="B1129" s="2235"/>
      <c r="C1129" s="2236"/>
      <c r="D1129" s="2236"/>
      <c r="E1129" s="2236"/>
      <c r="F1129" s="2236"/>
      <c r="G1129" s="2160" t="s">
        <v>612</v>
      </c>
      <c r="H1129" s="2160"/>
      <c r="I1129" s="2237">
        <f>IF(ISTEXT(B1129),B1129,IF(ISBLANK(B1129),0,(B1129/B1141)*I1092/1000))</f>
        <v>0</v>
      </c>
      <c r="J1129" s="2237">
        <f>IF(ISTEXT(C1129),C1129,IF(ISBLANK(C1129),0,(C1129/C1141)*J1092/1000))</f>
        <v>0</v>
      </c>
      <c r="K1129" s="2237">
        <f>IF(ISTEXT(D1129),D1129,IF(ISBLANK(D1129),0,(D1129/D1141)*K1092/1000))</f>
        <v>0</v>
      </c>
      <c r="L1129" s="2237">
        <f>IF(ISTEXT(E1129),E1129,IF(ISBLANK(E1129),0,(E1129/E1141)*L1092/1000))</f>
        <v>0</v>
      </c>
      <c r="M1129" s="2237">
        <f>IF(ISTEXT(F1129),F1129,IF(ISBLANK(F1129),0,(F1129/F1141)*M1092/1000))</f>
        <v>0</v>
      </c>
      <c r="N1129" s="2598">
        <f t="shared" si="65"/>
        <v>0</v>
      </c>
      <c r="O1129" s="2044"/>
      <c r="P1129" s="2801"/>
      <c r="Q1129" s="2801"/>
      <c r="R1129" s="2960"/>
      <c r="S1129" s="3202"/>
      <c r="T1129" s="3431"/>
      <c r="U1129" s="2961"/>
      <c r="V1129" s="2808"/>
      <c r="W1129" s="3183" t="str">
        <f t="shared" si="62"/>
        <v/>
      </c>
      <c r="X1129" s="3184" t="str">
        <f t="shared" si="63"/>
        <v/>
      </c>
      <c r="Y1129" s="3133" t="str">
        <f t="shared" si="64"/>
        <v/>
      </c>
      <c r="Z1129" s="2044"/>
      <c r="AA1129" s="3594" t="s">
        <v>2373</v>
      </c>
      <c r="AB1129" s="2801"/>
      <c r="AC1129" s="2801"/>
    </row>
    <row r="1130" spans="1:29" ht="21">
      <c r="A1130" s="5104"/>
      <c r="B1130" s="2235"/>
      <c r="C1130" s="2236"/>
      <c r="D1130" s="2236"/>
      <c r="E1130" s="2236"/>
      <c r="F1130" s="2236"/>
      <c r="G1130" s="2160"/>
      <c r="H1130" s="2160"/>
      <c r="I1130" s="2237">
        <f>IF(ISTEXT(B1130),B1130,IF(ISBLANK(B1130),0,(B1130/B1141)*I1092/1000))</f>
        <v>0</v>
      </c>
      <c r="J1130" s="2237">
        <f>IF(ISTEXT(C1130),C1130,IF(ISBLANK(C1130),0,(C1130/C1141)*J1092/1000))</f>
        <v>0</v>
      </c>
      <c r="K1130" s="2237">
        <f>IF(ISTEXT(D1130),D1130,IF(ISBLANK(D1130),0,(D1130/D1141)*K1092/1000))</f>
        <v>0</v>
      </c>
      <c r="L1130" s="2237">
        <f>IF(ISTEXT(E1130),E1130,IF(ISBLANK(E1130),0,(E1130/E1141)*L1092/1000))</f>
        <v>0</v>
      </c>
      <c r="M1130" s="2237">
        <f>IF(ISTEXT(F1130),F1130,IF(ISBLANK(F1130),0,(F1130/F1141)*M1092/1000))</f>
        <v>0</v>
      </c>
      <c r="N1130" s="2598">
        <f t="shared" si="65"/>
        <v>0</v>
      </c>
      <c r="O1130" s="2044"/>
      <c r="P1130" s="2801"/>
      <c r="Q1130" s="2801"/>
      <c r="R1130" s="2960"/>
      <c r="S1130" s="3202"/>
      <c r="T1130" s="3431"/>
      <c r="U1130" s="2961"/>
      <c r="V1130" s="2808"/>
      <c r="W1130" s="3183" t="str">
        <f t="shared" si="62"/>
        <v/>
      </c>
      <c r="X1130" s="3184" t="str">
        <f t="shared" si="63"/>
        <v/>
      </c>
      <c r="Y1130" s="3133" t="str">
        <f t="shared" si="64"/>
        <v/>
      </c>
      <c r="Z1130" s="2044"/>
      <c r="AA1130" s="3594" t="s">
        <v>2373</v>
      </c>
      <c r="AB1130" s="2801"/>
      <c r="AC1130" s="2801"/>
    </row>
    <row r="1131" spans="1:29" ht="21">
      <c r="A1131" s="5104"/>
      <c r="B1131" s="2235"/>
      <c r="C1131" s="2236"/>
      <c r="D1131" s="2236"/>
      <c r="E1131" s="2236"/>
      <c r="F1131" s="2236"/>
      <c r="G1131" s="2160"/>
      <c r="H1131" s="2160"/>
      <c r="I1131" s="2237">
        <f>IF(ISTEXT(B1131),B1131,IF(ISBLANK(B1131),0,(B1131/B1141)*I1092/1000))</f>
        <v>0</v>
      </c>
      <c r="J1131" s="2237">
        <f>IF(ISTEXT(C1131),C1131,IF(ISBLANK(C1131),0,(C1131/C1141)*J1092/1000))</f>
        <v>0</v>
      </c>
      <c r="K1131" s="2237">
        <f>IF(ISTEXT(D1131),D1131,IF(ISBLANK(D1131),0,(D1131/D1141)*K1092/1000))</f>
        <v>0</v>
      </c>
      <c r="L1131" s="2237">
        <f>IF(ISTEXT(E1131),E1131,IF(ISBLANK(E1131),0,(E1131/E1141)*L1092/1000))</f>
        <v>0</v>
      </c>
      <c r="M1131" s="2237">
        <f>IF(ISTEXT(F1131),F1131,IF(ISBLANK(F1131),0,(F1131/F1141)*M1092/1000))</f>
        <v>0</v>
      </c>
      <c r="N1131" s="2598">
        <f t="shared" si="65"/>
        <v>0</v>
      </c>
      <c r="O1131" s="2044"/>
      <c r="P1131" s="2801"/>
      <c r="Q1131" s="2801"/>
      <c r="R1131" s="2960"/>
      <c r="S1131" s="3202"/>
      <c r="T1131" s="3431"/>
      <c r="U1131" s="2961"/>
      <c r="V1131" s="2808"/>
      <c r="W1131" s="3183" t="str">
        <f t="shared" si="62"/>
        <v/>
      </c>
      <c r="X1131" s="3184" t="str">
        <f t="shared" si="63"/>
        <v/>
      </c>
      <c r="Y1131" s="3133" t="str">
        <f t="shared" si="64"/>
        <v/>
      </c>
      <c r="Z1131" s="2044"/>
      <c r="AA1131" s="3594" t="s">
        <v>2373</v>
      </c>
      <c r="AB1131" s="2801"/>
      <c r="AC1131" s="2801"/>
    </row>
    <row r="1132" spans="1:29" ht="21">
      <c r="A1132" s="5104"/>
      <c r="B1132" s="2235"/>
      <c r="C1132" s="2236"/>
      <c r="D1132" s="2236"/>
      <c r="E1132" s="2236"/>
      <c r="F1132" s="2236"/>
      <c r="G1132" s="2160"/>
      <c r="H1132" s="2160"/>
      <c r="I1132" s="2237">
        <f>IF(ISTEXT(B1132),B1132,IF(ISBLANK(B1132),0,(B1132/B1141)*I1092/1000))</f>
        <v>0</v>
      </c>
      <c r="J1132" s="2237">
        <f>IF(ISTEXT(C1132),C1132,IF(ISBLANK(C1132),0,(C1132/C1141)*J1092/1000))</f>
        <v>0</v>
      </c>
      <c r="K1132" s="2237">
        <f>IF(ISTEXT(D1132),D1132,IF(ISBLANK(D1132),0,(D1132/D1141)*K1092/1000))</f>
        <v>0</v>
      </c>
      <c r="L1132" s="2237">
        <f>IF(ISTEXT(E1132),E1132,IF(ISBLANK(E1132),0,(E1132/E1141)*L1092/1000))</f>
        <v>0</v>
      </c>
      <c r="M1132" s="2237">
        <f>IF(ISTEXT(F1132),F1132,IF(ISBLANK(F1132),0,(F1132/F1141)*M1092/1000))</f>
        <v>0</v>
      </c>
      <c r="N1132" s="2598">
        <f t="shared" si="65"/>
        <v>0</v>
      </c>
      <c r="O1132" s="2044"/>
      <c r="P1132" s="2801"/>
      <c r="Q1132" s="2801"/>
      <c r="R1132" s="2960"/>
      <c r="S1132" s="3202"/>
      <c r="T1132" s="3431"/>
      <c r="U1132" s="2961"/>
      <c r="V1132" s="2808"/>
      <c r="W1132" s="3183" t="str">
        <f t="shared" si="62"/>
        <v/>
      </c>
      <c r="X1132" s="3184" t="str">
        <f t="shared" si="63"/>
        <v/>
      </c>
      <c r="Y1132" s="3133" t="str">
        <f t="shared" si="64"/>
        <v/>
      </c>
      <c r="Z1132" s="2044"/>
      <c r="AA1132" s="3594" t="s">
        <v>2373</v>
      </c>
      <c r="AB1132" s="2801"/>
      <c r="AC1132" s="2801"/>
    </row>
    <row r="1133" spans="1:29" ht="21">
      <c r="A1133" s="5104"/>
      <c r="B1133" s="2235"/>
      <c r="C1133" s="2236"/>
      <c r="D1133" s="2236"/>
      <c r="E1133" s="2236"/>
      <c r="F1133" s="2236"/>
      <c r="G1133" s="2160"/>
      <c r="H1133" s="2160"/>
      <c r="I1133" s="2237">
        <f>IF(ISTEXT(B1133),B1133,IF(ISBLANK(B1133),0,(B1133/B1141)*I1092/1000))</f>
        <v>0</v>
      </c>
      <c r="J1133" s="2237">
        <f>IF(ISTEXT(C1133),C1133,IF(ISBLANK(C1133),0,(C1133/C1141)*J1092/1000))</f>
        <v>0</v>
      </c>
      <c r="K1133" s="2237">
        <f>IF(ISTEXT(D1133),D1133,IF(ISBLANK(D1133),0,(D1133/D1141)*K1092/1000))</f>
        <v>0</v>
      </c>
      <c r="L1133" s="2237">
        <f>IF(ISTEXT(E1133),E1133,IF(ISBLANK(E1133),0,(E1133/E1141)*L1092/1000))</f>
        <v>0</v>
      </c>
      <c r="M1133" s="2237">
        <f>IF(ISTEXT(F1133),F1133,IF(ISBLANK(F1133),0,(F1133/F1141)*M1092/1000))</f>
        <v>0</v>
      </c>
      <c r="N1133" s="2598">
        <f t="shared" si="65"/>
        <v>0</v>
      </c>
      <c r="O1133" s="2044"/>
      <c r="P1133" s="2801"/>
      <c r="Q1133" s="2801"/>
      <c r="R1133" s="2960"/>
      <c r="S1133" s="3202"/>
      <c r="T1133" s="3431"/>
      <c r="U1133" s="2961"/>
      <c r="V1133" s="2808"/>
      <c r="W1133" s="3183" t="str">
        <f t="shared" si="62"/>
        <v/>
      </c>
      <c r="X1133" s="3184" t="str">
        <f t="shared" si="63"/>
        <v/>
      </c>
      <c r="Y1133" s="3133" t="str">
        <f t="shared" si="64"/>
        <v/>
      </c>
      <c r="Z1133" s="2044"/>
      <c r="AA1133" s="3594" t="s">
        <v>2373</v>
      </c>
      <c r="AB1133" s="2801"/>
      <c r="AC1133" s="2801"/>
    </row>
    <row r="1134" spans="1:29" ht="21">
      <c r="A1134" s="5104"/>
      <c r="B1134" s="2235"/>
      <c r="C1134" s="2236"/>
      <c r="D1134" s="2236"/>
      <c r="E1134" s="2236"/>
      <c r="F1134" s="2236"/>
      <c r="G1134" s="2160"/>
      <c r="H1134" s="2160"/>
      <c r="I1134" s="2237">
        <f>IF(ISTEXT(B1134),B1134,IF(ISBLANK(B1134),0,(B1134/B1141)*I1092/1000))</f>
        <v>0</v>
      </c>
      <c r="J1134" s="2237">
        <f>IF(ISTEXT(C1134),C1134,IF(ISBLANK(C1134),0,(C1134/C1141)*J1092/1000))</f>
        <v>0</v>
      </c>
      <c r="K1134" s="2237">
        <f>IF(ISTEXT(D1134),D1134,IF(ISBLANK(D1134),0,(D1134/D1141)*K1092/1000))</f>
        <v>0</v>
      </c>
      <c r="L1134" s="2237">
        <f>IF(ISTEXT(E1134),E1134,IF(ISBLANK(E1134),0,(E1134/E1141)*L1092/1000))</f>
        <v>0</v>
      </c>
      <c r="M1134" s="2237">
        <f>IF(ISTEXT(F1134),F1134,IF(ISBLANK(F1134),0,(F1134/F1141)*M1092/1000))</f>
        <v>0</v>
      </c>
      <c r="N1134" s="2598">
        <f t="shared" si="65"/>
        <v>0</v>
      </c>
      <c r="O1134" s="2044"/>
      <c r="P1134" s="2801"/>
      <c r="Q1134" s="2801"/>
      <c r="R1134" s="2960"/>
      <c r="S1134" s="3202"/>
      <c r="T1134" s="3431"/>
      <c r="U1134" s="2961"/>
      <c r="V1134" s="2808"/>
      <c r="W1134" s="3183" t="str">
        <f t="shared" si="62"/>
        <v/>
      </c>
      <c r="X1134" s="3184" t="str">
        <f t="shared" si="63"/>
        <v/>
      </c>
      <c r="Y1134" s="3133" t="str">
        <f t="shared" si="64"/>
        <v/>
      </c>
      <c r="Z1134" s="2044"/>
      <c r="AA1134" s="3594" t="s">
        <v>2373</v>
      </c>
      <c r="AB1134" s="2801"/>
      <c r="AC1134" s="2801"/>
    </row>
    <row r="1135" spans="1:29" ht="21">
      <c r="A1135" s="5104"/>
      <c r="B1135" s="2235"/>
      <c r="C1135" s="2236"/>
      <c r="D1135" s="2236"/>
      <c r="E1135" s="2236"/>
      <c r="F1135" s="2236"/>
      <c r="G1135" s="2160"/>
      <c r="H1135" s="2160"/>
      <c r="I1135" s="2237">
        <f>IF(ISTEXT(B1135),B1135,IF(ISBLANK(B1135),0,(B1135/B1141)*I1092/1000))</f>
        <v>0</v>
      </c>
      <c r="J1135" s="2237">
        <f>IF(ISTEXT(C1135),C1135,IF(ISBLANK(C1135),0,(C1135/C1141)*J1092/1000))</f>
        <v>0</v>
      </c>
      <c r="K1135" s="2237">
        <f>IF(ISTEXT(D1135),D1135,IF(ISBLANK(D1135),0,(D1135/D1141)*K1092/1000))</f>
        <v>0</v>
      </c>
      <c r="L1135" s="2237">
        <f>IF(ISTEXT(E1135),E1135,IF(ISBLANK(E1135),0,(E1135/E1141)*L1092/1000))</f>
        <v>0</v>
      </c>
      <c r="M1135" s="2237">
        <f>IF(ISTEXT(F1135),F1135,IF(ISBLANK(F1135),0,(F1135/F1141)*M1092/1000))</f>
        <v>0</v>
      </c>
      <c r="N1135" s="2598">
        <f t="shared" si="65"/>
        <v>0</v>
      </c>
      <c r="O1135" s="2044"/>
      <c r="P1135" s="2801"/>
      <c r="Q1135" s="2801"/>
      <c r="R1135" s="2960"/>
      <c r="S1135" s="3202"/>
      <c r="T1135" s="3431"/>
      <c r="U1135" s="2961"/>
      <c r="V1135" s="2808"/>
      <c r="W1135" s="3183" t="str">
        <f t="shared" si="62"/>
        <v/>
      </c>
      <c r="X1135" s="3184" t="str">
        <f t="shared" si="63"/>
        <v/>
      </c>
      <c r="Y1135" s="3133" t="str">
        <f t="shared" si="64"/>
        <v/>
      </c>
      <c r="Z1135" s="2044"/>
      <c r="AA1135" s="3594" t="s">
        <v>2373</v>
      </c>
      <c r="AB1135" s="2801"/>
      <c r="AC1135" s="2801"/>
    </row>
    <row r="1136" spans="1:29" ht="21">
      <c r="A1136" s="5104"/>
      <c r="B1136" s="2235"/>
      <c r="C1136" s="2236"/>
      <c r="D1136" s="2236"/>
      <c r="E1136" s="2236"/>
      <c r="F1136" s="2236"/>
      <c r="G1136" s="2160"/>
      <c r="H1136" s="2160"/>
      <c r="I1136" s="2237">
        <f>IF(ISTEXT(B1136),B1136,IF(ISBLANK(B1136),0,(B1136/B1141)*I1092/1000))</f>
        <v>0</v>
      </c>
      <c r="J1136" s="2237">
        <f>IF(ISTEXT(C1136),C1136,IF(ISBLANK(C1136),0,(C1136/C1141)*J1092/1000))</f>
        <v>0</v>
      </c>
      <c r="K1136" s="2237">
        <f>IF(ISTEXT(D1136),D1136,IF(ISBLANK(D1136),0,(D1136/D1141)*K1092/1000))</f>
        <v>0</v>
      </c>
      <c r="L1136" s="2237">
        <f>IF(ISTEXT(E1136),E1136,IF(ISBLANK(E1136),0,(E1136/E1141)*L1092/1000))</f>
        <v>0</v>
      </c>
      <c r="M1136" s="2237">
        <f>IF(ISTEXT(F1136),F1136,IF(ISBLANK(F1136),0,(F1136/F1141)*M1092/1000))</f>
        <v>0</v>
      </c>
      <c r="N1136" s="2598">
        <f t="shared" si="65"/>
        <v>0</v>
      </c>
      <c r="O1136" s="2044"/>
      <c r="P1136" s="2801"/>
      <c r="Q1136" s="2801"/>
      <c r="R1136" s="2960"/>
      <c r="S1136" s="3202"/>
      <c r="T1136" s="3431"/>
      <c r="U1136" s="2961"/>
      <c r="V1136" s="2808"/>
      <c r="W1136" s="3183" t="str">
        <f t="shared" si="62"/>
        <v/>
      </c>
      <c r="X1136" s="3184" t="str">
        <f t="shared" si="63"/>
        <v/>
      </c>
      <c r="Y1136" s="3133" t="str">
        <f t="shared" si="64"/>
        <v/>
      </c>
      <c r="Z1136" s="2044"/>
      <c r="AA1136" s="3594" t="s">
        <v>2373</v>
      </c>
    </row>
    <row r="1137" spans="1:34" ht="21">
      <c r="A1137" s="5104"/>
      <c r="B1137" s="2235"/>
      <c r="C1137" s="2236"/>
      <c r="D1137" s="2236"/>
      <c r="E1137" s="2236"/>
      <c r="F1137" s="2236"/>
      <c r="G1137" s="2160"/>
      <c r="H1137" s="2160"/>
      <c r="I1137" s="2237">
        <f>IF(ISTEXT(B1137),B1137,IF(ISBLANK(B1137),0,(B1137/B1141)*I1092/1000))</f>
        <v>0</v>
      </c>
      <c r="J1137" s="2237">
        <f>IF(ISTEXT(C1137),C1137,IF(ISBLANK(C1137),0,(C1137/C1141)*J1092/1000))</f>
        <v>0</v>
      </c>
      <c r="K1137" s="2237">
        <f>IF(ISTEXT(D1137),D1137,IF(ISBLANK(D1137),0,(D1137/D1141)*K1092/1000))</f>
        <v>0</v>
      </c>
      <c r="L1137" s="2237">
        <f>IF(ISTEXT(E1137),E1137,IF(ISBLANK(E1137),0,(E1137/E1141)*L1092/1000))</f>
        <v>0</v>
      </c>
      <c r="M1137" s="2237">
        <f>IF(ISTEXT(F1137),F1137,IF(ISBLANK(F1137),0,(F1137/F1141)*M1092/1000))</f>
        <v>0</v>
      </c>
      <c r="N1137" s="2598">
        <f t="shared" si="65"/>
        <v>0</v>
      </c>
      <c r="O1137" s="2044"/>
      <c r="P1137" s="2801"/>
      <c r="Q1137" s="2801"/>
      <c r="R1137" s="2960"/>
      <c r="S1137" s="3202"/>
      <c r="T1137" s="3431"/>
      <c r="U1137" s="2961"/>
      <c r="V1137" s="2808"/>
      <c r="W1137" s="3183" t="str">
        <f t="shared" si="62"/>
        <v/>
      </c>
      <c r="X1137" s="3184" t="str">
        <f t="shared" si="63"/>
        <v/>
      </c>
      <c r="Y1137" s="3133" t="str">
        <f t="shared" si="64"/>
        <v/>
      </c>
      <c r="Z1137" s="2044"/>
      <c r="AA1137" s="3594" t="s">
        <v>2373</v>
      </c>
      <c r="AB1137" s="2831"/>
      <c r="AC1137" s="2831"/>
    </row>
    <row r="1138" spans="1:34" ht="21">
      <c r="A1138" s="5104"/>
      <c r="B1138" s="2235"/>
      <c r="C1138" s="2236"/>
      <c r="D1138" s="2236"/>
      <c r="E1138" s="2236"/>
      <c r="F1138" s="2236"/>
      <c r="G1138" s="2160"/>
      <c r="H1138" s="2160"/>
      <c r="I1138" s="2237">
        <f>IF(ISTEXT(B1138),B1138,IF(ISBLANK(B1138),0,(B1138/B1141)*I1092/1000))</f>
        <v>0</v>
      </c>
      <c r="J1138" s="2237">
        <f>IF(ISTEXT(C1138),C1138,IF(ISBLANK(C1138),0,(C1138/C1141)*J1092/1000))</f>
        <v>0</v>
      </c>
      <c r="K1138" s="2237">
        <f>IF(ISTEXT(D1138),D1138,IF(ISBLANK(D1138),0,(D1138/D1141)*K1092/1000))</f>
        <v>0</v>
      </c>
      <c r="L1138" s="2237">
        <f>IF(ISTEXT(E1138),E1138,IF(ISBLANK(E1138),0,(E1138/E1141)*L1092/1000))</f>
        <v>0</v>
      </c>
      <c r="M1138" s="2237">
        <f>IF(ISTEXT(F1138),F1138,IF(ISBLANK(F1138),0,(F1138/F1141)*M1092/1000))</f>
        <v>0</v>
      </c>
      <c r="N1138" s="2598">
        <f t="shared" si="65"/>
        <v>0</v>
      </c>
      <c r="O1138" s="2044"/>
      <c r="P1138" s="2856"/>
      <c r="Q1138" s="2856"/>
      <c r="R1138" s="2856"/>
      <c r="S1138" s="3202"/>
      <c r="T1138" s="3431"/>
      <c r="U1138" s="2961"/>
      <c r="V1138" s="2808"/>
      <c r="W1138" s="3183" t="str">
        <f t="shared" si="62"/>
        <v/>
      </c>
      <c r="X1138" s="3184" t="str">
        <f t="shared" si="63"/>
        <v/>
      </c>
      <c r="Y1138" s="3133" t="str">
        <f t="shared" si="64"/>
        <v/>
      </c>
      <c r="Z1138" s="2044"/>
      <c r="AA1138" s="3755" t="s">
        <v>2974</v>
      </c>
      <c r="AB1138" s="2834"/>
      <c r="AC1138" s="2834"/>
      <c r="AD1138" s="2834"/>
      <c r="AE1138" s="2834"/>
    </row>
    <row r="1139" spans="1:34" ht="21.75" thickBot="1">
      <c r="A1139" s="5104"/>
      <c r="B1139" s="2235"/>
      <c r="C1139" s="2236"/>
      <c r="D1139" s="2236"/>
      <c r="E1139" s="2236"/>
      <c r="F1139" s="2236"/>
      <c r="G1139" s="2160"/>
      <c r="H1139" s="2160"/>
      <c r="I1139" s="2237">
        <f>IF(ISTEXT(B1139),B1139,IF(ISBLANK(B1139),0,(B1139/B1141)*I1092/1000))</f>
        <v>0</v>
      </c>
      <c r="J1139" s="2237">
        <f>IF(ISTEXT(C1139),C1139,IF(ISBLANK(C1139),0,(C1139/C1141)*J1092/1000))</f>
        <v>0</v>
      </c>
      <c r="K1139" s="2237">
        <f>IF(ISTEXT(D1139),D1139,IF(ISBLANK(D1139),0,(D1139/D1141)*K1092/1000))</f>
        <v>0</v>
      </c>
      <c r="L1139" s="2237">
        <f>IF(ISTEXT(E1139),E1139,IF(ISBLANK(E1139),0,(E1139/E1141)*L1092/1000))</f>
        <v>0</v>
      </c>
      <c r="M1139" s="2237">
        <f>IF(ISTEXT(F1139),F1139,IF(ISBLANK(F1139),0,(F1139/F1141)*M1092/1000))</f>
        <v>0</v>
      </c>
      <c r="N1139" s="2598">
        <f t="shared" si="65"/>
        <v>0</v>
      </c>
      <c r="O1139" s="2044"/>
      <c r="P1139" s="2856"/>
      <c r="Q1139" s="2856"/>
      <c r="R1139" s="2856"/>
      <c r="S1139" s="3432"/>
      <c r="T1139" s="3307"/>
      <c r="U1139" s="3433"/>
      <c r="V1139" s="2823"/>
      <c r="W1139" s="3434" t="str">
        <f t="shared" si="62"/>
        <v/>
      </c>
      <c r="X1139" s="3186" t="str">
        <f t="shared" si="63"/>
        <v/>
      </c>
      <c r="Y1139" s="3435" t="str">
        <f t="shared" si="64"/>
        <v/>
      </c>
      <c r="Z1139" s="2044"/>
      <c r="AA1139" s="3755" t="s">
        <v>2974</v>
      </c>
      <c r="AB1139" s="2834"/>
      <c r="AC1139" s="2834"/>
      <c r="AD1139" s="2834"/>
      <c r="AE1139" s="2834"/>
      <c r="AF1139" s="2410"/>
      <c r="AG1139" s="2410"/>
      <c r="AH1139" s="2410"/>
    </row>
    <row r="1140" spans="1:34" ht="23.25">
      <c r="A1140" s="5104"/>
      <c r="B1140" s="2601"/>
      <c r="C1140" s="2602"/>
      <c r="D1140" s="2602"/>
      <c r="E1140" s="2602"/>
      <c r="F1140" s="2602"/>
      <c r="G1140" s="2602"/>
      <c r="H1140" s="2602"/>
      <c r="I1140" s="2602"/>
      <c r="J1140" s="2602"/>
      <c r="K1140" s="2602"/>
      <c r="L1140" s="2602"/>
      <c r="M1140" s="2602"/>
      <c r="N1140" s="2735"/>
      <c r="O1140" s="2044"/>
      <c r="P1140" s="2856"/>
      <c r="Q1140" s="2856"/>
      <c r="R1140" s="2856"/>
      <c r="S1140" s="3206"/>
      <c r="T1140" s="3207"/>
      <c r="U1140" s="5036" t="s">
        <v>2427</v>
      </c>
      <c r="V1140" s="5037"/>
      <c r="W1140" s="3196"/>
      <c r="X1140" s="3196"/>
      <c r="Y1140" s="3208"/>
      <c r="Z1140" s="2044"/>
      <c r="AA1140" s="3755" t="s">
        <v>2974</v>
      </c>
      <c r="AB1140" s="2834"/>
      <c r="AC1140" s="2834"/>
      <c r="AD1140" s="2834"/>
      <c r="AE1140" s="2834"/>
      <c r="AF1140" s="2156"/>
      <c r="AG1140" s="2156"/>
      <c r="AH1140" s="2156"/>
    </row>
    <row r="1141" spans="1:34" ht="15.75" customHeight="1">
      <c r="A1141" s="5104"/>
      <c r="B1141" s="2514">
        <f t="shared" ref="B1141:E1141" si="66">SUM(B1101:B1139)/1000</f>
        <v>0.2</v>
      </c>
      <c r="C1141" s="2515">
        <f t="shared" si="66"/>
        <v>0.1</v>
      </c>
      <c r="D1141" s="2515">
        <f t="shared" si="66"/>
        <v>0.05</v>
      </c>
      <c r="E1141" s="2515">
        <f t="shared" si="66"/>
        <v>0</v>
      </c>
      <c r="F1141" s="2515">
        <f>SUM(F1101:F1139)/1000</f>
        <v>0.5</v>
      </c>
      <c r="G1141" s="2516" t="s">
        <v>313</v>
      </c>
      <c r="H1141" s="2516"/>
      <c r="I1141" s="2603">
        <f t="shared" ref="I1141:J1141" si="67">SUM(I1101:I1140)</f>
        <v>1</v>
      </c>
      <c r="J1141" s="2603">
        <f t="shared" si="67"/>
        <v>1</v>
      </c>
      <c r="K1141" s="2603">
        <f>SUM(K1101:K1140)</f>
        <v>2</v>
      </c>
      <c r="L1141" s="2603">
        <f t="shared" ref="L1141" si="68">SUM(L1100:L1140)</f>
        <v>0</v>
      </c>
      <c r="M1141" s="2603">
        <f>SUM(M1101:M1140)</f>
        <v>2</v>
      </c>
      <c r="N1141" s="2604">
        <f>SUM(N1101:N1140)</f>
        <v>6</v>
      </c>
      <c r="O1141" s="2044"/>
      <c r="P1141" s="2856"/>
      <c r="Q1141" s="2856"/>
      <c r="R1141" s="2856"/>
      <c r="S1141" s="2912"/>
      <c r="T1141" s="624"/>
      <c r="U1141" s="5038" t="s">
        <v>2788</v>
      </c>
      <c r="V1141" s="5039"/>
      <c r="W1141" s="3197"/>
      <c r="X1141" s="3197"/>
      <c r="Y1141" s="3209"/>
      <c r="Z1141" s="2044"/>
      <c r="AA1141" s="3755" t="s">
        <v>2974</v>
      </c>
      <c r="AB1141" s="2834"/>
      <c r="AC1141" s="2834"/>
      <c r="AD1141" s="2834"/>
      <c r="AE1141" s="2834"/>
      <c r="AF1141" s="2156"/>
      <c r="AG1141" s="2156"/>
      <c r="AH1141" s="2156"/>
    </row>
    <row r="1142" spans="1:34" ht="15.75" customHeight="1" thickBot="1">
      <c r="A1142" s="5104"/>
      <c r="B1142" s="2605">
        <f>B1141*1000</f>
        <v>200</v>
      </c>
      <c r="C1142" s="2606">
        <f>C1141*1000</f>
        <v>100</v>
      </c>
      <c r="D1142" s="2606">
        <f>D1141*1000</f>
        <v>50</v>
      </c>
      <c r="E1142" s="2606">
        <f>E1141*1000</f>
        <v>0</v>
      </c>
      <c r="F1142" s="2606">
        <f>F1141*1000</f>
        <v>500</v>
      </c>
      <c r="G1142" s="2607" t="s">
        <v>585</v>
      </c>
      <c r="H1142" s="2516"/>
      <c r="I1142" s="2606">
        <f t="shared" ref="I1142:N1142" si="69">I1141*1000</f>
        <v>1000</v>
      </c>
      <c r="J1142" s="2606">
        <f t="shared" si="69"/>
        <v>1000</v>
      </c>
      <c r="K1142" s="2606">
        <f t="shared" si="69"/>
        <v>2000</v>
      </c>
      <c r="L1142" s="2606">
        <f t="shared" si="69"/>
        <v>0</v>
      </c>
      <c r="M1142" s="2606">
        <f t="shared" si="69"/>
        <v>2000</v>
      </c>
      <c r="N1142" s="2608">
        <f t="shared" si="69"/>
        <v>6000</v>
      </c>
      <c r="O1142" s="2044"/>
      <c r="P1142" s="2856"/>
      <c r="Q1142" s="2856"/>
      <c r="R1142" s="2856"/>
      <c r="S1142" s="3205"/>
      <c r="T1142" s="551"/>
      <c r="U1142" s="5040"/>
      <c r="V1142" s="5041"/>
      <c r="W1142" s="3198"/>
      <c r="X1142" s="3198"/>
      <c r="Y1142" s="3210"/>
      <c r="Z1142" s="2044"/>
      <c r="AA1142" s="3755" t="s">
        <v>2974</v>
      </c>
      <c r="AB1142" s="2834"/>
      <c r="AC1142" s="2834"/>
      <c r="AD1142" s="2834"/>
      <c r="AE1142" s="2834"/>
      <c r="AF1142" s="2156"/>
      <c r="AG1142" s="2156"/>
      <c r="AH1142" s="2156"/>
    </row>
    <row r="1143" spans="1:34" ht="15" customHeight="1" thickBot="1">
      <c r="A1143" s="5104"/>
      <c r="B1143" s="5105"/>
      <c r="C1143" s="5116"/>
      <c r="D1143" s="5116"/>
      <c r="E1143" s="5116"/>
      <c r="F1143" s="5116"/>
      <c r="G1143" s="5116"/>
      <c r="H1143" s="5116"/>
      <c r="I1143" s="5116"/>
      <c r="J1143" s="5116"/>
      <c r="K1143" s="5116"/>
      <c r="L1143" s="5116"/>
      <c r="M1143" s="5116"/>
      <c r="N1143" s="5107"/>
      <c r="O1143" s="2044"/>
      <c r="P1143" s="2856"/>
      <c r="Q1143" s="2856"/>
      <c r="R1143" s="2856"/>
      <c r="S1143" s="3204">
        <f t="shared" ref="S1143:Y1143" ca="1" si="70">CELL("largeur",S1143)</f>
        <v>42</v>
      </c>
      <c r="T1143" s="3204">
        <f t="shared" ca="1" si="70"/>
        <v>12</v>
      </c>
      <c r="U1143" s="3164">
        <f t="shared" ca="1" si="70"/>
        <v>28</v>
      </c>
      <c r="V1143" s="3164">
        <f t="shared" ca="1" si="70"/>
        <v>36</v>
      </c>
      <c r="W1143" s="3164">
        <f t="shared" ca="1" si="70"/>
        <v>36</v>
      </c>
      <c r="X1143" s="3164">
        <f t="shared" ca="1" si="70"/>
        <v>35</v>
      </c>
      <c r="Y1143" s="3164">
        <f t="shared" ca="1" si="70"/>
        <v>48</v>
      </c>
      <c r="Z1143" s="2044"/>
      <c r="AA1143" s="3755" t="s">
        <v>2974</v>
      </c>
      <c r="AB1143" s="2834"/>
      <c r="AC1143" s="2834"/>
      <c r="AD1143" s="2834"/>
      <c r="AE1143" s="2834"/>
      <c r="AF1143" s="2156"/>
      <c r="AG1143" s="2156"/>
      <c r="AH1143" s="2156"/>
    </row>
    <row r="1144" spans="1:34" ht="23.25">
      <c r="A1144" s="5104"/>
      <c r="B1144" s="2609" t="s">
        <v>264</v>
      </c>
      <c r="C1144" s="3501" t="s">
        <v>281</v>
      </c>
      <c r="D1144" s="5117"/>
      <c r="E1144" s="5118"/>
      <c r="F1144" s="5118"/>
      <c r="G1144" s="5118"/>
      <c r="H1144" s="5118"/>
      <c r="I1144" s="5118"/>
      <c r="J1144" s="5118"/>
      <c r="K1144" s="5118"/>
      <c r="L1144" s="5118"/>
      <c r="M1144" s="5118"/>
      <c r="N1144" s="5119"/>
      <c r="O1144" s="2044"/>
      <c r="P1144" s="2856"/>
      <c r="Q1144" s="2856"/>
      <c r="R1144" s="2856"/>
      <c r="S1144" s="3199" t="s">
        <v>2781</v>
      </c>
      <c r="T1144" s="3137"/>
      <c r="U1144" s="3137"/>
      <c r="V1144" s="3140"/>
      <c r="W1144" s="2869" t="s">
        <v>2402</v>
      </c>
      <c r="X1144" s="2870"/>
      <c r="Y1144" s="2871"/>
      <c r="Z1144" s="2044"/>
      <c r="AA1144" s="3755" t="s">
        <v>2974</v>
      </c>
      <c r="AB1144" s="2834"/>
      <c r="AC1144" s="2834"/>
      <c r="AD1144" s="2834"/>
      <c r="AE1144" s="2834"/>
      <c r="AF1144" s="2156"/>
      <c r="AG1144" s="2156"/>
      <c r="AH1144" s="2156"/>
    </row>
    <row r="1145" spans="1:34" ht="15" customHeight="1">
      <c r="A1145" s="5104"/>
      <c r="B1145" s="5105" t="s">
        <v>2387</v>
      </c>
      <c r="C1145" s="5106"/>
      <c r="D1145" s="5106"/>
      <c r="E1145" s="5106"/>
      <c r="F1145" s="5106"/>
      <c r="G1145" s="5106"/>
      <c r="H1145" s="5106"/>
      <c r="I1145" s="5106"/>
      <c r="J1145" s="5106"/>
      <c r="K1145" s="5106"/>
      <c r="L1145" s="5106"/>
      <c r="M1145" s="5106"/>
      <c r="N1145" s="5107"/>
      <c r="O1145" s="2044"/>
      <c r="P1145" s="2856"/>
      <c r="Q1145" s="2856"/>
      <c r="R1145" s="2856"/>
      <c r="S1145" s="3200" t="s">
        <v>2783</v>
      </c>
      <c r="T1145" s="3138"/>
      <c r="U1145" s="3138"/>
      <c r="V1145" s="3141"/>
      <c r="W1145" s="2868" t="s">
        <v>2404</v>
      </c>
      <c r="X1145" s="2872"/>
      <c r="Y1145" s="3193"/>
      <c r="Z1145" s="2044"/>
      <c r="AA1145" s="3755" t="s">
        <v>2974</v>
      </c>
      <c r="AB1145" s="2834"/>
      <c r="AC1145" s="2834"/>
      <c r="AD1145" s="2834"/>
      <c r="AE1145" s="2834"/>
      <c r="AF1145" s="2156"/>
      <c r="AG1145" s="2156"/>
      <c r="AH1145" s="2156"/>
    </row>
    <row r="1146" spans="1:34" ht="23.25">
      <c r="A1146" s="5104"/>
      <c r="B1146" s="5098" t="str">
        <f>B1096</f>
        <v>suprême  de volaille</v>
      </c>
      <c r="C1146" s="5099"/>
      <c r="D1146" s="5099"/>
      <c r="E1146" s="5099"/>
      <c r="F1146" s="5099"/>
      <c r="G1146" s="5099"/>
      <c r="H1146" s="5099"/>
      <c r="I1146" s="5099"/>
      <c r="J1146" s="5099"/>
      <c r="K1146" s="5099"/>
      <c r="L1146" s="5099"/>
      <c r="M1146" s="5099"/>
      <c r="N1146" s="5100"/>
      <c r="O1146" s="2044"/>
      <c r="P1146" s="2856"/>
      <c r="Q1146" s="2856"/>
      <c r="R1146" s="2856"/>
      <c r="S1146" s="3200" t="s">
        <v>2782</v>
      </c>
      <c r="T1146" s="3138"/>
      <c r="U1146" s="3138"/>
      <c r="V1146" s="3142"/>
      <c r="W1146" s="2868" t="s">
        <v>2406</v>
      </c>
      <c r="X1146" s="2872"/>
      <c r="Y1146" s="3193"/>
      <c r="Z1146" s="2044"/>
      <c r="AA1146" s="3755" t="s">
        <v>2974</v>
      </c>
      <c r="AB1146" s="2834"/>
      <c r="AC1146" s="2834"/>
      <c r="AD1146" s="2834"/>
      <c r="AE1146" s="2834"/>
      <c r="AF1146" s="2156"/>
      <c r="AG1146" s="2156"/>
      <c r="AH1146" s="2156"/>
    </row>
    <row r="1147" spans="1:34" ht="23.25">
      <c r="A1147" s="5104"/>
      <c r="B1147" s="5101"/>
      <c r="C1147" s="5102"/>
      <c r="D1147" s="5102"/>
      <c r="E1147" s="5102"/>
      <c r="F1147" s="5102"/>
      <c r="G1147" s="5102"/>
      <c r="H1147" s="5102"/>
      <c r="I1147" s="5102"/>
      <c r="J1147" s="5102"/>
      <c r="K1147" s="5102"/>
      <c r="L1147" s="5102"/>
      <c r="M1147" s="5102"/>
      <c r="N1147" s="5103"/>
      <c r="O1147" s="2044"/>
      <c r="P1147" s="2856"/>
      <c r="Q1147" s="2856"/>
      <c r="R1147" s="2856"/>
      <c r="S1147" s="3200" t="s">
        <v>2407</v>
      </c>
      <c r="T1147" s="3138"/>
      <c r="U1147" s="3138"/>
      <c r="V1147" s="3143"/>
      <c r="W1147" s="2868" t="s">
        <v>2408</v>
      </c>
      <c r="X1147" s="2872"/>
      <c r="Y1147" s="3193"/>
      <c r="Z1147" s="2044"/>
      <c r="AA1147" s="3755" t="s">
        <v>2974</v>
      </c>
      <c r="AB1147" s="2834"/>
      <c r="AC1147" s="2834"/>
      <c r="AD1147" s="2834"/>
      <c r="AE1147" s="2834"/>
      <c r="AF1147" s="2358"/>
      <c r="AG1147" s="2358"/>
      <c r="AH1147" s="2358"/>
    </row>
    <row r="1148" spans="1:34" ht="23.25">
      <c r="A1148" s="5104"/>
      <c r="B1148" s="2395"/>
      <c r="C1148" s="2396" t="s">
        <v>314</v>
      </c>
      <c r="D1148" s="2397"/>
      <c r="E1148" s="2397"/>
      <c r="F1148" s="2397"/>
      <c r="G1148" s="5086" t="s">
        <v>263</v>
      </c>
      <c r="H1148" s="5086"/>
      <c r="I1148" s="5086"/>
      <c r="J1148" s="5086"/>
      <c r="K1148" s="5086"/>
      <c r="L1148" s="5086"/>
      <c r="M1148" s="5086"/>
      <c r="N1148" s="5087"/>
      <c r="O1148" s="2044"/>
      <c r="P1148" s="2856"/>
      <c r="Q1148" s="2856"/>
      <c r="R1148" s="2856"/>
      <c r="S1148" s="3200" t="s">
        <v>2409</v>
      </c>
      <c r="T1148" s="3138"/>
      <c r="U1148" s="3138"/>
      <c r="V1148" s="3143"/>
      <c r="W1148" s="2868" t="s">
        <v>2410</v>
      </c>
      <c r="X1148" s="2872"/>
      <c r="Y1148" s="3193"/>
      <c r="Z1148" s="2044"/>
      <c r="AA1148" s="3755" t="s">
        <v>2974</v>
      </c>
      <c r="AB1148" s="2834"/>
      <c r="AC1148" s="2834"/>
      <c r="AD1148" s="2834"/>
      <c r="AE1148" s="2834"/>
      <c r="AF1148" s="2358"/>
      <c r="AG1148" s="2358"/>
      <c r="AH1148" s="2358"/>
    </row>
    <row r="1149" spans="1:34" ht="19.5" thickBot="1">
      <c r="A1149" s="5104"/>
      <c r="B1149" s="2398"/>
      <c r="C1149" s="2399" t="str">
        <f>SUBSTITUTE(ADDRESS(1,COLUMN(),4),"1","")</f>
        <v>C</v>
      </c>
      <c r="D1149" s="2400" t="s">
        <v>315</v>
      </c>
      <c r="E1149" s="2401"/>
      <c r="F1149" s="2401"/>
      <c r="G1149" s="5086"/>
      <c r="H1149" s="5086"/>
      <c r="I1149" s="5086"/>
      <c r="J1149" s="5086"/>
      <c r="K1149" s="5086"/>
      <c r="L1149" s="5086"/>
      <c r="M1149" s="5086"/>
      <c r="N1149" s="5087"/>
      <c r="O1149" s="2044"/>
      <c r="P1149" s="2856"/>
      <c r="Q1149" s="2856"/>
      <c r="R1149" s="2856"/>
      <c r="S1149" s="3201"/>
      <c r="T1149" s="3139"/>
      <c r="U1149" s="3139"/>
      <c r="V1149" s="3144"/>
      <c r="W1149" s="2873" t="s">
        <v>2411</v>
      </c>
      <c r="X1149" s="2874"/>
      <c r="Y1149" s="2875"/>
      <c r="Z1149" s="2044"/>
      <c r="AA1149" s="3755" t="s">
        <v>2974</v>
      </c>
      <c r="AB1149" s="2834"/>
      <c r="AC1149" s="2834"/>
      <c r="AD1149" s="2834"/>
      <c r="AE1149" s="2834"/>
    </row>
    <row r="1150" spans="1:34" ht="18.75">
      <c r="A1150" s="5104"/>
      <c r="B1150" s="2398"/>
      <c r="C1150" s="3511" t="s">
        <v>316</v>
      </c>
      <c r="D1150" s="2396" t="s">
        <v>317</v>
      </c>
      <c r="E1150" s="2401"/>
      <c r="F1150" s="2401"/>
      <c r="G1150" s="2396"/>
      <c r="H1150" s="2402"/>
      <c r="I1150" s="2402"/>
      <c r="J1150" s="2402"/>
      <c r="K1150" s="2402"/>
      <c r="L1150" s="2402"/>
      <c r="M1150" s="2402"/>
      <c r="N1150" s="2736" t="s">
        <v>2387</v>
      </c>
      <c r="O1150" s="2044"/>
      <c r="P1150" s="2856"/>
      <c r="Q1150" s="2856"/>
      <c r="R1150" s="2856"/>
      <c r="S1150" s="2856"/>
      <c r="T1150" s="2856"/>
      <c r="U1150" s="2044"/>
      <c r="V1150" s="2044"/>
      <c r="W1150" s="2044"/>
      <c r="X1150" s="2044"/>
      <c r="Y1150" s="2044"/>
      <c r="Z1150" s="2044"/>
      <c r="AA1150" s="3755" t="s">
        <v>2974</v>
      </c>
      <c r="AB1150" s="2834"/>
      <c r="AC1150" s="2834"/>
      <c r="AD1150" s="2834"/>
      <c r="AE1150" s="2834"/>
    </row>
    <row r="1151" spans="1:34" ht="26.25">
      <c r="A1151" s="5104"/>
      <c r="B1151" s="2610"/>
      <c r="C1151" s="3551"/>
      <c r="D1151" s="2611"/>
      <c r="E1151" s="2611"/>
      <c r="F1151" s="2611"/>
      <c r="G1151" s="2611"/>
      <c r="H1151" s="2611"/>
      <c r="I1151" s="2611"/>
      <c r="J1151" s="2611"/>
      <c r="K1151" s="2206" t="s">
        <v>318</v>
      </c>
      <c r="L1151" s="2611"/>
      <c r="M1151" s="2611"/>
      <c r="N1151" s="2612"/>
      <c r="O1151" s="2044"/>
      <c r="P1151" s="2856"/>
      <c r="Q1151" s="2856"/>
      <c r="R1151" s="2856"/>
      <c r="S1151" s="2856"/>
      <c r="T1151" s="2856"/>
      <c r="U1151" s="2044"/>
      <c r="V1151" s="2044"/>
      <c r="W1151" s="2699" t="s">
        <v>2917</v>
      </c>
      <c r="X1151" s="2699"/>
      <c r="Y1151" s="2699"/>
      <c r="Z1151" s="2044"/>
      <c r="AA1151" s="3755" t="s">
        <v>2974</v>
      </c>
      <c r="AB1151" s="2834"/>
      <c r="AC1151" s="2834"/>
      <c r="AD1151" s="2834"/>
      <c r="AE1151" s="2834"/>
    </row>
    <row r="1152" spans="1:34" ht="18.75">
      <c r="A1152" s="5104"/>
      <c r="B1152" s="2432" t="s">
        <v>336</v>
      </c>
      <c r="C1152" s="3552"/>
      <c r="D1152" s="2404"/>
      <c r="E1152" s="2195" t="str">
        <f>B1083</f>
        <v>NOM DE LA RECETTE ou d'un élément de la recette  5 RECETTES SUR LA MEME FICHE</v>
      </c>
      <c r="F1152" s="2354"/>
      <c r="G1152" s="2354"/>
      <c r="H1152" s="2354"/>
      <c r="I1152" s="2354"/>
      <c r="J1152" s="2354"/>
      <c r="K1152" s="2206" t="s">
        <v>319</v>
      </c>
      <c r="L1152" s="2354"/>
      <c r="M1152" s="2354"/>
      <c r="N1152" s="2405"/>
      <c r="O1152" s="2044"/>
      <c r="P1152" s="2856"/>
      <c r="Q1152" s="2856"/>
      <c r="R1152" s="2856"/>
      <c r="S1152" s="2856"/>
      <c r="T1152" s="2856"/>
      <c r="U1152" s="2044"/>
      <c r="V1152" s="2044"/>
      <c r="W1152" s="2410" t="s">
        <v>56</v>
      </c>
      <c r="X1152" s="2410"/>
      <c r="Y1152" s="2410"/>
      <c r="Z1152" s="2044"/>
      <c r="AA1152" s="3755" t="s">
        <v>2974</v>
      </c>
      <c r="AB1152" s="2834"/>
      <c r="AC1152" s="2834"/>
      <c r="AD1152" s="2834"/>
      <c r="AE1152" s="2834"/>
    </row>
    <row r="1153" spans="1:31" ht="18.75">
      <c r="A1153" s="5104"/>
      <c r="B1153" s="2461"/>
      <c r="C1153" s="3549"/>
      <c r="D1153" s="2407"/>
      <c r="E1153" s="2354"/>
      <c r="F1153" s="2408"/>
      <c r="G1153" s="2408"/>
      <c r="H1153" s="2408"/>
      <c r="I1153" s="2408"/>
      <c r="J1153" s="2408"/>
      <c r="K1153" s="2206" t="s">
        <v>321</v>
      </c>
      <c r="L1153" s="2408"/>
      <c r="M1153" s="2408"/>
      <c r="N1153" s="2409"/>
      <c r="O1153" s="2044"/>
      <c r="P1153" s="2856"/>
      <c r="Q1153" s="2856"/>
      <c r="R1153" s="2856"/>
      <c r="S1153" s="2856"/>
      <c r="T1153" s="2856"/>
      <c r="U1153" s="2044"/>
      <c r="V1153" s="2044"/>
      <c r="W1153" s="2156" t="s">
        <v>57</v>
      </c>
      <c r="X1153" s="2156"/>
      <c r="Y1153" s="2156"/>
      <c r="Z1153" s="2044"/>
      <c r="AA1153" s="3755" t="s">
        <v>2974</v>
      </c>
      <c r="AB1153" s="2834"/>
      <c r="AC1153" s="2834"/>
      <c r="AD1153" s="2834"/>
      <c r="AE1153" s="2834"/>
    </row>
    <row r="1154" spans="1:31" ht="18.75">
      <c r="A1154" s="5104"/>
      <c r="B1154" s="2406">
        <v>1</v>
      </c>
      <c r="C1154" s="3550" t="s">
        <v>320</v>
      </c>
      <c r="D1154" s="2410"/>
      <c r="E1154" s="2410"/>
      <c r="F1154" s="2410"/>
      <c r="G1154" s="2410"/>
      <c r="H1154" s="2410"/>
      <c r="I1154" s="2410"/>
      <c r="J1154" s="2410"/>
      <c r="K1154" s="2410"/>
      <c r="L1154" s="2410"/>
      <c r="M1154" s="2410"/>
      <c r="N1154" s="2411"/>
      <c r="O1154" s="2044"/>
      <c r="P1154" s="2856"/>
      <c r="Q1154" s="2856"/>
      <c r="R1154" s="2856"/>
      <c r="S1154" s="2856"/>
      <c r="T1154" s="2856"/>
      <c r="U1154" s="2044"/>
      <c r="V1154" s="2044"/>
      <c r="W1154" s="2156" t="s">
        <v>37</v>
      </c>
      <c r="X1154" s="2156"/>
      <c r="Y1154" s="2156"/>
      <c r="Z1154" s="2044"/>
      <c r="AA1154" s="3755" t="s">
        <v>2974</v>
      </c>
      <c r="AB1154" s="2834"/>
      <c r="AC1154" s="2834"/>
      <c r="AD1154" s="2834"/>
      <c r="AE1154" s="2834"/>
    </row>
    <row r="1155" spans="1:31" ht="18.75">
      <c r="A1155" s="5104"/>
      <c r="B1155" s="2406">
        <f>LARGE(B1154:B1154,1)+1</f>
        <v>2</v>
      </c>
      <c r="C1155" s="3550"/>
      <c r="D1155" s="2152"/>
      <c r="E1155" s="2152"/>
      <c r="F1155" s="2152"/>
      <c r="G1155" s="2152"/>
      <c r="H1155" s="2152"/>
      <c r="I1155" s="2152"/>
      <c r="J1155" s="2152"/>
      <c r="K1155" s="2152"/>
      <c r="L1155" s="2152"/>
      <c r="M1155" s="2152"/>
      <c r="N1155" s="2411"/>
      <c r="O1155" s="2044"/>
      <c r="P1155" s="2856"/>
      <c r="Q1155" s="2856"/>
      <c r="R1155" s="2856"/>
      <c r="S1155" s="2856"/>
      <c r="T1155" s="2856"/>
      <c r="U1155" s="2044"/>
      <c r="V1155" s="2044"/>
      <c r="W1155" s="2156" t="s">
        <v>58</v>
      </c>
      <c r="X1155" s="2156"/>
      <c r="Y1155" s="2156"/>
      <c r="Z1155" s="2044"/>
      <c r="AA1155" s="3755" t="s">
        <v>2974</v>
      </c>
      <c r="AB1155" s="2834"/>
      <c r="AC1155" s="2834"/>
      <c r="AD1155" s="2834"/>
      <c r="AE1155" s="2834"/>
    </row>
    <row r="1156" spans="1:31" ht="18.75">
      <c r="A1156" s="5104"/>
      <c r="B1156" s="2406">
        <f>LARGE(B1154:B1155,1)+1</f>
        <v>3</v>
      </c>
      <c r="C1156" s="3550" t="s">
        <v>614</v>
      </c>
      <c r="D1156" s="2464"/>
      <c r="E1156" s="2464"/>
      <c r="F1156" s="2464"/>
      <c r="G1156" s="2464"/>
      <c r="H1156" s="2464"/>
      <c r="I1156" s="2464"/>
      <c r="J1156" s="2464"/>
      <c r="K1156" s="2464"/>
      <c r="L1156" s="2464"/>
      <c r="M1156" s="2464"/>
      <c r="N1156" s="2465"/>
      <c r="O1156" s="2044"/>
      <c r="P1156" s="2856"/>
      <c r="Q1156" s="2856"/>
      <c r="R1156" s="2856"/>
      <c r="S1156" s="2856"/>
      <c r="T1156" s="2856"/>
      <c r="U1156" s="2044"/>
      <c r="V1156" s="2044"/>
      <c r="W1156" s="2156" t="s">
        <v>59</v>
      </c>
      <c r="X1156" s="2156"/>
      <c r="Y1156" s="2156"/>
      <c r="Z1156" s="2044"/>
      <c r="AA1156" s="3594" t="s">
        <v>2373</v>
      </c>
    </row>
    <row r="1157" spans="1:31" ht="18.75">
      <c r="A1157" s="5104"/>
      <c r="B1157" s="2406">
        <f>LARGE(B1154:B1156,1)+1</f>
        <v>4</v>
      </c>
      <c r="C1157" s="3550" t="s">
        <v>615</v>
      </c>
      <c r="D1157" s="2464"/>
      <c r="E1157" s="2464"/>
      <c r="F1157" s="2464"/>
      <c r="G1157" s="2464"/>
      <c r="H1157" s="2464"/>
      <c r="I1157" s="2464"/>
      <c r="J1157" s="2464"/>
      <c r="K1157" s="2464"/>
      <c r="L1157" s="2464"/>
      <c r="M1157" s="2464"/>
      <c r="N1157" s="2465"/>
      <c r="O1157" s="2044"/>
      <c r="P1157" s="2856"/>
      <c r="Q1157" s="2856"/>
      <c r="R1157" s="2856"/>
      <c r="S1157" s="2856"/>
      <c r="T1157" s="2856"/>
      <c r="U1157" s="2044"/>
      <c r="V1157" s="2044"/>
      <c r="W1157" s="2156" t="s">
        <v>60</v>
      </c>
      <c r="X1157" s="2156"/>
      <c r="Y1157" s="2156"/>
      <c r="Z1157" s="2044"/>
      <c r="AA1157" s="3594" t="s">
        <v>2373</v>
      </c>
    </row>
    <row r="1158" spans="1:31" ht="18.75">
      <c r="A1158" s="5104"/>
      <c r="B1158" s="2406">
        <f>LARGE(B1154:B1157,1)+1</f>
        <v>5</v>
      </c>
      <c r="C1158" s="3550" t="s">
        <v>56</v>
      </c>
      <c r="D1158" s="2152"/>
      <c r="E1158" s="2152"/>
      <c r="F1158" s="2152"/>
      <c r="G1158" s="2152"/>
      <c r="H1158" s="2152"/>
      <c r="I1158" s="2152"/>
      <c r="J1158" s="2152"/>
      <c r="K1158" s="2152"/>
      <c r="L1158" s="2152"/>
      <c r="M1158" s="2152"/>
      <c r="N1158" s="2411"/>
      <c r="O1158" s="2044"/>
      <c r="P1158" s="2856"/>
      <c r="Q1158" s="2856"/>
      <c r="R1158" s="2856"/>
      <c r="S1158" s="2856"/>
      <c r="T1158" s="2856"/>
      <c r="U1158" s="2044"/>
      <c r="V1158" s="2044"/>
      <c r="W1158" s="2156" t="s">
        <v>61</v>
      </c>
      <c r="X1158" s="2156"/>
      <c r="Y1158" s="2156"/>
      <c r="Z1158" s="2044"/>
      <c r="AA1158" s="3594" t="s">
        <v>2373</v>
      </c>
    </row>
    <row r="1159" spans="1:31" ht="18.75">
      <c r="A1159" s="5104"/>
      <c r="B1159" s="2406">
        <f>LARGE(B1154:B1158,1)+1</f>
        <v>6</v>
      </c>
      <c r="C1159" s="3550" t="s">
        <v>57</v>
      </c>
      <c r="D1159" s="2152"/>
      <c r="E1159" s="2152"/>
      <c r="F1159" s="2152"/>
      <c r="G1159" s="2152"/>
      <c r="H1159" s="2152"/>
      <c r="I1159" s="2152"/>
      <c r="J1159" s="2152"/>
      <c r="K1159" s="2152"/>
      <c r="L1159" s="2152"/>
      <c r="M1159" s="2152"/>
      <c r="N1159" s="2411"/>
      <c r="O1159" s="2044"/>
      <c r="P1159" s="2856"/>
      <c r="Q1159" s="2856"/>
      <c r="R1159" s="2856"/>
      <c r="S1159" s="2856"/>
      <c r="T1159" s="2856"/>
      <c r="U1159" s="2044"/>
      <c r="V1159" s="2044"/>
      <c r="W1159" s="2156" t="s">
        <v>62</v>
      </c>
      <c r="X1159" s="2156"/>
      <c r="Y1159" s="2156"/>
      <c r="Z1159" s="2044"/>
      <c r="AA1159" s="3594" t="s">
        <v>2373</v>
      </c>
    </row>
    <row r="1160" spans="1:31" ht="18.75">
      <c r="A1160" s="5104"/>
      <c r="B1160" s="2406">
        <f>LARGE(B1154:B1159,1)+1</f>
        <v>7</v>
      </c>
      <c r="C1160" s="3550" t="s">
        <v>771</v>
      </c>
      <c r="D1160" s="2152"/>
      <c r="E1160" s="2152"/>
      <c r="F1160" s="2152"/>
      <c r="G1160" s="2152"/>
      <c r="H1160" s="2152"/>
      <c r="I1160" s="2152"/>
      <c r="J1160" s="2152"/>
      <c r="K1160" s="2152"/>
      <c r="L1160" s="2152"/>
      <c r="M1160" s="2152"/>
      <c r="N1160" s="2411"/>
      <c r="O1160" s="2044"/>
      <c r="P1160" s="2856"/>
      <c r="Q1160" s="2856"/>
      <c r="R1160" s="2856"/>
      <c r="S1160" s="2856"/>
      <c r="T1160" s="2856"/>
      <c r="U1160" s="2044"/>
      <c r="V1160" s="2044"/>
      <c r="W1160" s="2156" t="s">
        <v>63</v>
      </c>
      <c r="X1160" s="2358"/>
      <c r="Y1160" s="2358"/>
      <c r="Z1160" s="2044"/>
      <c r="AA1160" s="3594" t="s">
        <v>2373</v>
      </c>
    </row>
    <row r="1161" spans="1:31" ht="19.5" thickBot="1">
      <c r="A1161" s="5104"/>
      <c r="B1161" s="2406">
        <f>LARGE(B1154:B1160,1)+1</f>
        <v>8</v>
      </c>
      <c r="C1161" s="3550" t="s">
        <v>772</v>
      </c>
      <c r="D1161" s="2152"/>
      <c r="E1161" s="2152"/>
      <c r="F1161" s="2152"/>
      <c r="G1161" s="2152"/>
      <c r="H1161" s="2152"/>
      <c r="I1161" s="2152"/>
      <c r="J1161" s="2152"/>
      <c r="K1161" s="2152"/>
      <c r="L1161" s="2152"/>
      <c r="M1161" s="2152"/>
      <c r="N1161" s="2411"/>
      <c r="O1161" s="2044"/>
      <c r="P1161" s="2856"/>
      <c r="Q1161" s="2856"/>
      <c r="R1161" s="2856"/>
      <c r="S1161" s="2856"/>
      <c r="T1161" s="2856"/>
      <c r="U1161" s="2044"/>
      <c r="V1161" s="2044"/>
      <c r="W1161" s="2156"/>
      <c r="X1161" s="2358"/>
      <c r="Y1161" s="2358"/>
      <c r="Z1161" s="2044"/>
      <c r="AA1161" s="3594" t="s">
        <v>2373</v>
      </c>
    </row>
    <row r="1162" spans="1:31" ht="18.75">
      <c r="A1162" s="5104"/>
      <c r="B1162" s="2406">
        <f>LARGE(B1154:B1161,1)+1</f>
        <v>9</v>
      </c>
      <c r="C1162" s="3550" t="s">
        <v>37</v>
      </c>
      <c r="D1162" s="2152"/>
      <c r="E1162" s="2152"/>
      <c r="F1162" s="2152"/>
      <c r="G1162" s="2152"/>
      <c r="H1162" s="2152"/>
      <c r="I1162" s="2152"/>
      <c r="J1162" s="2152"/>
      <c r="K1162" s="2152"/>
      <c r="L1162" s="2152"/>
      <c r="M1162" s="2152"/>
      <c r="N1162" s="2411"/>
      <c r="O1162" s="2044"/>
      <c r="P1162" s="2856"/>
      <c r="Q1162" s="5108" t="s">
        <v>2377</v>
      </c>
      <c r="R1162" s="5109"/>
      <c r="S1162" s="5109"/>
      <c r="T1162" s="5109"/>
      <c r="U1162" s="5112">
        <f>N1083</f>
        <v>9</v>
      </c>
      <c r="V1162" s="3336"/>
      <c r="W1162" s="3336"/>
      <c r="X1162" s="3337"/>
      <c r="Y1162" s="2044"/>
      <c r="Z1162" s="2044"/>
      <c r="AA1162" s="3594" t="s">
        <v>2373</v>
      </c>
    </row>
    <row r="1163" spans="1:31" ht="18.75">
      <c r="A1163" s="5104"/>
      <c r="B1163" s="2406">
        <f>LARGE(B1154:B1162,1)+1</f>
        <v>10</v>
      </c>
      <c r="C1163" s="3550"/>
      <c r="D1163" s="2152"/>
      <c r="E1163" s="2152"/>
      <c r="F1163" s="2152"/>
      <c r="G1163" s="2152"/>
      <c r="H1163" s="2152"/>
      <c r="I1163" s="2152"/>
      <c r="J1163" s="2152"/>
      <c r="K1163" s="2152"/>
      <c r="L1163" s="2152"/>
      <c r="M1163" s="2152"/>
      <c r="N1163" s="2411"/>
      <c r="O1163" s="2044"/>
      <c r="P1163" s="2856"/>
      <c r="Q1163" s="5110"/>
      <c r="R1163" s="5111"/>
      <c r="S1163" s="5111"/>
      <c r="T1163" s="5111"/>
      <c r="U1163" s="5113"/>
      <c r="V1163" s="3338"/>
      <c r="W1163" s="3338"/>
      <c r="X1163" s="3339"/>
      <c r="Y1163" s="2044"/>
      <c r="Z1163" s="2044"/>
      <c r="AA1163" s="3594" t="s">
        <v>2373</v>
      </c>
    </row>
    <row r="1164" spans="1:31" ht="18.75">
      <c r="A1164" s="5104"/>
      <c r="B1164" s="2406">
        <f>LARGE(B1154:B1163,1)+1</f>
        <v>11</v>
      </c>
      <c r="C1164" s="3550" t="s">
        <v>616</v>
      </c>
      <c r="D1164" s="2152"/>
      <c r="E1164" s="2152"/>
      <c r="F1164" s="2152"/>
      <c r="G1164" s="2152"/>
      <c r="H1164" s="2152"/>
      <c r="I1164" s="2152"/>
      <c r="J1164" s="2152"/>
      <c r="K1164" s="2152"/>
      <c r="L1164" s="2152"/>
      <c r="M1164" s="2152"/>
      <c r="N1164" s="2411"/>
      <c r="O1164" s="2044"/>
      <c r="P1164" s="2856"/>
      <c r="Q1164" s="3515" t="s">
        <v>2919</v>
      </c>
      <c r="R1164" s="3504" t="s">
        <v>763</v>
      </c>
      <c r="S1164" s="3505"/>
      <c r="T1164" s="3505"/>
      <c r="U1164" s="3505"/>
      <c r="V1164" s="3505"/>
      <c r="W1164" s="3505"/>
      <c r="X1164" s="3506"/>
      <c r="Y1164" s="2044"/>
      <c r="Z1164" s="2044"/>
      <c r="AA1164" s="3594" t="s">
        <v>2373</v>
      </c>
    </row>
    <row r="1165" spans="1:31" ht="18.75">
      <c r="A1165" s="5104"/>
      <c r="B1165" s="2406">
        <f>LARGE(B1154:B1164,1)+1</f>
        <v>12</v>
      </c>
      <c r="C1165" s="3550" t="s">
        <v>773</v>
      </c>
      <c r="D1165" s="2152"/>
      <c r="E1165" s="2152"/>
      <c r="F1165" s="2152"/>
      <c r="G1165" s="2152"/>
      <c r="H1165" s="2152"/>
      <c r="I1165" s="2152"/>
      <c r="J1165" s="2152"/>
      <c r="K1165" s="2152"/>
      <c r="L1165" s="2152"/>
      <c r="M1165" s="2152"/>
      <c r="N1165" s="2411"/>
      <c r="O1165" s="2044"/>
      <c r="P1165" s="2856"/>
      <c r="Q1165" s="3388"/>
      <c r="R1165" s="3505" t="s">
        <v>2400</v>
      </c>
      <c r="S1165" s="3505"/>
      <c r="T1165" s="3505"/>
      <c r="U1165" s="3505"/>
      <c r="V1165" s="3505"/>
      <c r="W1165" s="3505"/>
      <c r="X1165" s="3506"/>
      <c r="Y1165" s="2044"/>
      <c r="Z1165" s="2044"/>
      <c r="AA1165" s="3594" t="s">
        <v>2373</v>
      </c>
    </row>
    <row r="1166" spans="1:31" ht="18.75">
      <c r="A1166" s="5104"/>
      <c r="B1166" s="2406">
        <f>LARGE(B1154:B1165,1)+1</f>
        <v>13</v>
      </c>
      <c r="C1166" s="3553" t="s">
        <v>774</v>
      </c>
      <c r="D1166" s="2156"/>
      <c r="E1166" s="2156"/>
      <c r="F1166" s="2156"/>
      <c r="G1166" s="2156"/>
      <c r="H1166" s="2156"/>
      <c r="I1166" s="2156"/>
      <c r="J1166" s="2156"/>
      <c r="K1166" s="2156"/>
      <c r="L1166" s="2156"/>
      <c r="M1166" s="2156"/>
      <c r="N1166" s="3465"/>
      <c r="O1166" s="2044"/>
      <c r="P1166" s="2856"/>
      <c r="Q1166" s="3388"/>
      <c r="R1166" s="3505" t="s">
        <v>2489</v>
      </c>
      <c r="S1166" s="3505"/>
      <c r="T1166" s="3505"/>
      <c r="U1166" s="3505"/>
      <c r="V1166" s="3505"/>
      <c r="W1166" s="3505"/>
      <c r="X1166" s="3506"/>
      <c r="Y1166" s="2044"/>
      <c r="Z1166" s="2044"/>
      <c r="AA1166" s="3594" t="s">
        <v>2373</v>
      </c>
    </row>
    <row r="1167" spans="1:31" ht="18.75">
      <c r="A1167" s="5104"/>
      <c r="B1167" s="2406">
        <f>LARGE(B1154:B1166,1)+1</f>
        <v>14</v>
      </c>
      <c r="C1167" s="3553" t="s">
        <v>775</v>
      </c>
      <c r="D1167" s="2156"/>
      <c r="E1167" s="2156"/>
      <c r="F1167" s="2156"/>
      <c r="G1167" s="2156"/>
      <c r="H1167" s="2156"/>
      <c r="I1167" s="2156"/>
      <c r="J1167" s="2156"/>
      <c r="K1167" s="2156"/>
      <c r="L1167" s="2156"/>
      <c r="M1167" s="2156"/>
      <c r="N1167" s="3465"/>
      <c r="O1167" s="2044"/>
      <c r="P1167" s="2856"/>
      <c r="Q1167" s="3516" t="s">
        <v>27</v>
      </c>
      <c r="R1167" s="3507" t="s">
        <v>2921</v>
      </c>
      <c r="S1167" s="3507"/>
      <c r="T1167" s="3507"/>
      <c r="U1167" s="3507"/>
      <c r="V1167" s="3507"/>
      <c r="W1167" s="3507"/>
      <c r="X1167" s="3517"/>
      <c r="Y1167" s="2044"/>
      <c r="Z1167" s="2044"/>
      <c r="AA1167" s="3594" t="s">
        <v>2373</v>
      </c>
    </row>
    <row r="1168" spans="1:31" ht="18.75">
      <c r="A1168" s="5104"/>
      <c r="B1168" s="2406">
        <f>LARGE(B1154:B1167,1)+1</f>
        <v>15</v>
      </c>
      <c r="C1168" s="3553" t="s">
        <v>776</v>
      </c>
      <c r="D1168" s="2156"/>
      <c r="E1168" s="2156"/>
      <c r="F1168" s="2156"/>
      <c r="G1168" s="2156"/>
      <c r="H1168" s="2156"/>
      <c r="I1168" s="2156"/>
      <c r="J1168" s="2156"/>
      <c r="K1168" s="2156"/>
      <c r="L1168" s="2156"/>
      <c r="M1168" s="2156"/>
      <c r="N1168" s="3465"/>
      <c r="O1168" s="2044"/>
      <c r="P1168" s="2856"/>
      <c r="Q1168" s="3518" t="s">
        <v>264</v>
      </c>
      <c r="R1168" s="3508" t="s">
        <v>2922</v>
      </c>
      <c r="S1168" s="3508"/>
      <c r="T1168" s="3509"/>
      <c r="U1168" s="3509"/>
      <c r="V1168" s="3509"/>
      <c r="W1168" s="3509"/>
      <c r="X1168" s="3519"/>
      <c r="Y1168" s="2044"/>
      <c r="Z1168" s="2044"/>
      <c r="AA1168" s="3594" t="s">
        <v>2373</v>
      </c>
    </row>
    <row r="1169" spans="1:31" ht="18.75">
      <c r="A1169" s="5104"/>
      <c r="B1169" s="2406">
        <f>LARGE(B1154:B1168,1)+1</f>
        <v>16</v>
      </c>
      <c r="C1169" s="3553" t="s">
        <v>777</v>
      </c>
      <c r="D1169" s="2156"/>
      <c r="E1169" s="2156"/>
      <c r="F1169" s="2156"/>
      <c r="G1169" s="2156"/>
      <c r="H1169" s="2156"/>
      <c r="I1169" s="2156"/>
      <c r="J1169" s="2156"/>
      <c r="K1169" s="2156"/>
      <c r="L1169" s="2156"/>
      <c r="M1169" s="2156"/>
      <c r="N1169" s="3465"/>
      <c r="O1169" s="2044"/>
      <c r="P1169" s="2856"/>
      <c r="Q1169" s="3520" t="s">
        <v>12</v>
      </c>
      <c r="R1169" s="3503" t="s">
        <v>2920</v>
      </c>
      <c r="S1169" s="3503"/>
      <c r="T1169" s="3503"/>
      <c r="U1169" s="3503"/>
      <c r="V1169" s="3503"/>
      <c r="W1169" s="3503"/>
      <c r="X1169" s="3521"/>
      <c r="Y1169" s="2044"/>
      <c r="Z1169" s="2044"/>
      <c r="AA1169" s="3594" t="s">
        <v>2373</v>
      </c>
    </row>
    <row r="1170" spans="1:31" ht="18.75">
      <c r="A1170" s="5104"/>
      <c r="B1170" s="2406">
        <f>LARGE(B1154:B1169,1)+1</f>
        <v>17</v>
      </c>
      <c r="C1170" s="3550" t="s">
        <v>341</v>
      </c>
      <c r="D1170" s="2152"/>
      <c r="E1170" s="2152"/>
      <c r="F1170" s="2152"/>
      <c r="G1170" s="2152"/>
      <c r="H1170" s="2152"/>
      <c r="I1170" s="2152"/>
      <c r="J1170" s="2152"/>
      <c r="K1170" s="2152"/>
      <c r="L1170" s="2152"/>
      <c r="M1170" s="2152"/>
      <c r="N1170" s="2411"/>
      <c r="O1170" s="2044"/>
      <c r="P1170" s="2856"/>
      <c r="Q1170" s="3522" t="s">
        <v>14</v>
      </c>
      <c r="R1170" s="3510" t="s">
        <v>23</v>
      </c>
      <c r="S1170" s="3510"/>
      <c r="T1170" s="3510"/>
      <c r="U1170" s="3510"/>
      <c r="V1170" s="3510"/>
      <c r="W1170" s="3510"/>
      <c r="X1170" s="3523"/>
      <c r="Y1170" s="2044"/>
      <c r="Z1170" s="2044"/>
      <c r="AA1170" s="3594" t="s">
        <v>2373</v>
      </c>
    </row>
    <row r="1171" spans="1:31" ht="18.75">
      <c r="A1171" s="5104"/>
      <c r="B1171" s="2406">
        <f>LARGE(B1154:B1170,1)+1</f>
        <v>18</v>
      </c>
      <c r="C1171" s="3550" t="s">
        <v>326</v>
      </c>
      <c r="D1171" s="2152"/>
      <c r="E1171" s="2152"/>
      <c r="F1171" s="2152"/>
      <c r="G1171" s="2152"/>
      <c r="H1171" s="2152"/>
      <c r="I1171" s="2152"/>
      <c r="J1171" s="2152"/>
      <c r="K1171" s="2152"/>
      <c r="L1171" s="2152"/>
      <c r="M1171" s="2152"/>
      <c r="N1171" s="2411"/>
      <c r="O1171" s="2044"/>
      <c r="P1171" s="2856"/>
      <c r="Q1171" s="3524" t="s">
        <v>731</v>
      </c>
      <c r="R1171" s="3397" t="s">
        <v>2904</v>
      </c>
      <c r="S1171" s="3071"/>
      <c r="T1171" s="2826"/>
      <c r="U1171" s="2826"/>
      <c r="V1171" s="2826"/>
      <c r="W1171" s="2826"/>
      <c r="X1171" s="3334"/>
      <c r="Y1171" s="2044"/>
      <c r="Z1171" s="2044"/>
      <c r="AA1171" s="3594" t="s">
        <v>2373</v>
      </c>
    </row>
    <row r="1172" spans="1:31" ht="18.75">
      <c r="A1172" s="5104"/>
      <c r="B1172" s="2406">
        <f>LARGE(B1154:B1171,1)+1</f>
        <v>19</v>
      </c>
      <c r="C1172" s="3550"/>
      <c r="D1172" s="2152"/>
      <c r="E1172" s="2152"/>
      <c r="F1172" s="2152"/>
      <c r="G1172" s="2152"/>
      <c r="H1172" s="2152"/>
      <c r="I1172" s="2152"/>
      <c r="J1172" s="2152"/>
      <c r="K1172" s="2152"/>
      <c r="L1172" s="2152"/>
      <c r="M1172" s="2152"/>
      <c r="N1172" s="2411"/>
      <c r="O1172" s="2044"/>
      <c r="P1172" s="2856"/>
      <c r="Q1172" s="3525">
        <v>1</v>
      </c>
      <c r="R1172" s="3080" t="s">
        <v>2726</v>
      </c>
      <c r="S1172" s="3074"/>
      <c r="T1172" s="2826"/>
      <c r="U1172" s="2826"/>
      <c r="V1172" s="2826"/>
      <c r="W1172" s="2826"/>
      <c r="X1172" s="3334"/>
      <c r="Y1172" s="2044"/>
      <c r="Z1172" s="2044"/>
      <c r="AA1172" s="3594" t="s">
        <v>2373</v>
      </c>
    </row>
    <row r="1173" spans="1:31" ht="18.75">
      <c r="A1173" s="5104"/>
      <c r="B1173" s="2406">
        <f>LARGE(B1154:B1172,1)+1</f>
        <v>20</v>
      </c>
      <c r="C1173" s="3550"/>
      <c r="D1173" s="2152"/>
      <c r="E1173" s="2152"/>
      <c r="F1173" s="2152"/>
      <c r="G1173" s="2152"/>
      <c r="H1173" s="2152"/>
      <c r="I1173" s="2152"/>
      <c r="J1173" s="2152"/>
      <c r="K1173" s="2152"/>
      <c r="L1173" s="2152"/>
      <c r="M1173" s="2152"/>
      <c r="N1173" s="2411"/>
      <c r="O1173" s="2044"/>
      <c r="P1173" s="2856"/>
      <c r="Q1173" s="3526">
        <v>2</v>
      </c>
      <c r="R1173" s="3079" t="s">
        <v>2727</v>
      </c>
      <c r="S1173" s="3077"/>
      <c r="T1173" s="2826"/>
      <c r="U1173" s="2826"/>
      <c r="V1173" s="2826"/>
      <c r="W1173" s="2826"/>
      <c r="X1173" s="3334"/>
      <c r="Y1173" s="2044"/>
      <c r="Z1173" s="2044"/>
      <c r="AA1173" s="3594" t="s">
        <v>2373</v>
      </c>
    </row>
    <row r="1174" spans="1:31" ht="18.75">
      <c r="A1174" s="5104"/>
      <c r="B1174" s="2406">
        <f>LARGE(B1154:B1173,1)+1</f>
        <v>21</v>
      </c>
      <c r="C1174" s="3550"/>
      <c r="D1174" s="2152"/>
      <c r="E1174" s="2152"/>
      <c r="F1174" s="2152"/>
      <c r="G1174" s="2152"/>
      <c r="H1174" s="2152"/>
      <c r="I1174" s="2152"/>
      <c r="J1174" s="2152"/>
      <c r="K1174" s="2152"/>
      <c r="L1174" s="2152"/>
      <c r="M1174" s="2152"/>
      <c r="N1174" s="2411"/>
      <c r="O1174" s="2044"/>
      <c r="P1174" s="2856"/>
      <c r="Q1174" s="3527">
        <v>3</v>
      </c>
      <c r="R1174" s="3081" t="s">
        <v>2750</v>
      </c>
      <c r="S1174" s="2826"/>
      <c r="T1174" s="2826"/>
      <c r="U1174" s="2826"/>
      <c r="V1174" s="2826"/>
      <c r="W1174" s="2826"/>
      <c r="X1174" s="3334"/>
      <c r="Y1174" s="2044"/>
      <c r="Z1174" s="2044"/>
      <c r="AA1174" s="3594" t="s">
        <v>2373</v>
      </c>
    </row>
    <row r="1175" spans="1:31" ht="18.75">
      <c r="A1175" s="5104"/>
      <c r="B1175" s="2406">
        <f>LARGE(B1154:B1174,1)+1</f>
        <v>22</v>
      </c>
      <c r="C1175" s="3550"/>
      <c r="D1175" s="2152"/>
      <c r="E1175" s="2152"/>
      <c r="F1175" s="2152"/>
      <c r="G1175" s="2152"/>
      <c r="H1175" s="2152"/>
      <c r="I1175" s="2152"/>
      <c r="J1175" s="2152"/>
      <c r="K1175" s="2152"/>
      <c r="L1175" s="2152"/>
      <c r="M1175" s="2152"/>
      <c r="N1175" s="2411"/>
      <c r="O1175" s="2044"/>
      <c r="P1175" s="2856"/>
      <c r="Q1175" s="3528" t="s">
        <v>285</v>
      </c>
      <c r="R1175" s="3395" t="s">
        <v>23</v>
      </c>
      <c r="S1175" s="2826"/>
      <c r="T1175" s="2826"/>
      <c r="U1175" s="2826"/>
      <c r="V1175" s="2826"/>
      <c r="W1175" s="2826"/>
      <c r="X1175" s="3334"/>
      <c r="Y1175" s="2044"/>
      <c r="Z1175" s="2044"/>
      <c r="AA1175" s="3594" t="s">
        <v>2373</v>
      </c>
    </row>
    <row r="1176" spans="1:31" ht="18.75">
      <c r="A1176" s="5104"/>
      <c r="B1176" s="2406">
        <f>LARGE(B1154:B1175,1)+1</f>
        <v>23</v>
      </c>
      <c r="C1176" s="3550"/>
      <c r="D1176" s="2152"/>
      <c r="E1176" s="2152"/>
      <c r="F1176" s="2152"/>
      <c r="G1176" s="2152"/>
      <c r="H1176" s="2152"/>
      <c r="I1176" s="2152"/>
      <c r="J1176" s="2152"/>
      <c r="K1176" s="2152"/>
      <c r="L1176" s="2152"/>
      <c r="M1176" s="2152"/>
      <c r="N1176" s="2411"/>
      <c r="O1176" s="2044"/>
      <c r="P1176" s="2856"/>
      <c r="Q1176" s="3529" t="s">
        <v>2923</v>
      </c>
      <c r="R1176" s="3512"/>
      <c r="S1176" s="3512"/>
      <c r="T1176" s="3512"/>
      <c r="U1176" s="3512"/>
      <c r="V1176" s="3512"/>
      <c r="W1176" s="3513"/>
      <c r="X1176" s="3530"/>
      <c r="Y1176" s="2169"/>
      <c r="Z1176" s="2044"/>
      <c r="AA1176" s="3594" t="s">
        <v>2373</v>
      </c>
      <c r="AB1176" s="2169"/>
    </row>
    <row r="1177" spans="1:31" ht="18.75">
      <c r="A1177" s="5104"/>
      <c r="B1177" s="2406">
        <f>LARGE(B1154:B1176,1)+1</f>
        <v>24</v>
      </c>
      <c r="C1177" s="3550"/>
      <c r="D1177" s="2152"/>
      <c r="E1177" s="2152"/>
      <c r="F1177" s="2152"/>
      <c r="G1177" s="2152"/>
      <c r="H1177" s="2152"/>
      <c r="I1177" s="2152"/>
      <c r="J1177" s="2152"/>
      <c r="K1177" s="2152"/>
      <c r="L1177" s="2152"/>
      <c r="M1177" s="2152"/>
      <c r="N1177" s="2411"/>
      <c r="O1177" s="2044"/>
      <c r="P1177" s="2856"/>
      <c r="Q1177" s="3531" t="s">
        <v>2924</v>
      </c>
      <c r="R1177" s="3514" t="s">
        <v>2253</v>
      </c>
      <c r="S1177" s="516"/>
      <c r="T1177" s="516"/>
      <c r="U1177" s="2175"/>
      <c r="V1177" s="2175"/>
      <c r="W1177" s="2175"/>
      <c r="X1177" s="3300"/>
      <c r="Y1177" s="2169"/>
      <c r="Z1177" s="2044"/>
      <c r="AA1177" s="3594" t="s">
        <v>2373</v>
      </c>
      <c r="AB1177" s="2169"/>
    </row>
    <row r="1178" spans="1:31" ht="18.75">
      <c r="A1178" s="5104"/>
      <c r="B1178" s="2406">
        <f>LARGE(B1154:B1177,1)+1</f>
        <v>25</v>
      </c>
      <c r="C1178" s="3550"/>
      <c r="D1178" s="2152"/>
      <c r="E1178" s="2152"/>
      <c r="F1178" s="2152"/>
      <c r="G1178" s="2152"/>
      <c r="H1178" s="2152"/>
      <c r="I1178" s="2152"/>
      <c r="J1178" s="2152"/>
      <c r="K1178" s="2152"/>
      <c r="L1178" s="2152"/>
      <c r="M1178" s="2152"/>
      <c r="N1178" s="2411"/>
      <c r="O1178" s="2044"/>
      <c r="P1178" s="2856"/>
      <c r="Q1178" s="3532" t="s">
        <v>870</v>
      </c>
      <c r="R1178" s="3514" t="s">
        <v>870</v>
      </c>
      <c r="S1178" s="516"/>
      <c r="T1178" s="516"/>
      <c r="U1178" s="2175"/>
      <c r="V1178" s="2175"/>
      <c r="W1178" s="516"/>
      <c r="X1178" s="624"/>
      <c r="Y1178" s="2169"/>
      <c r="Z1178" s="2044"/>
      <c r="AA1178" s="3594" t="s">
        <v>2373</v>
      </c>
      <c r="AB1178" s="2169"/>
    </row>
    <row r="1179" spans="1:31" ht="18.75">
      <c r="A1179" s="5104"/>
      <c r="B1179" s="2406">
        <f>LARGE(B1154:B1178,1)+1</f>
        <v>26</v>
      </c>
      <c r="C1179" s="3550"/>
      <c r="D1179" s="2152"/>
      <c r="E1179" s="2152"/>
      <c r="F1179" s="2152"/>
      <c r="G1179" s="2152"/>
      <c r="H1179" s="2152"/>
      <c r="I1179" s="2152"/>
      <c r="J1179" s="2152"/>
      <c r="K1179" s="2152"/>
      <c r="L1179" s="2152"/>
      <c r="M1179" s="2152"/>
      <c r="N1179" s="2411"/>
      <c r="O1179" s="2044"/>
      <c r="P1179" s="2856"/>
      <c r="Q1179" s="3532" t="s">
        <v>316</v>
      </c>
      <c r="R1179" s="3514" t="s">
        <v>316</v>
      </c>
      <c r="S1179" s="2175"/>
      <c r="T1179" s="516"/>
      <c r="U1179" s="516"/>
      <c r="V1179" s="516"/>
      <c r="W1179" s="516"/>
      <c r="X1179" s="624"/>
      <c r="Y1179" s="2169"/>
      <c r="Z1179" s="2044"/>
      <c r="AA1179" s="3594" t="s">
        <v>2373</v>
      </c>
      <c r="AB1179" s="2169"/>
    </row>
    <row r="1180" spans="1:31" ht="18.75">
      <c r="A1180" s="5104"/>
      <c r="B1180" s="2406">
        <f>LARGE(B1154:B1179,1)+1</f>
        <v>27</v>
      </c>
      <c r="C1180" s="3550"/>
      <c r="D1180" s="2152"/>
      <c r="E1180" s="2152"/>
      <c r="F1180" s="2152"/>
      <c r="G1180" s="2152"/>
      <c r="H1180" s="2152"/>
      <c r="I1180" s="2152"/>
      <c r="J1180" s="2152"/>
      <c r="K1180" s="2152"/>
      <c r="L1180" s="2152"/>
      <c r="M1180" s="2152"/>
      <c r="N1180" s="2411"/>
      <c r="O1180" s="2044"/>
      <c r="P1180" s="2856"/>
      <c r="Q1180" s="3532" t="s">
        <v>647</v>
      </c>
      <c r="R1180" s="3514" t="s">
        <v>647</v>
      </c>
      <c r="S1180" s="2175"/>
      <c r="T1180" s="516"/>
      <c r="U1180" s="516"/>
      <c r="V1180" s="516"/>
      <c r="W1180" s="516"/>
      <c r="X1180" s="624"/>
      <c r="Y1180" s="2169"/>
      <c r="Z1180" s="2044"/>
      <c r="AA1180" s="3594" t="s">
        <v>2373</v>
      </c>
      <c r="AB1180" s="2169"/>
    </row>
    <row r="1181" spans="1:31" ht="19.5" thickBot="1">
      <c r="A1181" s="5104"/>
      <c r="B1181" s="2406">
        <f>LARGE(B1154:B1180,1)+1</f>
        <v>28</v>
      </c>
      <c r="C1181" s="3550"/>
      <c r="D1181" s="2152"/>
      <c r="E1181" s="2152"/>
      <c r="F1181" s="2152"/>
      <c r="G1181" s="2152"/>
      <c r="H1181" s="2152"/>
      <c r="I1181" s="2152"/>
      <c r="J1181" s="2152"/>
      <c r="K1181" s="2152"/>
      <c r="L1181" s="2152"/>
      <c r="M1181" s="2152"/>
      <c r="N1181" s="2411"/>
      <c r="O1181" s="2044"/>
      <c r="P1181" s="2856"/>
      <c r="Q1181" s="3533" t="s">
        <v>626</v>
      </c>
      <c r="R1181" s="3534" t="s">
        <v>626</v>
      </c>
      <c r="S1181" s="550"/>
      <c r="T1181" s="550"/>
      <c r="U1181" s="550"/>
      <c r="V1181" s="550"/>
      <c r="W1181" s="550"/>
      <c r="X1181" s="551"/>
      <c r="Y1181" s="2169"/>
      <c r="Z1181" s="2044"/>
      <c r="AA1181" s="3594" t="s">
        <v>2373</v>
      </c>
      <c r="AB1181" s="2169"/>
    </row>
    <row r="1182" spans="1:31" ht="18.75">
      <c r="A1182" s="5104"/>
      <c r="B1182" s="2406">
        <f>LARGE(B1154:B1181,1)+1</f>
        <v>29</v>
      </c>
      <c r="C1182" s="3550"/>
      <c r="D1182" s="2152"/>
      <c r="E1182" s="2152"/>
      <c r="F1182" s="2152"/>
      <c r="G1182" s="2152"/>
      <c r="H1182" s="2152"/>
      <c r="I1182" s="2152"/>
      <c r="J1182" s="2152"/>
      <c r="K1182" s="2152"/>
      <c r="L1182" s="2152"/>
      <c r="M1182" s="2152"/>
      <c r="N1182" s="2411"/>
      <c r="O1182" s="2044"/>
      <c r="P1182" s="2856"/>
      <c r="Q1182" s="3535"/>
      <c r="R1182" s="3223"/>
      <c r="S1182" s="2421"/>
      <c r="T1182" s="3039"/>
      <c r="U1182" s="3039"/>
      <c r="V1182" s="3039"/>
      <c r="W1182" s="3039"/>
      <c r="X1182" s="2424"/>
      <c r="Y1182" s="2169"/>
      <c r="Z1182" s="2044"/>
      <c r="AA1182" s="3594" t="s">
        <v>2373</v>
      </c>
      <c r="AB1182" s="2169"/>
    </row>
    <row r="1183" spans="1:31" ht="18.75">
      <c r="A1183" s="5104"/>
      <c r="B1183" s="2406">
        <f>LARGE(B1154:B1182,1)+1</f>
        <v>30</v>
      </c>
      <c r="C1183" s="3550"/>
      <c r="D1183" s="2152"/>
      <c r="E1183" s="2152"/>
      <c r="F1183" s="2152"/>
      <c r="G1183" s="2152"/>
      <c r="H1183" s="2152"/>
      <c r="I1183" s="2152"/>
      <c r="J1183" s="2152"/>
      <c r="K1183" s="2152"/>
      <c r="L1183" s="2152"/>
      <c r="M1183" s="2152"/>
      <c r="N1183" s="2411"/>
      <c r="O1183" s="2044"/>
      <c r="P1183" s="2856"/>
      <c r="Q1183" s="3535"/>
      <c r="R1183" s="3535"/>
      <c r="S1183" s="3535"/>
      <c r="T1183" s="3535"/>
      <c r="U1183" s="2175"/>
      <c r="V1183" s="2175"/>
      <c r="W1183" s="2175"/>
      <c r="X1183" s="2044"/>
      <c r="Y1183" s="2044"/>
      <c r="Z1183" s="2044"/>
      <c r="AA1183" s="3594" t="s">
        <v>2373</v>
      </c>
    </row>
    <row r="1184" spans="1:31" ht="18.75">
      <c r="A1184" s="5104"/>
      <c r="B1184" s="2406">
        <f>LARGE(B1154:B1183,1)+1</f>
        <v>31</v>
      </c>
      <c r="C1184" s="3550"/>
      <c r="D1184" s="2152"/>
      <c r="E1184" s="2152"/>
      <c r="F1184" s="2152"/>
      <c r="G1184" s="2152"/>
      <c r="H1184" s="2152"/>
      <c r="I1184" s="2152"/>
      <c r="J1184" s="2152"/>
      <c r="K1184" s="2152"/>
      <c r="L1184" s="2152"/>
      <c r="M1184" s="2152"/>
      <c r="N1184" s="2411"/>
      <c r="O1184" s="2044"/>
      <c r="P1184" s="2856"/>
      <c r="Q1184" s="3535"/>
      <c r="R1184" s="3535"/>
      <c r="S1184" s="3535"/>
      <c r="T1184" s="3535"/>
      <c r="U1184" s="2175"/>
      <c r="V1184" s="2175"/>
      <c r="W1184" s="2175"/>
      <c r="X1184" s="2044"/>
      <c r="Y1184" s="2044"/>
      <c r="Z1184" s="2044"/>
      <c r="AA1184" s="3755" t="s">
        <v>2974</v>
      </c>
      <c r="AB1184" s="2834"/>
      <c r="AC1184" s="2834"/>
      <c r="AD1184" s="2834"/>
      <c r="AE1184" s="2834"/>
    </row>
    <row r="1185" spans="1:31" ht="18.75">
      <c r="A1185" s="5104"/>
      <c r="B1185" s="5098" t="str">
        <f>C1096</f>
        <v>sauce ivoire</v>
      </c>
      <c r="C1185" s="5099"/>
      <c r="D1185" s="5099"/>
      <c r="E1185" s="5099"/>
      <c r="F1185" s="5099"/>
      <c r="G1185" s="5099"/>
      <c r="H1185" s="5099"/>
      <c r="I1185" s="5099"/>
      <c r="J1185" s="5099"/>
      <c r="K1185" s="5099"/>
      <c r="L1185" s="5099"/>
      <c r="M1185" s="5099"/>
      <c r="N1185" s="5100"/>
      <c r="O1185" s="2044"/>
      <c r="P1185" s="2856"/>
      <c r="Q1185" s="3535"/>
      <c r="R1185" s="3535"/>
      <c r="S1185" s="3535"/>
      <c r="T1185" s="3535"/>
      <c r="U1185" s="2175"/>
      <c r="V1185" s="2175"/>
      <c r="W1185" s="2175"/>
      <c r="X1185" s="2044"/>
      <c r="Y1185" s="2044"/>
      <c r="Z1185" s="2044"/>
      <c r="AA1185" s="3755" t="s">
        <v>2974</v>
      </c>
      <c r="AB1185" s="2834"/>
      <c r="AC1185" s="2834"/>
      <c r="AD1185" s="2834"/>
      <c r="AE1185" s="2834"/>
    </row>
    <row r="1186" spans="1:31" ht="18.75">
      <c r="A1186" s="5104"/>
      <c r="B1186" s="5101"/>
      <c r="C1186" s="5102"/>
      <c r="D1186" s="5102"/>
      <c r="E1186" s="5102"/>
      <c r="F1186" s="5102"/>
      <c r="G1186" s="5102"/>
      <c r="H1186" s="5102"/>
      <c r="I1186" s="5102"/>
      <c r="J1186" s="5102"/>
      <c r="K1186" s="5102"/>
      <c r="L1186" s="5102"/>
      <c r="M1186" s="5102"/>
      <c r="N1186" s="5103"/>
      <c r="O1186" s="2044"/>
      <c r="P1186" s="2856"/>
      <c r="Q1186" s="3535"/>
      <c r="R1186" s="3535"/>
      <c r="S1186" s="3535"/>
      <c r="T1186" s="3535"/>
      <c r="U1186" s="2175"/>
      <c r="V1186" s="2175"/>
      <c r="W1186" s="2175"/>
      <c r="X1186" s="2044"/>
      <c r="Y1186" s="2044"/>
      <c r="Z1186" s="2044"/>
      <c r="AA1186" s="3755" t="s">
        <v>2974</v>
      </c>
      <c r="AB1186" s="2834"/>
      <c r="AC1186" s="2834"/>
      <c r="AD1186" s="2834"/>
      <c r="AE1186" s="2834"/>
    </row>
    <row r="1187" spans="1:31" ht="18.75">
      <c r="A1187" s="5104"/>
      <c r="B1187" s="2395"/>
      <c r="C1187" s="2396" t="s">
        <v>314</v>
      </c>
      <c r="D1187" s="2397"/>
      <c r="E1187" s="2397"/>
      <c r="F1187" s="2397"/>
      <c r="G1187" s="5086" t="s">
        <v>263</v>
      </c>
      <c r="H1187" s="5086"/>
      <c r="I1187" s="5086"/>
      <c r="J1187" s="5086"/>
      <c r="K1187" s="5086"/>
      <c r="L1187" s="5086"/>
      <c r="M1187" s="5086"/>
      <c r="N1187" s="5087"/>
      <c r="O1187" s="2044"/>
      <c r="P1187" s="2856"/>
      <c r="Q1187" s="3535"/>
      <c r="R1187" s="3535"/>
      <c r="S1187" s="3535"/>
      <c r="T1187" s="3535"/>
      <c r="U1187" s="2175"/>
      <c r="V1187" s="2175"/>
      <c r="W1187" s="2175"/>
      <c r="X1187" s="2044"/>
      <c r="Y1187" s="2044"/>
      <c r="Z1187" s="2044"/>
      <c r="AA1187" s="3755" t="s">
        <v>2974</v>
      </c>
      <c r="AB1187" s="2834"/>
      <c r="AC1187" s="2834"/>
      <c r="AD1187" s="2834"/>
      <c r="AE1187" s="2834"/>
    </row>
    <row r="1188" spans="1:31" ht="18.75">
      <c r="A1188" s="5104"/>
      <c r="B1188" s="2398"/>
      <c r="C1188" s="2399" t="str">
        <f>SUBSTITUTE(ADDRESS(1,COLUMN(),4),"1","")</f>
        <v>C</v>
      </c>
      <c r="D1188" s="2400" t="s">
        <v>315</v>
      </c>
      <c r="E1188" s="2401"/>
      <c r="F1188" s="2401"/>
      <c r="G1188" s="5086"/>
      <c r="H1188" s="5086"/>
      <c r="I1188" s="5086"/>
      <c r="J1188" s="5086"/>
      <c r="K1188" s="5086"/>
      <c r="L1188" s="5086"/>
      <c r="M1188" s="5086"/>
      <c r="N1188" s="5087"/>
      <c r="O1188" s="2044"/>
      <c r="P1188" s="2856"/>
      <c r="Q1188" s="3535"/>
      <c r="R1188" s="3535"/>
      <c r="S1188" s="3535"/>
      <c r="T1188" s="3535"/>
      <c r="U1188" s="2175"/>
      <c r="V1188" s="2175"/>
      <c r="W1188" s="2175"/>
      <c r="X1188" s="2044"/>
      <c r="Y1188" s="2044"/>
      <c r="Z1188" s="2044"/>
      <c r="AA1188" s="3755" t="s">
        <v>2974</v>
      </c>
      <c r="AB1188" s="2834"/>
      <c r="AC1188" s="2834"/>
      <c r="AD1188" s="2834"/>
      <c r="AE1188" s="2834"/>
    </row>
    <row r="1189" spans="1:31" ht="18.75">
      <c r="A1189" s="5104"/>
      <c r="B1189" s="2398"/>
      <c r="C1189" s="3511" t="s">
        <v>316</v>
      </c>
      <c r="D1189" s="2396" t="s">
        <v>317</v>
      </c>
      <c r="E1189" s="2401"/>
      <c r="F1189" s="2401"/>
      <c r="G1189" s="2396"/>
      <c r="H1189" s="2402"/>
      <c r="I1189" s="2402"/>
      <c r="J1189" s="2402"/>
      <c r="K1189" s="2402"/>
      <c r="L1189" s="2402"/>
      <c r="M1189" s="2402"/>
      <c r="N1189" s="2736" t="s">
        <v>2387</v>
      </c>
      <c r="O1189" s="2044"/>
      <c r="P1189" s="2856"/>
      <c r="Q1189" s="3535"/>
      <c r="R1189" s="3535"/>
      <c r="S1189" s="3535"/>
      <c r="T1189" s="3535"/>
      <c r="U1189" s="2175"/>
      <c r="V1189" s="2175"/>
      <c r="W1189" s="2175"/>
      <c r="X1189" s="2044"/>
      <c r="Y1189" s="2044"/>
      <c r="Z1189" s="2044"/>
      <c r="AA1189" s="3755" t="s">
        <v>2974</v>
      </c>
      <c r="AB1189" s="2834"/>
      <c r="AC1189" s="2834"/>
      <c r="AD1189" s="2834"/>
      <c r="AE1189" s="2834"/>
    </row>
    <row r="1190" spans="1:31" ht="21">
      <c r="A1190" s="5104"/>
      <c r="B1190" s="2610"/>
      <c r="C1190" s="3551"/>
      <c r="D1190" s="2611"/>
      <c r="E1190" s="2611"/>
      <c r="F1190" s="2611"/>
      <c r="G1190" s="2611"/>
      <c r="H1190" s="2611"/>
      <c r="I1190" s="2611"/>
      <c r="J1190" s="2611"/>
      <c r="K1190" s="2611"/>
      <c r="L1190" s="2611"/>
      <c r="M1190" s="2611"/>
      <c r="N1190" s="2612"/>
      <c r="O1190" s="2044"/>
      <c r="P1190" s="2856"/>
      <c r="Q1190" s="3535"/>
      <c r="R1190" s="3535"/>
      <c r="S1190" s="3535"/>
      <c r="T1190" s="3535"/>
      <c r="U1190" s="2175"/>
      <c r="V1190" s="2175"/>
      <c r="W1190" s="2175"/>
      <c r="X1190" s="2044"/>
      <c r="Y1190" s="2044"/>
      <c r="Z1190" s="2044"/>
      <c r="AA1190" s="3755" t="s">
        <v>2974</v>
      </c>
      <c r="AB1190" s="2834"/>
      <c r="AC1190" s="2834"/>
      <c r="AD1190" s="2834"/>
      <c r="AE1190" s="2834"/>
    </row>
    <row r="1191" spans="1:31" ht="18.75">
      <c r="A1191" s="5104"/>
      <c r="B1191" s="2432" t="s">
        <v>336</v>
      </c>
      <c r="C1191" s="3552"/>
      <c r="D1191" s="2404"/>
      <c r="E1191" s="2195" t="str">
        <f>B1083</f>
        <v>NOM DE LA RECETTE ou d'un élément de la recette  5 RECETTES SUR LA MEME FICHE</v>
      </c>
      <c r="F1191" s="2354"/>
      <c r="G1191" s="2354"/>
      <c r="H1191" s="2354"/>
      <c r="I1191" s="2354"/>
      <c r="J1191" s="2354"/>
      <c r="K1191" s="2354"/>
      <c r="L1191" s="2354"/>
      <c r="M1191" s="2354"/>
      <c r="N1191" s="2405"/>
      <c r="O1191" s="2044"/>
      <c r="P1191" s="2856"/>
      <c r="Q1191" s="3535"/>
      <c r="R1191" s="3535"/>
      <c r="S1191" s="3535"/>
      <c r="T1191" s="3535"/>
      <c r="U1191" s="2175"/>
      <c r="V1191" s="2175"/>
      <c r="W1191" s="2175"/>
      <c r="X1191" s="2044"/>
      <c r="Y1191" s="2044"/>
      <c r="Z1191" s="2044"/>
      <c r="AA1191" s="3755" t="s">
        <v>2974</v>
      </c>
      <c r="AB1191" s="2834"/>
      <c r="AC1191" s="2834"/>
      <c r="AD1191" s="2834"/>
      <c r="AE1191" s="2834"/>
    </row>
    <row r="1192" spans="1:31" ht="18.75">
      <c r="A1192" s="5104"/>
      <c r="B1192" s="2461"/>
      <c r="C1192" s="3549"/>
      <c r="D1192" s="2407"/>
      <c r="E1192" s="2354"/>
      <c r="F1192" s="2408"/>
      <c r="G1192" s="2408"/>
      <c r="H1192" s="2408"/>
      <c r="I1192" s="2408"/>
      <c r="J1192" s="2408"/>
      <c r="K1192" s="2408"/>
      <c r="L1192" s="2408"/>
      <c r="M1192" s="2408"/>
      <c r="N1192" s="2409"/>
      <c r="O1192" s="2044"/>
      <c r="P1192" s="2856"/>
      <c r="Q1192" s="3535"/>
      <c r="R1192" s="3535"/>
      <c r="S1192" s="3535"/>
      <c r="T1192" s="3535"/>
      <c r="U1192" s="2175"/>
      <c r="V1192" s="2175"/>
      <c r="W1192" s="2175"/>
      <c r="X1192" s="2044"/>
      <c r="Y1192" s="2044"/>
      <c r="Z1192" s="2044"/>
      <c r="AA1192" s="3594" t="s">
        <v>2373</v>
      </c>
    </row>
    <row r="1193" spans="1:31" ht="18.75">
      <c r="A1193" s="5104"/>
      <c r="B1193" s="2406">
        <v>1</v>
      </c>
      <c r="C1193" s="3550" t="s">
        <v>615</v>
      </c>
      <c r="D1193" s="2464"/>
      <c r="E1193" s="2464"/>
      <c r="F1193" s="2464"/>
      <c r="G1193" s="2464"/>
      <c r="H1193" s="2464"/>
      <c r="I1193" s="2464"/>
      <c r="J1193" s="2464"/>
      <c r="K1193" s="2464"/>
      <c r="L1193" s="2464"/>
      <c r="M1193" s="2464"/>
      <c r="N1193" s="2465"/>
      <c r="O1193" s="2044"/>
      <c r="P1193" s="2856"/>
      <c r="Q1193" s="3535"/>
      <c r="R1193" s="3535"/>
      <c r="S1193" s="3535"/>
      <c r="T1193" s="3535"/>
      <c r="U1193" s="2175"/>
      <c r="V1193" s="2175"/>
      <c r="W1193" s="2175"/>
      <c r="X1193" s="2044"/>
      <c r="Y1193" s="2044"/>
      <c r="Z1193" s="2044"/>
      <c r="AA1193" s="3594" t="s">
        <v>2373</v>
      </c>
    </row>
    <row r="1194" spans="1:31" ht="18.75">
      <c r="A1194" s="5104"/>
      <c r="B1194" s="2406">
        <f>LARGE(B1193:B1193,1)+1</f>
        <v>2</v>
      </c>
      <c r="C1194" s="3550"/>
      <c r="D1194" s="2152"/>
      <c r="E1194" s="2152"/>
      <c r="F1194" s="2152"/>
      <c r="G1194" s="2152"/>
      <c r="H1194" s="2152"/>
      <c r="I1194" s="2152"/>
      <c r="J1194" s="2152"/>
      <c r="K1194" s="2152"/>
      <c r="L1194" s="2152"/>
      <c r="M1194" s="2152"/>
      <c r="N1194" s="2411"/>
      <c r="O1194" s="2044"/>
      <c r="P1194" s="2856"/>
      <c r="Q1194" s="3535"/>
      <c r="R1194" s="3535"/>
      <c r="S1194" s="3535"/>
      <c r="T1194" s="3535"/>
      <c r="U1194" s="2175"/>
      <c r="V1194" s="2175"/>
      <c r="W1194" s="2175"/>
      <c r="X1194" s="2044"/>
      <c r="Y1194" s="2044"/>
      <c r="Z1194" s="2044"/>
      <c r="AA1194" s="3594" t="s">
        <v>2373</v>
      </c>
    </row>
    <row r="1195" spans="1:31" ht="18.75">
      <c r="A1195" s="5104"/>
      <c r="B1195" s="2406">
        <f>LARGE(B1193:B1194,1)+1</f>
        <v>3</v>
      </c>
      <c r="C1195" s="3550" t="s">
        <v>506</v>
      </c>
      <c r="D1195" s="2152"/>
      <c r="E1195" s="2152"/>
      <c r="F1195" s="2152"/>
      <c r="G1195" s="2152"/>
      <c r="H1195" s="2152"/>
      <c r="I1195" s="2152"/>
      <c r="J1195" s="2152"/>
      <c r="K1195" s="2152"/>
      <c r="L1195" s="2152"/>
      <c r="M1195" s="2152"/>
      <c r="N1195" s="2411"/>
      <c r="O1195" s="2044"/>
      <c r="P1195" s="2856"/>
      <c r="Q1195" s="3535"/>
      <c r="R1195" s="3535"/>
      <c r="S1195" s="3535"/>
      <c r="T1195" s="3535"/>
      <c r="U1195" s="2175"/>
      <c r="V1195" s="2175"/>
      <c r="W1195" s="2175"/>
      <c r="X1195" s="2044"/>
      <c r="Y1195" s="2044"/>
      <c r="Z1195" s="2044"/>
      <c r="AA1195" s="3594" t="s">
        <v>2373</v>
      </c>
    </row>
    <row r="1196" spans="1:31" ht="18.75">
      <c r="A1196" s="5104"/>
      <c r="B1196" s="2406">
        <f>LARGE(B1193:B1195,1)+1</f>
        <v>4</v>
      </c>
      <c r="C1196" s="3550" t="s">
        <v>507</v>
      </c>
      <c r="D1196" s="2152"/>
      <c r="E1196" s="2152"/>
      <c r="F1196" s="2152"/>
      <c r="G1196" s="2152"/>
      <c r="H1196" s="2152"/>
      <c r="I1196" s="2152"/>
      <c r="J1196" s="2152"/>
      <c r="K1196" s="2152"/>
      <c r="L1196" s="2152"/>
      <c r="M1196" s="2152"/>
      <c r="N1196" s="2411"/>
      <c r="O1196" s="2044"/>
      <c r="P1196" s="2856"/>
      <c r="Q1196" s="3535"/>
      <c r="R1196" s="3535"/>
      <c r="S1196" s="3535"/>
      <c r="T1196" s="3535"/>
      <c r="U1196" s="2175"/>
      <c r="V1196" s="2175"/>
      <c r="W1196" s="2175"/>
      <c r="X1196" s="2044"/>
      <c r="Y1196" s="2044"/>
      <c r="Z1196" s="2044"/>
      <c r="AA1196" s="3594" t="s">
        <v>2373</v>
      </c>
    </row>
    <row r="1197" spans="1:31" ht="18.75">
      <c r="A1197" s="5104"/>
      <c r="B1197" s="2406">
        <f>LARGE(B1193:B1196,1)+1</f>
        <v>5</v>
      </c>
      <c r="C1197" s="3550"/>
      <c r="D1197" s="2152"/>
      <c r="E1197" s="2152"/>
      <c r="F1197" s="2152"/>
      <c r="G1197" s="2152"/>
      <c r="H1197" s="2152"/>
      <c r="I1197" s="2152"/>
      <c r="J1197" s="2152"/>
      <c r="K1197" s="2152"/>
      <c r="L1197" s="2152"/>
      <c r="M1197" s="2152"/>
      <c r="N1197" s="2411"/>
      <c r="O1197" s="2044"/>
      <c r="P1197" s="2856"/>
      <c r="Q1197" s="3535"/>
      <c r="R1197" s="3535"/>
      <c r="S1197" s="3535"/>
      <c r="T1197" s="3535"/>
      <c r="U1197" s="2175"/>
      <c r="V1197" s="2175"/>
      <c r="W1197" s="2175"/>
      <c r="X1197" s="2044"/>
      <c r="Y1197" s="2044"/>
      <c r="Z1197" s="2044"/>
      <c r="AA1197" s="3594" t="s">
        <v>2373</v>
      </c>
    </row>
    <row r="1198" spans="1:31" ht="18.75">
      <c r="A1198" s="5104"/>
      <c r="B1198" s="2406">
        <f>LARGE(B1193:B1197,1)+1</f>
        <v>6</v>
      </c>
      <c r="C1198" s="3550"/>
      <c r="D1198" s="2152"/>
      <c r="E1198" s="2152"/>
      <c r="F1198" s="2152"/>
      <c r="G1198" s="2152"/>
      <c r="H1198" s="2152"/>
      <c r="I1198" s="2152"/>
      <c r="J1198" s="2152"/>
      <c r="K1198" s="2152"/>
      <c r="L1198" s="2152"/>
      <c r="M1198" s="2152"/>
      <c r="N1198" s="2411"/>
      <c r="O1198" s="2044"/>
      <c r="P1198" s="2856"/>
      <c r="Q1198" s="3535"/>
      <c r="R1198" s="3535"/>
      <c r="S1198" s="3535"/>
      <c r="T1198" s="3535"/>
      <c r="U1198" s="2175"/>
      <c r="V1198" s="2175"/>
      <c r="W1198" s="2175"/>
      <c r="X1198" s="2044"/>
      <c r="Y1198" s="2044"/>
      <c r="Z1198" s="2044"/>
      <c r="AA1198" s="3594" t="s">
        <v>2373</v>
      </c>
    </row>
    <row r="1199" spans="1:31" ht="18.75">
      <c r="A1199" s="5104"/>
      <c r="B1199" s="2406">
        <f>LARGE(B1193:B1198,1)+1</f>
        <v>7</v>
      </c>
      <c r="C1199" s="3550"/>
      <c r="D1199" s="2152"/>
      <c r="E1199" s="2152"/>
      <c r="F1199" s="2152"/>
      <c r="G1199" s="2152"/>
      <c r="H1199" s="2152"/>
      <c r="I1199" s="2152"/>
      <c r="J1199" s="2152"/>
      <c r="K1199" s="2152"/>
      <c r="L1199" s="2152"/>
      <c r="M1199" s="2152"/>
      <c r="N1199" s="2411"/>
      <c r="O1199" s="2044"/>
      <c r="P1199" s="2856"/>
      <c r="Q1199" s="3535"/>
      <c r="R1199" s="3535"/>
      <c r="S1199" s="3535"/>
      <c r="T1199" s="3535"/>
      <c r="U1199" s="2175"/>
      <c r="V1199" s="2175"/>
      <c r="W1199" s="2175"/>
      <c r="X1199" s="2044"/>
      <c r="Y1199" s="2044"/>
      <c r="Z1199" s="2044"/>
      <c r="AA1199" s="3594" t="s">
        <v>2373</v>
      </c>
    </row>
    <row r="1200" spans="1:31" ht="18.75">
      <c r="A1200" s="5104"/>
      <c r="B1200" s="2406">
        <f>LARGE(B1193:B1199,1)+1</f>
        <v>8</v>
      </c>
      <c r="C1200" s="3550"/>
      <c r="D1200" s="2152"/>
      <c r="E1200" s="2152"/>
      <c r="F1200" s="2152"/>
      <c r="G1200" s="2152"/>
      <c r="H1200" s="2152"/>
      <c r="I1200" s="2152"/>
      <c r="J1200" s="2152"/>
      <c r="K1200" s="2152"/>
      <c r="L1200" s="2152"/>
      <c r="M1200" s="2152"/>
      <c r="N1200" s="2411"/>
      <c r="O1200" s="2044"/>
      <c r="P1200" s="2856"/>
      <c r="Q1200" s="3535"/>
      <c r="R1200" s="3535"/>
      <c r="S1200" s="3535"/>
      <c r="T1200" s="3535"/>
      <c r="U1200" s="2175"/>
      <c r="V1200" s="2175"/>
      <c r="W1200" s="2175"/>
      <c r="X1200" s="2044"/>
      <c r="Y1200" s="2044"/>
      <c r="Z1200" s="2044"/>
      <c r="AA1200" s="3594" t="s">
        <v>2373</v>
      </c>
    </row>
    <row r="1201" spans="1:27" ht="18.75">
      <c r="A1201" s="5104"/>
      <c r="B1201" s="2406">
        <f>LARGE(B1193:B1200,1)+1</f>
        <v>9</v>
      </c>
      <c r="C1201" s="3550"/>
      <c r="D1201" s="2152"/>
      <c r="E1201" s="2152"/>
      <c r="F1201" s="2152"/>
      <c r="G1201" s="2152"/>
      <c r="H1201" s="2152"/>
      <c r="I1201" s="2152"/>
      <c r="J1201" s="2152"/>
      <c r="K1201" s="2152"/>
      <c r="L1201" s="2152"/>
      <c r="M1201" s="2152"/>
      <c r="N1201" s="2411"/>
      <c r="O1201" s="2044"/>
      <c r="P1201" s="2856"/>
      <c r="Q1201" s="3535"/>
      <c r="R1201" s="3535"/>
      <c r="S1201" s="3535"/>
      <c r="T1201" s="3535"/>
      <c r="U1201" s="2175"/>
      <c r="V1201" s="2175"/>
      <c r="W1201" s="2175"/>
      <c r="X1201" s="2044"/>
      <c r="Y1201" s="2044"/>
      <c r="Z1201" s="2044"/>
      <c r="AA1201" s="3594" t="s">
        <v>2373</v>
      </c>
    </row>
    <row r="1202" spans="1:27" ht="18.75">
      <c r="A1202" s="5104"/>
      <c r="B1202" s="2406">
        <f>LARGE(B1193:B1201,1)+1</f>
        <v>10</v>
      </c>
      <c r="C1202" s="3550"/>
      <c r="D1202" s="2152"/>
      <c r="E1202" s="2152"/>
      <c r="F1202" s="2152"/>
      <c r="G1202" s="2152"/>
      <c r="H1202" s="2152"/>
      <c r="I1202" s="2152"/>
      <c r="J1202" s="2152"/>
      <c r="K1202" s="2152"/>
      <c r="L1202" s="2152"/>
      <c r="M1202" s="2152"/>
      <c r="N1202" s="2411"/>
      <c r="O1202" s="2044"/>
      <c r="P1202" s="2856"/>
      <c r="Q1202" s="3535"/>
      <c r="R1202" s="3535"/>
      <c r="S1202" s="3535"/>
      <c r="T1202" s="3535"/>
      <c r="U1202" s="2175"/>
      <c r="V1202" s="2175"/>
      <c r="W1202" s="2175"/>
      <c r="X1202" s="2044"/>
      <c r="Y1202" s="2044"/>
      <c r="Z1202" s="2044"/>
      <c r="AA1202" s="3594" t="s">
        <v>2373</v>
      </c>
    </row>
    <row r="1203" spans="1:27" ht="18.75">
      <c r="A1203" s="5104"/>
      <c r="B1203" s="2406">
        <f>LARGE(B1193:B1202,1)+1</f>
        <v>11</v>
      </c>
      <c r="C1203" s="3550"/>
      <c r="D1203" s="2152"/>
      <c r="E1203" s="2152"/>
      <c r="F1203" s="2152"/>
      <c r="G1203" s="2152"/>
      <c r="H1203" s="2152"/>
      <c r="I1203" s="2152"/>
      <c r="J1203" s="2152"/>
      <c r="K1203" s="2152"/>
      <c r="L1203" s="2152"/>
      <c r="M1203" s="2152"/>
      <c r="N1203" s="2411"/>
      <c r="O1203" s="2044"/>
      <c r="P1203" s="2856"/>
      <c r="Q1203" s="3535"/>
      <c r="R1203" s="3535"/>
      <c r="S1203" s="3535"/>
      <c r="T1203" s="3535"/>
      <c r="U1203" s="2175"/>
      <c r="V1203" s="2175"/>
      <c r="W1203" s="2175"/>
      <c r="X1203" s="2044"/>
      <c r="Y1203" s="2044"/>
      <c r="Z1203" s="2044"/>
      <c r="AA1203" s="3594" t="s">
        <v>2373</v>
      </c>
    </row>
    <row r="1204" spans="1:27" ht="18.75">
      <c r="A1204" s="5104"/>
      <c r="B1204" s="2406">
        <f>LARGE(B1193:B1203,1)+1</f>
        <v>12</v>
      </c>
      <c r="C1204" s="3550"/>
      <c r="D1204" s="2152"/>
      <c r="E1204" s="2152"/>
      <c r="F1204" s="2152"/>
      <c r="G1204" s="2152"/>
      <c r="H1204" s="2152"/>
      <c r="I1204" s="2152"/>
      <c r="J1204" s="2152"/>
      <c r="K1204" s="2152"/>
      <c r="L1204" s="2152"/>
      <c r="M1204" s="2152"/>
      <c r="N1204" s="2411"/>
      <c r="O1204" s="2044"/>
      <c r="P1204" s="2856"/>
      <c r="Q1204" s="3535"/>
      <c r="R1204" s="3535"/>
      <c r="S1204" s="3535"/>
      <c r="T1204" s="3535"/>
      <c r="U1204" s="2175"/>
      <c r="V1204" s="2175"/>
      <c r="W1204" s="2175"/>
      <c r="X1204" s="2044"/>
      <c r="Y1204" s="2044"/>
      <c r="Z1204" s="2044"/>
      <c r="AA1204" s="3594" t="s">
        <v>2373</v>
      </c>
    </row>
    <row r="1205" spans="1:27" ht="18.75">
      <c r="A1205" s="5104"/>
      <c r="B1205" s="2406">
        <f>LARGE(B1193:B1204,1)+1</f>
        <v>13</v>
      </c>
      <c r="C1205" s="3550"/>
      <c r="D1205" s="2152"/>
      <c r="E1205" s="2152"/>
      <c r="F1205" s="2152"/>
      <c r="G1205" s="2152"/>
      <c r="H1205" s="2152"/>
      <c r="I1205" s="2152"/>
      <c r="J1205" s="2152"/>
      <c r="K1205" s="2152"/>
      <c r="L1205" s="2152"/>
      <c r="M1205" s="2152"/>
      <c r="N1205" s="2411"/>
      <c r="O1205" s="2044"/>
      <c r="P1205" s="2856"/>
      <c r="Q1205" s="3535"/>
      <c r="R1205" s="3535"/>
      <c r="S1205" s="3535"/>
      <c r="T1205" s="3535"/>
      <c r="U1205" s="2175"/>
      <c r="V1205" s="2175"/>
      <c r="W1205" s="2175"/>
      <c r="X1205" s="2044"/>
      <c r="Y1205" s="2044"/>
      <c r="Z1205" s="2044"/>
      <c r="AA1205" s="3594" t="s">
        <v>2373</v>
      </c>
    </row>
    <row r="1206" spans="1:27" ht="18.75">
      <c r="A1206" s="5104"/>
      <c r="B1206" s="2406">
        <f>LARGE(B1193:B1205,1)+1</f>
        <v>14</v>
      </c>
      <c r="C1206" s="3550"/>
      <c r="D1206" s="2152"/>
      <c r="E1206" s="2152"/>
      <c r="F1206" s="2152"/>
      <c r="G1206" s="2152"/>
      <c r="H1206" s="2152"/>
      <c r="I1206" s="2152"/>
      <c r="J1206" s="2152"/>
      <c r="K1206" s="2152"/>
      <c r="L1206" s="2152"/>
      <c r="M1206" s="2152"/>
      <c r="N1206" s="2411"/>
      <c r="O1206" s="2044"/>
      <c r="P1206" s="2856"/>
      <c r="Q1206" s="3535"/>
      <c r="R1206" s="3535"/>
      <c r="S1206" s="3535"/>
      <c r="T1206" s="3535"/>
      <c r="U1206" s="2175"/>
      <c r="V1206" s="2175"/>
      <c r="W1206" s="2175"/>
      <c r="X1206" s="2044"/>
      <c r="Y1206" s="2044"/>
      <c r="Z1206" s="2044"/>
      <c r="AA1206" s="3594" t="s">
        <v>2373</v>
      </c>
    </row>
    <row r="1207" spans="1:27" ht="18.75">
      <c r="A1207" s="5104"/>
      <c r="B1207" s="2406">
        <f>LARGE(B1193:B1206,1)+1</f>
        <v>15</v>
      </c>
      <c r="C1207" s="3550"/>
      <c r="D1207" s="2152"/>
      <c r="E1207" s="2152"/>
      <c r="F1207" s="2152"/>
      <c r="G1207" s="2152"/>
      <c r="H1207" s="2152"/>
      <c r="I1207" s="2152"/>
      <c r="J1207" s="2152"/>
      <c r="K1207" s="2152"/>
      <c r="L1207" s="2152"/>
      <c r="M1207" s="2152"/>
      <c r="N1207" s="2411"/>
      <c r="O1207" s="2044"/>
      <c r="P1207" s="2856"/>
      <c r="Q1207" s="2856"/>
      <c r="R1207" s="2856"/>
      <c r="S1207" s="2856"/>
      <c r="T1207" s="2856"/>
      <c r="U1207" s="2856"/>
      <c r="V1207" s="2856"/>
      <c r="W1207" s="2856"/>
      <c r="X1207" s="2856"/>
      <c r="Y1207" s="2044"/>
      <c r="Z1207" s="2044"/>
      <c r="AA1207" s="3594" t="s">
        <v>2373</v>
      </c>
    </row>
    <row r="1208" spans="1:27" ht="18.75">
      <c r="A1208" s="5104"/>
      <c r="B1208" s="2406">
        <f>LARGE(B1193:B1207,1)+1</f>
        <v>16</v>
      </c>
      <c r="C1208" s="3550"/>
      <c r="D1208" s="2152"/>
      <c r="E1208" s="2152"/>
      <c r="F1208" s="2152"/>
      <c r="G1208" s="2152"/>
      <c r="H1208" s="2152"/>
      <c r="I1208" s="2152"/>
      <c r="J1208" s="2152"/>
      <c r="K1208" s="2152"/>
      <c r="L1208" s="2152"/>
      <c r="M1208" s="2152"/>
      <c r="N1208" s="2411"/>
      <c r="O1208" s="2044"/>
      <c r="P1208" s="2856"/>
      <c r="Q1208" s="2856"/>
      <c r="R1208" s="2856"/>
      <c r="S1208" s="2856"/>
      <c r="T1208" s="2856"/>
      <c r="U1208" s="2856"/>
      <c r="V1208" s="2856"/>
      <c r="W1208" s="2856"/>
      <c r="X1208" s="2856"/>
      <c r="Y1208" s="2044"/>
      <c r="Z1208" s="2044"/>
      <c r="AA1208" s="3594" t="s">
        <v>2373</v>
      </c>
    </row>
    <row r="1209" spans="1:27" ht="18.75">
      <c r="A1209" s="5104"/>
      <c r="B1209" s="2406">
        <f>LARGE(B1193:B1208,1)+1</f>
        <v>17</v>
      </c>
      <c r="C1209" s="3550"/>
      <c r="D1209" s="2152"/>
      <c r="E1209" s="2152"/>
      <c r="F1209" s="2152"/>
      <c r="G1209" s="2152"/>
      <c r="H1209" s="2152"/>
      <c r="I1209" s="2152"/>
      <c r="J1209" s="2152"/>
      <c r="K1209" s="2152"/>
      <c r="L1209" s="2152"/>
      <c r="M1209" s="2152"/>
      <c r="N1209" s="2411"/>
      <c r="O1209" s="2044"/>
      <c r="P1209" s="2856"/>
      <c r="Q1209" s="2856"/>
      <c r="R1209" s="2856"/>
      <c r="S1209" s="2856"/>
      <c r="T1209" s="2856"/>
      <c r="U1209" s="2856"/>
      <c r="V1209" s="2856"/>
      <c r="W1209" s="2856"/>
      <c r="X1209" s="2856"/>
      <c r="Y1209" s="2044"/>
      <c r="Z1209" s="2044"/>
      <c r="AA1209" s="3594" t="s">
        <v>2373</v>
      </c>
    </row>
    <row r="1210" spans="1:27" ht="18.75">
      <c r="A1210" s="5104"/>
      <c r="B1210" s="2406">
        <f>LARGE(B1193:B1209,1)+1</f>
        <v>18</v>
      </c>
      <c r="C1210" s="3550"/>
      <c r="D1210" s="2152"/>
      <c r="E1210" s="2152"/>
      <c r="F1210" s="2152"/>
      <c r="G1210" s="2152"/>
      <c r="H1210" s="2152"/>
      <c r="I1210" s="2152"/>
      <c r="J1210" s="2152"/>
      <c r="K1210" s="2152"/>
      <c r="L1210" s="2152"/>
      <c r="M1210" s="2152"/>
      <c r="N1210" s="2411"/>
      <c r="O1210" s="2044"/>
      <c r="P1210" s="2856"/>
      <c r="Q1210" s="2856"/>
      <c r="R1210" s="2856"/>
      <c r="S1210" s="2856"/>
      <c r="T1210" s="2856"/>
      <c r="U1210" s="2856"/>
      <c r="V1210" s="2856"/>
      <c r="W1210" s="2856"/>
      <c r="X1210" s="2856"/>
      <c r="Y1210" s="2044"/>
      <c r="Z1210" s="2044"/>
      <c r="AA1210" s="3594" t="s">
        <v>2373</v>
      </c>
    </row>
    <row r="1211" spans="1:27" ht="18.75">
      <c r="A1211" s="5104"/>
      <c r="B1211" s="2406">
        <f>LARGE(B1193:B1210,1)+1</f>
        <v>19</v>
      </c>
      <c r="C1211" s="3550"/>
      <c r="D1211" s="2152"/>
      <c r="E1211" s="2152"/>
      <c r="F1211" s="2152"/>
      <c r="G1211" s="2152"/>
      <c r="H1211" s="2152"/>
      <c r="I1211" s="2152"/>
      <c r="J1211" s="2152"/>
      <c r="K1211" s="2152"/>
      <c r="L1211" s="2152"/>
      <c r="M1211" s="2152"/>
      <c r="N1211" s="2411"/>
      <c r="O1211" s="2044"/>
      <c r="P1211" s="2856"/>
      <c r="Q1211" s="2856"/>
      <c r="R1211" s="2856"/>
      <c r="S1211" s="2856"/>
      <c r="T1211" s="2856"/>
      <c r="U1211" s="2856"/>
      <c r="V1211" s="2856"/>
      <c r="W1211" s="2856"/>
      <c r="X1211" s="2856"/>
      <c r="Y1211" s="2044"/>
      <c r="Z1211" s="2044"/>
      <c r="AA1211" s="3594" t="s">
        <v>2373</v>
      </c>
    </row>
    <row r="1212" spans="1:27" ht="18.75">
      <c r="A1212" s="5104"/>
      <c r="B1212" s="2406">
        <f>LARGE(B1193:B1211,1)+1</f>
        <v>20</v>
      </c>
      <c r="C1212" s="3550"/>
      <c r="D1212" s="2152"/>
      <c r="E1212" s="2152"/>
      <c r="F1212" s="2152"/>
      <c r="G1212" s="2152"/>
      <c r="H1212" s="2152"/>
      <c r="I1212" s="2152"/>
      <c r="J1212" s="2152"/>
      <c r="K1212" s="2152"/>
      <c r="L1212" s="2152"/>
      <c r="M1212" s="2152"/>
      <c r="N1212" s="2411"/>
      <c r="O1212" s="2044"/>
      <c r="P1212" s="2856"/>
      <c r="Q1212" s="2856"/>
      <c r="R1212" s="2856"/>
      <c r="S1212" s="2856"/>
      <c r="T1212" s="2856"/>
      <c r="U1212" s="2856"/>
      <c r="V1212" s="2856"/>
      <c r="W1212" s="2856"/>
      <c r="X1212" s="2856"/>
      <c r="Y1212" s="2044"/>
      <c r="Z1212" s="2044"/>
      <c r="AA1212" s="3594" t="s">
        <v>2373</v>
      </c>
    </row>
    <row r="1213" spans="1:27" ht="18.75">
      <c r="A1213" s="5104"/>
      <c r="B1213" s="2406">
        <f>LARGE(B1193:B1212,1)+1</f>
        <v>21</v>
      </c>
      <c r="C1213" s="3550"/>
      <c r="D1213" s="2152"/>
      <c r="E1213" s="2152"/>
      <c r="F1213" s="2152"/>
      <c r="G1213" s="2152"/>
      <c r="H1213" s="2152"/>
      <c r="I1213" s="2152"/>
      <c r="J1213" s="2152"/>
      <c r="K1213" s="2152"/>
      <c r="L1213" s="2152"/>
      <c r="M1213" s="2152"/>
      <c r="N1213" s="2411"/>
      <c r="O1213" s="2044"/>
      <c r="P1213" s="2856"/>
      <c r="Q1213" s="2856"/>
      <c r="R1213" s="2856"/>
      <c r="S1213" s="2856"/>
      <c r="T1213" s="2856"/>
      <c r="U1213" s="2856"/>
      <c r="V1213" s="2856"/>
      <c r="W1213" s="2856"/>
      <c r="X1213" s="2856"/>
      <c r="Y1213" s="2044"/>
      <c r="Z1213" s="2044"/>
      <c r="AA1213" s="3594" t="s">
        <v>2373</v>
      </c>
    </row>
    <row r="1214" spans="1:27" ht="18.75">
      <c r="A1214" s="5104"/>
      <c r="B1214" s="2406">
        <f>LARGE(B1193:B1213,1)+1</f>
        <v>22</v>
      </c>
      <c r="C1214" s="3550"/>
      <c r="D1214" s="2152"/>
      <c r="E1214" s="2152"/>
      <c r="F1214" s="2152"/>
      <c r="G1214" s="2152"/>
      <c r="H1214" s="2152"/>
      <c r="I1214" s="2152"/>
      <c r="J1214" s="2152"/>
      <c r="K1214" s="2152"/>
      <c r="L1214" s="2152"/>
      <c r="M1214" s="2152"/>
      <c r="N1214" s="2411"/>
      <c r="O1214" s="2044"/>
      <c r="P1214" s="2856"/>
      <c r="Q1214" s="2856"/>
      <c r="R1214" s="2856"/>
      <c r="S1214" s="2856"/>
      <c r="T1214" s="2856"/>
      <c r="U1214" s="2856"/>
      <c r="V1214" s="2856"/>
      <c r="W1214" s="2856"/>
      <c r="X1214" s="2856"/>
      <c r="Y1214" s="2044"/>
      <c r="Z1214" s="2044"/>
      <c r="AA1214" s="3594" t="s">
        <v>2373</v>
      </c>
    </row>
    <row r="1215" spans="1:27" ht="18.75">
      <c r="A1215" s="5104"/>
      <c r="B1215" s="2406">
        <f>LARGE(B1193:B1214,1)+1</f>
        <v>23</v>
      </c>
      <c r="C1215" s="3550"/>
      <c r="D1215" s="2152"/>
      <c r="E1215" s="2152"/>
      <c r="F1215" s="2152"/>
      <c r="G1215" s="2152"/>
      <c r="H1215" s="2152"/>
      <c r="I1215" s="2152"/>
      <c r="J1215" s="2152"/>
      <c r="K1215" s="2152"/>
      <c r="L1215" s="2152"/>
      <c r="M1215" s="2152"/>
      <c r="N1215" s="2411"/>
      <c r="O1215" s="2044"/>
      <c r="P1215" s="2856"/>
      <c r="Q1215" s="2856"/>
      <c r="R1215" s="2856"/>
      <c r="S1215" s="2856"/>
      <c r="T1215" s="2856"/>
      <c r="U1215" s="2856"/>
      <c r="V1215" s="2856"/>
      <c r="W1215" s="2856"/>
      <c r="X1215" s="2856"/>
      <c r="Y1215" s="2044"/>
      <c r="Z1215" s="2044"/>
      <c r="AA1215" s="3594" t="s">
        <v>2373</v>
      </c>
    </row>
    <row r="1216" spans="1:27" ht="18.75">
      <c r="A1216" s="5104"/>
      <c r="B1216" s="2406">
        <f>LARGE(B1193:B1215,1)+1</f>
        <v>24</v>
      </c>
      <c r="C1216" s="3550"/>
      <c r="D1216" s="2152"/>
      <c r="E1216" s="2152"/>
      <c r="F1216" s="2152"/>
      <c r="G1216" s="2152"/>
      <c r="H1216" s="2152"/>
      <c r="I1216" s="2152"/>
      <c r="J1216" s="2152"/>
      <c r="K1216" s="2152"/>
      <c r="L1216" s="2152"/>
      <c r="M1216" s="2152"/>
      <c r="N1216" s="2411"/>
      <c r="O1216" s="2044"/>
      <c r="P1216" s="2856"/>
      <c r="Q1216" s="2856"/>
      <c r="R1216" s="2856"/>
      <c r="S1216" s="2856"/>
      <c r="T1216" s="2856"/>
      <c r="U1216" s="2856"/>
      <c r="V1216" s="2856"/>
      <c r="W1216" s="2856"/>
      <c r="X1216" s="2856"/>
      <c r="Y1216" s="2044"/>
      <c r="Z1216" s="2044"/>
      <c r="AA1216" s="3594" t="s">
        <v>2373</v>
      </c>
    </row>
    <row r="1217" spans="1:31" ht="18.75">
      <c r="A1217" s="5104"/>
      <c r="B1217" s="2406">
        <f>LARGE(B1193:B1216,1)+1</f>
        <v>25</v>
      </c>
      <c r="C1217" s="3550"/>
      <c r="D1217" s="2152"/>
      <c r="E1217" s="2152"/>
      <c r="F1217" s="2152"/>
      <c r="G1217" s="2152"/>
      <c r="H1217" s="2152"/>
      <c r="I1217" s="2152"/>
      <c r="J1217" s="2152"/>
      <c r="K1217" s="2152"/>
      <c r="L1217" s="2152"/>
      <c r="M1217" s="2152"/>
      <c r="N1217" s="2411"/>
      <c r="O1217" s="2044"/>
      <c r="P1217" s="2856"/>
      <c r="Q1217" s="2856"/>
      <c r="R1217" s="2856"/>
      <c r="S1217" s="2856"/>
      <c r="T1217" s="2856"/>
      <c r="U1217" s="2856"/>
      <c r="V1217" s="2856"/>
      <c r="W1217" s="2856"/>
      <c r="X1217" s="2856"/>
      <c r="Y1217" s="2044"/>
      <c r="Z1217" s="2044"/>
      <c r="AA1217" s="3594" t="s">
        <v>2373</v>
      </c>
    </row>
    <row r="1218" spans="1:31" ht="18.75">
      <c r="A1218" s="5104"/>
      <c r="B1218" s="2406">
        <f>LARGE(B1193:B1217,1)+1</f>
        <v>26</v>
      </c>
      <c r="C1218" s="3550"/>
      <c r="D1218" s="2152"/>
      <c r="E1218" s="2152"/>
      <c r="F1218" s="2152"/>
      <c r="G1218" s="2152"/>
      <c r="H1218" s="2152"/>
      <c r="I1218" s="2152"/>
      <c r="J1218" s="2152"/>
      <c r="K1218" s="2152"/>
      <c r="L1218" s="2152"/>
      <c r="M1218" s="2152"/>
      <c r="N1218" s="2411"/>
      <c r="O1218" s="2044"/>
      <c r="P1218" s="2856"/>
      <c r="Q1218" s="2856"/>
      <c r="R1218" s="2856"/>
      <c r="S1218" s="2856"/>
      <c r="T1218" s="2856"/>
      <c r="U1218" s="2856"/>
      <c r="V1218" s="2856"/>
      <c r="W1218" s="2856"/>
      <c r="X1218" s="2856"/>
      <c r="Y1218" s="2044"/>
      <c r="Z1218" s="2044"/>
      <c r="AA1218" s="3594" t="s">
        <v>2373</v>
      </c>
    </row>
    <row r="1219" spans="1:31" ht="18.75">
      <c r="A1219" s="5104"/>
      <c r="B1219" s="2406">
        <f>LARGE(B1193:B1218,1)+1</f>
        <v>27</v>
      </c>
      <c r="C1219" s="3550"/>
      <c r="D1219" s="2152"/>
      <c r="E1219" s="2152"/>
      <c r="F1219" s="2152"/>
      <c r="G1219" s="2152"/>
      <c r="H1219" s="2152"/>
      <c r="I1219" s="2152"/>
      <c r="J1219" s="2152"/>
      <c r="K1219" s="2152"/>
      <c r="L1219" s="2152"/>
      <c r="M1219" s="2152"/>
      <c r="N1219" s="2411"/>
      <c r="O1219" s="2044"/>
      <c r="P1219" s="2856"/>
      <c r="Q1219" s="2856"/>
      <c r="R1219" s="2856"/>
      <c r="S1219" s="2856"/>
      <c r="T1219" s="2856"/>
      <c r="U1219" s="2856"/>
      <c r="V1219" s="2856"/>
      <c r="W1219" s="2856"/>
      <c r="X1219" s="2856"/>
      <c r="Y1219" s="2044"/>
      <c r="Z1219" s="2044"/>
      <c r="AA1219" s="3594" t="s">
        <v>2373</v>
      </c>
    </row>
    <row r="1220" spans="1:31" ht="18.75">
      <c r="A1220" s="5104"/>
      <c r="B1220" s="2406">
        <f>LARGE(B1193:B1219,1)+1</f>
        <v>28</v>
      </c>
      <c r="C1220" s="3550"/>
      <c r="D1220" s="2152"/>
      <c r="E1220" s="2152"/>
      <c r="F1220" s="2152"/>
      <c r="G1220" s="2152"/>
      <c r="H1220" s="2152"/>
      <c r="I1220" s="2152"/>
      <c r="J1220" s="2152"/>
      <c r="K1220" s="2152"/>
      <c r="L1220" s="2152"/>
      <c r="M1220" s="2152"/>
      <c r="N1220" s="2411"/>
      <c r="O1220" s="2044"/>
      <c r="P1220" s="2856"/>
      <c r="Q1220" s="2856"/>
      <c r="R1220" s="2856"/>
      <c r="S1220" s="2856"/>
      <c r="T1220" s="2856"/>
      <c r="U1220" s="2856"/>
      <c r="V1220" s="2856"/>
      <c r="W1220" s="2856"/>
      <c r="X1220" s="2856"/>
      <c r="Y1220" s="2044"/>
      <c r="Z1220" s="2044"/>
      <c r="AA1220" s="3594" t="s">
        <v>2373</v>
      </c>
    </row>
    <row r="1221" spans="1:31" ht="18.75">
      <c r="A1221" s="5104"/>
      <c r="B1221" s="2406">
        <f>LARGE(B1193:B1220,1)+1</f>
        <v>29</v>
      </c>
      <c r="C1221" s="3550"/>
      <c r="D1221" s="2152"/>
      <c r="E1221" s="2152"/>
      <c r="F1221" s="2152"/>
      <c r="G1221" s="2152"/>
      <c r="H1221" s="2152"/>
      <c r="I1221" s="2152"/>
      <c r="J1221" s="2152"/>
      <c r="K1221" s="2152"/>
      <c r="L1221" s="2152"/>
      <c r="M1221" s="2152"/>
      <c r="N1221" s="2411"/>
      <c r="O1221" s="2044"/>
      <c r="P1221" s="2856"/>
      <c r="Q1221" s="2856"/>
      <c r="R1221" s="2856"/>
      <c r="S1221" s="2856"/>
      <c r="T1221" s="2856"/>
      <c r="U1221" s="2856"/>
      <c r="V1221" s="2856"/>
      <c r="W1221" s="2856"/>
      <c r="X1221" s="2856"/>
      <c r="Y1221" s="2044"/>
      <c r="Z1221" s="2044"/>
      <c r="AA1221" s="3594" t="s">
        <v>2373</v>
      </c>
    </row>
    <row r="1222" spans="1:31" ht="18.75">
      <c r="A1222" s="5104"/>
      <c r="B1222" s="2406">
        <f>LARGE(B1193:B1221,1)+1</f>
        <v>30</v>
      </c>
      <c r="C1222" s="3550"/>
      <c r="D1222" s="2152"/>
      <c r="E1222" s="2152"/>
      <c r="F1222" s="2152"/>
      <c r="G1222" s="2152"/>
      <c r="H1222" s="2152"/>
      <c r="I1222" s="2152"/>
      <c r="J1222" s="2152"/>
      <c r="K1222" s="2152"/>
      <c r="L1222" s="2152"/>
      <c r="M1222" s="2152"/>
      <c r="N1222" s="2411"/>
      <c r="O1222" s="2044"/>
      <c r="P1222" s="2856"/>
      <c r="Q1222" s="2856"/>
      <c r="R1222" s="2856"/>
      <c r="S1222" s="2856"/>
      <c r="T1222" s="2856"/>
      <c r="U1222" s="2856"/>
      <c r="V1222" s="2856"/>
      <c r="W1222" s="2856"/>
      <c r="X1222" s="2856"/>
      <c r="Y1222" s="2044"/>
      <c r="Z1222" s="2044"/>
      <c r="AA1222" s="3594" t="s">
        <v>2373</v>
      </c>
    </row>
    <row r="1223" spans="1:31" ht="18.75">
      <c r="A1223" s="5104"/>
      <c r="B1223" s="2406">
        <f>LARGE(B1193:B1222,1)+1</f>
        <v>31</v>
      </c>
      <c r="C1223" s="3550"/>
      <c r="D1223" s="2152"/>
      <c r="E1223" s="2152"/>
      <c r="F1223" s="2152"/>
      <c r="G1223" s="2152"/>
      <c r="H1223" s="2152"/>
      <c r="I1223" s="2152"/>
      <c r="J1223" s="2152"/>
      <c r="K1223" s="2152"/>
      <c r="L1223" s="2152"/>
      <c r="M1223" s="2152"/>
      <c r="N1223" s="2411"/>
      <c r="O1223" s="2044"/>
      <c r="P1223" s="2856"/>
      <c r="Q1223" s="2856"/>
      <c r="R1223" s="2856"/>
      <c r="S1223" s="2856"/>
      <c r="T1223" s="2856"/>
      <c r="U1223" s="2856"/>
      <c r="V1223" s="2856"/>
      <c r="W1223" s="2856"/>
      <c r="X1223" s="2856"/>
      <c r="Y1223" s="2044"/>
      <c r="Z1223" s="2044"/>
      <c r="AA1223" s="3755" t="s">
        <v>2974</v>
      </c>
      <c r="AB1223" s="2834"/>
      <c r="AC1223" s="2834"/>
      <c r="AD1223" s="2834"/>
      <c r="AE1223" s="2834"/>
    </row>
    <row r="1224" spans="1:31" ht="18.75">
      <c r="A1224" s="5104"/>
      <c r="B1224" s="5098" t="str">
        <f>D1096</f>
        <v>cylindre de pomme</v>
      </c>
      <c r="C1224" s="5099"/>
      <c r="D1224" s="5099"/>
      <c r="E1224" s="5099"/>
      <c r="F1224" s="5099"/>
      <c r="G1224" s="5099"/>
      <c r="H1224" s="5099"/>
      <c r="I1224" s="5099"/>
      <c r="J1224" s="5099"/>
      <c r="K1224" s="5099"/>
      <c r="L1224" s="5099"/>
      <c r="M1224" s="5099"/>
      <c r="N1224" s="5100"/>
      <c r="O1224" s="2044"/>
      <c r="P1224" s="2856"/>
      <c r="Q1224" s="2856"/>
      <c r="R1224" s="2856"/>
      <c r="S1224" s="2856"/>
      <c r="T1224" s="2856"/>
      <c r="U1224" s="2856"/>
      <c r="V1224" s="2856"/>
      <c r="W1224" s="2856"/>
      <c r="X1224" s="2856"/>
      <c r="Y1224" s="2044"/>
      <c r="Z1224" s="2044"/>
      <c r="AA1224" s="3755" t="s">
        <v>2974</v>
      </c>
      <c r="AB1224" s="2834"/>
      <c r="AC1224" s="2834"/>
      <c r="AD1224" s="2834"/>
      <c r="AE1224" s="2834"/>
    </row>
    <row r="1225" spans="1:31" ht="18.75">
      <c r="A1225" s="5104"/>
      <c r="B1225" s="5101"/>
      <c r="C1225" s="5102"/>
      <c r="D1225" s="5102"/>
      <c r="E1225" s="5102"/>
      <c r="F1225" s="5102"/>
      <c r="G1225" s="5102"/>
      <c r="H1225" s="5102"/>
      <c r="I1225" s="5102"/>
      <c r="J1225" s="5102"/>
      <c r="K1225" s="5102"/>
      <c r="L1225" s="5102"/>
      <c r="M1225" s="5102"/>
      <c r="N1225" s="5103"/>
      <c r="O1225" s="2044"/>
      <c r="P1225" s="2856"/>
      <c r="Q1225" s="2856"/>
      <c r="R1225" s="2856"/>
      <c r="S1225" s="2856"/>
      <c r="T1225" s="2856"/>
      <c r="U1225" s="2856"/>
      <c r="V1225" s="2856"/>
      <c r="W1225" s="2856"/>
      <c r="X1225" s="2856"/>
      <c r="Y1225" s="2044"/>
      <c r="Z1225" s="2044"/>
      <c r="AA1225" s="3755" t="s">
        <v>2974</v>
      </c>
      <c r="AB1225" s="2834"/>
      <c r="AC1225" s="2834"/>
      <c r="AD1225" s="2834"/>
      <c r="AE1225" s="2834"/>
    </row>
    <row r="1226" spans="1:31" ht="18.75">
      <c r="A1226" s="5104"/>
      <c r="B1226" s="2395"/>
      <c r="C1226" s="2396" t="s">
        <v>314</v>
      </c>
      <c r="D1226" s="2397"/>
      <c r="E1226" s="2397"/>
      <c r="F1226" s="2397"/>
      <c r="G1226" s="5086" t="s">
        <v>263</v>
      </c>
      <c r="H1226" s="5086"/>
      <c r="I1226" s="5086"/>
      <c r="J1226" s="5086"/>
      <c r="K1226" s="5086"/>
      <c r="L1226" s="5086"/>
      <c r="M1226" s="5086"/>
      <c r="N1226" s="5087"/>
      <c r="O1226" s="2044"/>
      <c r="P1226" s="2856"/>
      <c r="Q1226" s="2856"/>
      <c r="R1226" s="2856"/>
      <c r="S1226" s="2856"/>
      <c r="T1226" s="2856"/>
      <c r="U1226" s="2856"/>
      <c r="V1226" s="2856"/>
      <c r="W1226" s="2856"/>
      <c r="X1226" s="2856"/>
      <c r="Y1226" s="2044"/>
      <c r="Z1226" s="2044"/>
      <c r="AA1226" s="3755" t="s">
        <v>2974</v>
      </c>
      <c r="AB1226" s="2834"/>
      <c r="AC1226" s="2834"/>
      <c r="AD1226" s="2834"/>
      <c r="AE1226" s="2834"/>
    </row>
    <row r="1227" spans="1:31" ht="18.75">
      <c r="A1227" s="5104"/>
      <c r="B1227" s="2398"/>
      <c r="C1227" s="2399" t="str">
        <f>SUBSTITUTE(ADDRESS(1,COLUMN(),4),"1","")</f>
        <v>C</v>
      </c>
      <c r="D1227" s="2400" t="s">
        <v>315</v>
      </c>
      <c r="E1227" s="2401"/>
      <c r="F1227" s="2401"/>
      <c r="G1227" s="5086"/>
      <c r="H1227" s="5086"/>
      <c r="I1227" s="5086"/>
      <c r="J1227" s="5086"/>
      <c r="K1227" s="5086"/>
      <c r="L1227" s="5086"/>
      <c r="M1227" s="5086"/>
      <c r="N1227" s="5087"/>
      <c r="O1227" s="2044"/>
      <c r="P1227" s="2856"/>
      <c r="Q1227" s="2856"/>
      <c r="R1227" s="2856"/>
      <c r="S1227" s="2856"/>
      <c r="T1227" s="2856"/>
      <c r="U1227" s="2856"/>
      <c r="V1227" s="2856"/>
      <c r="W1227" s="2856"/>
      <c r="X1227" s="2856"/>
      <c r="Y1227" s="2044"/>
      <c r="Z1227" s="2044"/>
      <c r="AA1227" s="3755" t="s">
        <v>2974</v>
      </c>
      <c r="AB1227" s="2834"/>
      <c r="AC1227" s="2834"/>
      <c r="AD1227" s="2834"/>
      <c r="AE1227" s="2834"/>
    </row>
    <row r="1228" spans="1:31" ht="18.75">
      <c r="A1228" s="5104"/>
      <c r="B1228" s="2398"/>
      <c r="C1228" s="3511" t="s">
        <v>316</v>
      </c>
      <c r="D1228" s="2396" t="s">
        <v>317</v>
      </c>
      <c r="E1228" s="2401"/>
      <c r="F1228" s="2401"/>
      <c r="G1228" s="2396"/>
      <c r="H1228" s="2402"/>
      <c r="I1228" s="2402"/>
      <c r="J1228" s="2402"/>
      <c r="K1228" s="2402"/>
      <c r="L1228" s="2402"/>
      <c r="M1228" s="2402"/>
      <c r="N1228" s="2736" t="s">
        <v>2387</v>
      </c>
      <c r="O1228" s="2044"/>
      <c r="P1228" s="2856"/>
      <c r="Q1228" s="2856"/>
      <c r="R1228" s="2856"/>
      <c r="S1228" s="2856"/>
      <c r="T1228" s="2856"/>
      <c r="U1228" s="2856"/>
      <c r="V1228" s="2856"/>
      <c r="W1228" s="2856"/>
      <c r="X1228" s="2856"/>
      <c r="Y1228" s="2044"/>
      <c r="Z1228" s="2044"/>
      <c r="AA1228" s="3755" t="s">
        <v>2974</v>
      </c>
      <c r="AB1228" s="2834"/>
      <c r="AC1228" s="2834"/>
      <c r="AD1228" s="2834"/>
      <c r="AE1228" s="2834"/>
    </row>
    <row r="1229" spans="1:31" ht="21">
      <c r="A1229" s="5104"/>
      <c r="B1229" s="2610"/>
      <c r="C1229" s="2611"/>
      <c r="D1229" s="2611"/>
      <c r="E1229" s="2611"/>
      <c r="F1229" s="2611"/>
      <c r="G1229" s="2611"/>
      <c r="H1229" s="2611"/>
      <c r="I1229" s="2611"/>
      <c r="J1229" s="2611"/>
      <c r="K1229" s="2611"/>
      <c r="L1229" s="2611"/>
      <c r="M1229" s="2611"/>
      <c r="N1229" s="2612"/>
      <c r="O1229" s="2044"/>
      <c r="P1229" s="2856"/>
      <c r="Q1229" s="2856"/>
      <c r="R1229" s="2856"/>
      <c r="S1229" s="2856"/>
      <c r="T1229" s="2856"/>
      <c r="U1229" s="2856"/>
      <c r="V1229" s="2856"/>
      <c r="W1229" s="2856"/>
      <c r="X1229" s="2856"/>
      <c r="Y1229" s="2044"/>
      <c r="Z1229" s="2044"/>
      <c r="AA1229" s="3755" t="s">
        <v>2974</v>
      </c>
      <c r="AB1229" s="2834"/>
      <c r="AC1229" s="2834"/>
      <c r="AD1229" s="2834"/>
      <c r="AE1229" s="2834"/>
    </row>
    <row r="1230" spans="1:31" ht="18.75">
      <c r="A1230" s="5104"/>
      <c r="B1230" s="2432" t="s">
        <v>336</v>
      </c>
      <c r="C1230" s="2433"/>
      <c r="D1230" s="2404"/>
      <c r="E1230" s="2195" t="str">
        <f>B1083</f>
        <v>NOM DE LA RECETTE ou d'un élément de la recette  5 RECETTES SUR LA MEME FICHE</v>
      </c>
      <c r="F1230" s="2354"/>
      <c r="G1230" s="2354"/>
      <c r="H1230" s="2354"/>
      <c r="I1230" s="2354"/>
      <c r="J1230" s="2354"/>
      <c r="K1230" s="2354"/>
      <c r="L1230" s="2354"/>
      <c r="M1230" s="2354"/>
      <c r="N1230" s="2405"/>
      <c r="O1230" s="2044"/>
      <c r="P1230" s="2856"/>
      <c r="Q1230" s="2856"/>
      <c r="R1230" s="2856"/>
      <c r="S1230" s="2856"/>
      <c r="T1230" s="2856"/>
      <c r="U1230" s="2856"/>
      <c r="V1230" s="2856"/>
      <c r="W1230" s="2856"/>
      <c r="X1230" s="2856"/>
      <c r="Y1230" s="2044"/>
      <c r="Z1230" s="2044"/>
      <c r="AA1230" s="3755" t="s">
        <v>2974</v>
      </c>
      <c r="AB1230" s="2834"/>
      <c r="AC1230" s="2834"/>
      <c r="AD1230" s="2834"/>
      <c r="AE1230" s="2834"/>
    </row>
    <row r="1231" spans="1:31" ht="18.75">
      <c r="A1231" s="5104"/>
      <c r="B1231" s="2461"/>
      <c r="C1231" s="3549"/>
      <c r="D1231" s="2407"/>
      <c r="E1231" s="2354"/>
      <c r="F1231" s="2408"/>
      <c r="G1231" s="2408"/>
      <c r="H1231" s="2408"/>
      <c r="I1231" s="2408"/>
      <c r="J1231" s="2408"/>
      <c r="K1231" s="2408"/>
      <c r="L1231" s="2408"/>
      <c r="M1231" s="2408"/>
      <c r="N1231" s="2409"/>
      <c r="O1231" s="2044"/>
      <c r="P1231" s="2856"/>
      <c r="Q1231" s="2856"/>
      <c r="R1231" s="2856"/>
      <c r="S1231" s="2856"/>
      <c r="T1231" s="2856"/>
      <c r="U1231" s="2856"/>
      <c r="V1231" s="2856"/>
      <c r="W1231" s="2856"/>
      <c r="X1231" s="2856"/>
      <c r="Y1231" s="2044"/>
      <c r="Z1231" s="2044"/>
      <c r="AA1231" s="3594" t="s">
        <v>2373</v>
      </c>
    </row>
    <row r="1232" spans="1:31" ht="18.75">
      <c r="A1232" s="5104"/>
      <c r="B1232" s="2406">
        <v>1</v>
      </c>
      <c r="C1232" s="3550"/>
      <c r="D1232" s="2152"/>
      <c r="E1232" s="2152"/>
      <c r="F1232" s="2152"/>
      <c r="G1232" s="2152"/>
      <c r="H1232" s="2152"/>
      <c r="I1232" s="2152"/>
      <c r="J1232" s="2152"/>
      <c r="K1232" s="2152"/>
      <c r="L1232" s="2152"/>
      <c r="M1232" s="2152"/>
      <c r="N1232" s="2411"/>
      <c r="O1232" s="2044"/>
      <c r="P1232" s="2856"/>
      <c r="Q1232" s="2856"/>
      <c r="R1232" s="2856"/>
      <c r="S1232" s="2856"/>
      <c r="T1232" s="2856"/>
      <c r="U1232" s="2856"/>
      <c r="V1232" s="2856"/>
      <c r="W1232" s="2856"/>
      <c r="X1232" s="2856"/>
      <c r="Y1232" s="2044"/>
      <c r="Z1232" s="2044"/>
      <c r="AA1232" s="3594" t="s">
        <v>2373</v>
      </c>
    </row>
    <row r="1233" spans="1:27" ht="18.75">
      <c r="A1233" s="5104"/>
      <c r="B1233" s="2406">
        <f>LARGE(B1232:B1232,1)+1</f>
        <v>2</v>
      </c>
      <c r="C1233" s="3550"/>
      <c r="D1233" s="2152"/>
      <c r="E1233" s="2152"/>
      <c r="F1233" s="2152"/>
      <c r="G1233" s="2152"/>
      <c r="H1233" s="2152"/>
      <c r="I1233" s="2152"/>
      <c r="J1233" s="2152"/>
      <c r="K1233" s="2152"/>
      <c r="L1233" s="2152"/>
      <c r="M1233" s="2152"/>
      <c r="N1233" s="2411"/>
      <c r="O1233" s="2044"/>
      <c r="P1233" s="2856"/>
      <c r="Q1233" s="2856"/>
      <c r="R1233" s="2856"/>
      <c r="S1233" s="2856"/>
      <c r="T1233" s="2856"/>
      <c r="U1233" s="2044"/>
      <c r="V1233" s="2044"/>
      <c r="W1233" s="2044"/>
      <c r="X1233" s="2044"/>
      <c r="Y1233" s="2044"/>
      <c r="Z1233" s="2044"/>
      <c r="AA1233" s="3594" t="s">
        <v>2373</v>
      </c>
    </row>
    <row r="1234" spans="1:27" ht="18.75">
      <c r="A1234" s="5104"/>
      <c r="B1234" s="2406">
        <f>LARGE(B1232:B1233,1)+1</f>
        <v>3</v>
      </c>
      <c r="C1234" s="3550"/>
      <c r="D1234" s="2464"/>
      <c r="E1234" s="2464"/>
      <c r="F1234" s="2464"/>
      <c r="G1234" s="2464"/>
      <c r="H1234" s="2464"/>
      <c r="I1234" s="2464"/>
      <c r="J1234" s="2464"/>
      <c r="K1234" s="2464"/>
      <c r="L1234" s="2464"/>
      <c r="M1234" s="2464"/>
      <c r="N1234" s="2465"/>
      <c r="O1234" s="2044"/>
      <c r="P1234" s="2856"/>
      <c r="Q1234" s="2856"/>
      <c r="R1234" s="2856"/>
      <c r="S1234" s="2856"/>
      <c r="T1234" s="2856"/>
      <c r="U1234" s="2044"/>
      <c r="V1234" s="2044"/>
      <c r="W1234" s="2044"/>
      <c r="X1234" s="2044"/>
      <c r="Y1234" s="2044"/>
      <c r="Z1234" s="2044"/>
      <c r="AA1234" s="3594" t="s">
        <v>2373</v>
      </c>
    </row>
    <row r="1235" spans="1:27" ht="18.75">
      <c r="A1235" s="5104"/>
      <c r="B1235" s="2406">
        <f>LARGE(B1232:B1234,1)+1</f>
        <v>4</v>
      </c>
      <c r="C1235" s="3550"/>
      <c r="D1235" s="2464"/>
      <c r="E1235" s="2464"/>
      <c r="F1235" s="2464"/>
      <c r="G1235" s="2464"/>
      <c r="H1235" s="2464"/>
      <c r="I1235" s="2464"/>
      <c r="J1235" s="2464"/>
      <c r="K1235" s="2464"/>
      <c r="L1235" s="2464"/>
      <c r="M1235" s="2464"/>
      <c r="N1235" s="2465"/>
      <c r="O1235" s="2044"/>
      <c r="P1235" s="2856"/>
      <c r="Q1235" s="2856"/>
      <c r="R1235" s="2856"/>
      <c r="S1235" s="2856"/>
      <c r="T1235" s="2856"/>
      <c r="U1235" s="2044"/>
      <c r="V1235" s="2044"/>
      <c r="W1235" s="2044"/>
      <c r="X1235" s="2044"/>
      <c r="Y1235" s="2044"/>
      <c r="Z1235" s="2044"/>
      <c r="AA1235" s="3594" t="s">
        <v>2373</v>
      </c>
    </row>
    <row r="1236" spans="1:27" ht="18.75">
      <c r="A1236" s="5104"/>
      <c r="B1236" s="2406">
        <f>LARGE(B1232:B1235,1)+1</f>
        <v>5</v>
      </c>
      <c r="C1236" s="3550"/>
      <c r="D1236" s="2152"/>
      <c r="E1236" s="2152"/>
      <c r="F1236" s="2152"/>
      <c r="G1236" s="2152"/>
      <c r="H1236" s="2152"/>
      <c r="I1236" s="2152"/>
      <c r="J1236" s="2152"/>
      <c r="K1236" s="2152"/>
      <c r="L1236" s="2152"/>
      <c r="M1236" s="2152"/>
      <c r="N1236" s="2411"/>
      <c r="O1236" s="2044"/>
      <c r="P1236" s="2856"/>
      <c r="Q1236" s="2856"/>
      <c r="R1236" s="2856"/>
      <c r="S1236" s="2856"/>
      <c r="T1236" s="2856"/>
      <c r="U1236" s="2044"/>
      <c r="V1236" s="2044"/>
      <c r="W1236" s="2044"/>
      <c r="X1236" s="2044"/>
      <c r="Y1236" s="2044"/>
      <c r="Z1236" s="2044"/>
      <c r="AA1236" s="3594" t="s">
        <v>2373</v>
      </c>
    </row>
    <row r="1237" spans="1:27" ht="18.75">
      <c r="A1237" s="5104"/>
      <c r="B1237" s="2406">
        <f>LARGE(B1232:B1236,1)+1</f>
        <v>6</v>
      </c>
      <c r="C1237" s="3550"/>
      <c r="D1237" s="2152"/>
      <c r="E1237" s="2152"/>
      <c r="F1237" s="2152"/>
      <c r="G1237" s="2152"/>
      <c r="H1237" s="2152"/>
      <c r="I1237" s="2152"/>
      <c r="J1237" s="2152"/>
      <c r="K1237" s="2152"/>
      <c r="L1237" s="2152"/>
      <c r="M1237" s="2152"/>
      <c r="N1237" s="2411"/>
      <c r="O1237" s="2044"/>
      <c r="P1237" s="2856"/>
      <c r="Q1237" s="2856"/>
      <c r="R1237" s="2856"/>
      <c r="S1237" s="2856"/>
      <c r="T1237" s="2856"/>
      <c r="U1237" s="2044"/>
      <c r="V1237" s="2044"/>
      <c r="W1237" s="2044"/>
      <c r="X1237" s="2044"/>
      <c r="Y1237" s="2044"/>
      <c r="Z1237" s="2044"/>
      <c r="AA1237" s="3594" t="s">
        <v>2373</v>
      </c>
    </row>
    <row r="1238" spans="1:27" ht="18.75">
      <c r="A1238" s="5104"/>
      <c r="B1238" s="2406">
        <f>LARGE(B1232:B1237,1)+1</f>
        <v>7</v>
      </c>
      <c r="C1238" s="3550"/>
      <c r="D1238" s="2152"/>
      <c r="E1238" s="2152"/>
      <c r="F1238" s="2152"/>
      <c r="G1238" s="2152"/>
      <c r="H1238" s="2152"/>
      <c r="I1238" s="2152"/>
      <c r="J1238" s="2152"/>
      <c r="K1238" s="2152"/>
      <c r="L1238" s="2152"/>
      <c r="M1238" s="2152"/>
      <c r="N1238" s="2411"/>
      <c r="O1238" s="2044"/>
      <c r="P1238" s="2856"/>
      <c r="Q1238" s="2856"/>
      <c r="R1238" s="2856"/>
      <c r="S1238" s="2856"/>
      <c r="T1238" s="2856"/>
      <c r="U1238" s="2044"/>
      <c r="V1238" s="2044"/>
      <c r="W1238" s="2044"/>
      <c r="X1238" s="2044"/>
      <c r="Y1238" s="2044"/>
      <c r="Z1238" s="2044"/>
      <c r="AA1238" s="3594" t="s">
        <v>2373</v>
      </c>
    </row>
    <row r="1239" spans="1:27" ht="18.75">
      <c r="A1239" s="5104"/>
      <c r="B1239" s="2406">
        <f>LARGE(B1232:B1238,1)+1</f>
        <v>8</v>
      </c>
      <c r="C1239" s="3550"/>
      <c r="D1239" s="2152"/>
      <c r="E1239" s="2152"/>
      <c r="F1239" s="2152"/>
      <c r="G1239" s="2152"/>
      <c r="H1239" s="2152"/>
      <c r="I1239" s="2152"/>
      <c r="J1239" s="2152"/>
      <c r="K1239" s="2152"/>
      <c r="L1239" s="2152"/>
      <c r="M1239" s="2152"/>
      <c r="N1239" s="2411"/>
      <c r="O1239" s="2044"/>
      <c r="P1239" s="2856"/>
      <c r="Q1239" s="2856"/>
      <c r="R1239" s="2856"/>
      <c r="S1239" s="2856"/>
      <c r="T1239" s="2856"/>
      <c r="U1239" s="2044"/>
      <c r="V1239" s="2044"/>
      <c r="W1239" s="2044"/>
      <c r="X1239" s="2044"/>
      <c r="Y1239" s="2044"/>
      <c r="Z1239" s="2044"/>
      <c r="AA1239" s="3594" t="s">
        <v>2373</v>
      </c>
    </row>
    <row r="1240" spans="1:27" ht="18.75">
      <c r="A1240" s="5104"/>
      <c r="B1240" s="2406">
        <f>LARGE(B1232:B1239,1)+1</f>
        <v>9</v>
      </c>
      <c r="C1240" s="3550"/>
      <c r="D1240" s="2152"/>
      <c r="E1240" s="2152"/>
      <c r="F1240" s="2152"/>
      <c r="G1240" s="2152"/>
      <c r="H1240" s="2152"/>
      <c r="I1240" s="2152"/>
      <c r="J1240" s="2152"/>
      <c r="K1240" s="2152"/>
      <c r="L1240" s="2152"/>
      <c r="M1240" s="2152"/>
      <c r="N1240" s="2411"/>
      <c r="O1240" s="2044"/>
      <c r="P1240" s="2856"/>
      <c r="Q1240" s="2856"/>
      <c r="R1240" s="2856"/>
      <c r="S1240" s="2856"/>
      <c r="T1240" s="2856"/>
      <c r="U1240" s="2044"/>
      <c r="V1240" s="2044"/>
      <c r="W1240" s="2044"/>
      <c r="X1240" s="2044"/>
      <c r="Y1240" s="2044"/>
      <c r="Z1240" s="2044"/>
      <c r="AA1240" s="3594" t="s">
        <v>2373</v>
      </c>
    </row>
    <row r="1241" spans="1:27" ht="18.75">
      <c r="A1241" s="5104"/>
      <c r="B1241" s="2406">
        <f>LARGE(B1232:B1240,1)+1</f>
        <v>10</v>
      </c>
      <c r="C1241" s="3550"/>
      <c r="D1241" s="2152"/>
      <c r="E1241" s="2152"/>
      <c r="F1241" s="2152"/>
      <c r="G1241" s="2152"/>
      <c r="H1241" s="2152"/>
      <c r="I1241" s="2152"/>
      <c r="J1241" s="2152"/>
      <c r="K1241" s="2152"/>
      <c r="L1241" s="2152"/>
      <c r="M1241" s="2152"/>
      <c r="N1241" s="2411"/>
      <c r="O1241" s="2044"/>
      <c r="P1241" s="2856"/>
      <c r="Q1241" s="2856"/>
      <c r="R1241" s="2856"/>
      <c r="S1241" s="2856"/>
      <c r="T1241" s="2856"/>
      <c r="U1241" s="2044"/>
      <c r="V1241" s="2044"/>
      <c r="W1241" s="2044"/>
      <c r="X1241" s="2044"/>
      <c r="Y1241" s="2044"/>
      <c r="Z1241" s="2044"/>
      <c r="AA1241" s="3594" t="s">
        <v>2373</v>
      </c>
    </row>
    <row r="1242" spans="1:27" ht="18.75">
      <c r="A1242" s="5104"/>
      <c r="B1242" s="2406">
        <f>LARGE(B1232:B1241,1)+1</f>
        <v>11</v>
      </c>
      <c r="C1242" s="3550"/>
      <c r="D1242" s="2152"/>
      <c r="E1242" s="2152"/>
      <c r="F1242" s="2152"/>
      <c r="G1242" s="2152"/>
      <c r="H1242" s="2152"/>
      <c r="I1242" s="2152"/>
      <c r="J1242" s="2152"/>
      <c r="K1242" s="2152"/>
      <c r="L1242" s="2152"/>
      <c r="M1242" s="2152"/>
      <c r="N1242" s="2411"/>
      <c r="O1242" s="2044"/>
      <c r="P1242" s="2856"/>
      <c r="Q1242" s="2856"/>
      <c r="R1242" s="2856"/>
      <c r="S1242" s="2856"/>
      <c r="T1242" s="2856"/>
      <c r="U1242" s="2044"/>
      <c r="V1242" s="2044"/>
      <c r="W1242" s="2044"/>
      <c r="X1242" s="2044"/>
      <c r="Y1242" s="2044"/>
      <c r="Z1242" s="2044"/>
      <c r="AA1242" s="3594" t="s">
        <v>2373</v>
      </c>
    </row>
    <row r="1243" spans="1:27" ht="18.75">
      <c r="A1243" s="5104"/>
      <c r="B1243" s="2406">
        <f>LARGE(B1232:B1242,1)+1</f>
        <v>12</v>
      </c>
      <c r="C1243" s="3550"/>
      <c r="D1243" s="2152"/>
      <c r="E1243" s="2152"/>
      <c r="F1243" s="2152"/>
      <c r="G1243" s="2152"/>
      <c r="H1243" s="2152"/>
      <c r="I1243" s="2152"/>
      <c r="J1243" s="2152"/>
      <c r="K1243" s="2152"/>
      <c r="L1243" s="2152"/>
      <c r="M1243" s="2152"/>
      <c r="N1243" s="2411"/>
      <c r="O1243" s="2044"/>
      <c r="P1243" s="2856"/>
      <c r="Q1243" s="2856"/>
      <c r="R1243" s="2856"/>
      <c r="S1243" s="2856"/>
      <c r="T1243" s="2856"/>
      <c r="U1243" s="2044"/>
      <c r="V1243" s="2044"/>
      <c r="W1243" s="2044"/>
      <c r="X1243" s="2044"/>
      <c r="Y1243" s="2044"/>
      <c r="Z1243" s="2044"/>
      <c r="AA1243" s="3594" t="s">
        <v>2373</v>
      </c>
    </row>
    <row r="1244" spans="1:27" ht="18.75">
      <c r="A1244" s="5104"/>
      <c r="B1244" s="2406">
        <f>LARGE(B1232:B1243,1)+1</f>
        <v>13</v>
      </c>
      <c r="C1244" s="3550"/>
      <c r="D1244" s="2152"/>
      <c r="E1244" s="2152"/>
      <c r="F1244" s="2152"/>
      <c r="G1244" s="2152"/>
      <c r="H1244" s="2152"/>
      <c r="I1244" s="2152"/>
      <c r="J1244" s="2152"/>
      <c r="K1244" s="2152"/>
      <c r="L1244" s="2152"/>
      <c r="M1244" s="2152"/>
      <c r="N1244" s="2411"/>
      <c r="O1244" s="2044"/>
      <c r="P1244" s="2856"/>
      <c r="Q1244" s="2856"/>
      <c r="R1244" s="2856"/>
      <c r="S1244" s="2856"/>
      <c r="T1244" s="2856"/>
      <c r="U1244" s="2044"/>
      <c r="V1244" s="2044"/>
      <c r="W1244" s="2044"/>
      <c r="X1244" s="2044"/>
      <c r="Y1244" s="2044"/>
      <c r="Z1244" s="2044"/>
      <c r="AA1244" s="3594" t="s">
        <v>2373</v>
      </c>
    </row>
    <row r="1245" spans="1:27" ht="18.75">
      <c r="A1245" s="5104"/>
      <c r="B1245" s="2406">
        <f>LARGE(B1232:B1244,1)+1</f>
        <v>14</v>
      </c>
      <c r="C1245" s="3550"/>
      <c r="D1245" s="2152"/>
      <c r="E1245" s="2152"/>
      <c r="F1245" s="2152"/>
      <c r="G1245" s="2152"/>
      <c r="H1245" s="2152"/>
      <c r="I1245" s="2152"/>
      <c r="J1245" s="2152"/>
      <c r="K1245" s="2152"/>
      <c r="L1245" s="2152"/>
      <c r="M1245" s="2152"/>
      <c r="N1245" s="2411"/>
      <c r="O1245" s="2044"/>
      <c r="P1245" s="2856"/>
      <c r="Q1245" s="2856"/>
      <c r="R1245" s="2856"/>
      <c r="S1245" s="2856"/>
      <c r="T1245" s="2856"/>
      <c r="U1245" s="2044"/>
      <c r="V1245" s="2044"/>
      <c r="W1245" s="2044"/>
      <c r="X1245" s="2044"/>
      <c r="Y1245" s="2044"/>
      <c r="Z1245" s="2044"/>
      <c r="AA1245" s="3594" t="s">
        <v>2373</v>
      </c>
    </row>
    <row r="1246" spans="1:27" ht="18.75">
      <c r="A1246" s="5104"/>
      <c r="B1246" s="2406">
        <f>LARGE(B1232:B1245,1)+1</f>
        <v>15</v>
      </c>
      <c r="C1246" s="3550"/>
      <c r="D1246" s="2152"/>
      <c r="E1246" s="2152"/>
      <c r="F1246" s="2152"/>
      <c r="G1246" s="2152"/>
      <c r="H1246" s="2152"/>
      <c r="I1246" s="2152"/>
      <c r="J1246" s="2152"/>
      <c r="K1246" s="2152"/>
      <c r="L1246" s="2152"/>
      <c r="M1246" s="2152"/>
      <c r="N1246" s="2411"/>
      <c r="O1246" s="2044"/>
      <c r="P1246" s="2856"/>
      <c r="Q1246" s="2856"/>
      <c r="R1246" s="2856"/>
      <c r="S1246" s="2856"/>
      <c r="T1246" s="2856"/>
      <c r="U1246" s="2044"/>
      <c r="V1246" s="2044"/>
      <c r="W1246" s="2044"/>
      <c r="X1246" s="2044"/>
      <c r="Y1246" s="2044"/>
      <c r="Z1246" s="2044"/>
      <c r="AA1246" s="3594" t="s">
        <v>2373</v>
      </c>
    </row>
    <row r="1247" spans="1:27" ht="18.75">
      <c r="A1247" s="5104"/>
      <c r="B1247" s="2406">
        <f>LARGE(B1232:B1246,1)+1</f>
        <v>16</v>
      </c>
      <c r="C1247" s="3550"/>
      <c r="D1247" s="2152"/>
      <c r="E1247" s="2152"/>
      <c r="F1247" s="2152"/>
      <c r="G1247" s="2152"/>
      <c r="H1247" s="2152"/>
      <c r="I1247" s="2152"/>
      <c r="J1247" s="2152"/>
      <c r="K1247" s="2152"/>
      <c r="L1247" s="2152"/>
      <c r="M1247" s="2152"/>
      <c r="N1247" s="2411"/>
      <c r="O1247" s="2044"/>
      <c r="P1247" s="2856"/>
      <c r="Q1247" s="2856"/>
      <c r="R1247" s="2856"/>
      <c r="S1247" s="2856"/>
      <c r="T1247" s="2856"/>
      <c r="U1247" s="2044"/>
      <c r="V1247" s="2044"/>
      <c r="W1247" s="2044"/>
      <c r="X1247" s="2044"/>
      <c r="Y1247" s="2044"/>
      <c r="Z1247" s="2044"/>
      <c r="AA1247" s="3594" t="s">
        <v>2373</v>
      </c>
    </row>
    <row r="1248" spans="1:27" ht="18.75">
      <c r="A1248" s="5104"/>
      <c r="B1248" s="2406">
        <f>LARGE(B1232:B1247,1)+1</f>
        <v>17</v>
      </c>
      <c r="C1248" s="3550"/>
      <c r="D1248" s="2152"/>
      <c r="E1248" s="2152"/>
      <c r="F1248" s="2152"/>
      <c r="G1248" s="2152"/>
      <c r="H1248" s="2152"/>
      <c r="I1248" s="2152"/>
      <c r="J1248" s="2152"/>
      <c r="K1248" s="2152"/>
      <c r="L1248" s="2152"/>
      <c r="M1248" s="2152"/>
      <c r="N1248" s="2411"/>
      <c r="O1248" s="2044"/>
      <c r="P1248" s="2856"/>
      <c r="Q1248" s="2856"/>
      <c r="R1248" s="2856"/>
      <c r="S1248" s="2856"/>
      <c r="T1248" s="2856"/>
      <c r="U1248" s="2044"/>
      <c r="V1248" s="2044"/>
      <c r="W1248" s="2044"/>
      <c r="X1248" s="2044"/>
      <c r="Y1248" s="2044"/>
      <c r="Z1248" s="2044"/>
      <c r="AA1248" s="3594" t="s">
        <v>2373</v>
      </c>
    </row>
    <row r="1249" spans="1:31" ht="18.75">
      <c r="A1249" s="5104"/>
      <c r="B1249" s="2406">
        <f>LARGE(B1232:B1248,1)+1</f>
        <v>18</v>
      </c>
      <c r="C1249" s="3550"/>
      <c r="D1249" s="2152"/>
      <c r="E1249" s="2152"/>
      <c r="F1249" s="2152"/>
      <c r="G1249" s="2152"/>
      <c r="H1249" s="2152"/>
      <c r="I1249" s="2152"/>
      <c r="J1249" s="2152"/>
      <c r="K1249" s="2152"/>
      <c r="L1249" s="2152"/>
      <c r="M1249" s="2152"/>
      <c r="N1249" s="2411"/>
      <c r="O1249" s="2044"/>
      <c r="P1249" s="2856"/>
      <c r="Q1249" s="2856"/>
      <c r="R1249" s="2856"/>
      <c r="S1249" s="2856"/>
      <c r="T1249" s="2856"/>
      <c r="U1249" s="2044"/>
      <c r="V1249" s="2044"/>
      <c r="W1249" s="2044"/>
      <c r="X1249" s="2044"/>
      <c r="Y1249" s="2044"/>
      <c r="Z1249" s="2044"/>
      <c r="AA1249" s="3594" t="s">
        <v>2373</v>
      </c>
    </row>
    <row r="1250" spans="1:31" ht="18.75">
      <c r="A1250" s="5104"/>
      <c r="B1250" s="2406">
        <f>LARGE(B1232:B1249,1)+1</f>
        <v>19</v>
      </c>
      <c r="C1250" s="3550"/>
      <c r="D1250" s="2152"/>
      <c r="E1250" s="2152"/>
      <c r="F1250" s="2152"/>
      <c r="G1250" s="2152"/>
      <c r="H1250" s="2152"/>
      <c r="I1250" s="2152"/>
      <c r="J1250" s="2152"/>
      <c r="K1250" s="2152"/>
      <c r="L1250" s="2152"/>
      <c r="M1250" s="2152"/>
      <c r="N1250" s="2411"/>
      <c r="O1250" s="2044"/>
      <c r="P1250" s="2856"/>
      <c r="Q1250" s="2856"/>
      <c r="R1250" s="2856"/>
      <c r="S1250" s="2856"/>
      <c r="T1250" s="2856"/>
      <c r="U1250" s="2044"/>
      <c r="V1250" s="2044"/>
      <c r="W1250" s="2044"/>
      <c r="X1250" s="2044"/>
      <c r="Y1250" s="2044"/>
      <c r="Z1250" s="2044"/>
      <c r="AA1250" s="3594" t="s">
        <v>2373</v>
      </c>
    </row>
    <row r="1251" spans="1:31" ht="18.75">
      <c r="A1251" s="5104"/>
      <c r="B1251" s="2406">
        <f>LARGE(B1232:B1250,1)+1</f>
        <v>20</v>
      </c>
      <c r="C1251" s="3550"/>
      <c r="D1251" s="2152"/>
      <c r="E1251" s="2152"/>
      <c r="F1251" s="2152"/>
      <c r="G1251" s="2152"/>
      <c r="H1251" s="2152"/>
      <c r="I1251" s="2152"/>
      <c r="J1251" s="2152"/>
      <c r="K1251" s="2152"/>
      <c r="L1251" s="2152"/>
      <c r="M1251" s="2152"/>
      <c r="N1251" s="2411"/>
      <c r="O1251" s="2044"/>
      <c r="P1251" s="2856"/>
      <c r="Q1251" s="2856"/>
      <c r="R1251" s="2856"/>
      <c r="S1251" s="2856"/>
      <c r="T1251" s="2856"/>
      <c r="U1251" s="2044"/>
      <c r="V1251" s="2044"/>
      <c r="W1251" s="2044"/>
      <c r="X1251" s="2044"/>
      <c r="Y1251" s="2044"/>
      <c r="Z1251" s="2044"/>
      <c r="AA1251" s="3594" t="s">
        <v>2373</v>
      </c>
    </row>
    <row r="1252" spans="1:31" ht="18.75">
      <c r="A1252" s="5104"/>
      <c r="B1252" s="2406">
        <f>LARGE(B1232:B1251,1)+1</f>
        <v>21</v>
      </c>
      <c r="C1252" s="3550"/>
      <c r="D1252" s="2152"/>
      <c r="E1252" s="2152"/>
      <c r="F1252" s="2152"/>
      <c r="G1252" s="2152"/>
      <c r="H1252" s="2152"/>
      <c r="I1252" s="2152"/>
      <c r="J1252" s="2152"/>
      <c r="K1252" s="2152"/>
      <c r="L1252" s="2152"/>
      <c r="M1252" s="2152"/>
      <c r="N1252" s="2411"/>
      <c r="O1252" s="2044"/>
      <c r="P1252" s="2856"/>
      <c r="Q1252" s="2856"/>
      <c r="R1252" s="2856"/>
      <c r="S1252" s="2856"/>
      <c r="T1252" s="2856"/>
      <c r="U1252" s="2044"/>
      <c r="V1252" s="2044"/>
      <c r="W1252" s="2044"/>
      <c r="X1252" s="2044"/>
      <c r="Y1252" s="2044"/>
      <c r="Z1252" s="2044"/>
      <c r="AA1252" s="3594" t="s">
        <v>2373</v>
      </c>
    </row>
    <row r="1253" spans="1:31" ht="18.75">
      <c r="A1253" s="5104"/>
      <c r="B1253" s="2406">
        <f>LARGE(B1232:B1252,1)+1</f>
        <v>22</v>
      </c>
      <c r="C1253" s="3550"/>
      <c r="D1253" s="2152"/>
      <c r="E1253" s="2152"/>
      <c r="F1253" s="2152"/>
      <c r="G1253" s="2152"/>
      <c r="H1253" s="2152"/>
      <c r="I1253" s="2152"/>
      <c r="J1253" s="2152"/>
      <c r="K1253" s="2152"/>
      <c r="L1253" s="2152"/>
      <c r="M1253" s="2152"/>
      <c r="N1253" s="2411"/>
      <c r="O1253" s="2044"/>
      <c r="P1253" s="2856"/>
      <c r="Q1253" s="2856"/>
      <c r="R1253" s="2856"/>
      <c r="S1253" s="2856"/>
      <c r="T1253" s="2856"/>
      <c r="U1253" s="2044"/>
      <c r="V1253" s="2044"/>
      <c r="W1253" s="2044"/>
      <c r="X1253" s="2044"/>
      <c r="Y1253" s="2044"/>
      <c r="Z1253" s="2044"/>
      <c r="AA1253" s="3594" t="s">
        <v>2373</v>
      </c>
    </row>
    <row r="1254" spans="1:31" ht="18.75">
      <c r="A1254" s="5104"/>
      <c r="B1254" s="2406">
        <f>LARGE(B1232:B1253,1)+1</f>
        <v>23</v>
      </c>
      <c r="C1254" s="3550"/>
      <c r="D1254" s="2152"/>
      <c r="E1254" s="2152"/>
      <c r="F1254" s="2152"/>
      <c r="G1254" s="2152"/>
      <c r="H1254" s="2152"/>
      <c r="I1254" s="2152"/>
      <c r="J1254" s="2152"/>
      <c r="K1254" s="2152"/>
      <c r="L1254" s="2152"/>
      <c r="M1254" s="2152"/>
      <c r="N1254" s="2411"/>
      <c r="O1254" s="2044"/>
      <c r="P1254" s="2856"/>
      <c r="Q1254" s="2856"/>
      <c r="R1254" s="2856"/>
      <c r="S1254" s="2856"/>
      <c r="T1254" s="2856"/>
      <c r="U1254" s="2044"/>
      <c r="V1254" s="2044"/>
      <c r="W1254" s="2044"/>
      <c r="X1254" s="2044"/>
      <c r="Y1254" s="2044"/>
      <c r="Z1254" s="2044"/>
      <c r="AA1254" s="3594" t="s">
        <v>2373</v>
      </c>
    </row>
    <row r="1255" spans="1:31" ht="18.75">
      <c r="A1255" s="5104"/>
      <c r="B1255" s="2406">
        <f>LARGE(B1232:B1254,1)+1</f>
        <v>24</v>
      </c>
      <c r="C1255" s="3550"/>
      <c r="D1255" s="2152"/>
      <c r="E1255" s="2152"/>
      <c r="F1255" s="2152"/>
      <c r="G1255" s="2152"/>
      <c r="H1255" s="2152"/>
      <c r="I1255" s="2152"/>
      <c r="J1255" s="2152"/>
      <c r="K1255" s="2152"/>
      <c r="L1255" s="2152"/>
      <c r="M1255" s="2152"/>
      <c r="N1255" s="2411"/>
      <c r="O1255" s="2044"/>
      <c r="P1255" s="2856"/>
      <c r="Q1255" s="2856"/>
      <c r="R1255" s="2856"/>
      <c r="S1255" s="2856"/>
      <c r="T1255" s="2856"/>
      <c r="U1255" s="2044"/>
      <c r="V1255" s="2044"/>
      <c r="W1255" s="2044"/>
      <c r="X1255" s="2044"/>
      <c r="Y1255" s="2044"/>
      <c r="Z1255" s="2044"/>
      <c r="AA1255" s="3594" t="s">
        <v>2373</v>
      </c>
    </row>
    <row r="1256" spans="1:31" ht="18.75">
      <c r="A1256" s="5104"/>
      <c r="B1256" s="2406">
        <f>LARGE(B1232:B1255,1)+1</f>
        <v>25</v>
      </c>
      <c r="C1256" s="3550"/>
      <c r="D1256" s="2152"/>
      <c r="E1256" s="2152"/>
      <c r="F1256" s="2152"/>
      <c r="G1256" s="2152"/>
      <c r="H1256" s="2152"/>
      <c r="I1256" s="2152"/>
      <c r="J1256" s="2152"/>
      <c r="K1256" s="2152"/>
      <c r="L1256" s="2152"/>
      <c r="M1256" s="2152"/>
      <c r="N1256" s="2411"/>
      <c r="O1256" s="2044"/>
      <c r="P1256" s="2856"/>
      <c r="Q1256" s="2856"/>
      <c r="R1256" s="2856"/>
      <c r="S1256" s="2856"/>
      <c r="T1256" s="2856"/>
      <c r="U1256" s="2044"/>
      <c r="V1256" s="2044"/>
      <c r="W1256" s="2044"/>
      <c r="X1256" s="2044"/>
      <c r="Y1256" s="2044"/>
      <c r="Z1256" s="2044"/>
      <c r="AA1256" s="3594" t="s">
        <v>2373</v>
      </c>
    </row>
    <row r="1257" spans="1:31" ht="18.75">
      <c r="A1257" s="5104"/>
      <c r="B1257" s="2406">
        <f>LARGE(B1232:B1256,1)+1</f>
        <v>26</v>
      </c>
      <c r="C1257" s="3550"/>
      <c r="D1257" s="2152"/>
      <c r="E1257" s="2152"/>
      <c r="F1257" s="2152"/>
      <c r="G1257" s="2152"/>
      <c r="H1257" s="2152"/>
      <c r="I1257" s="2152"/>
      <c r="J1257" s="2152"/>
      <c r="K1257" s="2152"/>
      <c r="L1257" s="2152"/>
      <c r="M1257" s="2152"/>
      <c r="N1257" s="2411"/>
      <c r="O1257" s="2044"/>
      <c r="P1257" s="2856"/>
      <c r="Q1257" s="2856"/>
      <c r="R1257" s="2856"/>
      <c r="S1257" s="2856"/>
      <c r="T1257" s="2856"/>
      <c r="U1257" s="2044"/>
      <c r="V1257" s="2044"/>
      <c r="W1257" s="2044"/>
      <c r="X1257" s="2044"/>
      <c r="Y1257" s="2044"/>
      <c r="Z1257" s="2044"/>
      <c r="AA1257" s="3594" t="s">
        <v>2373</v>
      </c>
    </row>
    <row r="1258" spans="1:31" ht="18.75">
      <c r="A1258" s="5104"/>
      <c r="B1258" s="2406">
        <f>LARGE(B1232:B1257,1)+1</f>
        <v>27</v>
      </c>
      <c r="C1258" s="3550"/>
      <c r="D1258" s="2152"/>
      <c r="E1258" s="2152"/>
      <c r="F1258" s="2152"/>
      <c r="G1258" s="2152"/>
      <c r="H1258" s="2152"/>
      <c r="I1258" s="2152"/>
      <c r="J1258" s="2152"/>
      <c r="K1258" s="2152"/>
      <c r="L1258" s="2152"/>
      <c r="M1258" s="2152"/>
      <c r="N1258" s="2411"/>
      <c r="O1258" s="2044"/>
      <c r="P1258" s="2856"/>
      <c r="Q1258" s="2856"/>
      <c r="R1258" s="2856"/>
      <c r="S1258" s="2856"/>
      <c r="T1258" s="2856"/>
      <c r="U1258" s="2044"/>
      <c r="V1258" s="2044"/>
      <c r="W1258" s="2044"/>
      <c r="X1258" s="2044"/>
      <c r="Y1258" s="2044"/>
      <c r="Z1258" s="2044"/>
      <c r="AA1258" s="3594" t="s">
        <v>2373</v>
      </c>
    </row>
    <row r="1259" spans="1:31" ht="18.75">
      <c r="A1259" s="5104"/>
      <c r="B1259" s="2406">
        <f>LARGE(B1232:B1258,1)+1</f>
        <v>28</v>
      </c>
      <c r="C1259" s="3550"/>
      <c r="D1259" s="2152"/>
      <c r="E1259" s="2152"/>
      <c r="F1259" s="2152"/>
      <c r="G1259" s="2152"/>
      <c r="H1259" s="2152"/>
      <c r="I1259" s="2152"/>
      <c r="J1259" s="2152"/>
      <c r="K1259" s="2152"/>
      <c r="L1259" s="2152"/>
      <c r="M1259" s="2152"/>
      <c r="N1259" s="2411"/>
      <c r="O1259" s="2044"/>
      <c r="P1259" s="2856"/>
      <c r="Q1259" s="2856"/>
      <c r="R1259" s="2856"/>
      <c r="S1259" s="2856"/>
      <c r="T1259" s="2856"/>
      <c r="U1259" s="2044"/>
      <c r="V1259" s="2044"/>
      <c r="W1259" s="2044"/>
      <c r="X1259" s="2044"/>
      <c r="Y1259" s="2044"/>
      <c r="Z1259" s="2044"/>
      <c r="AA1259" s="3594" t="s">
        <v>2373</v>
      </c>
    </row>
    <row r="1260" spans="1:31" ht="18.75">
      <c r="A1260" s="5104"/>
      <c r="B1260" s="2406">
        <f>LARGE(B1232:B1259,1)+1</f>
        <v>29</v>
      </c>
      <c r="C1260" s="3550"/>
      <c r="D1260" s="2152"/>
      <c r="E1260" s="2152"/>
      <c r="F1260" s="2152"/>
      <c r="G1260" s="2152"/>
      <c r="H1260" s="2152"/>
      <c r="I1260" s="2152"/>
      <c r="J1260" s="2152"/>
      <c r="K1260" s="2152"/>
      <c r="L1260" s="2152"/>
      <c r="M1260" s="2152"/>
      <c r="N1260" s="2411"/>
      <c r="O1260" s="2044"/>
      <c r="P1260" s="2856"/>
      <c r="Q1260" s="2856"/>
      <c r="R1260" s="2856"/>
      <c r="S1260" s="2856"/>
      <c r="T1260" s="2856"/>
      <c r="U1260" s="2044"/>
      <c r="V1260" s="2044"/>
      <c r="W1260" s="2044"/>
      <c r="X1260" s="2044"/>
      <c r="Y1260" s="2044"/>
      <c r="Z1260" s="2044"/>
      <c r="AA1260" s="3594" t="s">
        <v>2373</v>
      </c>
    </row>
    <row r="1261" spans="1:31" ht="18.75">
      <c r="A1261" s="5104"/>
      <c r="B1261" s="2406">
        <f>LARGE(B1232:B1260,1)+1</f>
        <v>30</v>
      </c>
      <c r="C1261" s="3550"/>
      <c r="D1261" s="2152"/>
      <c r="E1261" s="2152"/>
      <c r="F1261" s="2152"/>
      <c r="G1261" s="2152"/>
      <c r="H1261" s="2152"/>
      <c r="I1261" s="2152"/>
      <c r="J1261" s="2152"/>
      <c r="K1261" s="2152"/>
      <c r="L1261" s="2152"/>
      <c r="M1261" s="2152"/>
      <c r="N1261" s="2411"/>
      <c r="O1261" s="2044"/>
      <c r="P1261" s="2856"/>
      <c r="Q1261" s="2856"/>
      <c r="R1261" s="2856"/>
      <c r="S1261" s="2856"/>
      <c r="T1261" s="2856"/>
      <c r="U1261" s="2044"/>
      <c r="V1261" s="2044"/>
      <c r="W1261" s="2044"/>
      <c r="X1261" s="2044"/>
      <c r="Y1261" s="2044"/>
      <c r="Z1261" s="2044"/>
      <c r="AA1261" s="3594" t="s">
        <v>2373</v>
      </c>
    </row>
    <row r="1262" spans="1:31" ht="18.75">
      <c r="A1262" s="5104"/>
      <c r="B1262" s="2406">
        <f>LARGE(B1232:B1261,1)+1</f>
        <v>31</v>
      </c>
      <c r="C1262" s="3550"/>
      <c r="D1262" s="2152"/>
      <c r="E1262" s="2152"/>
      <c r="F1262" s="2152"/>
      <c r="G1262" s="2152"/>
      <c r="H1262" s="2152"/>
      <c r="I1262" s="2152"/>
      <c r="J1262" s="2152"/>
      <c r="K1262" s="2152"/>
      <c r="L1262" s="2152"/>
      <c r="M1262" s="2152"/>
      <c r="N1262" s="2411"/>
      <c r="O1262" s="2044"/>
      <c r="P1262" s="2856"/>
      <c r="Q1262" s="2856"/>
      <c r="R1262" s="2856"/>
      <c r="S1262" s="2856"/>
      <c r="T1262" s="2856"/>
      <c r="U1262" s="2044"/>
      <c r="V1262" s="2044"/>
      <c r="W1262" s="2044"/>
      <c r="X1262" s="2044"/>
      <c r="Y1262" s="2044"/>
      <c r="Z1262" s="2044"/>
      <c r="AA1262" s="3755" t="s">
        <v>2974</v>
      </c>
      <c r="AB1262" s="2834"/>
      <c r="AC1262" s="2834"/>
      <c r="AD1262" s="2834"/>
      <c r="AE1262" s="2834"/>
    </row>
    <row r="1263" spans="1:31" ht="18.75">
      <c r="A1263" s="5104"/>
      <c r="B1263" s="5098" t="str">
        <f>E1096</f>
        <v>navets glacés</v>
      </c>
      <c r="C1263" s="5099"/>
      <c r="D1263" s="5099"/>
      <c r="E1263" s="5099"/>
      <c r="F1263" s="5099"/>
      <c r="G1263" s="5099"/>
      <c r="H1263" s="5099"/>
      <c r="I1263" s="5099"/>
      <c r="J1263" s="5099"/>
      <c r="K1263" s="5099"/>
      <c r="L1263" s="5099"/>
      <c r="M1263" s="5099"/>
      <c r="N1263" s="5100"/>
      <c r="O1263" s="2044"/>
      <c r="P1263" s="2856"/>
      <c r="Q1263" s="2856"/>
      <c r="R1263" s="2856"/>
      <c r="S1263" s="2856"/>
      <c r="T1263" s="2856"/>
      <c r="U1263" s="2044"/>
      <c r="V1263" s="2044"/>
      <c r="W1263" s="2044"/>
      <c r="X1263" s="2044"/>
      <c r="Y1263" s="2044"/>
      <c r="Z1263" s="2044"/>
      <c r="AA1263" s="3755" t="s">
        <v>2974</v>
      </c>
      <c r="AB1263" s="2834"/>
      <c r="AC1263" s="2834"/>
      <c r="AD1263" s="2834"/>
      <c r="AE1263" s="2834"/>
    </row>
    <row r="1264" spans="1:31" ht="18.75">
      <c r="A1264" s="5104"/>
      <c r="B1264" s="5101"/>
      <c r="C1264" s="5102"/>
      <c r="D1264" s="5102"/>
      <c r="E1264" s="5102"/>
      <c r="F1264" s="5102"/>
      <c r="G1264" s="5102"/>
      <c r="H1264" s="5102"/>
      <c r="I1264" s="5102"/>
      <c r="J1264" s="5102"/>
      <c r="K1264" s="5102"/>
      <c r="L1264" s="5102"/>
      <c r="M1264" s="5102"/>
      <c r="N1264" s="5103"/>
      <c r="O1264" s="2044"/>
      <c r="P1264" s="2856"/>
      <c r="Q1264" s="2856"/>
      <c r="R1264" s="2856"/>
      <c r="S1264" s="2856"/>
      <c r="T1264" s="2856"/>
      <c r="U1264" s="2044"/>
      <c r="V1264" s="2044"/>
      <c r="W1264" s="2044"/>
      <c r="X1264" s="2044"/>
      <c r="Y1264" s="2044"/>
      <c r="Z1264" s="2044"/>
      <c r="AA1264" s="3755" t="s">
        <v>2974</v>
      </c>
      <c r="AB1264" s="2834"/>
      <c r="AC1264" s="2834"/>
      <c r="AD1264" s="2834"/>
      <c r="AE1264" s="2834"/>
    </row>
    <row r="1265" spans="1:31" ht="18.75">
      <c r="A1265" s="5104"/>
      <c r="B1265" s="2395"/>
      <c r="C1265" s="2396" t="s">
        <v>314</v>
      </c>
      <c r="D1265" s="2397"/>
      <c r="E1265" s="2397"/>
      <c r="F1265" s="2397"/>
      <c r="G1265" s="5086" t="s">
        <v>263</v>
      </c>
      <c r="H1265" s="5086"/>
      <c r="I1265" s="5086"/>
      <c r="J1265" s="5086"/>
      <c r="K1265" s="5086"/>
      <c r="L1265" s="5086"/>
      <c r="M1265" s="5086"/>
      <c r="N1265" s="5087"/>
      <c r="O1265" s="2044"/>
      <c r="P1265" s="2856"/>
      <c r="Q1265" s="2856"/>
      <c r="R1265" s="2856"/>
      <c r="S1265" s="2856"/>
      <c r="T1265" s="2856"/>
      <c r="U1265" s="2044"/>
      <c r="V1265" s="2044"/>
      <c r="W1265" s="2044"/>
      <c r="X1265" s="2044"/>
      <c r="Y1265" s="2044"/>
      <c r="Z1265" s="2044"/>
      <c r="AA1265" s="3755" t="s">
        <v>2974</v>
      </c>
      <c r="AB1265" s="2834"/>
      <c r="AC1265" s="2834"/>
      <c r="AD1265" s="2834"/>
      <c r="AE1265" s="2834"/>
    </row>
    <row r="1266" spans="1:31" ht="18.75">
      <c r="A1266" s="5104"/>
      <c r="B1266" s="2398"/>
      <c r="C1266" s="2399" t="str">
        <f>SUBSTITUTE(ADDRESS(1,COLUMN(),4),"1","")</f>
        <v>C</v>
      </c>
      <c r="D1266" s="2400" t="s">
        <v>315</v>
      </c>
      <c r="E1266" s="2401"/>
      <c r="F1266" s="2401"/>
      <c r="G1266" s="5086"/>
      <c r="H1266" s="5086"/>
      <c r="I1266" s="5086"/>
      <c r="J1266" s="5086"/>
      <c r="K1266" s="5086"/>
      <c r="L1266" s="5086"/>
      <c r="M1266" s="5086"/>
      <c r="N1266" s="5087"/>
      <c r="O1266" s="2044"/>
      <c r="P1266" s="2856"/>
      <c r="Q1266" s="2856"/>
      <c r="R1266" s="2856"/>
      <c r="S1266" s="2856"/>
      <c r="T1266" s="2856"/>
      <c r="U1266" s="2044"/>
      <c r="V1266" s="2044"/>
      <c r="W1266" s="2044"/>
      <c r="X1266" s="2044"/>
      <c r="Y1266" s="2044"/>
      <c r="Z1266" s="2044"/>
      <c r="AA1266" s="3755" t="s">
        <v>2974</v>
      </c>
      <c r="AB1266" s="2834"/>
      <c r="AC1266" s="2834"/>
      <c r="AD1266" s="2834"/>
      <c r="AE1266" s="2834"/>
    </row>
    <row r="1267" spans="1:31" ht="18.75">
      <c r="A1267" s="5104"/>
      <c r="B1267" s="2398"/>
      <c r="C1267" s="3511" t="s">
        <v>316</v>
      </c>
      <c r="D1267" s="2396" t="s">
        <v>317</v>
      </c>
      <c r="E1267" s="2401"/>
      <c r="F1267" s="2401"/>
      <c r="G1267" s="2396"/>
      <c r="H1267" s="2402"/>
      <c r="I1267" s="2402"/>
      <c r="J1267" s="2402"/>
      <c r="K1267" s="2402"/>
      <c r="L1267" s="2402"/>
      <c r="M1267" s="2402"/>
      <c r="N1267" s="2736" t="s">
        <v>2387</v>
      </c>
      <c r="O1267" s="2044"/>
      <c r="P1267" s="2856"/>
      <c r="Q1267" s="2856"/>
      <c r="R1267" s="2856"/>
      <c r="S1267" s="2856"/>
      <c r="T1267" s="2856"/>
      <c r="U1267" s="2044"/>
      <c r="V1267" s="2044"/>
      <c r="W1267" s="2044"/>
      <c r="X1267" s="2044"/>
      <c r="Y1267" s="2044"/>
      <c r="Z1267" s="2044"/>
      <c r="AA1267" s="3755" t="s">
        <v>2974</v>
      </c>
      <c r="AB1267" s="2834"/>
      <c r="AC1267" s="2834"/>
      <c r="AD1267" s="2834"/>
      <c r="AE1267" s="2834"/>
    </row>
    <row r="1268" spans="1:31" ht="21">
      <c r="A1268" s="5104"/>
      <c r="B1268" s="2610"/>
      <c r="C1268" s="2611"/>
      <c r="D1268" s="2611"/>
      <c r="E1268" s="2611"/>
      <c r="F1268" s="2611"/>
      <c r="G1268" s="2611"/>
      <c r="H1268" s="2611"/>
      <c r="I1268" s="2611"/>
      <c r="J1268" s="2611"/>
      <c r="K1268" s="2611"/>
      <c r="L1268" s="2611"/>
      <c r="M1268" s="2611"/>
      <c r="N1268" s="2612"/>
      <c r="O1268" s="2044"/>
      <c r="P1268" s="2856"/>
      <c r="Q1268" s="2856"/>
      <c r="R1268" s="2856"/>
      <c r="S1268" s="2856"/>
      <c r="T1268" s="2856"/>
      <c r="U1268" s="2044"/>
      <c r="V1268" s="2044"/>
      <c r="W1268" s="2044"/>
      <c r="X1268" s="2044"/>
      <c r="Y1268" s="2044"/>
      <c r="Z1268" s="2044"/>
      <c r="AA1268" s="3755" t="s">
        <v>2974</v>
      </c>
      <c r="AB1268" s="2834"/>
      <c r="AC1268" s="2834"/>
      <c r="AD1268" s="2834"/>
      <c r="AE1268" s="2834"/>
    </row>
    <row r="1269" spans="1:31" ht="18.75">
      <c r="A1269" s="5104"/>
      <c r="B1269" s="2432" t="s">
        <v>336</v>
      </c>
      <c r="C1269" s="2433"/>
      <c r="D1269" s="2404"/>
      <c r="E1269" s="2195" t="str">
        <f>B1083</f>
        <v>NOM DE LA RECETTE ou d'un élément de la recette  5 RECETTES SUR LA MEME FICHE</v>
      </c>
      <c r="F1269" s="2354"/>
      <c r="G1269" s="2354"/>
      <c r="H1269" s="2354"/>
      <c r="I1269" s="2354"/>
      <c r="J1269" s="2354"/>
      <c r="K1269" s="2354"/>
      <c r="L1269" s="2354"/>
      <c r="M1269" s="2354"/>
      <c r="N1269" s="2405"/>
      <c r="O1269" s="2044"/>
      <c r="P1269" s="2856"/>
      <c r="Q1269" s="2856"/>
      <c r="R1269" s="2856"/>
      <c r="S1269" s="2856"/>
      <c r="T1269" s="2856"/>
      <c r="U1269" s="2044"/>
      <c r="V1269" s="2044"/>
      <c r="W1269" s="2044"/>
      <c r="X1269" s="2044"/>
      <c r="Y1269" s="2044"/>
      <c r="Z1269" s="2044"/>
      <c r="AA1269" s="3755" t="s">
        <v>2974</v>
      </c>
      <c r="AB1269" s="2834"/>
      <c r="AC1269" s="2834"/>
      <c r="AD1269" s="2834"/>
      <c r="AE1269" s="2834"/>
    </row>
    <row r="1270" spans="1:31" ht="18.75">
      <c r="A1270" s="5104"/>
      <c r="B1270" s="2461"/>
      <c r="C1270" s="3549"/>
      <c r="D1270" s="2407"/>
      <c r="E1270" s="2354"/>
      <c r="F1270" s="2408"/>
      <c r="G1270" s="2408"/>
      <c r="H1270" s="2408"/>
      <c r="I1270" s="2408"/>
      <c r="J1270" s="2408"/>
      <c r="K1270" s="2408"/>
      <c r="L1270" s="2408"/>
      <c r="M1270" s="2408"/>
      <c r="N1270" s="2409"/>
      <c r="O1270" s="2044"/>
      <c r="P1270" s="2856"/>
      <c r="Q1270" s="2856"/>
      <c r="R1270" s="2856"/>
      <c r="S1270" s="2856"/>
      <c r="T1270" s="2856"/>
      <c r="U1270" s="2044"/>
      <c r="V1270" s="2044"/>
      <c r="W1270" s="2044"/>
      <c r="X1270" s="2044"/>
      <c r="Y1270" s="2044"/>
      <c r="Z1270" s="2044"/>
      <c r="AA1270" s="3594" t="s">
        <v>2373</v>
      </c>
    </row>
    <row r="1271" spans="1:31" ht="18.75">
      <c r="A1271" s="5104"/>
      <c r="B1271" s="2406">
        <v>1</v>
      </c>
      <c r="C1271" s="3550"/>
      <c r="D1271" s="2152"/>
      <c r="E1271" s="2152"/>
      <c r="F1271" s="2152"/>
      <c r="G1271" s="2152"/>
      <c r="H1271" s="2152"/>
      <c r="I1271" s="2152"/>
      <c r="J1271" s="2152"/>
      <c r="K1271" s="2152"/>
      <c r="L1271" s="2152"/>
      <c r="M1271" s="2152"/>
      <c r="N1271" s="2411"/>
      <c r="O1271" s="2044"/>
      <c r="P1271" s="2856"/>
      <c r="Q1271" s="2856"/>
      <c r="R1271" s="2856"/>
      <c r="S1271" s="2856"/>
      <c r="T1271" s="2856"/>
      <c r="U1271" s="2044"/>
      <c r="V1271" s="2044"/>
      <c r="W1271" s="2044"/>
      <c r="X1271" s="2044"/>
      <c r="Y1271" s="2044"/>
      <c r="Z1271" s="2044"/>
      <c r="AA1271" s="3594" t="s">
        <v>2373</v>
      </c>
    </row>
    <row r="1272" spans="1:31" ht="18.75">
      <c r="A1272" s="5104"/>
      <c r="B1272" s="2406">
        <f>LARGE(B1271:B1271,1)+1</f>
        <v>2</v>
      </c>
      <c r="C1272" s="3550"/>
      <c r="D1272" s="2152"/>
      <c r="E1272" s="2152"/>
      <c r="F1272" s="2152"/>
      <c r="G1272" s="2152"/>
      <c r="H1272" s="2152"/>
      <c r="I1272" s="2152"/>
      <c r="J1272" s="2152"/>
      <c r="K1272" s="2152"/>
      <c r="L1272" s="2152"/>
      <c r="M1272" s="2152"/>
      <c r="N1272" s="2411"/>
      <c r="O1272" s="2044"/>
      <c r="P1272" s="2856"/>
      <c r="Q1272" s="2856"/>
      <c r="R1272" s="2856"/>
      <c r="S1272" s="2856"/>
      <c r="T1272" s="2856"/>
      <c r="U1272" s="2044"/>
      <c r="V1272" s="2044"/>
      <c r="W1272" s="2044"/>
      <c r="X1272" s="2044"/>
      <c r="Y1272" s="2044"/>
      <c r="Z1272" s="2044"/>
      <c r="AA1272" s="3594" t="s">
        <v>2373</v>
      </c>
    </row>
    <row r="1273" spans="1:31" ht="18.75">
      <c r="A1273" s="5104"/>
      <c r="B1273" s="2406">
        <f>LARGE(B1271:B1272,1)+1</f>
        <v>3</v>
      </c>
      <c r="C1273" s="3550"/>
      <c r="D1273" s="2464"/>
      <c r="E1273" s="2464"/>
      <c r="F1273" s="2464"/>
      <c r="G1273" s="2464"/>
      <c r="H1273" s="2464"/>
      <c r="I1273" s="2464"/>
      <c r="J1273" s="2464"/>
      <c r="K1273" s="2464"/>
      <c r="L1273" s="2464"/>
      <c r="M1273" s="2464"/>
      <c r="N1273" s="2465"/>
      <c r="O1273" s="2044"/>
      <c r="P1273" s="2856"/>
      <c r="Q1273" s="2856"/>
      <c r="R1273" s="2856"/>
      <c r="S1273" s="2856"/>
      <c r="T1273" s="2856"/>
      <c r="U1273" s="2044"/>
      <c r="V1273" s="2044"/>
      <c r="W1273" s="2044"/>
      <c r="X1273" s="2044"/>
      <c r="Y1273" s="2044"/>
      <c r="Z1273" s="2044"/>
      <c r="AA1273" s="3594" t="s">
        <v>2373</v>
      </c>
    </row>
    <row r="1274" spans="1:31" ht="18.75">
      <c r="A1274" s="5104"/>
      <c r="B1274" s="2406">
        <f>LARGE(B1271:B1273,1)+1</f>
        <v>4</v>
      </c>
      <c r="C1274" s="3550"/>
      <c r="D1274" s="2464"/>
      <c r="E1274" s="2464"/>
      <c r="F1274" s="2464"/>
      <c r="G1274" s="2464"/>
      <c r="H1274" s="2464"/>
      <c r="I1274" s="2464"/>
      <c r="J1274" s="2464"/>
      <c r="K1274" s="2464"/>
      <c r="L1274" s="2464"/>
      <c r="M1274" s="2464"/>
      <c r="N1274" s="2465"/>
      <c r="O1274" s="2044"/>
      <c r="P1274" s="2856"/>
      <c r="Q1274" s="2856"/>
      <c r="R1274" s="2856"/>
      <c r="S1274" s="2856"/>
      <c r="T1274" s="2856"/>
      <c r="U1274" s="2044"/>
      <c r="V1274" s="2044"/>
      <c r="W1274" s="2044"/>
      <c r="X1274" s="2044"/>
      <c r="Y1274" s="2044"/>
      <c r="Z1274" s="2044"/>
      <c r="AA1274" s="3594" t="s">
        <v>2373</v>
      </c>
    </row>
    <row r="1275" spans="1:31" ht="18.75">
      <c r="A1275" s="5104"/>
      <c r="B1275" s="2406">
        <f>LARGE(B1271:B1274,1)+1</f>
        <v>5</v>
      </c>
      <c r="C1275" s="3550"/>
      <c r="D1275" s="2152"/>
      <c r="E1275" s="2152"/>
      <c r="F1275" s="2152"/>
      <c r="G1275" s="2152"/>
      <c r="H1275" s="2152"/>
      <c r="I1275" s="2152"/>
      <c r="J1275" s="2152"/>
      <c r="K1275" s="2152"/>
      <c r="L1275" s="2152"/>
      <c r="M1275" s="2152"/>
      <c r="N1275" s="2411"/>
      <c r="O1275" s="2044"/>
      <c r="P1275" s="2856"/>
      <c r="Q1275" s="2856"/>
      <c r="R1275" s="2856"/>
      <c r="S1275" s="2856"/>
      <c r="T1275" s="2856"/>
      <c r="U1275" s="2044"/>
      <c r="V1275" s="2044"/>
      <c r="W1275" s="2044"/>
      <c r="X1275" s="2044"/>
      <c r="Y1275" s="2044"/>
      <c r="Z1275" s="2044"/>
      <c r="AA1275" s="3594" t="s">
        <v>2373</v>
      </c>
    </row>
    <row r="1276" spans="1:31" ht="18.75">
      <c r="A1276" s="5104"/>
      <c r="B1276" s="2406">
        <f>LARGE(B1271:B1275,1)+1</f>
        <v>6</v>
      </c>
      <c r="C1276" s="3550"/>
      <c r="D1276" s="2152"/>
      <c r="E1276" s="2152"/>
      <c r="F1276" s="2152"/>
      <c r="G1276" s="2152"/>
      <c r="H1276" s="2152"/>
      <c r="I1276" s="2152"/>
      <c r="J1276" s="2152"/>
      <c r="K1276" s="2152"/>
      <c r="L1276" s="2152"/>
      <c r="M1276" s="2152"/>
      <c r="N1276" s="2411"/>
      <c r="O1276" s="2044"/>
      <c r="P1276" s="2856"/>
      <c r="Q1276" s="2856"/>
      <c r="R1276" s="2856"/>
      <c r="S1276" s="2856"/>
      <c r="T1276" s="2856"/>
      <c r="U1276" s="2044"/>
      <c r="V1276" s="2044"/>
      <c r="W1276" s="2044"/>
      <c r="X1276" s="2044"/>
      <c r="Y1276" s="2044"/>
      <c r="Z1276" s="2044"/>
      <c r="AA1276" s="3594" t="s">
        <v>2373</v>
      </c>
    </row>
    <row r="1277" spans="1:31" ht="18.75">
      <c r="A1277" s="5104"/>
      <c r="B1277" s="2406">
        <f>LARGE(B1271:B1276,1)+1</f>
        <v>7</v>
      </c>
      <c r="C1277" s="3550"/>
      <c r="D1277" s="2152"/>
      <c r="E1277" s="2152"/>
      <c r="F1277" s="2152"/>
      <c r="G1277" s="2152"/>
      <c r="H1277" s="2152"/>
      <c r="I1277" s="2152"/>
      <c r="J1277" s="2152"/>
      <c r="K1277" s="2152"/>
      <c r="L1277" s="2152"/>
      <c r="M1277" s="2152"/>
      <c r="N1277" s="2411"/>
      <c r="O1277" s="2044"/>
      <c r="P1277" s="2856"/>
      <c r="Q1277" s="2856"/>
      <c r="R1277" s="2856"/>
      <c r="S1277" s="2856"/>
      <c r="T1277" s="2856"/>
      <c r="U1277" s="2044"/>
      <c r="V1277" s="2044"/>
      <c r="W1277" s="2044"/>
      <c r="X1277" s="2044"/>
      <c r="Y1277" s="2044"/>
      <c r="Z1277" s="2044"/>
      <c r="AA1277" s="3594" t="s">
        <v>2373</v>
      </c>
    </row>
    <row r="1278" spans="1:31" ht="18.75">
      <c r="A1278" s="5104"/>
      <c r="B1278" s="2406">
        <f>LARGE(B1271:B1277,1)+1</f>
        <v>8</v>
      </c>
      <c r="C1278" s="3550"/>
      <c r="D1278" s="2152"/>
      <c r="E1278" s="2152"/>
      <c r="F1278" s="2152"/>
      <c r="G1278" s="2152"/>
      <c r="H1278" s="2152"/>
      <c r="I1278" s="2152"/>
      <c r="J1278" s="2152"/>
      <c r="K1278" s="2152"/>
      <c r="L1278" s="2152"/>
      <c r="M1278" s="2152"/>
      <c r="N1278" s="2411"/>
      <c r="O1278" s="2044"/>
      <c r="P1278" s="2856"/>
      <c r="Q1278" s="2856"/>
      <c r="R1278" s="2856"/>
      <c r="S1278" s="2856"/>
      <c r="T1278" s="2856"/>
      <c r="U1278" s="2044"/>
      <c r="V1278" s="2044"/>
      <c r="W1278" s="2044"/>
      <c r="X1278" s="2044"/>
      <c r="Y1278" s="2044"/>
      <c r="Z1278" s="2044"/>
      <c r="AA1278" s="3594" t="s">
        <v>2373</v>
      </c>
    </row>
    <row r="1279" spans="1:31" ht="18.75">
      <c r="A1279" s="5104"/>
      <c r="B1279" s="2406">
        <f>LARGE(B1271:B1278,1)+1</f>
        <v>9</v>
      </c>
      <c r="C1279" s="3550"/>
      <c r="D1279" s="2152"/>
      <c r="E1279" s="2152"/>
      <c r="F1279" s="2152"/>
      <c r="G1279" s="2152"/>
      <c r="H1279" s="2152"/>
      <c r="I1279" s="2152"/>
      <c r="J1279" s="2152"/>
      <c r="K1279" s="2152"/>
      <c r="L1279" s="2152"/>
      <c r="M1279" s="2152"/>
      <c r="N1279" s="2411"/>
      <c r="O1279" s="2044"/>
      <c r="P1279" s="2856"/>
      <c r="Q1279" s="2856"/>
      <c r="R1279" s="2856"/>
      <c r="S1279" s="2856"/>
      <c r="T1279" s="2856"/>
      <c r="U1279" s="2044"/>
      <c r="V1279" s="2044"/>
      <c r="W1279" s="2044"/>
      <c r="X1279" s="2044"/>
      <c r="Y1279" s="2044"/>
      <c r="Z1279" s="2044"/>
      <c r="AA1279" s="3594" t="s">
        <v>2373</v>
      </c>
    </row>
    <row r="1280" spans="1:31" ht="18.75">
      <c r="A1280" s="5104"/>
      <c r="B1280" s="2406">
        <f>LARGE(B1271:B1279,1)+1</f>
        <v>10</v>
      </c>
      <c r="C1280" s="3550"/>
      <c r="D1280" s="2152"/>
      <c r="E1280" s="2152"/>
      <c r="F1280" s="2152"/>
      <c r="G1280" s="2152"/>
      <c r="H1280" s="2152"/>
      <c r="I1280" s="2152"/>
      <c r="J1280" s="2152"/>
      <c r="K1280" s="2152"/>
      <c r="L1280" s="2152"/>
      <c r="M1280" s="2152"/>
      <c r="N1280" s="2411"/>
      <c r="O1280" s="2044"/>
      <c r="P1280" s="2856"/>
      <c r="Q1280" s="2856"/>
      <c r="R1280" s="2856"/>
      <c r="S1280" s="2856"/>
      <c r="T1280" s="2856"/>
      <c r="U1280" s="2044"/>
      <c r="V1280" s="2044"/>
      <c r="W1280" s="2044"/>
      <c r="X1280" s="2044"/>
      <c r="Y1280" s="2044"/>
      <c r="Z1280" s="2044"/>
      <c r="AA1280" s="3594" t="s">
        <v>2373</v>
      </c>
    </row>
    <row r="1281" spans="1:27" ht="18.75">
      <c r="A1281" s="5104"/>
      <c r="B1281" s="2406">
        <f>LARGE(B1271:B1280,1)+1</f>
        <v>11</v>
      </c>
      <c r="C1281" s="3550"/>
      <c r="D1281" s="2152"/>
      <c r="E1281" s="2152"/>
      <c r="F1281" s="2152"/>
      <c r="G1281" s="2152"/>
      <c r="H1281" s="2152"/>
      <c r="I1281" s="2152"/>
      <c r="J1281" s="2152"/>
      <c r="K1281" s="2152"/>
      <c r="L1281" s="2152"/>
      <c r="M1281" s="2152"/>
      <c r="N1281" s="2411"/>
      <c r="O1281" s="2044"/>
      <c r="P1281" s="2856"/>
      <c r="Q1281" s="2856"/>
      <c r="R1281" s="2856"/>
      <c r="S1281" s="2856"/>
      <c r="T1281" s="2856"/>
      <c r="U1281" s="2044"/>
      <c r="V1281" s="2044"/>
      <c r="W1281" s="2044"/>
      <c r="X1281" s="2044"/>
      <c r="Y1281" s="2044"/>
      <c r="Z1281" s="2044"/>
      <c r="AA1281" s="3594" t="s">
        <v>2373</v>
      </c>
    </row>
    <row r="1282" spans="1:27" ht="18.75">
      <c r="A1282" s="5104"/>
      <c r="B1282" s="2406">
        <f>LARGE(B1271:B1281,1)+1</f>
        <v>12</v>
      </c>
      <c r="C1282" s="3550"/>
      <c r="D1282" s="2152"/>
      <c r="E1282" s="2152"/>
      <c r="F1282" s="2152"/>
      <c r="G1282" s="2152"/>
      <c r="H1282" s="2152"/>
      <c r="I1282" s="2152"/>
      <c r="J1282" s="2152"/>
      <c r="K1282" s="2152"/>
      <c r="L1282" s="2152"/>
      <c r="M1282" s="2152"/>
      <c r="N1282" s="2411"/>
      <c r="O1282" s="2044"/>
      <c r="P1282" s="2856"/>
      <c r="Q1282" s="2856"/>
      <c r="R1282" s="2856"/>
      <c r="S1282" s="2856"/>
      <c r="T1282" s="2856"/>
      <c r="U1282" s="2044"/>
      <c r="V1282" s="2044"/>
      <c r="W1282" s="2044"/>
      <c r="X1282" s="2044"/>
      <c r="Y1282" s="2044"/>
      <c r="Z1282" s="2044"/>
      <c r="AA1282" s="3594" t="s">
        <v>2373</v>
      </c>
    </row>
    <row r="1283" spans="1:27" ht="18.75">
      <c r="A1283" s="5104"/>
      <c r="B1283" s="2406">
        <f>LARGE(B1271:B1282,1)+1</f>
        <v>13</v>
      </c>
      <c r="C1283" s="3550"/>
      <c r="D1283" s="2152"/>
      <c r="E1283" s="2152"/>
      <c r="F1283" s="2152"/>
      <c r="G1283" s="2152"/>
      <c r="H1283" s="2152"/>
      <c r="I1283" s="2152"/>
      <c r="J1283" s="2152"/>
      <c r="K1283" s="2152"/>
      <c r="L1283" s="2152"/>
      <c r="M1283" s="2152"/>
      <c r="N1283" s="2411"/>
      <c r="O1283" s="2044"/>
      <c r="P1283" s="2856"/>
      <c r="Q1283" s="2856"/>
      <c r="R1283" s="2856"/>
      <c r="S1283" s="2856"/>
      <c r="T1283" s="2856"/>
      <c r="U1283" s="2044"/>
      <c r="V1283" s="2044"/>
      <c r="W1283" s="2044"/>
      <c r="X1283" s="2044"/>
      <c r="Y1283" s="2044"/>
      <c r="Z1283" s="2044"/>
      <c r="AA1283" s="3594" t="s">
        <v>2373</v>
      </c>
    </row>
    <row r="1284" spans="1:27" ht="18.75">
      <c r="A1284" s="5104"/>
      <c r="B1284" s="2406">
        <f>LARGE(B1271:B1283,1)+1</f>
        <v>14</v>
      </c>
      <c r="C1284" s="3550"/>
      <c r="D1284" s="2152"/>
      <c r="E1284" s="2152"/>
      <c r="F1284" s="2152"/>
      <c r="G1284" s="2152"/>
      <c r="H1284" s="2152"/>
      <c r="I1284" s="2152"/>
      <c r="J1284" s="2152"/>
      <c r="K1284" s="2152"/>
      <c r="L1284" s="2152"/>
      <c r="M1284" s="2152"/>
      <c r="N1284" s="2411"/>
      <c r="O1284" s="2044"/>
      <c r="P1284" s="2856"/>
      <c r="Q1284" s="2856"/>
      <c r="R1284" s="2856"/>
      <c r="S1284" s="2856"/>
      <c r="T1284" s="2856"/>
      <c r="U1284" s="2044"/>
      <c r="V1284" s="2044"/>
      <c r="W1284" s="2044"/>
      <c r="X1284" s="2044"/>
      <c r="Y1284" s="2044"/>
      <c r="Z1284" s="2044"/>
      <c r="AA1284" s="3594" t="s">
        <v>2373</v>
      </c>
    </row>
    <row r="1285" spans="1:27" ht="18.75">
      <c r="A1285" s="5104"/>
      <c r="B1285" s="2406">
        <f>LARGE(B1271:B1284,1)+1</f>
        <v>15</v>
      </c>
      <c r="C1285" s="3550"/>
      <c r="D1285" s="2152"/>
      <c r="E1285" s="2152"/>
      <c r="F1285" s="2152"/>
      <c r="G1285" s="2152"/>
      <c r="H1285" s="2152"/>
      <c r="I1285" s="2152"/>
      <c r="J1285" s="2152"/>
      <c r="K1285" s="2152"/>
      <c r="L1285" s="2152"/>
      <c r="M1285" s="2152"/>
      <c r="N1285" s="2411"/>
      <c r="O1285" s="2044"/>
      <c r="P1285" s="2856"/>
      <c r="Q1285" s="2856"/>
      <c r="R1285" s="2856"/>
      <c r="S1285" s="2856"/>
      <c r="T1285" s="2856"/>
      <c r="U1285" s="2044"/>
      <c r="V1285" s="2044"/>
      <c r="W1285" s="2044"/>
      <c r="X1285" s="2044"/>
      <c r="Y1285" s="2044"/>
      <c r="Z1285" s="2044"/>
      <c r="AA1285" s="3594" t="s">
        <v>2373</v>
      </c>
    </row>
    <row r="1286" spans="1:27" ht="18.75">
      <c r="A1286" s="5104"/>
      <c r="B1286" s="2406">
        <f>LARGE(B1271:B1285,1)+1</f>
        <v>16</v>
      </c>
      <c r="C1286" s="3550"/>
      <c r="D1286" s="2152"/>
      <c r="E1286" s="2152"/>
      <c r="F1286" s="2152"/>
      <c r="G1286" s="2152"/>
      <c r="H1286" s="2152"/>
      <c r="I1286" s="2152"/>
      <c r="J1286" s="2152"/>
      <c r="K1286" s="2152"/>
      <c r="L1286" s="2152"/>
      <c r="M1286" s="2152"/>
      <c r="N1286" s="2411"/>
      <c r="O1286" s="2044"/>
      <c r="P1286" s="2856"/>
      <c r="Q1286" s="2856"/>
      <c r="R1286" s="2856"/>
      <c r="S1286" s="2856"/>
      <c r="T1286" s="2856"/>
      <c r="U1286" s="2044"/>
      <c r="V1286" s="2044"/>
      <c r="W1286" s="2044"/>
      <c r="X1286" s="2044"/>
      <c r="Y1286" s="2044"/>
      <c r="Z1286" s="2044"/>
      <c r="AA1286" s="3594" t="s">
        <v>2373</v>
      </c>
    </row>
    <row r="1287" spans="1:27" ht="18.75">
      <c r="A1287" s="5104"/>
      <c r="B1287" s="2406">
        <f>LARGE(B1271:B1286,1)+1</f>
        <v>17</v>
      </c>
      <c r="C1287" s="3550"/>
      <c r="D1287" s="2152"/>
      <c r="E1287" s="2152"/>
      <c r="F1287" s="2152"/>
      <c r="G1287" s="2152"/>
      <c r="H1287" s="2152"/>
      <c r="I1287" s="2152"/>
      <c r="J1287" s="2152"/>
      <c r="K1287" s="2152"/>
      <c r="L1287" s="2152"/>
      <c r="M1287" s="2152"/>
      <c r="N1287" s="2411"/>
      <c r="O1287" s="2044"/>
      <c r="P1287" s="2856"/>
      <c r="Q1287" s="2856"/>
      <c r="R1287" s="2856"/>
      <c r="S1287" s="2856"/>
      <c r="T1287" s="2856"/>
      <c r="U1287" s="2044"/>
      <c r="V1287" s="2044"/>
      <c r="W1287" s="2044"/>
      <c r="X1287" s="2044"/>
      <c r="Y1287" s="2044"/>
      <c r="Z1287" s="2044"/>
      <c r="AA1287" s="3594" t="s">
        <v>2373</v>
      </c>
    </row>
    <row r="1288" spans="1:27" ht="18.75">
      <c r="A1288" s="5104"/>
      <c r="B1288" s="2406">
        <f>LARGE(B1271:B1287,1)+1</f>
        <v>18</v>
      </c>
      <c r="C1288" s="3550"/>
      <c r="D1288" s="2152"/>
      <c r="E1288" s="2152"/>
      <c r="F1288" s="2152"/>
      <c r="G1288" s="2152"/>
      <c r="H1288" s="2152"/>
      <c r="I1288" s="2152"/>
      <c r="J1288" s="2152"/>
      <c r="K1288" s="2152"/>
      <c r="L1288" s="2152"/>
      <c r="M1288" s="2152"/>
      <c r="N1288" s="2411"/>
      <c r="O1288" s="2044"/>
      <c r="P1288" s="2856"/>
      <c r="Q1288" s="2856"/>
      <c r="R1288" s="2856"/>
      <c r="S1288" s="2856"/>
      <c r="T1288" s="2856"/>
      <c r="U1288" s="2044"/>
      <c r="V1288" s="2044"/>
      <c r="W1288" s="2044"/>
      <c r="X1288" s="2044"/>
      <c r="Y1288" s="2044"/>
      <c r="Z1288" s="2044"/>
      <c r="AA1288" s="3594" t="s">
        <v>2373</v>
      </c>
    </row>
    <row r="1289" spans="1:27" ht="18.75">
      <c r="A1289" s="5104"/>
      <c r="B1289" s="2406">
        <f>LARGE(B1271:B1288,1)+1</f>
        <v>19</v>
      </c>
      <c r="C1289" s="3550"/>
      <c r="D1289" s="2152"/>
      <c r="E1289" s="2152"/>
      <c r="F1289" s="2152"/>
      <c r="G1289" s="2152"/>
      <c r="H1289" s="2152"/>
      <c r="I1289" s="2152"/>
      <c r="J1289" s="2152"/>
      <c r="K1289" s="2152"/>
      <c r="L1289" s="2152"/>
      <c r="M1289" s="2152"/>
      <c r="N1289" s="2411"/>
      <c r="O1289" s="2044"/>
      <c r="P1289" s="2856"/>
      <c r="Q1289" s="2856"/>
      <c r="R1289" s="2856"/>
      <c r="S1289" s="2856"/>
      <c r="T1289" s="2856"/>
      <c r="U1289" s="2044"/>
      <c r="V1289" s="2044"/>
      <c r="W1289" s="2044"/>
      <c r="X1289" s="2044"/>
      <c r="Y1289" s="2044"/>
      <c r="Z1289" s="2044"/>
      <c r="AA1289" s="3594" t="s">
        <v>2373</v>
      </c>
    </row>
    <row r="1290" spans="1:27" ht="18.75">
      <c r="A1290" s="5104"/>
      <c r="B1290" s="2406">
        <f>LARGE(B1271:B1289,1)+1</f>
        <v>20</v>
      </c>
      <c r="C1290" s="3550"/>
      <c r="D1290" s="2152"/>
      <c r="E1290" s="2152"/>
      <c r="F1290" s="2152"/>
      <c r="G1290" s="2152"/>
      <c r="H1290" s="2152"/>
      <c r="I1290" s="2152"/>
      <c r="J1290" s="2152"/>
      <c r="K1290" s="2152"/>
      <c r="L1290" s="2152"/>
      <c r="M1290" s="2152"/>
      <c r="N1290" s="2411"/>
      <c r="O1290" s="2044"/>
      <c r="P1290" s="2856"/>
      <c r="Q1290" s="2856"/>
      <c r="R1290" s="2856"/>
      <c r="S1290" s="2856"/>
      <c r="T1290" s="2856"/>
      <c r="U1290" s="2044"/>
      <c r="V1290" s="2044"/>
      <c r="W1290" s="2044"/>
      <c r="X1290" s="2044"/>
      <c r="Y1290" s="2044"/>
      <c r="Z1290" s="2044"/>
      <c r="AA1290" s="3594" t="s">
        <v>2373</v>
      </c>
    </row>
    <row r="1291" spans="1:27" ht="18.75">
      <c r="A1291" s="5104"/>
      <c r="B1291" s="2406">
        <f>LARGE(B1271:B1290,1)+1</f>
        <v>21</v>
      </c>
      <c r="C1291" s="3550"/>
      <c r="D1291" s="2152"/>
      <c r="E1291" s="2152"/>
      <c r="F1291" s="2152"/>
      <c r="G1291" s="2152"/>
      <c r="H1291" s="2152"/>
      <c r="I1291" s="2152"/>
      <c r="J1291" s="2152"/>
      <c r="K1291" s="2152"/>
      <c r="L1291" s="2152"/>
      <c r="M1291" s="2152"/>
      <c r="N1291" s="2411"/>
      <c r="O1291" s="2044"/>
      <c r="P1291" s="2856"/>
      <c r="Q1291" s="2856"/>
      <c r="R1291" s="2856"/>
      <c r="S1291" s="2856"/>
      <c r="T1291" s="2856"/>
      <c r="U1291" s="2044"/>
      <c r="V1291" s="2044"/>
      <c r="W1291" s="2044"/>
      <c r="X1291" s="2044"/>
      <c r="Y1291" s="2044"/>
      <c r="Z1291" s="2044"/>
      <c r="AA1291" s="3594" t="s">
        <v>2373</v>
      </c>
    </row>
    <row r="1292" spans="1:27" ht="18.75">
      <c r="A1292" s="5104"/>
      <c r="B1292" s="2406">
        <f>LARGE(B1271:B1291,1)+1</f>
        <v>22</v>
      </c>
      <c r="C1292" s="3550"/>
      <c r="D1292" s="2152"/>
      <c r="E1292" s="2152"/>
      <c r="F1292" s="2152"/>
      <c r="G1292" s="2152"/>
      <c r="H1292" s="2152"/>
      <c r="I1292" s="2152"/>
      <c r="J1292" s="2152"/>
      <c r="K1292" s="2152"/>
      <c r="L1292" s="2152"/>
      <c r="M1292" s="2152"/>
      <c r="N1292" s="2411"/>
      <c r="O1292" s="2044"/>
      <c r="P1292" s="2856"/>
      <c r="Q1292" s="2856"/>
      <c r="R1292" s="2856"/>
      <c r="S1292" s="2856"/>
      <c r="T1292" s="2856"/>
      <c r="U1292" s="2044"/>
      <c r="V1292" s="2044"/>
      <c r="W1292" s="2044"/>
      <c r="X1292" s="2044"/>
      <c r="Y1292" s="2044"/>
      <c r="Z1292" s="2044"/>
      <c r="AA1292" s="3594" t="s">
        <v>2373</v>
      </c>
    </row>
    <row r="1293" spans="1:27" ht="18.75">
      <c r="A1293" s="5104"/>
      <c r="B1293" s="2406">
        <f>LARGE(B1271:B1292,1)+1</f>
        <v>23</v>
      </c>
      <c r="C1293" s="3550"/>
      <c r="D1293" s="2152"/>
      <c r="E1293" s="2152"/>
      <c r="F1293" s="2152"/>
      <c r="G1293" s="2152"/>
      <c r="H1293" s="2152"/>
      <c r="I1293" s="2152"/>
      <c r="J1293" s="2152"/>
      <c r="K1293" s="2152"/>
      <c r="L1293" s="2152"/>
      <c r="M1293" s="2152"/>
      <c r="N1293" s="2411"/>
      <c r="O1293" s="2044"/>
      <c r="P1293" s="2856"/>
      <c r="Q1293" s="2856"/>
      <c r="R1293" s="2856"/>
      <c r="S1293" s="2856"/>
      <c r="T1293" s="2856"/>
      <c r="U1293" s="2044"/>
      <c r="V1293" s="2044"/>
      <c r="W1293" s="2044"/>
      <c r="X1293" s="2044"/>
      <c r="Y1293" s="2044"/>
      <c r="Z1293" s="2044"/>
      <c r="AA1293" s="3594" t="s">
        <v>2373</v>
      </c>
    </row>
    <row r="1294" spans="1:27" ht="18.75">
      <c r="A1294" s="5104"/>
      <c r="B1294" s="2406">
        <f>LARGE(B1271:B1293,1)+1</f>
        <v>24</v>
      </c>
      <c r="C1294" s="3550"/>
      <c r="D1294" s="2152"/>
      <c r="E1294" s="2152"/>
      <c r="F1294" s="2152"/>
      <c r="G1294" s="2152"/>
      <c r="H1294" s="2152"/>
      <c r="I1294" s="2152"/>
      <c r="J1294" s="2152"/>
      <c r="K1294" s="2152"/>
      <c r="L1294" s="2152"/>
      <c r="M1294" s="2152"/>
      <c r="N1294" s="2411"/>
      <c r="O1294" s="2044"/>
      <c r="P1294" s="2856"/>
      <c r="Q1294" s="2856"/>
      <c r="R1294" s="2856"/>
      <c r="S1294" s="2856"/>
      <c r="T1294" s="2856"/>
      <c r="U1294" s="2044"/>
      <c r="V1294" s="2044"/>
      <c r="W1294" s="2044"/>
      <c r="X1294" s="2044"/>
      <c r="Y1294" s="2044"/>
      <c r="Z1294" s="2044"/>
      <c r="AA1294" s="3594" t="s">
        <v>2373</v>
      </c>
    </row>
    <row r="1295" spans="1:27" ht="18.75">
      <c r="A1295" s="5104"/>
      <c r="B1295" s="2406">
        <f>LARGE(B1271:B1294,1)+1</f>
        <v>25</v>
      </c>
      <c r="C1295" s="3550"/>
      <c r="D1295" s="2152"/>
      <c r="E1295" s="2152"/>
      <c r="F1295" s="2152"/>
      <c r="G1295" s="2152"/>
      <c r="H1295" s="2152"/>
      <c r="I1295" s="2152"/>
      <c r="J1295" s="2152"/>
      <c r="K1295" s="2152"/>
      <c r="L1295" s="2152"/>
      <c r="M1295" s="2152"/>
      <c r="N1295" s="2411"/>
      <c r="O1295" s="2044"/>
      <c r="P1295" s="2856"/>
      <c r="Q1295" s="2856"/>
      <c r="R1295" s="2856"/>
      <c r="S1295" s="2856"/>
      <c r="T1295" s="2856"/>
      <c r="U1295" s="2044"/>
      <c r="V1295" s="2044"/>
      <c r="W1295" s="2044"/>
      <c r="X1295" s="2044"/>
      <c r="Y1295" s="2044"/>
      <c r="Z1295" s="2044"/>
      <c r="AA1295" s="3594" t="s">
        <v>2373</v>
      </c>
    </row>
    <row r="1296" spans="1:27" ht="18.75">
      <c r="A1296" s="5104"/>
      <c r="B1296" s="2406">
        <f>LARGE(B1271:B1295,1)+1</f>
        <v>26</v>
      </c>
      <c r="C1296" s="3550"/>
      <c r="D1296" s="2152"/>
      <c r="E1296" s="2152"/>
      <c r="F1296" s="2152"/>
      <c r="G1296" s="2152"/>
      <c r="H1296" s="2152"/>
      <c r="I1296" s="2152"/>
      <c r="J1296" s="2152"/>
      <c r="K1296" s="2152"/>
      <c r="L1296" s="2152"/>
      <c r="M1296" s="2152"/>
      <c r="N1296" s="2411"/>
      <c r="O1296" s="2044"/>
      <c r="P1296" s="2856"/>
      <c r="Q1296" s="2856"/>
      <c r="R1296" s="2856"/>
      <c r="S1296" s="2856"/>
      <c r="T1296" s="2856"/>
      <c r="U1296" s="2044"/>
      <c r="V1296" s="2044"/>
      <c r="W1296" s="2044"/>
      <c r="X1296" s="2044"/>
      <c r="Y1296" s="2044"/>
      <c r="Z1296" s="2044"/>
      <c r="AA1296" s="3594" t="s">
        <v>2373</v>
      </c>
    </row>
    <row r="1297" spans="1:31" ht="18.75">
      <c r="A1297" s="5104"/>
      <c r="B1297" s="2406">
        <f>LARGE(B1271:B1296,1)+1</f>
        <v>27</v>
      </c>
      <c r="C1297" s="3550"/>
      <c r="D1297" s="2152"/>
      <c r="E1297" s="2152"/>
      <c r="F1297" s="2152"/>
      <c r="G1297" s="2152"/>
      <c r="H1297" s="2152"/>
      <c r="I1297" s="2152"/>
      <c r="J1297" s="2152"/>
      <c r="K1297" s="2152"/>
      <c r="L1297" s="2152"/>
      <c r="M1297" s="2152"/>
      <c r="N1297" s="2411"/>
      <c r="O1297" s="2044"/>
      <c r="P1297" s="2856"/>
      <c r="Q1297" s="2856"/>
      <c r="R1297" s="2856"/>
      <c r="S1297" s="2856"/>
      <c r="T1297" s="2856"/>
      <c r="U1297" s="2044"/>
      <c r="V1297" s="2044"/>
      <c r="W1297" s="2044"/>
      <c r="X1297" s="2044"/>
      <c r="Y1297" s="2044"/>
      <c r="Z1297" s="2044"/>
      <c r="AA1297" s="3594" t="s">
        <v>2373</v>
      </c>
    </row>
    <row r="1298" spans="1:31" ht="18.75">
      <c r="A1298" s="5104"/>
      <c r="B1298" s="2406">
        <f>LARGE(B1271:B1297,1)+1</f>
        <v>28</v>
      </c>
      <c r="C1298" s="3550"/>
      <c r="D1298" s="2152"/>
      <c r="E1298" s="2152"/>
      <c r="F1298" s="2152"/>
      <c r="G1298" s="2152"/>
      <c r="H1298" s="2152"/>
      <c r="I1298" s="2152"/>
      <c r="J1298" s="2152"/>
      <c r="K1298" s="2152"/>
      <c r="L1298" s="2152"/>
      <c r="M1298" s="2152"/>
      <c r="N1298" s="2411"/>
      <c r="O1298" s="2044"/>
      <c r="P1298" s="2856"/>
      <c r="Q1298" s="2856"/>
      <c r="R1298" s="2856"/>
      <c r="S1298" s="2856"/>
      <c r="T1298" s="2856"/>
      <c r="U1298" s="2044"/>
      <c r="V1298" s="2044"/>
      <c r="W1298" s="2044"/>
      <c r="X1298" s="2044"/>
      <c r="Y1298" s="2044"/>
      <c r="Z1298" s="2044"/>
      <c r="AA1298" s="3594" t="s">
        <v>2373</v>
      </c>
    </row>
    <row r="1299" spans="1:31" ht="18.75">
      <c r="A1299" s="5104"/>
      <c r="B1299" s="2406">
        <f>LARGE(B1271:B1298,1)+1</f>
        <v>29</v>
      </c>
      <c r="C1299" s="3550"/>
      <c r="D1299" s="2152"/>
      <c r="E1299" s="2152"/>
      <c r="F1299" s="2152"/>
      <c r="G1299" s="2152"/>
      <c r="H1299" s="2152"/>
      <c r="I1299" s="2152"/>
      <c r="J1299" s="2152"/>
      <c r="K1299" s="2152"/>
      <c r="L1299" s="2152"/>
      <c r="M1299" s="2152"/>
      <c r="N1299" s="2411"/>
      <c r="O1299" s="2044"/>
      <c r="P1299" s="2856"/>
      <c r="Q1299" s="2856"/>
      <c r="R1299" s="2856"/>
      <c r="S1299" s="2856"/>
      <c r="T1299" s="2856"/>
      <c r="U1299" s="2044"/>
      <c r="V1299" s="2044"/>
      <c r="W1299" s="2044"/>
      <c r="X1299" s="2044"/>
      <c r="Y1299" s="2044"/>
      <c r="Z1299" s="2044"/>
      <c r="AA1299" s="3594" t="s">
        <v>2373</v>
      </c>
    </row>
    <row r="1300" spans="1:31" ht="18.75">
      <c r="A1300" s="5104"/>
      <c r="B1300" s="2406">
        <f>LARGE(B1271:B1299,1)+1</f>
        <v>30</v>
      </c>
      <c r="C1300" s="3550"/>
      <c r="D1300" s="2152"/>
      <c r="E1300" s="2152"/>
      <c r="F1300" s="2152"/>
      <c r="G1300" s="2152"/>
      <c r="H1300" s="2152"/>
      <c r="I1300" s="2152"/>
      <c r="J1300" s="2152"/>
      <c r="K1300" s="2152"/>
      <c r="L1300" s="2152"/>
      <c r="M1300" s="2152"/>
      <c r="N1300" s="2411"/>
      <c r="O1300" s="2044"/>
      <c r="P1300" s="2856"/>
      <c r="Q1300" s="2856"/>
      <c r="R1300" s="2856"/>
      <c r="S1300" s="2856"/>
      <c r="T1300" s="2856"/>
      <c r="U1300" s="2044"/>
      <c r="V1300" s="2044"/>
      <c r="W1300" s="2044"/>
      <c r="X1300" s="2044"/>
      <c r="Y1300" s="2044"/>
      <c r="Z1300" s="2044"/>
      <c r="AA1300" s="3755" t="s">
        <v>2974</v>
      </c>
      <c r="AB1300" s="2834"/>
      <c r="AC1300" s="2834"/>
      <c r="AD1300" s="2834"/>
      <c r="AE1300" s="2834"/>
    </row>
    <row r="1301" spans="1:31" ht="18.75">
      <c r="A1301" s="5104"/>
      <c r="B1301" s="2406">
        <f>LARGE(B1271:B1300,1)+1</f>
        <v>31</v>
      </c>
      <c r="C1301" s="3550"/>
      <c r="D1301" s="2152"/>
      <c r="E1301" s="2152"/>
      <c r="F1301" s="2152"/>
      <c r="G1301" s="2152"/>
      <c r="H1301" s="2152"/>
      <c r="I1301" s="2152"/>
      <c r="J1301" s="2152"/>
      <c r="K1301" s="2152"/>
      <c r="L1301" s="2152"/>
      <c r="M1301" s="2152"/>
      <c r="N1301" s="2411"/>
      <c r="O1301" s="2044"/>
      <c r="P1301" s="2856"/>
      <c r="Q1301" s="2856"/>
      <c r="R1301" s="2856"/>
      <c r="S1301" s="2856"/>
      <c r="T1301" s="2856"/>
      <c r="U1301" s="2044"/>
      <c r="V1301" s="2044"/>
      <c r="W1301" s="2044"/>
      <c r="X1301" s="2044"/>
      <c r="Y1301" s="2044"/>
      <c r="Z1301" s="2044"/>
      <c r="AA1301" s="3755" t="s">
        <v>2974</v>
      </c>
      <c r="AB1301" s="2834"/>
      <c r="AC1301" s="2834"/>
      <c r="AD1301" s="2834"/>
      <c r="AE1301" s="2834"/>
    </row>
    <row r="1302" spans="1:31" ht="18.75">
      <c r="A1302" s="5104"/>
      <c r="B1302" s="5098" t="str">
        <f>F1096</f>
        <v>finition</v>
      </c>
      <c r="C1302" s="5099"/>
      <c r="D1302" s="5099"/>
      <c r="E1302" s="5099"/>
      <c r="F1302" s="5099"/>
      <c r="G1302" s="5099"/>
      <c r="H1302" s="5099"/>
      <c r="I1302" s="5099"/>
      <c r="J1302" s="5099"/>
      <c r="K1302" s="5099"/>
      <c r="L1302" s="5099"/>
      <c r="M1302" s="5099"/>
      <c r="N1302" s="5100"/>
      <c r="O1302" s="2044"/>
      <c r="P1302" s="2856"/>
      <c r="Q1302" s="2856"/>
      <c r="R1302" s="2856"/>
      <c r="S1302" s="2856"/>
      <c r="T1302" s="2856"/>
      <c r="U1302" s="2044"/>
      <c r="V1302" s="2044"/>
      <c r="W1302" s="2044"/>
      <c r="X1302" s="2044"/>
      <c r="Y1302" s="2044"/>
      <c r="Z1302" s="2044"/>
      <c r="AA1302" s="3755" t="s">
        <v>2974</v>
      </c>
      <c r="AB1302" s="2834"/>
      <c r="AC1302" s="2834"/>
      <c r="AD1302" s="2834"/>
      <c r="AE1302" s="2834"/>
    </row>
    <row r="1303" spans="1:31" ht="18.75">
      <c r="A1303" s="5104"/>
      <c r="B1303" s="5101"/>
      <c r="C1303" s="5102"/>
      <c r="D1303" s="5102"/>
      <c r="E1303" s="5102"/>
      <c r="F1303" s="5102"/>
      <c r="G1303" s="5102"/>
      <c r="H1303" s="5102"/>
      <c r="I1303" s="5102"/>
      <c r="J1303" s="5102"/>
      <c r="K1303" s="5102"/>
      <c r="L1303" s="5102"/>
      <c r="M1303" s="5102"/>
      <c r="N1303" s="5103"/>
      <c r="O1303" s="2044"/>
      <c r="P1303" s="2856"/>
      <c r="Q1303" s="2856"/>
      <c r="R1303" s="2856"/>
      <c r="S1303" s="2856"/>
      <c r="T1303" s="2856"/>
      <c r="U1303" s="2044"/>
      <c r="V1303" s="2044"/>
      <c r="W1303" s="2044"/>
      <c r="X1303" s="2044"/>
      <c r="Y1303" s="2044"/>
      <c r="Z1303" s="2044"/>
      <c r="AA1303" s="3755" t="s">
        <v>2974</v>
      </c>
      <c r="AB1303" s="2834"/>
      <c r="AC1303" s="2834"/>
      <c r="AD1303" s="2834"/>
      <c r="AE1303" s="2834"/>
    </row>
    <row r="1304" spans="1:31" ht="18.75">
      <c r="A1304" s="5104"/>
      <c r="B1304" s="2395"/>
      <c r="C1304" s="2396" t="s">
        <v>314</v>
      </c>
      <c r="D1304" s="2397"/>
      <c r="E1304" s="2397"/>
      <c r="F1304" s="2397"/>
      <c r="G1304" s="5086" t="s">
        <v>263</v>
      </c>
      <c r="H1304" s="5086"/>
      <c r="I1304" s="5086"/>
      <c r="J1304" s="5086"/>
      <c r="K1304" s="5086"/>
      <c r="L1304" s="5086"/>
      <c r="M1304" s="5086"/>
      <c r="N1304" s="5087"/>
      <c r="O1304" s="2044"/>
      <c r="P1304" s="2856"/>
      <c r="Q1304" s="2856"/>
      <c r="R1304" s="2856"/>
      <c r="S1304" s="2856"/>
      <c r="T1304" s="2856"/>
      <c r="U1304" s="2044"/>
      <c r="V1304" s="2044"/>
      <c r="W1304" s="2044"/>
      <c r="X1304" s="2044"/>
      <c r="Y1304" s="2044"/>
      <c r="Z1304" s="2044"/>
      <c r="AA1304" s="3755" t="s">
        <v>2974</v>
      </c>
      <c r="AB1304" s="2834"/>
      <c r="AC1304" s="2834"/>
      <c r="AD1304" s="2834"/>
      <c r="AE1304" s="2834"/>
    </row>
    <row r="1305" spans="1:31" ht="18.75">
      <c r="A1305" s="5104"/>
      <c r="B1305" s="2398"/>
      <c r="C1305" s="2399" t="str">
        <f>SUBSTITUTE(ADDRESS(1,COLUMN(),4),"1","")</f>
        <v>C</v>
      </c>
      <c r="D1305" s="2400" t="s">
        <v>315</v>
      </c>
      <c r="E1305" s="2401"/>
      <c r="F1305" s="2401"/>
      <c r="G1305" s="5086"/>
      <c r="H1305" s="5086"/>
      <c r="I1305" s="5086"/>
      <c r="J1305" s="5086"/>
      <c r="K1305" s="5086"/>
      <c r="L1305" s="5086"/>
      <c r="M1305" s="5086"/>
      <c r="N1305" s="5087"/>
      <c r="O1305" s="2044"/>
      <c r="P1305" s="2856"/>
      <c r="Q1305" s="2856"/>
      <c r="R1305" s="2856"/>
      <c r="S1305" s="2856"/>
      <c r="T1305" s="2856"/>
      <c r="U1305" s="2044"/>
      <c r="V1305" s="2044"/>
      <c r="W1305" s="2044"/>
      <c r="X1305" s="2044"/>
      <c r="Y1305" s="2044"/>
      <c r="Z1305" s="2044"/>
      <c r="AA1305" s="3755" t="s">
        <v>2974</v>
      </c>
      <c r="AB1305" s="2834"/>
      <c r="AC1305" s="2834"/>
      <c r="AD1305" s="2834"/>
      <c r="AE1305" s="2834"/>
    </row>
    <row r="1306" spans="1:31" ht="18.75">
      <c r="A1306" s="5104"/>
      <c r="B1306" s="2398"/>
      <c r="C1306" s="3511" t="s">
        <v>316</v>
      </c>
      <c r="D1306" s="2396" t="s">
        <v>317</v>
      </c>
      <c r="E1306" s="2401"/>
      <c r="F1306" s="2401"/>
      <c r="G1306" s="2396"/>
      <c r="H1306" s="2402"/>
      <c r="I1306" s="2402"/>
      <c r="J1306" s="2402"/>
      <c r="K1306" s="2402"/>
      <c r="L1306" s="2402"/>
      <c r="M1306" s="2402"/>
      <c r="N1306" s="2736" t="s">
        <v>2387</v>
      </c>
      <c r="O1306" s="2044"/>
      <c r="P1306" s="2856"/>
      <c r="Q1306" s="2856"/>
      <c r="R1306" s="2856"/>
      <c r="S1306" s="2856"/>
      <c r="T1306" s="2856"/>
      <c r="U1306" s="2044"/>
      <c r="V1306" s="2044"/>
      <c r="W1306" s="2044"/>
      <c r="X1306" s="2044"/>
      <c r="Y1306" s="2044"/>
      <c r="Z1306" s="2044"/>
      <c r="AA1306" s="3755" t="s">
        <v>2974</v>
      </c>
      <c r="AB1306" s="2834"/>
      <c r="AC1306" s="2834"/>
      <c r="AD1306" s="2834"/>
      <c r="AE1306" s="2834"/>
    </row>
    <row r="1307" spans="1:31" ht="21">
      <c r="A1307" s="5104"/>
      <c r="B1307" s="2610"/>
      <c r="C1307" s="2611"/>
      <c r="D1307" s="2611"/>
      <c r="E1307" s="2611"/>
      <c r="F1307" s="2611"/>
      <c r="G1307" s="2611"/>
      <c r="H1307" s="2611"/>
      <c r="I1307" s="2611"/>
      <c r="J1307" s="2611"/>
      <c r="K1307" s="2611"/>
      <c r="L1307" s="2611"/>
      <c r="M1307" s="2611"/>
      <c r="N1307" s="2612"/>
      <c r="O1307" s="2044"/>
      <c r="P1307" s="2856"/>
      <c r="Q1307" s="2856"/>
      <c r="R1307" s="2856"/>
      <c r="S1307" s="2856"/>
      <c r="T1307" s="2856"/>
      <c r="U1307" s="2044"/>
      <c r="V1307" s="2044"/>
      <c r="W1307" s="2044"/>
      <c r="X1307" s="2044"/>
      <c r="Y1307" s="2044"/>
      <c r="Z1307" s="2044"/>
      <c r="AA1307" s="3755" t="s">
        <v>2974</v>
      </c>
      <c r="AB1307" s="2834"/>
      <c r="AC1307" s="2834"/>
      <c r="AD1307" s="2834"/>
      <c r="AE1307" s="2834"/>
    </row>
    <row r="1308" spans="1:31" ht="18.75">
      <c r="A1308" s="5104"/>
      <c r="B1308" s="2432" t="s">
        <v>336</v>
      </c>
      <c r="C1308" s="2433"/>
      <c r="D1308" s="2404"/>
      <c r="E1308" s="2195" t="str">
        <f>B1083</f>
        <v>NOM DE LA RECETTE ou d'un élément de la recette  5 RECETTES SUR LA MEME FICHE</v>
      </c>
      <c r="F1308" s="2354"/>
      <c r="G1308" s="2354"/>
      <c r="H1308" s="2354"/>
      <c r="I1308" s="2354"/>
      <c r="J1308" s="2354"/>
      <c r="K1308" s="2354"/>
      <c r="L1308" s="2354"/>
      <c r="M1308" s="2354"/>
      <c r="N1308" s="2405"/>
      <c r="O1308" s="2044"/>
      <c r="P1308" s="2856"/>
      <c r="Q1308" s="2856"/>
      <c r="R1308" s="2856"/>
      <c r="S1308" s="2856"/>
      <c r="T1308" s="2856"/>
      <c r="U1308" s="2044"/>
      <c r="V1308" s="2044"/>
      <c r="W1308" s="2044"/>
      <c r="X1308" s="2044"/>
      <c r="Y1308" s="2044"/>
      <c r="Z1308" s="2044"/>
      <c r="AA1308" s="3755" t="s">
        <v>2974</v>
      </c>
      <c r="AB1308" s="2834"/>
      <c r="AC1308" s="2834"/>
      <c r="AD1308" s="2834"/>
      <c r="AE1308" s="2834"/>
    </row>
    <row r="1309" spans="1:31" ht="18.75">
      <c r="A1309" s="5104"/>
      <c r="B1309" s="2461"/>
      <c r="C1309" s="3549"/>
      <c r="D1309" s="2407"/>
      <c r="E1309" s="2354"/>
      <c r="F1309" s="2408"/>
      <c r="G1309" s="2408"/>
      <c r="H1309" s="2408"/>
      <c r="I1309" s="2408"/>
      <c r="J1309" s="2408"/>
      <c r="K1309" s="2408"/>
      <c r="L1309" s="2408"/>
      <c r="M1309" s="2408"/>
      <c r="N1309" s="2409"/>
      <c r="O1309" s="2044"/>
      <c r="P1309" s="2856"/>
      <c r="Q1309" s="2856"/>
      <c r="R1309" s="2856"/>
      <c r="S1309" s="2856"/>
      <c r="T1309" s="2856"/>
      <c r="U1309" s="2044"/>
      <c r="V1309" s="2044"/>
      <c r="W1309" s="2044"/>
      <c r="X1309" s="2044"/>
      <c r="Y1309" s="2044"/>
      <c r="Z1309" s="2044"/>
      <c r="AA1309" s="3594" t="s">
        <v>2373</v>
      </c>
    </row>
    <row r="1310" spans="1:31" ht="18.75">
      <c r="A1310" s="5104"/>
      <c r="B1310" s="2406">
        <v>1</v>
      </c>
      <c r="C1310" s="3550"/>
      <c r="D1310" s="2152"/>
      <c r="E1310" s="2152"/>
      <c r="F1310" s="2152"/>
      <c r="G1310" s="2152"/>
      <c r="H1310" s="2152"/>
      <c r="I1310" s="2152"/>
      <c r="J1310" s="2152"/>
      <c r="K1310" s="2152"/>
      <c r="L1310" s="2152"/>
      <c r="M1310" s="2152"/>
      <c r="N1310" s="2411"/>
      <c r="O1310" s="2044"/>
      <c r="P1310" s="2856"/>
      <c r="Q1310" s="2856"/>
      <c r="R1310" s="2856"/>
      <c r="S1310" s="2856"/>
      <c r="T1310" s="2856"/>
      <c r="U1310" s="2044"/>
      <c r="V1310" s="2044"/>
      <c r="W1310" s="2044"/>
      <c r="X1310" s="2044"/>
      <c r="Y1310" s="2044"/>
      <c r="Z1310" s="2044"/>
      <c r="AA1310" s="3594" t="s">
        <v>2373</v>
      </c>
    </row>
    <row r="1311" spans="1:31" ht="18.75">
      <c r="A1311" s="5104"/>
      <c r="B1311" s="2406">
        <f>LARGE(B1310:B1310,1)+1</f>
        <v>2</v>
      </c>
      <c r="C1311" s="3550"/>
      <c r="D1311" s="2152"/>
      <c r="E1311" s="2152"/>
      <c r="F1311" s="2152"/>
      <c r="G1311" s="2152"/>
      <c r="H1311" s="2152"/>
      <c r="I1311" s="2152"/>
      <c r="J1311" s="2152"/>
      <c r="K1311" s="2152"/>
      <c r="L1311" s="2152"/>
      <c r="M1311" s="2152"/>
      <c r="N1311" s="2411"/>
      <c r="O1311" s="2044"/>
      <c r="P1311" s="2856"/>
      <c r="Q1311" s="2856"/>
      <c r="R1311" s="2856"/>
      <c r="S1311" s="2856"/>
      <c r="T1311" s="2856"/>
      <c r="U1311" s="2044"/>
      <c r="V1311" s="2044"/>
      <c r="W1311" s="2044"/>
      <c r="X1311" s="2044"/>
      <c r="Y1311" s="2044"/>
      <c r="Z1311" s="2044"/>
      <c r="AA1311" s="3594" t="s">
        <v>2373</v>
      </c>
    </row>
    <row r="1312" spans="1:31" ht="18.75">
      <c r="A1312" s="5104"/>
      <c r="B1312" s="2406">
        <f>LARGE(B1310:B1311,1)+1</f>
        <v>3</v>
      </c>
      <c r="C1312" s="3550"/>
      <c r="D1312" s="2464"/>
      <c r="E1312" s="2464"/>
      <c r="F1312" s="2464"/>
      <c r="G1312" s="2464"/>
      <c r="H1312" s="2464"/>
      <c r="I1312" s="2464"/>
      <c r="J1312" s="2464"/>
      <c r="K1312" s="2464"/>
      <c r="L1312" s="2464"/>
      <c r="M1312" s="2464"/>
      <c r="N1312" s="2465"/>
      <c r="O1312" s="2044"/>
      <c r="P1312" s="2856"/>
      <c r="Q1312" s="2856"/>
      <c r="R1312" s="2856"/>
      <c r="S1312" s="2856"/>
      <c r="T1312" s="2856"/>
      <c r="U1312" s="2044"/>
      <c r="V1312" s="2044"/>
      <c r="W1312" s="2044"/>
      <c r="X1312" s="2044"/>
      <c r="Y1312" s="2044"/>
      <c r="Z1312" s="2044"/>
      <c r="AA1312" s="3594" t="s">
        <v>2373</v>
      </c>
    </row>
    <row r="1313" spans="1:27" ht="18.75">
      <c r="A1313" s="5104"/>
      <c r="B1313" s="2406">
        <f>LARGE(B1310:B1312,1)+1</f>
        <v>4</v>
      </c>
      <c r="C1313" s="3550"/>
      <c r="D1313" s="2464"/>
      <c r="E1313" s="2464"/>
      <c r="F1313" s="2464"/>
      <c r="G1313" s="2464"/>
      <c r="H1313" s="2464"/>
      <c r="I1313" s="2464"/>
      <c r="J1313" s="2464"/>
      <c r="K1313" s="2464"/>
      <c r="L1313" s="2464"/>
      <c r="M1313" s="2464"/>
      <c r="N1313" s="2465"/>
      <c r="O1313" s="2044"/>
      <c r="P1313" s="2856"/>
      <c r="Q1313" s="2856"/>
      <c r="R1313" s="2856"/>
      <c r="S1313" s="2856"/>
      <c r="T1313" s="2856"/>
      <c r="U1313" s="2044"/>
      <c r="V1313" s="2044"/>
      <c r="W1313" s="2044"/>
      <c r="X1313" s="2044"/>
      <c r="Y1313" s="2044"/>
      <c r="Z1313" s="2044"/>
      <c r="AA1313" s="3594" t="s">
        <v>2373</v>
      </c>
    </row>
    <row r="1314" spans="1:27" ht="18.75">
      <c r="A1314" s="5104"/>
      <c r="B1314" s="2406">
        <f>LARGE(B1310:B1313,1)+1</f>
        <v>5</v>
      </c>
      <c r="C1314" s="3550"/>
      <c r="D1314" s="2152"/>
      <c r="E1314" s="2152"/>
      <c r="F1314" s="2152"/>
      <c r="G1314" s="2152"/>
      <c r="H1314" s="2152"/>
      <c r="I1314" s="2152"/>
      <c r="J1314" s="2152"/>
      <c r="K1314" s="2152"/>
      <c r="L1314" s="2152"/>
      <c r="M1314" s="2152"/>
      <c r="N1314" s="2411"/>
      <c r="O1314" s="2044"/>
      <c r="P1314" s="2856"/>
      <c r="Q1314" s="2856"/>
      <c r="R1314" s="2856"/>
      <c r="S1314" s="2856"/>
      <c r="T1314" s="2856"/>
      <c r="U1314" s="2044"/>
      <c r="V1314" s="2044"/>
      <c r="W1314" s="2044"/>
      <c r="X1314" s="2044"/>
      <c r="Y1314" s="2044"/>
      <c r="Z1314" s="2044"/>
      <c r="AA1314" s="3594" t="s">
        <v>2373</v>
      </c>
    </row>
    <row r="1315" spans="1:27" ht="18.75">
      <c r="A1315" s="5104"/>
      <c r="B1315" s="2406">
        <f>LARGE(B1310:B1314,1)+1</f>
        <v>6</v>
      </c>
      <c r="C1315" s="3550"/>
      <c r="D1315" s="2152"/>
      <c r="E1315" s="2152"/>
      <c r="F1315" s="2152"/>
      <c r="G1315" s="2152"/>
      <c r="H1315" s="2152"/>
      <c r="I1315" s="2152"/>
      <c r="J1315" s="2152"/>
      <c r="K1315" s="2152"/>
      <c r="L1315" s="2152"/>
      <c r="M1315" s="2152"/>
      <c r="N1315" s="2411"/>
      <c r="O1315" s="2044"/>
      <c r="P1315" s="2856"/>
      <c r="Q1315" s="2856"/>
      <c r="R1315" s="2856"/>
      <c r="S1315" s="2856"/>
      <c r="T1315" s="2856"/>
      <c r="U1315" s="2044"/>
      <c r="V1315" s="2044"/>
      <c r="W1315" s="2044"/>
      <c r="X1315" s="2044"/>
      <c r="Y1315" s="2044"/>
      <c r="Z1315" s="2044"/>
      <c r="AA1315" s="3594" t="s">
        <v>2373</v>
      </c>
    </row>
    <row r="1316" spans="1:27" ht="18.75">
      <c r="A1316" s="5104"/>
      <c r="B1316" s="2406">
        <f>LARGE(B1310:B1315,1)+1</f>
        <v>7</v>
      </c>
      <c r="C1316" s="3550"/>
      <c r="D1316" s="2152"/>
      <c r="E1316" s="2152"/>
      <c r="F1316" s="2152"/>
      <c r="G1316" s="2152"/>
      <c r="H1316" s="2152"/>
      <c r="I1316" s="2152"/>
      <c r="J1316" s="2152"/>
      <c r="K1316" s="2152"/>
      <c r="L1316" s="2152"/>
      <c r="M1316" s="2152"/>
      <c r="N1316" s="2411"/>
      <c r="O1316" s="2044"/>
      <c r="P1316" s="2856"/>
      <c r="Q1316" s="2856"/>
      <c r="R1316" s="2856"/>
      <c r="S1316" s="2856"/>
      <c r="T1316" s="2856"/>
      <c r="U1316" s="2044"/>
      <c r="V1316" s="2044"/>
      <c r="W1316" s="2044"/>
      <c r="X1316" s="2044"/>
      <c r="Y1316" s="2044"/>
      <c r="Z1316" s="2044"/>
      <c r="AA1316" s="3594" t="s">
        <v>2373</v>
      </c>
    </row>
    <row r="1317" spans="1:27" ht="18.75">
      <c r="A1317" s="5104"/>
      <c r="B1317" s="2406">
        <f>LARGE(B1310:B1316,1)+1</f>
        <v>8</v>
      </c>
      <c r="C1317" s="3550"/>
      <c r="D1317" s="2152"/>
      <c r="E1317" s="2152"/>
      <c r="F1317" s="2152"/>
      <c r="G1317" s="2152"/>
      <c r="H1317" s="2152"/>
      <c r="I1317" s="2152"/>
      <c r="J1317" s="2152"/>
      <c r="K1317" s="2152"/>
      <c r="L1317" s="2152"/>
      <c r="M1317" s="2152"/>
      <c r="N1317" s="2411"/>
      <c r="O1317" s="2044"/>
      <c r="P1317" s="2856"/>
      <c r="Q1317" s="2856"/>
      <c r="R1317" s="2856"/>
      <c r="S1317" s="2856"/>
      <c r="T1317" s="2856"/>
      <c r="U1317" s="2044"/>
      <c r="V1317" s="2044"/>
      <c r="W1317" s="2044"/>
      <c r="X1317" s="2044"/>
      <c r="Y1317" s="2044"/>
      <c r="Z1317" s="2044"/>
      <c r="AA1317" s="3594" t="s">
        <v>2373</v>
      </c>
    </row>
    <row r="1318" spans="1:27" ht="18.75">
      <c r="A1318" s="5104"/>
      <c r="B1318" s="2406">
        <f>LARGE(B1310:B1317,1)+1</f>
        <v>9</v>
      </c>
      <c r="C1318" s="3550"/>
      <c r="D1318" s="2152"/>
      <c r="E1318" s="2152"/>
      <c r="F1318" s="2152"/>
      <c r="G1318" s="2152"/>
      <c r="H1318" s="2152"/>
      <c r="I1318" s="2152"/>
      <c r="J1318" s="2152"/>
      <c r="K1318" s="2152"/>
      <c r="L1318" s="2152"/>
      <c r="M1318" s="2152"/>
      <c r="N1318" s="2411"/>
      <c r="O1318" s="2044"/>
      <c r="P1318" s="2856"/>
      <c r="Q1318" s="2856"/>
      <c r="R1318" s="2856"/>
      <c r="S1318" s="2856"/>
      <c r="T1318" s="2856"/>
      <c r="U1318" s="2044"/>
      <c r="V1318" s="2044"/>
      <c r="W1318" s="2044"/>
      <c r="X1318" s="2044"/>
      <c r="Y1318" s="2044"/>
      <c r="Z1318" s="2044"/>
      <c r="AA1318" s="3594" t="s">
        <v>2373</v>
      </c>
    </row>
    <row r="1319" spans="1:27" ht="18.75">
      <c r="A1319" s="5104"/>
      <c r="B1319" s="2406">
        <f>LARGE(B1310:B1318,1)+1</f>
        <v>10</v>
      </c>
      <c r="C1319" s="3550"/>
      <c r="D1319" s="2152"/>
      <c r="E1319" s="2152"/>
      <c r="F1319" s="2152"/>
      <c r="G1319" s="2152"/>
      <c r="H1319" s="2152"/>
      <c r="I1319" s="2152"/>
      <c r="J1319" s="2152"/>
      <c r="K1319" s="2152"/>
      <c r="L1319" s="2152"/>
      <c r="M1319" s="2152"/>
      <c r="N1319" s="2411"/>
      <c r="O1319" s="2044"/>
      <c r="P1319" s="2856"/>
      <c r="Q1319" s="2856"/>
      <c r="R1319" s="2856"/>
      <c r="S1319" s="2856"/>
      <c r="T1319" s="2856"/>
      <c r="U1319" s="2044"/>
      <c r="V1319" s="2044"/>
      <c r="W1319" s="2044"/>
      <c r="X1319" s="2044"/>
      <c r="Y1319" s="2044"/>
      <c r="Z1319" s="2044"/>
      <c r="AA1319" s="3594" t="s">
        <v>2373</v>
      </c>
    </row>
    <row r="1320" spans="1:27" ht="18.75">
      <c r="A1320" s="5104"/>
      <c r="B1320" s="2406">
        <f>LARGE(B1310:B1319,1)+1</f>
        <v>11</v>
      </c>
      <c r="C1320" s="3550"/>
      <c r="D1320" s="2152"/>
      <c r="E1320" s="2152"/>
      <c r="F1320" s="2152"/>
      <c r="G1320" s="2152"/>
      <c r="H1320" s="2152"/>
      <c r="I1320" s="2152"/>
      <c r="J1320" s="2152"/>
      <c r="K1320" s="2152"/>
      <c r="L1320" s="2152"/>
      <c r="M1320" s="2152"/>
      <c r="N1320" s="2411"/>
      <c r="O1320" s="2044"/>
      <c r="P1320" s="2856"/>
      <c r="Q1320" s="2856"/>
      <c r="R1320" s="2856"/>
      <c r="S1320" s="2856"/>
      <c r="T1320" s="2856"/>
      <c r="U1320" s="2044"/>
      <c r="V1320" s="2044"/>
      <c r="W1320" s="2044"/>
      <c r="X1320" s="2044"/>
      <c r="Y1320" s="2044"/>
      <c r="Z1320" s="2044"/>
      <c r="AA1320" s="3594" t="s">
        <v>2373</v>
      </c>
    </row>
    <row r="1321" spans="1:27" ht="18.75">
      <c r="A1321" s="5104"/>
      <c r="B1321" s="2406">
        <f>LARGE(B1310:B1320,1)+1</f>
        <v>12</v>
      </c>
      <c r="C1321" s="3550"/>
      <c r="D1321" s="2152"/>
      <c r="E1321" s="2152"/>
      <c r="F1321" s="2152"/>
      <c r="G1321" s="2152"/>
      <c r="H1321" s="2152"/>
      <c r="I1321" s="2152"/>
      <c r="J1321" s="2152"/>
      <c r="K1321" s="2152"/>
      <c r="L1321" s="2152"/>
      <c r="M1321" s="2152"/>
      <c r="N1321" s="2411"/>
      <c r="O1321" s="2044"/>
      <c r="P1321" s="2856"/>
      <c r="Q1321" s="2856"/>
      <c r="R1321" s="2856"/>
      <c r="S1321" s="2856"/>
      <c r="T1321" s="2856"/>
      <c r="U1321" s="2044"/>
      <c r="V1321" s="2044"/>
      <c r="W1321" s="2044"/>
      <c r="X1321" s="2044"/>
      <c r="Y1321" s="2044"/>
      <c r="Z1321" s="2044"/>
      <c r="AA1321" s="3594" t="s">
        <v>2373</v>
      </c>
    </row>
    <row r="1322" spans="1:27" ht="18.75">
      <c r="A1322" s="5104"/>
      <c r="B1322" s="2406">
        <f>LARGE(B1310:B1321,1)+1</f>
        <v>13</v>
      </c>
      <c r="C1322" s="3550"/>
      <c r="D1322" s="2152"/>
      <c r="E1322" s="2152"/>
      <c r="F1322" s="2152"/>
      <c r="G1322" s="2152"/>
      <c r="H1322" s="2152"/>
      <c r="I1322" s="2152"/>
      <c r="J1322" s="2152"/>
      <c r="K1322" s="2152"/>
      <c r="L1322" s="2152"/>
      <c r="M1322" s="2152"/>
      <c r="N1322" s="2411"/>
      <c r="O1322" s="2044"/>
      <c r="P1322" s="2856"/>
      <c r="Q1322" s="2856"/>
      <c r="R1322" s="2856"/>
      <c r="S1322" s="2856"/>
      <c r="T1322" s="2856"/>
      <c r="U1322" s="2044"/>
      <c r="V1322" s="2044"/>
      <c r="W1322" s="2044"/>
      <c r="X1322" s="2044"/>
      <c r="Y1322" s="2044"/>
      <c r="Z1322" s="2044"/>
      <c r="AA1322" s="3594" t="s">
        <v>2373</v>
      </c>
    </row>
    <row r="1323" spans="1:27" ht="18.75">
      <c r="A1323" s="5104"/>
      <c r="B1323" s="2406">
        <f>LARGE(B1310:B1322,1)+1</f>
        <v>14</v>
      </c>
      <c r="C1323" s="3550"/>
      <c r="D1323" s="2152"/>
      <c r="E1323" s="2152"/>
      <c r="F1323" s="2152"/>
      <c r="G1323" s="2152"/>
      <c r="H1323" s="2152"/>
      <c r="I1323" s="2152"/>
      <c r="J1323" s="2152"/>
      <c r="K1323" s="2152"/>
      <c r="L1323" s="2152"/>
      <c r="M1323" s="2152"/>
      <c r="N1323" s="2411"/>
      <c r="O1323" s="2044"/>
      <c r="P1323" s="2856"/>
      <c r="Q1323" s="2856"/>
      <c r="R1323" s="2856"/>
      <c r="S1323" s="2856"/>
      <c r="T1323" s="2856"/>
      <c r="U1323" s="2044"/>
      <c r="V1323" s="2044"/>
      <c r="W1323" s="2044"/>
      <c r="X1323" s="2044"/>
      <c r="Y1323" s="2044"/>
      <c r="Z1323" s="2044"/>
      <c r="AA1323" s="3594" t="s">
        <v>2373</v>
      </c>
    </row>
    <row r="1324" spans="1:27" ht="18.75">
      <c r="A1324" s="5104"/>
      <c r="B1324" s="2406">
        <f>LARGE(B1310:B1323,1)+1</f>
        <v>15</v>
      </c>
      <c r="C1324" s="3550"/>
      <c r="D1324" s="2152"/>
      <c r="E1324" s="2152"/>
      <c r="F1324" s="2152"/>
      <c r="G1324" s="2152"/>
      <c r="H1324" s="2152"/>
      <c r="I1324" s="2152"/>
      <c r="J1324" s="2152"/>
      <c r="K1324" s="2152"/>
      <c r="L1324" s="2152"/>
      <c r="M1324" s="2152"/>
      <c r="N1324" s="2411"/>
      <c r="O1324" s="2044"/>
      <c r="P1324" s="2856"/>
      <c r="Q1324" s="2856"/>
      <c r="R1324" s="2856"/>
      <c r="S1324" s="2856"/>
      <c r="T1324" s="2856"/>
      <c r="U1324" s="2044"/>
      <c r="V1324" s="2044"/>
      <c r="W1324" s="2044"/>
      <c r="X1324" s="2044"/>
      <c r="Y1324" s="2044"/>
      <c r="Z1324" s="2044"/>
      <c r="AA1324" s="3594" t="s">
        <v>2373</v>
      </c>
    </row>
    <row r="1325" spans="1:27" ht="18.75">
      <c r="A1325" s="5104"/>
      <c r="B1325" s="2406">
        <f>LARGE(B1310:B1324,1)+1</f>
        <v>16</v>
      </c>
      <c r="C1325" s="3550"/>
      <c r="D1325" s="2152"/>
      <c r="E1325" s="2152"/>
      <c r="F1325" s="2152"/>
      <c r="G1325" s="2152"/>
      <c r="H1325" s="2152"/>
      <c r="I1325" s="2152"/>
      <c r="J1325" s="2152"/>
      <c r="K1325" s="2152"/>
      <c r="L1325" s="2152"/>
      <c r="M1325" s="2152"/>
      <c r="N1325" s="2411"/>
      <c r="O1325" s="2044"/>
      <c r="P1325" s="2856"/>
      <c r="Q1325" s="2856"/>
      <c r="R1325" s="2856"/>
      <c r="S1325" s="2856"/>
      <c r="T1325" s="2856"/>
      <c r="U1325" s="2044"/>
      <c r="V1325" s="2044"/>
      <c r="W1325" s="2044"/>
      <c r="X1325" s="2044"/>
      <c r="Y1325" s="2044"/>
      <c r="Z1325" s="2044"/>
      <c r="AA1325" s="3594" t="s">
        <v>2373</v>
      </c>
    </row>
    <row r="1326" spans="1:27" ht="18.75">
      <c r="A1326" s="5104"/>
      <c r="B1326" s="2406">
        <f>LARGE(B1310:B1325,1)+1</f>
        <v>17</v>
      </c>
      <c r="C1326" s="3550"/>
      <c r="D1326" s="2152"/>
      <c r="E1326" s="2152"/>
      <c r="F1326" s="2152"/>
      <c r="G1326" s="2152"/>
      <c r="H1326" s="2152"/>
      <c r="I1326" s="2152"/>
      <c r="J1326" s="2152"/>
      <c r="K1326" s="2152"/>
      <c r="L1326" s="2152"/>
      <c r="M1326" s="2152"/>
      <c r="N1326" s="2411"/>
      <c r="O1326" s="2044"/>
      <c r="P1326" s="2856"/>
      <c r="Q1326" s="2856"/>
      <c r="R1326" s="2856"/>
      <c r="S1326" s="2856"/>
      <c r="T1326" s="2856"/>
      <c r="U1326" s="2044"/>
      <c r="V1326" s="2044"/>
      <c r="W1326" s="2044"/>
      <c r="X1326" s="2044"/>
      <c r="Y1326" s="2044"/>
      <c r="Z1326" s="2044"/>
      <c r="AA1326" s="3594" t="s">
        <v>2373</v>
      </c>
    </row>
    <row r="1327" spans="1:27" ht="18.75">
      <c r="A1327" s="5104"/>
      <c r="B1327" s="2406">
        <f>LARGE(B1310:B1326,1)+1</f>
        <v>18</v>
      </c>
      <c r="C1327" s="3550"/>
      <c r="D1327" s="2152"/>
      <c r="E1327" s="2152"/>
      <c r="F1327" s="2152"/>
      <c r="G1327" s="2152"/>
      <c r="H1327" s="2152"/>
      <c r="I1327" s="2152"/>
      <c r="J1327" s="2152"/>
      <c r="K1327" s="2152"/>
      <c r="L1327" s="2152"/>
      <c r="M1327" s="2152"/>
      <c r="N1327" s="2411"/>
      <c r="O1327" s="2044"/>
      <c r="P1327" s="2856"/>
      <c r="Q1327" s="2856"/>
      <c r="R1327" s="2856"/>
      <c r="S1327" s="2856"/>
      <c r="T1327" s="2856"/>
      <c r="U1327" s="2044"/>
      <c r="V1327" s="2044"/>
      <c r="W1327" s="2044"/>
      <c r="X1327" s="2044"/>
      <c r="Y1327" s="2044"/>
      <c r="Z1327" s="2044"/>
      <c r="AA1327" s="3594" t="s">
        <v>2373</v>
      </c>
    </row>
    <row r="1328" spans="1:27" ht="18.75">
      <c r="A1328" s="5104"/>
      <c r="B1328" s="2406">
        <f>LARGE(B1310:B1327,1)+1</f>
        <v>19</v>
      </c>
      <c r="C1328" s="3550"/>
      <c r="D1328" s="2152"/>
      <c r="E1328" s="2152"/>
      <c r="F1328" s="2152"/>
      <c r="G1328" s="2152"/>
      <c r="H1328" s="2152"/>
      <c r="I1328" s="2152"/>
      <c r="J1328" s="2152"/>
      <c r="K1328" s="2152"/>
      <c r="L1328" s="2152"/>
      <c r="M1328" s="2152"/>
      <c r="N1328" s="2411"/>
      <c r="O1328" s="2044"/>
      <c r="P1328" s="2856"/>
      <c r="Q1328" s="2856"/>
      <c r="R1328" s="2856"/>
      <c r="S1328" s="2856"/>
      <c r="T1328" s="2856"/>
      <c r="U1328" s="2044"/>
      <c r="V1328" s="2044"/>
      <c r="W1328" s="2044"/>
      <c r="X1328" s="2044"/>
      <c r="Y1328" s="2044"/>
      <c r="Z1328" s="2044"/>
      <c r="AA1328" s="3594" t="s">
        <v>2373</v>
      </c>
    </row>
    <row r="1329" spans="1:31" ht="18.75">
      <c r="A1329" s="5104"/>
      <c r="B1329" s="2406">
        <f>LARGE(B1310:B1328,1)+1</f>
        <v>20</v>
      </c>
      <c r="C1329" s="3550"/>
      <c r="D1329" s="2152"/>
      <c r="E1329" s="2152"/>
      <c r="F1329" s="2152"/>
      <c r="G1329" s="2152"/>
      <c r="H1329" s="2152"/>
      <c r="I1329" s="2152"/>
      <c r="J1329" s="2152"/>
      <c r="K1329" s="2152"/>
      <c r="L1329" s="2152"/>
      <c r="M1329" s="2152"/>
      <c r="N1329" s="2411"/>
      <c r="O1329" s="2044"/>
      <c r="P1329" s="2856"/>
      <c r="Q1329" s="2856"/>
      <c r="R1329" s="2856"/>
      <c r="S1329" s="2856"/>
      <c r="T1329" s="2856"/>
      <c r="U1329" s="2044"/>
      <c r="V1329" s="2044"/>
      <c r="W1329" s="2044"/>
      <c r="X1329" s="2044"/>
      <c r="Y1329" s="2044"/>
      <c r="Z1329" s="2044"/>
      <c r="AA1329" s="3594" t="s">
        <v>2373</v>
      </c>
    </row>
    <row r="1330" spans="1:31" ht="18.75">
      <c r="A1330" s="5104"/>
      <c r="B1330" s="2406">
        <f>LARGE(B1310:B1329,1)+1</f>
        <v>21</v>
      </c>
      <c r="C1330" s="3550"/>
      <c r="D1330" s="2152"/>
      <c r="E1330" s="2152"/>
      <c r="F1330" s="2152"/>
      <c r="G1330" s="2152"/>
      <c r="H1330" s="2152"/>
      <c r="I1330" s="2152"/>
      <c r="J1330" s="2152"/>
      <c r="K1330" s="2152"/>
      <c r="L1330" s="2152"/>
      <c r="M1330" s="2152"/>
      <c r="N1330" s="2411"/>
      <c r="O1330" s="2044"/>
      <c r="P1330" s="2856"/>
      <c r="Q1330" s="2856"/>
      <c r="R1330" s="2856"/>
      <c r="S1330" s="2856"/>
      <c r="T1330" s="2856"/>
      <c r="U1330" s="2044"/>
      <c r="V1330" s="2044"/>
      <c r="W1330" s="2044"/>
      <c r="X1330" s="2044"/>
      <c r="Y1330" s="2044"/>
      <c r="Z1330" s="2044"/>
      <c r="AA1330" s="3594" t="s">
        <v>2373</v>
      </c>
    </row>
    <row r="1331" spans="1:31" ht="18.75">
      <c r="A1331" s="5104"/>
      <c r="B1331" s="2406">
        <f>LARGE(B1310:B1330,1)+1</f>
        <v>22</v>
      </c>
      <c r="C1331" s="3550"/>
      <c r="D1331" s="2152"/>
      <c r="E1331" s="2152"/>
      <c r="F1331" s="2152"/>
      <c r="G1331" s="2152"/>
      <c r="H1331" s="2152"/>
      <c r="I1331" s="2152"/>
      <c r="J1331" s="2152"/>
      <c r="K1331" s="2152"/>
      <c r="L1331" s="2152"/>
      <c r="M1331" s="2152"/>
      <c r="N1331" s="2411"/>
      <c r="O1331" s="2044"/>
      <c r="P1331" s="2856"/>
      <c r="Q1331" s="2856"/>
      <c r="R1331" s="2856"/>
      <c r="S1331" s="2856"/>
      <c r="T1331" s="2856"/>
      <c r="U1331" s="2044"/>
      <c r="V1331" s="2044"/>
      <c r="W1331" s="2044"/>
      <c r="X1331" s="2044"/>
      <c r="Y1331" s="2044"/>
      <c r="Z1331" s="2044"/>
      <c r="AA1331" s="3594" t="s">
        <v>2373</v>
      </c>
    </row>
    <row r="1332" spans="1:31" ht="18.75">
      <c r="A1332" s="5104"/>
      <c r="B1332" s="2406">
        <f>LARGE(B1310:B1331,1)+1</f>
        <v>23</v>
      </c>
      <c r="C1332" s="3550"/>
      <c r="D1332" s="2152"/>
      <c r="E1332" s="2152"/>
      <c r="F1332" s="2152"/>
      <c r="G1332" s="2152"/>
      <c r="H1332" s="2152"/>
      <c r="I1332" s="2152"/>
      <c r="J1332" s="2152"/>
      <c r="K1332" s="2152"/>
      <c r="L1332" s="2152"/>
      <c r="M1332" s="2152"/>
      <c r="N1332" s="2411"/>
      <c r="O1332" s="2044"/>
      <c r="P1332" s="2856"/>
      <c r="Q1332" s="2856"/>
      <c r="R1332" s="2856"/>
      <c r="S1332" s="2856"/>
      <c r="T1332" s="2856"/>
      <c r="U1332" s="2044"/>
      <c r="V1332" s="2044"/>
      <c r="W1332" s="2044"/>
      <c r="X1332" s="2044"/>
      <c r="Y1332" s="2044"/>
      <c r="Z1332" s="2044"/>
      <c r="AA1332" s="3594" t="s">
        <v>2373</v>
      </c>
    </row>
    <row r="1333" spans="1:31" ht="18.75">
      <c r="A1333" s="5104"/>
      <c r="B1333" s="2406">
        <f>LARGE(B1310:B1332,1)+1</f>
        <v>24</v>
      </c>
      <c r="C1333" s="3550"/>
      <c r="D1333" s="2152"/>
      <c r="E1333" s="2152"/>
      <c r="F1333" s="2152"/>
      <c r="G1333" s="2152"/>
      <c r="H1333" s="2152"/>
      <c r="I1333" s="2152"/>
      <c r="J1333" s="2152"/>
      <c r="K1333" s="2152"/>
      <c r="L1333" s="2152"/>
      <c r="M1333" s="2152"/>
      <c r="N1333" s="2411"/>
      <c r="O1333" s="2044"/>
      <c r="P1333" s="2856"/>
      <c r="Q1333" s="2856"/>
      <c r="R1333" s="2856"/>
      <c r="S1333" s="2856"/>
      <c r="T1333" s="2856"/>
      <c r="U1333" s="2044"/>
      <c r="V1333" s="2044"/>
      <c r="W1333" s="2044"/>
      <c r="X1333" s="2044"/>
      <c r="Y1333" s="2044"/>
      <c r="Z1333" s="2044"/>
      <c r="AA1333" s="3594" t="s">
        <v>2373</v>
      </c>
    </row>
    <row r="1334" spans="1:31" ht="18.75">
      <c r="A1334" s="5104"/>
      <c r="B1334" s="2406">
        <f>LARGE(B1310:B1333,1)+1</f>
        <v>25</v>
      </c>
      <c r="C1334" s="3550"/>
      <c r="D1334" s="2152"/>
      <c r="E1334" s="2152"/>
      <c r="F1334" s="2152"/>
      <c r="G1334" s="2152"/>
      <c r="H1334" s="2152"/>
      <c r="I1334" s="2152"/>
      <c r="J1334" s="2152"/>
      <c r="K1334" s="2152"/>
      <c r="L1334" s="2152"/>
      <c r="M1334" s="2152"/>
      <c r="N1334" s="2411"/>
      <c r="O1334" s="2044"/>
      <c r="P1334" s="2856"/>
      <c r="Q1334" s="2856"/>
      <c r="R1334" s="2856"/>
      <c r="S1334" s="2856"/>
      <c r="T1334" s="2856"/>
      <c r="U1334" s="2044"/>
      <c r="V1334" s="2044"/>
      <c r="W1334" s="2044"/>
      <c r="X1334" s="2044"/>
      <c r="Y1334" s="2044"/>
      <c r="Z1334" s="2044"/>
      <c r="AA1334" s="3594" t="s">
        <v>2373</v>
      </c>
    </row>
    <row r="1335" spans="1:31" ht="18.75">
      <c r="A1335" s="5104"/>
      <c r="B1335" s="2406">
        <f>LARGE(B1310:B1334,1)+1</f>
        <v>26</v>
      </c>
      <c r="C1335" s="3550"/>
      <c r="D1335" s="2152"/>
      <c r="E1335" s="2152"/>
      <c r="F1335" s="2152"/>
      <c r="G1335" s="2152"/>
      <c r="H1335" s="2152"/>
      <c r="I1335" s="2152"/>
      <c r="J1335" s="2152"/>
      <c r="K1335" s="2152"/>
      <c r="L1335" s="2152"/>
      <c r="M1335" s="2152"/>
      <c r="N1335" s="2411"/>
      <c r="O1335" s="2044"/>
      <c r="P1335" s="2856"/>
      <c r="Q1335" s="2856"/>
      <c r="R1335" s="2856"/>
      <c r="S1335" s="2856"/>
      <c r="T1335" s="2856"/>
      <c r="U1335" s="2044"/>
      <c r="V1335" s="2044"/>
      <c r="W1335" s="2044"/>
      <c r="X1335" s="2044"/>
      <c r="Y1335" s="2044"/>
      <c r="Z1335" s="2044"/>
      <c r="AA1335" s="3594" t="s">
        <v>2373</v>
      </c>
    </row>
    <row r="1336" spans="1:31" ht="18.75">
      <c r="A1336" s="5104"/>
      <c r="B1336" s="2406">
        <f>LARGE(B1310:B1335,1)+1</f>
        <v>27</v>
      </c>
      <c r="C1336" s="3550"/>
      <c r="D1336" s="2152"/>
      <c r="E1336" s="2152"/>
      <c r="F1336" s="2152"/>
      <c r="G1336" s="2152"/>
      <c r="H1336" s="2152"/>
      <c r="I1336" s="2152"/>
      <c r="J1336" s="2152"/>
      <c r="K1336" s="2152"/>
      <c r="L1336" s="2152"/>
      <c r="M1336" s="2152"/>
      <c r="N1336" s="2411"/>
      <c r="O1336" s="2044"/>
      <c r="P1336" s="2856"/>
      <c r="Q1336" s="2856"/>
      <c r="R1336" s="2856"/>
      <c r="S1336" s="2856"/>
      <c r="T1336" s="2856"/>
      <c r="U1336" s="2044"/>
      <c r="V1336" s="2044"/>
      <c r="W1336" s="2044"/>
      <c r="X1336" s="2044"/>
      <c r="Y1336" s="2044"/>
      <c r="Z1336" s="2044"/>
      <c r="AA1336" s="3594" t="s">
        <v>2373</v>
      </c>
    </row>
    <row r="1337" spans="1:31" ht="18.75">
      <c r="A1337" s="5104"/>
      <c r="B1337" s="2406">
        <f>LARGE(B1310:B1336,1)+1</f>
        <v>28</v>
      </c>
      <c r="C1337" s="3550"/>
      <c r="D1337" s="2152"/>
      <c r="E1337" s="2152"/>
      <c r="F1337" s="2152"/>
      <c r="G1337" s="2152"/>
      <c r="H1337" s="2152"/>
      <c r="I1337" s="2152"/>
      <c r="J1337" s="2152"/>
      <c r="K1337" s="2152"/>
      <c r="L1337" s="2152"/>
      <c r="M1337" s="2152"/>
      <c r="N1337" s="2411"/>
      <c r="O1337" s="2044"/>
      <c r="P1337" s="2856"/>
      <c r="Q1337" s="2856"/>
      <c r="R1337" s="2856"/>
      <c r="S1337" s="2856"/>
      <c r="T1337" s="2856"/>
      <c r="U1337" s="2044"/>
      <c r="V1337" s="2044"/>
      <c r="W1337" s="2044"/>
      <c r="X1337" s="2044"/>
      <c r="Y1337" s="2044"/>
      <c r="Z1337" s="2044"/>
      <c r="AA1337" s="3594" t="s">
        <v>2373</v>
      </c>
    </row>
    <row r="1338" spans="1:31" ht="18.75">
      <c r="A1338" s="5104"/>
      <c r="B1338" s="2406">
        <f>LARGE(B1310:B1337,1)+1</f>
        <v>29</v>
      </c>
      <c r="C1338" s="3550"/>
      <c r="D1338" s="2152"/>
      <c r="E1338" s="2152"/>
      <c r="F1338" s="2152"/>
      <c r="G1338" s="2152"/>
      <c r="H1338" s="2152"/>
      <c r="I1338" s="2152"/>
      <c r="J1338" s="2152"/>
      <c r="K1338" s="2152"/>
      <c r="L1338" s="2152"/>
      <c r="M1338" s="2152"/>
      <c r="N1338" s="2411"/>
      <c r="O1338" s="2044"/>
      <c r="P1338" s="2856"/>
      <c r="Q1338" s="2856"/>
      <c r="R1338" s="2856"/>
      <c r="S1338" s="2856"/>
      <c r="T1338" s="2856"/>
      <c r="U1338" s="2044"/>
      <c r="V1338" s="2044"/>
      <c r="W1338" s="2044"/>
      <c r="X1338" s="2044"/>
      <c r="Y1338" s="2044"/>
      <c r="Z1338" s="2044"/>
      <c r="AA1338" s="3594" t="s">
        <v>2373</v>
      </c>
    </row>
    <row r="1339" spans="1:31" ht="18.75">
      <c r="A1339" s="5104"/>
      <c r="B1339" s="2406">
        <f>LARGE(B1310:B1338,1)+1</f>
        <v>30</v>
      </c>
      <c r="C1339" s="3550"/>
      <c r="D1339" s="2152"/>
      <c r="E1339" s="2152"/>
      <c r="F1339" s="2152"/>
      <c r="G1339" s="2152"/>
      <c r="H1339" s="2152"/>
      <c r="I1339" s="2152"/>
      <c r="J1339" s="2152"/>
      <c r="K1339" s="2152"/>
      <c r="L1339" s="2152"/>
      <c r="M1339" s="2152"/>
      <c r="N1339" s="2411"/>
      <c r="O1339" s="2044"/>
      <c r="P1339" s="2856"/>
      <c r="Q1339" s="2856"/>
      <c r="R1339" s="2856"/>
      <c r="S1339" s="2856"/>
      <c r="T1339" s="2856"/>
      <c r="U1339" s="2044"/>
      <c r="V1339" s="2044"/>
      <c r="W1339" s="2044"/>
      <c r="X1339" s="2044"/>
      <c r="Y1339" s="2044"/>
      <c r="Z1339" s="2044"/>
      <c r="AA1339" s="3594" t="s">
        <v>2373</v>
      </c>
    </row>
    <row r="1340" spans="1:31" ht="18.75">
      <c r="A1340" s="5104"/>
      <c r="B1340" s="2406">
        <f>LARGE(B1310:B1339,1)+1</f>
        <v>31</v>
      </c>
      <c r="C1340" s="3550"/>
      <c r="D1340" s="2152"/>
      <c r="E1340" s="2152"/>
      <c r="F1340" s="2152"/>
      <c r="G1340" s="2152"/>
      <c r="H1340" s="2152"/>
      <c r="I1340" s="2152"/>
      <c r="J1340" s="2152"/>
      <c r="K1340" s="2152"/>
      <c r="L1340" s="2152"/>
      <c r="M1340" s="2152"/>
      <c r="N1340" s="2411"/>
      <c r="O1340" s="2044"/>
      <c r="P1340" s="2856"/>
      <c r="Q1340" s="2856"/>
      <c r="R1340" s="2856"/>
      <c r="S1340" s="2856"/>
      <c r="T1340" s="2856"/>
      <c r="U1340" s="2044"/>
      <c r="V1340" s="2044"/>
      <c r="W1340" s="2044"/>
      <c r="X1340" s="2044"/>
      <c r="Y1340" s="2044"/>
      <c r="Z1340" s="2044"/>
      <c r="AA1340" s="3755" t="s">
        <v>2974</v>
      </c>
      <c r="AB1340" s="2834"/>
      <c r="AC1340" s="2834"/>
      <c r="AD1340" s="2834"/>
      <c r="AE1340" s="2834"/>
    </row>
    <row r="1341" spans="1:31" ht="18.75">
      <c r="A1341" s="5104"/>
      <c r="B1341" s="5088" t="s">
        <v>2388</v>
      </c>
      <c r="C1341" s="5089"/>
      <c r="D1341" s="5089"/>
      <c r="E1341" s="5089"/>
      <c r="F1341" s="5089"/>
      <c r="G1341" s="5089"/>
      <c r="H1341" s="5089"/>
      <c r="I1341" s="5089"/>
      <c r="J1341" s="5089"/>
      <c r="K1341" s="5089"/>
      <c r="L1341" s="5089"/>
      <c r="M1341" s="5089"/>
      <c r="N1341" s="5090"/>
      <c r="O1341" s="2044"/>
      <c r="P1341" s="2856"/>
      <c r="Q1341" s="2856"/>
      <c r="R1341" s="2856"/>
      <c r="S1341" s="2856"/>
      <c r="T1341" s="2856"/>
      <c r="U1341" s="2044"/>
      <c r="V1341" s="2044"/>
      <c r="W1341" s="2044"/>
      <c r="X1341" s="2044"/>
      <c r="Y1341" s="2044"/>
      <c r="Z1341" s="2044"/>
      <c r="AA1341" s="3755" t="s">
        <v>2974</v>
      </c>
      <c r="AB1341" s="2834"/>
      <c r="AC1341" s="2834"/>
      <c r="AD1341" s="2834"/>
      <c r="AE1341" s="2834"/>
    </row>
    <row r="1342" spans="1:31" ht="18.75">
      <c r="A1342" s="5104"/>
      <c r="B1342" s="5088"/>
      <c r="C1342" s="5089"/>
      <c r="D1342" s="5089"/>
      <c r="E1342" s="5089"/>
      <c r="F1342" s="5089"/>
      <c r="G1342" s="5089"/>
      <c r="H1342" s="5089"/>
      <c r="I1342" s="5089"/>
      <c r="J1342" s="5089"/>
      <c r="K1342" s="5089"/>
      <c r="L1342" s="5089"/>
      <c r="M1342" s="5089"/>
      <c r="N1342" s="5090"/>
      <c r="O1342" s="2044"/>
      <c r="P1342" s="2856"/>
      <c r="Q1342" s="2856"/>
      <c r="R1342" s="2856"/>
      <c r="S1342" s="2856"/>
      <c r="T1342" s="2856"/>
      <c r="U1342" s="2044"/>
      <c r="V1342" s="2044"/>
      <c r="W1342" s="2044"/>
      <c r="X1342" s="2044"/>
      <c r="Y1342" s="2044"/>
      <c r="Z1342" s="2044"/>
      <c r="AA1342" s="3755" t="s">
        <v>2974</v>
      </c>
      <c r="AB1342" s="2834"/>
      <c r="AC1342" s="2834"/>
      <c r="AD1342" s="2834"/>
      <c r="AE1342" s="2834"/>
    </row>
    <row r="1343" spans="1:31" ht="21">
      <c r="A1343" s="5104"/>
      <c r="B1343" s="2420" t="s">
        <v>24</v>
      </c>
      <c r="D1343" s="2424"/>
      <c r="E1343" s="2424"/>
      <c r="F1343" s="2613" t="s">
        <v>580</v>
      </c>
      <c r="G1343" s="3497" t="str">
        <f>G1100</f>
        <v>G</v>
      </c>
      <c r="H1343" s="2614" t="s">
        <v>286</v>
      </c>
      <c r="I1343" s="2169"/>
      <c r="J1343" s="2169"/>
      <c r="K1343" s="2169"/>
      <c r="L1343" s="2169"/>
      <c r="M1343" s="2169"/>
      <c r="N1343" s="2425"/>
      <c r="O1343" s="2044"/>
      <c r="P1343" s="2856"/>
      <c r="Q1343" s="2856"/>
      <c r="R1343" s="2856"/>
      <c r="S1343" s="2856"/>
      <c r="T1343" s="2856"/>
      <c r="U1343" s="2044"/>
      <c r="V1343" s="2044"/>
      <c r="W1343" s="2044"/>
      <c r="X1343" s="2044"/>
      <c r="Y1343" s="2044"/>
      <c r="Z1343" s="2044"/>
      <c r="AA1343" s="3222"/>
    </row>
    <row r="1344" spans="1:31" ht="21">
      <c r="A1344" s="5104"/>
      <c r="B1344" s="3388"/>
      <c r="C1344" s="3505" t="s">
        <v>2400</v>
      </c>
      <c r="D1344" s="3505"/>
      <c r="E1344" s="2424"/>
      <c r="F1344" s="2424"/>
      <c r="G1344" s="2424"/>
      <c r="H1344" s="2424"/>
      <c r="I1344" s="2169"/>
      <c r="J1344" s="2169"/>
      <c r="K1344" s="2169"/>
      <c r="L1344" s="2169"/>
      <c r="M1344" s="2169"/>
      <c r="N1344" s="2425"/>
      <c r="O1344" s="2044"/>
      <c r="P1344" s="2856"/>
      <c r="Q1344" s="2856"/>
      <c r="R1344" s="2856"/>
      <c r="S1344" s="2856"/>
      <c r="T1344" s="2856"/>
      <c r="U1344" s="2044"/>
      <c r="V1344" s="2044"/>
      <c r="W1344" s="2044"/>
      <c r="X1344" s="2044"/>
      <c r="Y1344" s="2044"/>
      <c r="Z1344" s="2044"/>
      <c r="AA1344" s="3222"/>
    </row>
    <row r="1345" spans="1:31" ht="21">
      <c r="A1345" s="5104"/>
      <c r="B1345" s="3388"/>
      <c r="C1345" s="3505" t="s">
        <v>2489</v>
      </c>
      <c r="D1345" s="3505"/>
      <c r="E1345" s="2424"/>
      <c r="F1345" s="2424"/>
      <c r="G1345" s="2424"/>
      <c r="H1345" s="2424"/>
      <c r="I1345" s="2169"/>
      <c r="J1345" s="2169"/>
      <c r="K1345" s="2169"/>
      <c r="L1345" s="2169"/>
      <c r="M1345" s="2169"/>
      <c r="N1345" s="2425"/>
      <c r="O1345" s="2044"/>
      <c r="P1345" s="2856"/>
      <c r="Q1345" s="2856"/>
      <c r="R1345" s="2856"/>
      <c r="S1345" s="2856"/>
      <c r="T1345" s="2856"/>
      <c r="U1345" s="2044"/>
      <c r="V1345" s="2044"/>
      <c r="W1345" s="2044"/>
      <c r="X1345" s="2044"/>
      <c r="Y1345" s="2044"/>
      <c r="Z1345" s="2044"/>
      <c r="AA1345" s="3222"/>
    </row>
    <row r="1346" spans="1:31" ht="21">
      <c r="A1346" s="5104"/>
      <c r="B1346" s="3516" t="s">
        <v>27</v>
      </c>
      <c r="C1346" s="3507" t="s">
        <v>2921</v>
      </c>
      <c r="D1346" s="3507"/>
      <c r="E1346" s="2424"/>
      <c r="F1346" s="2424"/>
      <c r="G1346" s="2424"/>
      <c r="H1346" s="2424"/>
      <c r="I1346" s="2169"/>
      <c r="J1346" s="2169"/>
      <c r="K1346" s="2169"/>
      <c r="L1346" s="2169"/>
      <c r="M1346" s="2169"/>
      <c r="N1346" s="2425"/>
      <c r="O1346" s="2044"/>
      <c r="P1346" s="2856"/>
      <c r="Q1346" s="2856"/>
      <c r="R1346" s="2856"/>
      <c r="S1346" s="2856"/>
      <c r="T1346" s="2856"/>
      <c r="U1346" s="2044"/>
      <c r="V1346" s="2044"/>
      <c r="W1346" s="2044"/>
      <c r="X1346" s="2044"/>
      <c r="Y1346" s="2044"/>
      <c r="Z1346" s="2044"/>
      <c r="AA1346" s="3222"/>
    </row>
    <row r="1347" spans="1:31" ht="21">
      <c r="A1347" s="5104"/>
      <c r="B1347" s="3518" t="s">
        <v>264</v>
      </c>
      <c r="C1347" s="3508" t="s">
        <v>2922</v>
      </c>
      <c r="D1347" s="3508"/>
      <c r="E1347" s="2424"/>
      <c r="F1347" s="2424"/>
      <c r="G1347" s="2424"/>
      <c r="H1347" s="2424"/>
      <c r="I1347" s="2169"/>
      <c r="J1347" s="2169"/>
      <c r="K1347" s="2169"/>
      <c r="L1347" s="2169"/>
      <c r="M1347" s="2169"/>
      <c r="N1347" s="2425"/>
      <c r="O1347" s="2044"/>
      <c r="P1347" s="2856"/>
      <c r="Q1347" s="2856"/>
      <c r="R1347" s="2856"/>
      <c r="S1347" s="2856"/>
      <c r="T1347" s="2856"/>
      <c r="U1347" s="2044"/>
      <c r="V1347" s="2044"/>
      <c r="W1347" s="2044"/>
      <c r="X1347" s="2044"/>
      <c r="Y1347" s="2044"/>
      <c r="Z1347" s="2044"/>
      <c r="AA1347" s="3222"/>
    </row>
    <row r="1348" spans="1:31" ht="21">
      <c r="A1348" s="5104"/>
      <c r="B1348" s="3520" t="s">
        <v>12</v>
      </c>
      <c r="C1348" s="3503" t="s">
        <v>2920</v>
      </c>
      <c r="D1348" s="3503"/>
      <c r="E1348" s="2424"/>
      <c r="F1348" s="2424"/>
      <c r="G1348" s="2424"/>
      <c r="H1348" s="2424"/>
      <c r="I1348" s="2169"/>
      <c r="J1348" s="2169"/>
      <c r="K1348" s="2169"/>
      <c r="L1348" s="2169"/>
      <c r="M1348" s="2169"/>
      <c r="N1348" s="2425"/>
      <c r="O1348" s="2044"/>
      <c r="P1348" s="2856"/>
      <c r="Q1348" s="2856"/>
      <c r="R1348" s="2856"/>
      <c r="S1348" s="2856"/>
      <c r="T1348" s="2856"/>
      <c r="U1348" s="2044"/>
      <c r="V1348" s="2044"/>
      <c r="W1348" s="2044"/>
      <c r="X1348" s="2044"/>
      <c r="Y1348" s="2044"/>
      <c r="Z1348" s="2044"/>
      <c r="AA1348" s="3222"/>
    </row>
    <row r="1349" spans="1:31" ht="21">
      <c r="A1349" s="5104"/>
      <c r="B1349" s="3522" t="s">
        <v>14</v>
      </c>
      <c r="C1349" s="3510" t="s">
        <v>23</v>
      </c>
      <c r="D1349" s="3510"/>
      <c r="E1349" s="2424"/>
      <c r="F1349" s="2424"/>
      <c r="G1349" s="2424"/>
      <c r="H1349" s="2424"/>
      <c r="I1349" s="2169"/>
      <c r="J1349" s="2169"/>
      <c r="K1349" s="2169"/>
      <c r="L1349" s="2169"/>
      <c r="M1349" s="2169"/>
      <c r="N1349" s="2425"/>
      <c r="O1349" s="2044"/>
      <c r="P1349" s="2856"/>
      <c r="Q1349" s="2856"/>
      <c r="R1349" s="2856"/>
      <c r="S1349" s="2856"/>
      <c r="T1349" s="2856"/>
      <c r="U1349" s="2044"/>
      <c r="V1349" s="2044"/>
      <c r="W1349" s="2044"/>
      <c r="X1349" s="2044"/>
      <c r="Y1349" s="2044"/>
      <c r="Z1349" s="2044"/>
      <c r="AA1349" s="3222"/>
    </row>
    <row r="1350" spans="1:31" ht="21">
      <c r="A1350" s="5104"/>
      <c r="B1350" s="3524" t="s">
        <v>731</v>
      </c>
      <c r="C1350" s="3397" t="s">
        <v>2904</v>
      </c>
      <c r="D1350" s="3071"/>
      <c r="E1350" s="2424"/>
      <c r="F1350" s="2424"/>
      <c r="G1350" s="2424"/>
      <c r="H1350" s="2424"/>
      <c r="I1350" s="2169"/>
      <c r="J1350" s="2169"/>
      <c r="K1350" s="2169"/>
      <c r="L1350" s="2169"/>
      <c r="M1350" s="2169"/>
      <c r="N1350" s="2487"/>
      <c r="O1350" s="2044"/>
      <c r="P1350" s="2856"/>
      <c r="Q1350" s="2856"/>
      <c r="R1350" s="2856"/>
      <c r="S1350" s="2856"/>
      <c r="T1350" s="2856"/>
      <c r="U1350" s="2044"/>
      <c r="V1350" s="2044"/>
      <c r="W1350" s="2044"/>
      <c r="X1350" s="2044"/>
      <c r="Y1350" s="2044"/>
      <c r="Z1350" s="2044"/>
      <c r="AA1350" s="3222"/>
    </row>
    <row r="1351" spans="1:31" ht="21">
      <c r="A1351" s="5104"/>
      <c r="B1351" s="3525">
        <v>1</v>
      </c>
      <c r="C1351" s="3080" t="s">
        <v>2726</v>
      </c>
      <c r="D1351" s="3074"/>
      <c r="E1351" s="2424"/>
      <c r="F1351" s="2424"/>
      <c r="G1351" s="2424"/>
      <c r="H1351" s="2424"/>
      <c r="I1351" s="2169"/>
      <c r="J1351" s="2169"/>
      <c r="K1351" s="2169"/>
      <c r="L1351" s="2169"/>
      <c r="M1351" s="2169"/>
      <c r="N1351" s="2487"/>
      <c r="O1351" s="2044"/>
      <c r="P1351" s="2856"/>
      <c r="Q1351" s="2856"/>
      <c r="R1351" s="2856"/>
      <c r="S1351" s="2856"/>
      <c r="T1351" s="2856"/>
      <c r="U1351" s="2044"/>
      <c r="V1351" s="2044"/>
      <c r="W1351" s="2044"/>
      <c r="X1351" s="2044"/>
      <c r="Y1351" s="2044"/>
      <c r="Z1351" s="2044"/>
      <c r="AA1351" s="3222"/>
    </row>
    <row r="1352" spans="1:31" ht="21">
      <c r="A1352" s="5104"/>
      <c r="B1352" s="3526">
        <v>2</v>
      </c>
      <c r="C1352" s="3079" t="s">
        <v>2727</v>
      </c>
      <c r="D1352" s="3077"/>
      <c r="E1352" s="2424"/>
      <c r="F1352" s="2424"/>
      <c r="G1352" s="2424"/>
      <c r="H1352" s="2424"/>
      <c r="I1352" s="2169"/>
      <c r="J1352" s="2169"/>
      <c r="K1352" s="2169"/>
      <c r="L1352" s="2169"/>
      <c r="M1352" s="2169"/>
      <c r="N1352" s="2487"/>
      <c r="O1352" s="2044"/>
      <c r="P1352" s="2856"/>
      <c r="Q1352" s="2856"/>
      <c r="R1352" s="2856"/>
      <c r="S1352" s="2856"/>
      <c r="T1352" s="2856"/>
      <c r="U1352" s="2044"/>
      <c r="V1352" s="2044"/>
      <c r="W1352" s="2044"/>
      <c r="X1352" s="2044"/>
      <c r="Y1352" s="2044"/>
      <c r="Z1352" s="2044"/>
      <c r="AA1352" s="3222"/>
    </row>
    <row r="1353" spans="1:31" ht="21">
      <c r="A1353" s="5104"/>
      <c r="B1353" s="3527">
        <v>3</v>
      </c>
      <c r="C1353" s="3081" t="s">
        <v>2750</v>
      </c>
      <c r="D1353" s="2826"/>
      <c r="E1353" s="2424"/>
      <c r="F1353" s="2424"/>
      <c r="G1353" s="2424"/>
      <c r="H1353" s="2424"/>
      <c r="I1353" s="2169"/>
      <c r="J1353" s="2169"/>
      <c r="K1353" s="2169"/>
      <c r="L1353" s="2169"/>
      <c r="M1353" s="2169"/>
      <c r="N1353" s="2487"/>
      <c r="O1353" s="2044"/>
      <c r="P1353" s="2856"/>
      <c r="Q1353" s="2856"/>
      <c r="R1353" s="2856"/>
      <c r="S1353" s="2856"/>
      <c r="T1353" s="2856"/>
      <c r="U1353" s="2044"/>
      <c r="V1353" s="2044"/>
      <c r="W1353" s="2044"/>
      <c r="X1353" s="2044"/>
      <c r="Y1353" s="2044"/>
      <c r="Z1353" s="2044"/>
      <c r="AA1353" s="3222"/>
    </row>
    <row r="1354" spans="1:31" ht="21">
      <c r="A1354" s="5104"/>
      <c r="B1354" s="3528" t="s">
        <v>285</v>
      </c>
      <c r="C1354" s="3395" t="s">
        <v>23</v>
      </c>
      <c r="D1354" s="2826"/>
      <c r="E1354" s="2424"/>
      <c r="F1354" s="2424"/>
      <c r="G1354" s="2424"/>
      <c r="H1354" s="2424"/>
      <c r="I1354" s="2169"/>
      <c r="J1354" s="2169"/>
      <c r="K1354" s="2169"/>
      <c r="L1354" s="2169"/>
      <c r="M1354" s="2169"/>
      <c r="N1354" s="2487"/>
      <c r="O1354" s="2044"/>
      <c r="P1354" s="2856"/>
      <c r="Q1354" s="2856"/>
      <c r="R1354" s="2856"/>
      <c r="S1354" s="2856"/>
      <c r="T1354" s="2856"/>
      <c r="U1354" s="2044"/>
      <c r="V1354" s="2044"/>
      <c r="W1354" s="2044"/>
      <c r="X1354" s="2044"/>
      <c r="Y1354" s="2044"/>
      <c r="Z1354" s="2044"/>
      <c r="AA1354" s="3222"/>
    </row>
    <row r="1355" spans="1:31" ht="21">
      <c r="A1355" s="5104"/>
      <c r="B1355" s="3529" t="s">
        <v>2923</v>
      </c>
      <c r="C1355" s="3512"/>
      <c r="D1355" s="3512"/>
      <c r="E1355" s="2424"/>
      <c r="F1355" s="2424"/>
      <c r="G1355" s="2424"/>
      <c r="H1355" s="2424"/>
      <c r="I1355" s="2169"/>
      <c r="J1355" s="2169"/>
      <c r="K1355" s="2169"/>
      <c r="L1355" s="2169"/>
      <c r="M1355" s="2169"/>
      <c r="N1355" s="2487"/>
      <c r="O1355" s="2044"/>
      <c r="P1355" s="2856"/>
      <c r="Q1355" s="2856"/>
      <c r="R1355" s="2856"/>
      <c r="S1355" s="2856"/>
      <c r="T1355" s="2856"/>
      <c r="U1355" s="2044"/>
      <c r="V1355" s="2044"/>
      <c r="W1355" s="2044"/>
      <c r="X1355" s="2044"/>
      <c r="Y1355" s="2044"/>
      <c r="Z1355" s="2044"/>
      <c r="AA1355" s="3222"/>
    </row>
    <row r="1356" spans="1:31" ht="21">
      <c r="A1356" s="5104"/>
      <c r="B1356" s="3531" t="s">
        <v>2924</v>
      </c>
      <c r="C1356" s="3514" t="s">
        <v>2253</v>
      </c>
      <c r="D1356" s="516"/>
      <c r="E1356" s="2424"/>
      <c r="F1356" s="2424"/>
      <c r="G1356" s="2424"/>
      <c r="H1356" s="2424"/>
      <c r="I1356" s="2169"/>
      <c r="J1356" s="2169"/>
      <c r="K1356" s="2169"/>
      <c r="L1356" s="2169"/>
      <c r="M1356" s="2169"/>
      <c r="N1356" s="2487"/>
      <c r="O1356" s="2044"/>
      <c r="P1356" s="2856"/>
      <c r="Q1356" s="2856"/>
      <c r="R1356" s="2856"/>
      <c r="S1356" s="2856"/>
      <c r="T1356" s="2856"/>
      <c r="U1356" s="2044"/>
      <c r="V1356" s="2044"/>
      <c r="W1356" s="2044"/>
      <c r="X1356" s="2044"/>
      <c r="Y1356" s="2044"/>
      <c r="Z1356" s="2044"/>
      <c r="AA1356" s="3222"/>
    </row>
    <row r="1357" spans="1:31" ht="21">
      <c r="A1357" s="5104"/>
      <c r="B1357" s="3532" t="s">
        <v>870</v>
      </c>
      <c r="C1357" s="3514" t="s">
        <v>870</v>
      </c>
      <c r="D1357" s="516"/>
      <c r="E1357" s="2424"/>
      <c r="F1357" s="2424"/>
      <c r="G1357" s="2424"/>
      <c r="H1357" s="2424"/>
      <c r="I1357" s="2169"/>
      <c r="J1357" s="2169"/>
      <c r="K1357" s="2169"/>
      <c r="L1357" s="2169"/>
      <c r="M1357" s="2169"/>
      <c r="N1357" s="2487"/>
      <c r="O1357" s="2044"/>
      <c r="P1357" s="2856"/>
      <c r="Q1357" s="2856"/>
      <c r="R1357" s="2856"/>
      <c r="S1357" s="2856"/>
      <c r="T1357" s="2856"/>
      <c r="U1357" s="2044"/>
      <c r="V1357" s="2044"/>
      <c r="W1357" s="2044"/>
      <c r="X1357" s="2044"/>
      <c r="Y1357" s="2044"/>
      <c r="Z1357" s="2044"/>
      <c r="AA1357" s="3222"/>
    </row>
    <row r="1358" spans="1:31" ht="21">
      <c r="A1358" s="5104"/>
      <c r="B1358" s="3532" t="s">
        <v>316</v>
      </c>
      <c r="C1358" s="3514" t="s">
        <v>316</v>
      </c>
      <c r="D1358" s="2175"/>
      <c r="E1358" s="2424"/>
      <c r="F1358" s="2424"/>
      <c r="G1358" s="2424"/>
      <c r="H1358" s="2424"/>
      <c r="I1358" s="2169"/>
      <c r="J1358" s="2169"/>
      <c r="K1358" s="2169"/>
      <c r="L1358" s="2169"/>
      <c r="M1358" s="2169"/>
      <c r="N1358" s="2487"/>
      <c r="O1358" s="2044"/>
      <c r="P1358" s="2856"/>
      <c r="Q1358" s="2856"/>
      <c r="R1358" s="2856"/>
      <c r="S1358" s="2856"/>
      <c r="T1358" s="2856"/>
      <c r="U1358" s="2044"/>
      <c r="V1358" s="2044"/>
      <c r="W1358" s="2044"/>
      <c r="X1358" s="2044"/>
      <c r="Y1358" s="2044"/>
      <c r="Z1358" s="2044"/>
      <c r="AA1358" s="3222"/>
    </row>
    <row r="1359" spans="1:31" ht="21">
      <c r="A1359" s="5104"/>
      <c r="B1359" s="3532" t="s">
        <v>647</v>
      </c>
      <c r="C1359" s="3514" t="s">
        <v>647</v>
      </c>
      <c r="D1359" s="2175"/>
      <c r="E1359" s="2424"/>
      <c r="F1359" s="2424"/>
      <c r="G1359" s="2424"/>
      <c r="H1359" s="2424"/>
      <c r="I1359" s="2169"/>
      <c r="J1359" s="2169"/>
      <c r="K1359" s="2169"/>
      <c r="L1359" s="2169"/>
      <c r="M1359" s="2169"/>
      <c r="N1359" s="2487"/>
      <c r="O1359" s="2044"/>
      <c r="P1359" s="2856"/>
      <c r="Q1359" s="2856"/>
      <c r="R1359" s="2856"/>
      <c r="S1359" s="2856"/>
      <c r="T1359" s="2856"/>
      <c r="U1359" s="2044"/>
      <c r="V1359" s="2044"/>
      <c r="W1359" s="2044"/>
      <c r="X1359" s="2044"/>
      <c r="Y1359" s="2044"/>
      <c r="Z1359" s="2044"/>
      <c r="AA1359" s="3222"/>
    </row>
    <row r="1360" spans="1:31" ht="18.75">
      <c r="A1360" s="5104"/>
      <c r="B1360" s="3532" t="s">
        <v>626</v>
      </c>
      <c r="C1360" s="3514" t="s">
        <v>626</v>
      </c>
      <c r="D1360" s="516"/>
      <c r="E1360" s="2424"/>
      <c r="F1360" s="2424"/>
      <c r="G1360" s="2424"/>
      <c r="H1360" s="2424"/>
      <c r="I1360" s="2169"/>
      <c r="J1360" s="2169"/>
      <c r="K1360" s="2169"/>
      <c r="L1360" s="2169"/>
      <c r="M1360" s="2169"/>
      <c r="N1360" s="2487"/>
      <c r="O1360" s="2044"/>
      <c r="P1360" s="2856"/>
      <c r="Q1360" s="2856"/>
      <c r="R1360" s="2856"/>
      <c r="S1360" s="2856"/>
      <c r="T1360" s="2856"/>
      <c r="U1360" s="2044"/>
      <c r="V1360" s="2044"/>
      <c r="W1360" s="2044"/>
      <c r="X1360" s="2044"/>
      <c r="Y1360" s="2044"/>
      <c r="Z1360" s="2044"/>
      <c r="AA1360" s="3755" t="s">
        <v>2974</v>
      </c>
      <c r="AB1360" s="2834"/>
      <c r="AC1360" s="2834"/>
      <c r="AD1360" s="2834"/>
      <c r="AE1360" s="2834"/>
    </row>
    <row r="1361" spans="1:32" ht="18.75" customHeight="1">
      <c r="A1361" s="5104"/>
      <c r="B1361" s="2723" t="s">
        <v>266</v>
      </c>
      <c r="C1361" s="5091" t="str">
        <f ca="1">CELL("nomfichier")</f>
        <v>E:\0-UPRT\1-UPRT.FR-SITE-WEB\ff-fiches-fabrications\ff-fiches-fabrication-maj-08-2020\[ff-14.A-restauration-13.postits-au-poids.xlsx]Epurer un texte (2)</v>
      </c>
      <c r="D1361" s="5091"/>
      <c r="E1361" s="5091"/>
      <c r="F1361" s="5091"/>
      <c r="G1361" s="5091"/>
      <c r="H1361" s="5091"/>
      <c r="I1361" s="5091"/>
      <c r="J1361" s="5091"/>
      <c r="K1361" s="5091"/>
      <c r="L1361" s="5091"/>
      <c r="M1361" s="5091"/>
      <c r="N1361" s="5092"/>
      <c r="O1361" s="2044"/>
      <c r="P1361" s="2856"/>
      <c r="Q1361" s="2856"/>
      <c r="R1361" s="2856"/>
      <c r="S1361" s="2856"/>
      <c r="T1361" s="2856"/>
      <c r="U1361" s="2044"/>
      <c r="V1361" s="2044"/>
      <c r="W1361" s="2044"/>
      <c r="X1361" s="2044"/>
      <c r="Y1361" s="2044"/>
      <c r="Z1361" s="2044"/>
      <c r="AA1361" s="3755" t="s">
        <v>2974</v>
      </c>
      <c r="AB1361" s="2834"/>
      <c r="AC1361" s="2834"/>
      <c r="AD1361" s="2834"/>
      <c r="AE1361" s="2834"/>
    </row>
    <row r="1362" spans="1:32" ht="18.75" customHeight="1">
      <c r="A1362" s="5104"/>
      <c r="B1362" s="2724" t="s">
        <v>268</v>
      </c>
      <c r="C1362" s="5093" t="s">
        <v>2911</v>
      </c>
      <c r="D1362" s="5093"/>
      <c r="E1362" s="5093"/>
      <c r="F1362" s="5093"/>
      <c r="G1362" s="5093"/>
      <c r="H1362" s="5093"/>
      <c r="I1362" s="5093"/>
      <c r="J1362" s="5093"/>
      <c r="K1362" s="5093"/>
      <c r="L1362" s="5093"/>
      <c r="M1362" s="5093"/>
      <c r="N1362" s="5094"/>
      <c r="O1362" s="2044"/>
      <c r="P1362" s="2856"/>
      <c r="Q1362" s="2856"/>
      <c r="R1362" s="2856"/>
      <c r="S1362" s="2856"/>
      <c r="T1362" s="2856"/>
      <c r="U1362" s="2044"/>
      <c r="V1362" s="2044"/>
      <c r="W1362" s="2044"/>
      <c r="X1362" s="2044"/>
      <c r="Y1362" s="2044"/>
      <c r="Z1362" s="2044"/>
      <c r="AA1362" s="3755" t="s">
        <v>2974</v>
      </c>
      <c r="AB1362" s="2834"/>
      <c r="AC1362" s="2834"/>
      <c r="AD1362" s="2834"/>
      <c r="AE1362" s="2834"/>
    </row>
    <row r="1363" spans="1:32" ht="19.5" customHeight="1" thickBot="1">
      <c r="A1363" s="5104"/>
      <c r="B1363" s="5095" t="s">
        <v>271</v>
      </c>
      <c r="C1363" s="5096"/>
      <c r="D1363" s="5096"/>
      <c r="E1363" s="5096"/>
      <c r="F1363" s="5096"/>
      <c r="G1363" s="5096"/>
      <c r="H1363" s="5096"/>
      <c r="I1363" s="5096"/>
      <c r="J1363" s="5096"/>
      <c r="K1363" s="5096"/>
      <c r="L1363" s="5096"/>
      <c r="M1363" s="5096"/>
      <c r="N1363" s="5097"/>
      <c r="O1363" s="2044"/>
      <c r="P1363" s="2856"/>
      <c r="Q1363" s="2856"/>
      <c r="R1363" s="2856"/>
      <c r="S1363" s="2856"/>
      <c r="T1363" s="2856"/>
      <c r="U1363" s="2044"/>
      <c r="V1363" s="2044"/>
      <c r="W1363" s="2044"/>
      <c r="X1363" s="2044"/>
      <c r="Y1363" s="2044"/>
      <c r="Z1363" s="2044"/>
      <c r="AA1363" s="3755" t="s">
        <v>2974</v>
      </c>
      <c r="AB1363" s="2834"/>
      <c r="AC1363" s="2834"/>
      <c r="AD1363" s="2834"/>
      <c r="AE1363" s="2834"/>
    </row>
    <row r="1364" spans="1:32" ht="15" customHeight="1">
      <c r="A1364" s="5104"/>
      <c r="B1364" s="5084"/>
      <c r="C1364" s="5084"/>
      <c r="D1364" s="5084"/>
      <c r="E1364" s="5084"/>
      <c r="F1364" s="5084"/>
      <c r="G1364" s="5084"/>
      <c r="H1364" s="5084"/>
      <c r="I1364" s="5084"/>
      <c r="J1364" s="5084"/>
      <c r="K1364" s="5084"/>
      <c r="L1364" s="5084"/>
      <c r="M1364" s="5084"/>
      <c r="N1364" s="5084"/>
      <c r="O1364" s="5084"/>
      <c r="P1364" s="5084"/>
      <c r="Q1364" s="5084"/>
      <c r="R1364" s="5084"/>
      <c r="S1364" s="5084"/>
      <c r="T1364" s="5084"/>
      <c r="U1364" s="5084"/>
      <c r="V1364" s="5084"/>
      <c r="W1364" s="5084"/>
      <c r="X1364" s="5084"/>
      <c r="Y1364" s="5084"/>
      <c r="Z1364" s="2044"/>
      <c r="AA1364" s="3595"/>
      <c r="AB1364" s="2044"/>
      <c r="AC1364" s="2044"/>
      <c r="AD1364" s="2044"/>
      <c r="AE1364" s="2044"/>
      <c r="AF1364" s="2044"/>
    </row>
    <row r="1365" spans="1:32" ht="15" customHeight="1">
      <c r="A1365" s="2352"/>
      <c r="B1365" s="2352"/>
      <c r="C1365" s="2352"/>
      <c r="D1365" s="2352"/>
      <c r="E1365" s="2352"/>
      <c r="F1365" s="2352"/>
      <c r="G1365" s="2352"/>
      <c r="H1365" s="2352"/>
      <c r="I1365" s="2352"/>
      <c r="J1365" s="2352"/>
      <c r="K1365" s="2352"/>
      <c r="L1365" s="2352"/>
      <c r="M1365" s="2352"/>
      <c r="N1365" s="2352"/>
      <c r="O1365" s="2044"/>
      <c r="P1365" s="2856"/>
      <c r="Q1365" s="2856"/>
      <c r="R1365" s="2856"/>
      <c r="S1365" s="2856"/>
      <c r="T1365" s="2856"/>
      <c r="U1365" s="2044"/>
      <c r="V1365" s="2044"/>
      <c r="W1365" s="2044"/>
      <c r="X1365" s="2044"/>
      <c r="Y1365" s="2044"/>
      <c r="Z1365" s="2044"/>
      <c r="AA1365" s="3595"/>
      <c r="AB1365" s="2044"/>
      <c r="AC1365" s="2044"/>
      <c r="AD1365" s="2044"/>
      <c r="AE1365" s="2044"/>
      <c r="AF1365" s="2044"/>
    </row>
    <row r="1366" spans="1:32" ht="18.75">
      <c r="A1366" s="2145"/>
      <c r="B1366" s="2145"/>
      <c r="C1366" s="2145"/>
      <c r="D1366" s="2145"/>
      <c r="E1366" s="2145"/>
      <c r="F1366" s="2145"/>
      <c r="G1366" s="2145"/>
      <c r="H1366" s="2145"/>
      <c r="I1366" s="2145"/>
      <c r="J1366" s="2145"/>
      <c r="K1366" s="2145"/>
      <c r="L1366" s="2145"/>
      <c r="M1366" s="2145"/>
      <c r="N1366" s="2145"/>
      <c r="O1366" s="2145"/>
      <c r="P1366" s="2145"/>
      <c r="Q1366" s="2145"/>
      <c r="R1366" s="2145"/>
      <c r="S1366" s="2145"/>
      <c r="T1366" s="2145"/>
      <c r="U1366" s="2145"/>
      <c r="V1366" s="2145"/>
      <c r="W1366" s="2145"/>
      <c r="X1366" s="2145"/>
      <c r="Y1366" s="2145"/>
      <c r="Z1366" s="2044"/>
      <c r="AA1366" s="3594" t="s">
        <v>2373</v>
      </c>
      <c r="AB1366" s="2801"/>
      <c r="AC1366" s="2801"/>
    </row>
    <row r="1367" spans="1:32" ht="18.75">
      <c r="A1367" s="2145"/>
      <c r="B1367" s="2145"/>
      <c r="C1367" s="2145"/>
      <c r="D1367" s="2145"/>
      <c r="E1367" s="2145"/>
      <c r="F1367" s="2145"/>
      <c r="G1367" s="2145"/>
      <c r="H1367" s="2145"/>
      <c r="I1367" s="2145"/>
      <c r="J1367" s="2145"/>
      <c r="K1367" s="2145"/>
      <c r="L1367" s="2145"/>
      <c r="M1367" s="2145"/>
      <c r="N1367" s="2145"/>
      <c r="O1367" s="2145"/>
      <c r="P1367" s="2145"/>
      <c r="Q1367" s="2145"/>
      <c r="R1367" s="2145"/>
      <c r="S1367" s="2145"/>
      <c r="T1367" s="2145"/>
      <c r="U1367" s="2145"/>
      <c r="V1367" s="2145"/>
      <c r="W1367" s="2145"/>
      <c r="X1367" s="2145"/>
      <c r="Y1367" s="2145"/>
      <c r="Z1367" s="2044"/>
      <c r="AA1367" s="3594" t="s">
        <v>2373</v>
      </c>
      <c r="AB1367" s="2801"/>
      <c r="AC1367" s="2801"/>
    </row>
    <row r="1368" spans="1:32" ht="15" customHeight="1">
      <c r="A1368" s="2352"/>
      <c r="B1368" s="2352"/>
      <c r="C1368" s="2352"/>
      <c r="D1368" s="2352"/>
      <c r="E1368" s="2352"/>
      <c r="F1368" s="2352"/>
      <c r="G1368" s="2352"/>
      <c r="H1368" s="2352"/>
      <c r="I1368" s="2352"/>
      <c r="J1368" s="2352"/>
      <c r="K1368" s="2352"/>
      <c r="L1368" s="2352"/>
      <c r="M1368" s="2352"/>
      <c r="N1368" s="2352"/>
      <c r="O1368" s="2044"/>
      <c r="P1368" s="2856"/>
      <c r="Q1368" s="2856"/>
      <c r="R1368" s="2856"/>
      <c r="S1368" s="2856"/>
      <c r="T1368" s="2856"/>
      <c r="U1368" s="2044"/>
      <c r="V1368" s="2044"/>
      <c r="W1368" s="2044"/>
      <c r="X1368" s="2044"/>
      <c r="Y1368" s="2044"/>
      <c r="Z1368" s="2044"/>
      <c r="AA1368" s="3594" t="s">
        <v>2373</v>
      </c>
    </row>
    <row r="1369" spans="1:32" ht="15" customHeight="1">
      <c r="A1369" s="2693"/>
      <c r="B1369" s="2693"/>
      <c r="C1369" s="2693"/>
      <c r="D1369" s="2693"/>
      <c r="E1369" s="2693"/>
      <c r="F1369" s="2693"/>
      <c r="G1369" s="2693"/>
      <c r="H1369" s="2693"/>
      <c r="I1369" s="2693"/>
      <c r="J1369" s="2693"/>
      <c r="K1369" s="2693"/>
      <c r="L1369" s="2693"/>
      <c r="M1369" s="2693"/>
      <c r="N1369" s="3495" t="s">
        <v>10</v>
      </c>
      <c r="O1369" s="2831"/>
      <c r="P1369" s="2856"/>
      <c r="Q1369" s="2856"/>
      <c r="R1369" s="2856"/>
      <c r="S1369" s="2856"/>
      <c r="T1369" s="2856"/>
      <c r="U1369" s="2831"/>
      <c r="V1369" s="2831"/>
      <c r="W1369" s="2831"/>
      <c r="X1369" s="2831"/>
      <c r="Y1369" s="2831"/>
      <c r="Z1369" s="2044"/>
      <c r="AA1369" s="3594" t="s">
        <v>2373</v>
      </c>
    </row>
    <row r="1370" spans="1:32" ht="15" customHeight="1">
      <c r="A1370" s="2693"/>
      <c r="B1370" s="5085" t="s">
        <v>617</v>
      </c>
      <c r="C1370" s="5085"/>
      <c r="D1370" s="5085"/>
      <c r="E1370" s="5085"/>
      <c r="F1370" s="5085"/>
      <c r="G1370" s="5085"/>
      <c r="H1370" s="5085"/>
      <c r="I1370" s="5085"/>
      <c r="J1370" s="5085"/>
      <c r="K1370" s="5085"/>
      <c r="L1370" s="5085"/>
      <c r="M1370" s="5085"/>
      <c r="N1370" s="5001">
        <v>10</v>
      </c>
      <c r="O1370" s="2831"/>
      <c r="P1370" s="2856"/>
      <c r="Q1370" s="2856"/>
      <c r="R1370" s="2856"/>
      <c r="S1370" s="2856"/>
      <c r="T1370" s="2856"/>
      <c r="U1370" s="2831"/>
      <c r="V1370" s="2831"/>
      <c r="W1370" s="2831"/>
      <c r="X1370" s="2831"/>
      <c r="Y1370" s="2831"/>
      <c r="Z1370" s="2044"/>
      <c r="AA1370" s="3594" t="s">
        <v>2373</v>
      </c>
    </row>
    <row r="1371" spans="1:32" ht="15" customHeight="1">
      <c r="A1371" s="2693"/>
      <c r="B1371" s="5085"/>
      <c r="C1371" s="5085"/>
      <c r="D1371" s="5085"/>
      <c r="E1371" s="5085"/>
      <c r="F1371" s="5085"/>
      <c r="G1371" s="5085"/>
      <c r="H1371" s="5085"/>
      <c r="I1371" s="5085"/>
      <c r="J1371" s="5085"/>
      <c r="K1371" s="5085"/>
      <c r="L1371" s="5085"/>
      <c r="M1371" s="5085"/>
      <c r="N1371" s="5001"/>
      <c r="O1371" s="2831"/>
      <c r="P1371" s="2856"/>
      <c r="Q1371" s="2856"/>
      <c r="R1371" s="2856"/>
      <c r="S1371" s="2856"/>
      <c r="T1371" s="2856"/>
      <c r="U1371" s="2831"/>
      <c r="V1371" s="2831"/>
      <c r="W1371" s="2831"/>
      <c r="X1371" s="2831"/>
      <c r="Y1371" s="2831"/>
      <c r="Z1371" s="2044"/>
      <c r="AA1371" s="3594" t="s">
        <v>2373</v>
      </c>
    </row>
    <row r="1372" spans="1:32" ht="15" customHeight="1">
      <c r="A1372" s="2693"/>
      <c r="B1372" s="5085"/>
      <c r="C1372" s="5085"/>
      <c r="D1372" s="5085"/>
      <c r="E1372" s="5085"/>
      <c r="F1372" s="5085"/>
      <c r="G1372" s="5085"/>
      <c r="H1372" s="5085"/>
      <c r="I1372" s="5085"/>
      <c r="J1372" s="5085"/>
      <c r="K1372" s="5085"/>
      <c r="L1372" s="5085"/>
      <c r="M1372" s="5085"/>
      <c r="N1372" s="5001"/>
      <c r="O1372" s="2831"/>
      <c r="P1372" s="2856"/>
      <c r="Q1372" s="2856"/>
      <c r="R1372" s="2856"/>
      <c r="S1372" s="2856"/>
      <c r="T1372" s="2856"/>
      <c r="U1372" s="2831"/>
      <c r="V1372" s="2831"/>
      <c r="W1372" s="2831"/>
      <c r="X1372" s="2831"/>
      <c r="Y1372" s="2831"/>
      <c r="Z1372" s="2044"/>
      <c r="AA1372" s="3594" t="s">
        <v>2373</v>
      </c>
    </row>
    <row r="1373" spans="1:32" ht="15" customHeight="1">
      <c r="A1373" s="2693"/>
      <c r="B1373" s="2693"/>
      <c r="C1373" s="2693"/>
      <c r="D1373" s="2693"/>
      <c r="E1373" s="2693"/>
      <c r="F1373" s="2693"/>
      <c r="G1373" s="2693"/>
      <c r="H1373" s="2693"/>
      <c r="I1373" s="2693"/>
      <c r="J1373" s="2693"/>
      <c r="K1373" s="2693"/>
      <c r="L1373" s="2693"/>
      <c r="M1373" s="3495">
        <f t="shared" ref="M1373" si="71">ROW()+1</f>
        <v>1374</v>
      </c>
      <c r="N1373" s="5001"/>
      <c r="O1373" s="2831"/>
      <c r="P1373" s="2856"/>
      <c r="Q1373" s="2856"/>
      <c r="R1373" s="2856"/>
      <c r="S1373" s="2856"/>
      <c r="T1373" s="2856"/>
      <c r="U1373" s="2831"/>
      <c r="V1373" s="2831"/>
      <c r="W1373" s="2831"/>
      <c r="X1373" s="2831"/>
      <c r="Y1373" s="2831"/>
      <c r="Z1373" s="2044"/>
      <c r="AA1373" s="3594" t="s">
        <v>2373</v>
      </c>
    </row>
    <row r="1374" spans="1:32" ht="15" customHeight="1">
      <c r="A1374" s="2352"/>
      <c r="B1374" s="2352"/>
      <c r="C1374" s="2352"/>
      <c r="D1374" s="2352"/>
      <c r="E1374" s="2352"/>
      <c r="F1374" s="2352"/>
      <c r="G1374" s="2352"/>
      <c r="H1374" s="2352"/>
      <c r="I1374" s="2352"/>
      <c r="J1374" s="2352"/>
      <c r="K1374" s="2352"/>
      <c r="L1374" s="2352"/>
      <c r="M1374" s="2352"/>
      <c r="N1374" s="2352"/>
      <c r="O1374" s="2044"/>
      <c r="P1374" s="2856"/>
      <c r="Q1374" s="2856"/>
      <c r="R1374" s="2856"/>
      <c r="S1374" s="2856"/>
      <c r="T1374" s="2856"/>
      <c r="U1374" s="2044"/>
      <c r="V1374" s="2044"/>
      <c r="W1374" s="2044"/>
      <c r="X1374" s="2044"/>
      <c r="Y1374" s="2044"/>
      <c r="Z1374" s="2044"/>
      <c r="AA1374" s="3594" t="s">
        <v>2373</v>
      </c>
      <c r="AC1374" s="2350"/>
    </row>
    <row r="1375" spans="1:32" ht="15.75" customHeight="1" thickBot="1">
      <c r="A1375" s="2525" t="s">
        <v>260</v>
      </c>
      <c r="B1375" s="5002" t="str">
        <f>B1376</f>
        <v>Exemple de fiche</v>
      </c>
      <c r="C1375" s="5002"/>
      <c r="D1375" s="5002"/>
      <c r="E1375" s="5002"/>
      <c r="F1375" s="5002"/>
      <c r="G1375" s="5002"/>
      <c r="H1375" s="5002"/>
      <c r="I1375" s="5002"/>
      <c r="J1375" s="5002"/>
      <c r="K1375" s="5002"/>
      <c r="L1375" s="5002"/>
      <c r="M1375" s="5002"/>
      <c r="N1375" s="5002"/>
      <c r="O1375" s="5064"/>
      <c r="P1375" s="5065"/>
      <c r="Q1375" s="5065"/>
      <c r="R1375" s="5065"/>
      <c r="S1375" s="5065"/>
      <c r="T1375" s="5065"/>
      <c r="U1375" s="5065"/>
      <c r="V1375" s="5065"/>
      <c r="W1375" s="5065"/>
      <c r="X1375" s="5065"/>
      <c r="Y1375" s="5065"/>
      <c r="Z1375" s="2044"/>
      <c r="AA1375" s="3755" t="s">
        <v>2974</v>
      </c>
      <c r="AB1375" s="2834"/>
      <c r="AC1375" s="2834"/>
      <c r="AD1375" s="2834"/>
      <c r="AE1375" s="2834"/>
    </row>
    <row r="1376" spans="1:32" ht="15" customHeight="1">
      <c r="A1376" s="5003" t="str">
        <f>B1376</f>
        <v>Exemple de fiche</v>
      </c>
      <c r="B1376" s="5004" t="s">
        <v>2946</v>
      </c>
      <c r="C1376" s="5005"/>
      <c r="D1376" s="5005"/>
      <c r="E1376" s="5005"/>
      <c r="F1376" s="5005"/>
      <c r="G1376" s="5005"/>
      <c r="H1376" s="5005"/>
      <c r="I1376" s="5005"/>
      <c r="J1376" s="5005"/>
      <c r="K1376" s="5005"/>
      <c r="L1376" s="5005"/>
      <c r="M1376" s="5005"/>
      <c r="N1376" s="3639" t="s">
        <v>10</v>
      </c>
      <c r="O1376" s="3562"/>
      <c r="P1376" s="3562"/>
      <c r="Q1376" s="3562"/>
      <c r="R1376" s="3562"/>
      <c r="S1376" s="3562"/>
      <c r="T1376" s="3562"/>
      <c r="U1376" s="3562"/>
      <c r="V1376" s="3562"/>
      <c r="W1376" s="3562"/>
      <c r="X1376" s="3562"/>
      <c r="Y1376" s="3562"/>
      <c r="Z1376" s="2044"/>
      <c r="AA1376" s="3755" t="s">
        <v>2974</v>
      </c>
      <c r="AB1376" s="2834"/>
      <c r="AC1376" s="2834"/>
      <c r="AD1376" s="2834"/>
      <c r="AE1376" s="2834"/>
    </row>
    <row r="1377" spans="1:31" ht="26.25">
      <c r="A1377" s="5003"/>
      <c r="B1377" s="5006"/>
      <c r="C1377" s="4932"/>
      <c r="D1377" s="4932"/>
      <c r="E1377" s="4932"/>
      <c r="F1377" s="4932"/>
      <c r="G1377" s="4932"/>
      <c r="H1377" s="4932"/>
      <c r="I1377" s="4932"/>
      <c r="J1377" s="4932"/>
      <c r="K1377" s="4932"/>
      <c r="L1377" s="4932"/>
      <c r="M1377" s="4932"/>
      <c r="N1377" s="3474">
        <v>10</v>
      </c>
      <c r="O1377" s="2699" t="s">
        <v>2926</v>
      </c>
      <c r="P1377" s="2699"/>
      <c r="Q1377" s="2699"/>
      <c r="R1377" s="2699"/>
      <c r="S1377" s="2699"/>
      <c r="T1377" s="2699"/>
      <c r="U1377" s="2699"/>
      <c r="V1377" s="2699"/>
      <c r="W1377" s="3495"/>
      <c r="X1377" s="3495"/>
      <c r="Y1377" s="3495"/>
      <c r="Z1377" s="2044"/>
      <c r="AA1377" s="3755" t="s">
        <v>2974</v>
      </c>
      <c r="AB1377" s="2834"/>
      <c r="AC1377" s="2834"/>
      <c r="AD1377" s="2834"/>
      <c r="AE1377" s="2834"/>
    </row>
    <row r="1378" spans="1:31" ht="26.25">
      <c r="A1378" s="5003"/>
      <c r="B1378" s="5066" t="s">
        <v>2740</v>
      </c>
      <c r="C1378" s="5067"/>
      <c r="D1378" s="5067"/>
      <c r="E1378" s="5067"/>
      <c r="F1378" s="5067"/>
      <c r="G1378" s="5067"/>
      <c r="H1378" s="5067"/>
      <c r="I1378" s="5067"/>
      <c r="J1378" s="5067"/>
      <c r="K1378" s="5067"/>
      <c r="L1378" s="5067"/>
      <c r="M1378" s="5067"/>
      <c r="N1378" s="5068"/>
      <c r="O1378" s="2981"/>
      <c r="P1378" s="2699"/>
      <c r="Q1378" s="2699"/>
      <c r="R1378" s="2699"/>
      <c r="S1378" s="2699"/>
      <c r="T1378" s="2699"/>
      <c r="U1378" s="2982"/>
      <c r="V1378" s="2977"/>
      <c r="W1378" s="3441"/>
      <c r="X1378" s="3441"/>
      <c r="Y1378" s="3441"/>
      <c r="Z1378" s="2044"/>
      <c r="AA1378" s="3755" t="s">
        <v>2974</v>
      </c>
      <c r="AB1378" s="2834"/>
      <c r="AC1378" s="2834"/>
      <c r="AD1378" s="2834"/>
      <c r="AE1378" s="2834"/>
    </row>
    <row r="1379" spans="1:31" ht="21" customHeight="1">
      <c r="A1379" s="5003"/>
      <c r="B1379" s="5069"/>
      <c r="C1379" s="5070"/>
      <c r="D1379" s="5070"/>
      <c r="E1379" s="5070"/>
      <c r="F1379" s="5070"/>
      <c r="G1379" s="5070"/>
      <c r="H1379" s="5070"/>
      <c r="I1379" s="5070"/>
      <c r="J1379" s="5070"/>
      <c r="K1379" s="5070"/>
      <c r="L1379" s="5070"/>
      <c r="M1379" s="5070"/>
      <c r="N1379" s="5071"/>
      <c r="O1379" s="2831"/>
      <c r="P1379" s="3374" t="s">
        <v>2964</v>
      </c>
      <c r="Q1379" s="3374"/>
      <c r="R1379" s="3374"/>
      <c r="S1379" s="3374"/>
      <c r="T1379" s="3374"/>
      <c r="U1379" s="3374"/>
      <c r="V1379" s="2856"/>
      <c r="W1379" s="2856"/>
      <c r="X1379" s="2856"/>
      <c r="Y1379" s="2856"/>
      <c r="Z1379" s="2044"/>
      <c r="AA1379" s="3755" t="s">
        <v>2974</v>
      </c>
      <c r="AB1379" s="2834"/>
      <c r="AC1379" s="2834"/>
      <c r="AD1379" s="2834"/>
      <c r="AE1379" s="2834"/>
    </row>
    <row r="1380" spans="1:31" ht="23.25">
      <c r="A1380" s="5003"/>
      <c r="B1380" s="3472"/>
      <c r="C1380" s="3473"/>
      <c r="D1380" s="3473"/>
      <c r="E1380" s="3473"/>
      <c r="F1380" s="5026" t="s">
        <v>619</v>
      </c>
      <c r="G1380" s="5026" t="s">
        <v>620</v>
      </c>
      <c r="H1380" s="5026" t="s">
        <v>621</v>
      </c>
      <c r="I1380" s="5028" t="s">
        <v>622</v>
      </c>
      <c r="J1380" s="5030" t="s">
        <v>623</v>
      </c>
      <c r="K1380" s="5030" t="s">
        <v>624</v>
      </c>
      <c r="L1380" s="3473"/>
      <c r="M1380" s="3473"/>
      <c r="N1380" s="2738" t="s">
        <v>2387</v>
      </c>
      <c r="O1380" s="2831"/>
      <c r="P1380" s="2856"/>
      <c r="Q1380" s="2856"/>
      <c r="R1380" s="2856"/>
      <c r="S1380" s="2856"/>
      <c r="T1380" s="2856"/>
      <c r="U1380" s="2856"/>
      <c r="V1380" s="2856"/>
      <c r="W1380" s="2856"/>
      <c r="X1380" s="2856"/>
      <c r="Y1380" s="2856"/>
      <c r="Z1380" s="2044"/>
      <c r="AA1380" s="3755" t="s">
        <v>2974</v>
      </c>
      <c r="AB1380" s="2834"/>
      <c r="AC1380" s="2834"/>
      <c r="AD1380" s="2834"/>
      <c r="AE1380" s="2834"/>
    </row>
    <row r="1381" spans="1:31" ht="21" customHeight="1" thickBot="1">
      <c r="A1381" s="5003"/>
      <c r="B1381" s="5015" t="s">
        <v>625</v>
      </c>
      <c r="C1381" s="5016"/>
      <c r="D1381" s="5016"/>
      <c r="E1381" s="2511"/>
      <c r="F1381" s="5027"/>
      <c r="G1381" s="5027"/>
      <c r="H1381" s="5027"/>
      <c r="I1381" s="5029"/>
      <c r="J1381" s="5031"/>
      <c r="K1381" s="5031"/>
      <c r="L1381" s="2511"/>
      <c r="M1381" s="2511"/>
      <c r="N1381" s="3624">
        <f>ROW()-6</f>
        <v>1375</v>
      </c>
      <c r="O1381" s="3625" t="s">
        <v>2931</v>
      </c>
      <c r="P1381" s="2856"/>
      <c r="Q1381" s="2856"/>
      <c r="R1381" s="2856"/>
      <c r="S1381" s="2856"/>
      <c r="T1381" s="2856"/>
      <c r="U1381" s="2856"/>
      <c r="V1381" s="2856"/>
      <c r="W1381" s="2856"/>
      <c r="X1381" s="2856"/>
      <c r="Y1381" s="2856"/>
      <c r="Z1381" s="2044"/>
      <c r="AA1381" s="3755" t="s">
        <v>2974</v>
      </c>
      <c r="AB1381" s="2834"/>
      <c r="AC1381" s="2834"/>
      <c r="AD1381" s="2834"/>
      <c r="AE1381" s="2834"/>
    </row>
    <row r="1382" spans="1:31" ht="18.75" customHeight="1">
      <c r="A1382" s="5003"/>
      <c r="B1382" s="5015"/>
      <c r="C1382" s="5016"/>
      <c r="D1382" s="5016"/>
      <c r="E1382" s="2511"/>
      <c r="F1382" s="5027"/>
      <c r="G1382" s="5027"/>
      <c r="H1382" s="5027"/>
      <c r="I1382" s="5029"/>
      <c r="J1382" s="5031"/>
      <c r="K1382" s="5031"/>
      <c r="L1382" s="2511"/>
      <c r="M1382" s="2511"/>
      <c r="N1382" s="2615"/>
      <c r="O1382" s="2831"/>
      <c r="P1382" s="2856"/>
      <c r="Q1382" s="2856"/>
      <c r="R1382" s="2856"/>
      <c r="S1382" s="5072" t="s">
        <v>2912</v>
      </c>
      <c r="T1382" s="5073"/>
      <c r="U1382" s="5076" t="s">
        <v>2459</v>
      </c>
      <c r="V1382" s="5077"/>
      <c r="W1382" s="5078" t="s">
        <v>2470</v>
      </c>
      <c r="X1382" s="5079"/>
      <c r="Y1382" s="5080"/>
      <c r="Z1382" s="2044"/>
      <c r="AA1382" s="3755" t="s">
        <v>2974</v>
      </c>
      <c r="AB1382" s="2834"/>
      <c r="AC1382" s="2834"/>
      <c r="AD1382" s="2834"/>
      <c r="AE1382" s="2834"/>
    </row>
    <row r="1383" spans="1:31" ht="18.75" customHeight="1">
      <c r="A1383" s="5003"/>
      <c r="B1383" s="5015"/>
      <c r="C1383" s="5016"/>
      <c r="D1383" s="5016"/>
      <c r="E1383" s="3563" t="s">
        <v>626</v>
      </c>
      <c r="F1383" s="2617">
        <v>5</v>
      </c>
      <c r="G1383" s="2617">
        <v>3</v>
      </c>
      <c r="H1383" s="2617">
        <v>10</v>
      </c>
      <c r="I1383" s="2617">
        <v>8</v>
      </c>
      <c r="J1383" s="2618">
        <v>1.5</v>
      </c>
      <c r="K1383" s="2618">
        <v>2</v>
      </c>
      <c r="L1383" s="2511"/>
      <c r="M1383" s="2511"/>
      <c r="N1383" s="2615"/>
      <c r="O1383" s="2831"/>
      <c r="P1383" s="2856"/>
      <c r="Q1383" s="2856"/>
      <c r="R1383" s="2856"/>
      <c r="S1383" s="5074"/>
      <c r="T1383" s="5075"/>
      <c r="U1383" s="5060" t="s">
        <v>2830</v>
      </c>
      <c r="V1383" s="5061"/>
      <c r="W1383" s="5081"/>
      <c r="X1383" s="5082"/>
      <c r="Y1383" s="5083"/>
      <c r="Z1383" s="2044"/>
      <c r="AA1383" s="3755" t="s">
        <v>2974</v>
      </c>
      <c r="AB1383" s="2834"/>
      <c r="AC1383" s="2834"/>
      <c r="AD1383" s="2834"/>
      <c r="AE1383" s="2834"/>
    </row>
    <row r="1384" spans="1:31" ht="18.75" customHeight="1">
      <c r="A1384" s="5003"/>
      <c r="B1384" s="5017" t="s">
        <v>627</v>
      </c>
      <c r="C1384" s="5018" t="s">
        <v>530</v>
      </c>
      <c r="D1384" s="2511"/>
      <c r="E1384" s="2511"/>
      <c r="F1384" s="3475" t="s">
        <v>27</v>
      </c>
      <c r="G1384" s="3475" t="s">
        <v>27</v>
      </c>
      <c r="H1384" s="3475" t="s">
        <v>27</v>
      </c>
      <c r="I1384" s="3475" t="s">
        <v>27</v>
      </c>
      <c r="J1384" s="2619" t="s">
        <v>264</v>
      </c>
      <c r="K1384" s="2619" t="s">
        <v>264</v>
      </c>
      <c r="L1384" s="2511"/>
      <c r="M1384" s="2511"/>
      <c r="N1384" s="2615"/>
      <c r="O1384" s="2831"/>
      <c r="P1384" s="2856"/>
      <c r="Q1384" s="2856"/>
      <c r="R1384" s="2856"/>
      <c r="S1384" s="5074"/>
      <c r="T1384" s="5075"/>
      <c r="U1384" s="5060"/>
      <c r="V1384" s="5061"/>
      <c r="W1384" s="3188"/>
      <c r="X1384" s="3181"/>
      <c r="Y1384" s="5051" t="s">
        <v>2928</v>
      </c>
      <c r="Z1384" s="2044"/>
      <c r="AA1384" s="3755" t="s">
        <v>2974</v>
      </c>
      <c r="AB1384" s="2834"/>
      <c r="AC1384" s="2834"/>
      <c r="AD1384" s="2834"/>
      <c r="AE1384" s="2834"/>
    </row>
    <row r="1385" spans="1:31" ht="19.5" customHeight="1">
      <c r="A1385" s="5003"/>
      <c r="B1385" s="5017"/>
      <c r="C1385" s="5018"/>
      <c r="D1385" s="2511"/>
      <c r="E1385" s="2511"/>
      <c r="F1385" s="3475"/>
      <c r="G1385" s="3475"/>
      <c r="H1385" s="3475"/>
      <c r="I1385" s="3475"/>
      <c r="J1385" s="2619"/>
      <c r="K1385" s="2619"/>
      <c r="L1385" s="2511"/>
      <c r="M1385" s="2511"/>
      <c r="N1385" s="2615"/>
      <c r="O1385" s="2831"/>
      <c r="P1385" s="2856"/>
      <c r="Q1385" s="2856"/>
      <c r="R1385" s="2856"/>
      <c r="S1385" s="5053" t="s">
        <v>2725</v>
      </c>
      <c r="T1385" s="3325"/>
      <c r="U1385" s="5055" t="s">
        <v>2465</v>
      </c>
      <c r="V1385" s="5057" t="s">
        <v>2427</v>
      </c>
      <c r="W1385" s="3326"/>
      <c r="X1385" s="3327"/>
      <c r="Y1385" s="5051"/>
      <c r="Z1385" s="2044"/>
      <c r="AA1385" s="3755" t="s">
        <v>2974</v>
      </c>
      <c r="AB1385" s="2834"/>
      <c r="AC1385" s="2834"/>
      <c r="AD1385" s="2834"/>
      <c r="AE1385" s="2834"/>
    </row>
    <row r="1386" spans="1:31" ht="15" customHeight="1">
      <c r="A1386" s="5003"/>
      <c r="B1386" s="2620" t="s">
        <v>24</v>
      </c>
      <c r="C1386" s="2620" t="s">
        <v>24</v>
      </c>
      <c r="D1386" s="2621" t="s">
        <v>628</v>
      </c>
      <c r="E1386" s="2358"/>
      <c r="F1386" s="2622"/>
      <c r="G1386" s="2622"/>
      <c r="H1386" s="2622"/>
      <c r="I1386" s="2622"/>
      <c r="J1386" s="2358"/>
      <c r="K1386" s="2358"/>
      <c r="L1386" s="2623"/>
      <c r="M1386" s="2624"/>
      <c r="N1386" s="2625" t="s">
        <v>263</v>
      </c>
      <c r="O1386" s="2831"/>
      <c r="P1386" s="2856"/>
      <c r="Q1386" s="2856"/>
      <c r="R1386" s="2856"/>
      <c r="S1386" s="5054"/>
      <c r="T1386" s="3325"/>
      <c r="U1386" s="5056"/>
      <c r="V1386" s="5058"/>
      <c r="W1386" s="3274"/>
      <c r="X1386" s="3275"/>
      <c r="Y1386" s="5052"/>
      <c r="Z1386" s="2044"/>
      <c r="AA1386" s="3755" t="s">
        <v>2974</v>
      </c>
      <c r="AB1386" s="2834"/>
      <c r="AC1386" s="2834"/>
      <c r="AD1386" s="2834"/>
      <c r="AE1386" s="2834"/>
    </row>
    <row r="1387" spans="1:31" ht="18.75" customHeight="1">
      <c r="A1387" s="5003"/>
      <c r="B1387" s="2225">
        <v>1.6</v>
      </c>
      <c r="C1387" s="2225">
        <v>0.15</v>
      </c>
      <c r="D1387" s="2195" t="s">
        <v>629</v>
      </c>
      <c r="E1387" s="2358"/>
      <c r="F1387" s="2423">
        <f>(B1387/C1412)*F1383</f>
        <v>0.7272727272727274</v>
      </c>
      <c r="G1387" s="2423">
        <f>(B1387/C1413)*G1383</f>
        <v>0.36923076923076925</v>
      </c>
      <c r="H1387" s="2423">
        <f>(B1387/C1414)*H1383</f>
        <v>2.6666666666666665</v>
      </c>
      <c r="I1387" s="2423">
        <f>(B1387/C1415)*I1383</f>
        <v>3.2</v>
      </c>
      <c r="J1387" s="2423">
        <f>(B1387/B1408)*J1383</f>
        <v>0.63157894736842102</v>
      </c>
      <c r="K1387" s="2423">
        <f>(C1387/C1408)*K1383</f>
        <v>0.89552238805970152</v>
      </c>
      <c r="L1387" s="5019"/>
      <c r="M1387" s="5019"/>
      <c r="N1387" s="5020"/>
      <c r="O1387" s="2831"/>
      <c r="P1387" s="2856"/>
      <c r="Q1387" s="2856"/>
      <c r="R1387" s="2856"/>
      <c r="S1387" s="3202"/>
      <c r="T1387" s="3203"/>
      <c r="U1387" s="2961"/>
      <c r="V1387" s="2808"/>
      <c r="W1387" s="3183" t="str">
        <f t="shared" ref="W1387:W1409" si="72">SUBSTITUTE(S1387,U1387,V1387)</f>
        <v/>
      </c>
      <c r="X1387" s="3184" t="str">
        <f t="shared" ref="X1387:X1409" si="73">TRIM(W1387)</f>
        <v/>
      </c>
      <c r="Y1387" s="3189" t="str">
        <f t="shared" ref="Y1387:Y1409" si="74">IF(S1387="","",UPPER(LEFT(X1387,1))&amp;RIGHT(X1387,LEN(X1387)-1))</f>
        <v/>
      </c>
      <c r="Z1387" s="2044"/>
      <c r="AA1387" s="3755" t="s">
        <v>2974</v>
      </c>
      <c r="AB1387" s="2834"/>
      <c r="AC1387" s="2834"/>
      <c r="AD1387" s="2834"/>
      <c r="AE1387" s="2834"/>
    </row>
    <row r="1388" spans="1:31" ht="21">
      <c r="A1388" s="5003"/>
      <c r="B1388" s="2225">
        <v>1</v>
      </c>
      <c r="C1388" s="2225">
        <v>0.09</v>
      </c>
      <c r="D1388" s="2195" t="s">
        <v>494</v>
      </c>
      <c r="E1388" s="2358"/>
      <c r="F1388" s="2423">
        <f>(B1388/C1412)*F1383</f>
        <v>0.45454545454545459</v>
      </c>
      <c r="G1388" s="2423">
        <f>(B1388/C1413)*G1383</f>
        <v>0.23076923076923078</v>
      </c>
      <c r="H1388" s="2423">
        <f>(B1388/C1414)*H1383</f>
        <v>1.6666666666666665</v>
      </c>
      <c r="I1388" s="2423">
        <f>(B1388/C1415)*I1383</f>
        <v>2</v>
      </c>
      <c r="J1388" s="2423">
        <f>(B1388/B1408)*J1383</f>
        <v>0.39473684210526316</v>
      </c>
      <c r="K1388" s="2423">
        <f>(C1388/C1408)*K1383</f>
        <v>0.53731343283582089</v>
      </c>
      <c r="L1388" s="5021"/>
      <c r="M1388" s="5021"/>
      <c r="N1388" s="5022"/>
      <c r="O1388" s="2831"/>
      <c r="P1388" s="2856"/>
      <c r="Q1388" s="2856"/>
      <c r="R1388" s="2856"/>
      <c r="S1388" s="3202" t="s">
        <v>126</v>
      </c>
      <c r="T1388" s="3203"/>
      <c r="U1388" s="2961"/>
      <c r="V1388" s="2808"/>
      <c r="W1388" s="3183" t="str">
        <f t="shared" si="72"/>
        <v>1 gr = 2 zéros après la virgule du Kg</v>
      </c>
      <c r="X1388" s="3184" t="str">
        <f t="shared" si="73"/>
        <v>1 gr = 2 zéros après la virgule du Kg</v>
      </c>
      <c r="Y1388" s="3189" t="str">
        <f t="shared" si="74"/>
        <v>1 gr = 2 zéros après la virgule du Kg</v>
      </c>
      <c r="Z1388" s="2044"/>
      <c r="AA1388" s="3594" t="s">
        <v>2373</v>
      </c>
    </row>
    <row r="1389" spans="1:31" ht="21">
      <c r="A1389" s="5003"/>
      <c r="B1389" s="2225">
        <v>1.1000000000000001</v>
      </c>
      <c r="C1389" s="2225">
        <v>9.5000000000000001E-2</v>
      </c>
      <c r="D1389" s="2195" t="s">
        <v>631</v>
      </c>
      <c r="E1389" s="2358"/>
      <c r="F1389" s="2423">
        <f>(B1389/C1412)*F1383</f>
        <v>0.5</v>
      </c>
      <c r="G1389" s="2423">
        <f>(B1389/C1413)*G1383</f>
        <v>0.25384615384615383</v>
      </c>
      <c r="H1389" s="2423">
        <f>(B1389/C1414)*H1383</f>
        <v>1.8333333333333335</v>
      </c>
      <c r="I1389" s="2423">
        <f>(B1389/C1415)*I1383</f>
        <v>2.2000000000000002</v>
      </c>
      <c r="J1389" s="2423">
        <f>(B1389/B1408)*J1383</f>
        <v>0.43421052631578949</v>
      </c>
      <c r="K1389" s="2423">
        <f>(C1389/C1408)*K1383</f>
        <v>0.56716417910447769</v>
      </c>
      <c r="L1389" s="5021"/>
      <c r="M1389" s="5021"/>
      <c r="N1389" s="5022"/>
      <c r="O1389" s="2831"/>
      <c r="P1389" s="2856"/>
      <c r="Q1389" s="2856"/>
      <c r="R1389" s="2856"/>
      <c r="S1389" s="3202" t="s">
        <v>258</v>
      </c>
      <c r="T1389" s="3203"/>
      <c r="U1389" s="2961" t="s">
        <v>2816</v>
      </c>
      <c r="V1389" s="2808"/>
      <c r="W1389" s="3183" t="str">
        <f t="shared" si="72"/>
        <v>pour 1.5g ajoutez une décimale</v>
      </c>
      <c r="X1389" s="3184" t="str">
        <f t="shared" si="73"/>
        <v>pour 1.5g ajoutez une décimale</v>
      </c>
      <c r="Y1389" s="3189" t="str">
        <f t="shared" si="74"/>
        <v>Pour 1.5g ajoutez une décimale</v>
      </c>
      <c r="Z1389" s="2044"/>
      <c r="AA1389" s="3594" t="s">
        <v>2373</v>
      </c>
    </row>
    <row r="1390" spans="1:31" ht="21">
      <c r="A1390" s="5003"/>
      <c r="B1390" s="2225">
        <v>0.1</v>
      </c>
      <c r="C1390" s="2225"/>
      <c r="D1390" s="2195" t="s">
        <v>633</v>
      </c>
      <c r="E1390" s="2358"/>
      <c r="F1390" s="2423">
        <f>(B1390/C1412)*F1383</f>
        <v>4.5454545454545463E-2</v>
      </c>
      <c r="G1390" s="2423">
        <f>(B1390/C1413)*G1383</f>
        <v>2.3076923076923078E-2</v>
      </c>
      <c r="H1390" s="2423">
        <f>(B1390/C1414)*H1383</f>
        <v>0.16666666666666666</v>
      </c>
      <c r="I1390" s="2423">
        <f>(B1390/C1415)*I1383</f>
        <v>0.2</v>
      </c>
      <c r="J1390" s="2423">
        <f>(B1390/B1408)*J1383</f>
        <v>3.9473684210526314E-2</v>
      </c>
      <c r="K1390" s="2423">
        <f>(C1390/C1408)*K1383</f>
        <v>0</v>
      </c>
      <c r="L1390" s="5021"/>
      <c r="M1390" s="5021"/>
      <c r="N1390" s="5022"/>
      <c r="O1390" s="2831"/>
      <c r="P1390" s="2856"/>
      <c r="Q1390" s="2856"/>
      <c r="R1390" s="2856"/>
      <c r="S1390" s="3202" t="s">
        <v>348</v>
      </c>
      <c r="T1390" s="3203"/>
      <c r="U1390" s="2961"/>
      <c r="V1390" s="2808"/>
      <c r="W1390" s="3183" t="str">
        <f t="shared" si="72"/>
        <v>saisir ou coller vos produits</v>
      </c>
      <c r="X1390" s="3184" t="str">
        <f t="shared" si="73"/>
        <v>saisir ou coller vos produits</v>
      </c>
      <c r="Y1390" s="3189" t="str">
        <f t="shared" si="74"/>
        <v>Saisir ou coller vos produits</v>
      </c>
      <c r="Z1390" s="2044"/>
      <c r="AA1390" s="3594" t="s">
        <v>2373</v>
      </c>
    </row>
    <row r="1391" spans="1:31" ht="21">
      <c r="A1391" s="5003"/>
      <c r="B1391" s="2225"/>
      <c r="C1391" s="2225"/>
      <c r="D1391" s="2195"/>
      <c r="E1391" s="2358"/>
      <c r="F1391" s="2423">
        <f>(B1391/C1412)*F1383</f>
        <v>0</v>
      </c>
      <c r="G1391" s="2423">
        <f>(B1391/C1413)*G1383</f>
        <v>0</v>
      </c>
      <c r="H1391" s="2423">
        <f>(B1391/C1414)*H1383</f>
        <v>0</v>
      </c>
      <c r="I1391" s="2423">
        <f>(B1391/C1415)*I1383</f>
        <v>0</v>
      </c>
      <c r="J1391" s="2423">
        <f>(B1391/B1408)*J1383</f>
        <v>0</v>
      </c>
      <c r="K1391" s="2423">
        <f>(C1391/C1408)*K1383</f>
        <v>0</v>
      </c>
      <c r="L1391" s="5021"/>
      <c r="M1391" s="5021"/>
      <c r="N1391" s="5022"/>
      <c r="O1391" s="2831"/>
      <c r="P1391" s="2856"/>
      <c r="Q1391" s="2856"/>
      <c r="R1391" s="2856"/>
      <c r="S1391" s="3202" t="s">
        <v>2747</v>
      </c>
      <c r="T1391" s="3203"/>
      <c r="U1391" s="2961"/>
      <c r="V1391" s="2808"/>
      <c r="W1391" s="3183" t="str">
        <f t="shared" si="72"/>
        <v>dans cette colonne E</v>
      </c>
      <c r="X1391" s="3184" t="str">
        <f t="shared" si="73"/>
        <v>dans cette colonne E</v>
      </c>
      <c r="Y1391" s="3189" t="str">
        <f t="shared" si="74"/>
        <v>Dans cette colonne E</v>
      </c>
      <c r="Z1391" s="2044"/>
      <c r="AA1391" s="3594" t="s">
        <v>2373</v>
      </c>
    </row>
    <row r="1392" spans="1:31" ht="21">
      <c r="A1392" s="5003"/>
      <c r="B1392" s="2225"/>
      <c r="C1392" s="2225"/>
      <c r="D1392" s="2195"/>
      <c r="E1392" s="2358"/>
      <c r="F1392" s="2423">
        <f>(B1392/C1412)*F1383</f>
        <v>0</v>
      </c>
      <c r="G1392" s="2423">
        <f>(B1392/C1413)*G1383</f>
        <v>0</v>
      </c>
      <c r="H1392" s="2423">
        <f>(B1392/C1414)*H1383</f>
        <v>0</v>
      </c>
      <c r="I1392" s="2423">
        <f>(B1392/C1415)*I1383</f>
        <v>0</v>
      </c>
      <c r="J1392" s="2423">
        <f>(B1392/B1408)*J1383</f>
        <v>0</v>
      </c>
      <c r="K1392" s="2423">
        <f>(C1392/C1408)*K1383</f>
        <v>0</v>
      </c>
      <c r="L1392" s="5021"/>
      <c r="M1392" s="5021"/>
      <c r="N1392" s="5022"/>
      <c r="O1392" s="2831"/>
      <c r="P1392" s="2856"/>
      <c r="Q1392" s="2856"/>
      <c r="R1392" s="2856"/>
      <c r="S1392" s="3202" t="s">
        <v>2748</v>
      </c>
      <c r="T1392" s="3203"/>
      <c r="U1392" s="2961" t="s">
        <v>2815</v>
      </c>
      <c r="V1392" s="2808"/>
      <c r="W1392" s="3183" t="str">
        <f t="shared" si="72"/>
        <v>et les grammages</v>
      </c>
      <c r="X1392" s="3184" t="str">
        <f t="shared" si="73"/>
        <v>et les grammages</v>
      </c>
      <c r="Y1392" s="3189" t="str">
        <f t="shared" si="74"/>
        <v>Et les grammages</v>
      </c>
      <c r="Z1392" s="2044"/>
      <c r="AA1392" s="3594" t="s">
        <v>2373</v>
      </c>
    </row>
    <row r="1393" spans="1:27" ht="21">
      <c r="A1393" s="5003"/>
      <c r="B1393" s="2225"/>
      <c r="C1393" s="2225"/>
      <c r="D1393" s="2195"/>
      <c r="E1393" s="2358"/>
      <c r="F1393" s="2423">
        <f>(B1393/C1412)*F1383</f>
        <v>0</v>
      </c>
      <c r="G1393" s="2423">
        <f>(B1393/C1413)*G1383</f>
        <v>0</v>
      </c>
      <c r="H1393" s="2423">
        <f>(B1393/C1414)*H1383</f>
        <v>0</v>
      </c>
      <c r="I1393" s="2423">
        <f>(B1393/C1415)*I1383</f>
        <v>0</v>
      </c>
      <c r="J1393" s="2423">
        <f>(B1393/B1408)*J1383</f>
        <v>0</v>
      </c>
      <c r="K1393" s="2423">
        <f>(C1393/C1408)*K1383</f>
        <v>0</v>
      </c>
      <c r="L1393" s="5021"/>
      <c r="M1393" s="5021"/>
      <c r="N1393" s="5022"/>
      <c r="O1393" s="2831"/>
      <c r="P1393" s="2856"/>
      <c r="Q1393" s="2856"/>
      <c r="R1393" s="2856"/>
      <c r="S1393" s="3202"/>
      <c r="T1393" s="3203"/>
      <c r="U1393" s="2961"/>
      <c r="V1393" s="2808"/>
      <c r="W1393" s="3183" t="str">
        <f t="shared" si="72"/>
        <v/>
      </c>
      <c r="X1393" s="3184" t="str">
        <f t="shared" si="73"/>
        <v/>
      </c>
      <c r="Y1393" s="3189" t="str">
        <f t="shared" si="74"/>
        <v/>
      </c>
      <c r="Z1393" s="2044"/>
      <c r="AA1393" s="3594" t="s">
        <v>2373</v>
      </c>
    </row>
    <row r="1394" spans="1:27" ht="21">
      <c r="A1394" s="5003"/>
      <c r="B1394" s="2225"/>
      <c r="C1394" s="2225"/>
      <c r="D1394" s="2195"/>
      <c r="E1394" s="2358"/>
      <c r="F1394" s="2423">
        <f>(B1394/C1412)*F1383</f>
        <v>0</v>
      </c>
      <c r="G1394" s="2423">
        <f>(B1394/C1413)*G1383</f>
        <v>0</v>
      </c>
      <c r="H1394" s="2423">
        <f>(B1394/C1414)*H1383</f>
        <v>0</v>
      </c>
      <c r="I1394" s="2423">
        <f>(B1394/C1415)*I1383</f>
        <v>0</v>
      </c>
      <c r="J1394" s="2423">
        <f>(B1394/B1408)*J1383</f>
        <v>0</v>
      </c>
      <c r="K1394" s="2423">
        <f>(C1394/C1408)*K1383</f>
        <v>0</v>
      </c>
      <c r="L1394" s="5021"/>
      <c r="M1394" s="5021"/>
      <c r="N1394" s="5022"/>
      <c r="O1394" s="2831"/>
      <c r="P1394" s="2856"/>
      <c r="Q1394" s="2856"/>
      <c r="R1394" s="2856"/>
      <c r="S1394" s="3202"/>
      <c r="T1394" s="3203"/>
      <c r="U1394" s="2961"/>
      <c r="V1394" s="2808"/>
      <c r="W1394" s="3183" t="str">
        <f t="shared" si="72"/>
        <v/>
      </c>
      <c r="X1394" s="3184" t="str">
        <f t="shared" si="73"/>
        <v/>
      </c>
      <c r="Y1394" s="3189" t="str">
        <f t="shared" si="74"/>
        <v/>
      </c>
      <c r="Z1394" s="2044"/>
      <c r="AA1394" s="3594" t="s">
        <v>2373</v>
      </c>
    </row>
    <row r="1395" spans="1:27" ht="21">
      <c r="A1395" s="5003"/>
      <c r="B1395" s="2225"/>
      <c r="C1395" s="2225"/>
      <c r="D1395" s="2195"/>
      <c r="E1395" s="2358"/>
      <c r="F1395" s="2423">
        <f>(B1395/C1412)*F1383</f>
        <v>0</v>
      </c>
      <c r="G1395" s="2423">
        <f>(B1395/C1413)*G1383</f>
        <v>0</v>
      </c>
      <c r="H1395" s="2423">
        <f>(B1395/C1414)*H1383</f>
        <v>0</v>
      </c>
      <c r="I1395" s="2423">
        <f>(B1395/C1415)*I1383</f>
        <v>0</v>
      </c>
      <c r="J1395" s="2423">
        <f>(B1395/B1408)*J1383</f>
        <v>0</v>
      </c>
      <c r="K1395" s="2423">
        <f>(C1395/C1408)*K1383</f>
        <v>0</v>
      </c>
      <c r="L1395" s="5021"/>
      <c r="M1395" s="5021"/>
      <c r="N1395" s="5022"/>
      <c r="O1395" s="2831"/>
      <c r="P1395" s="2856"/>
      <c r="Q1395" s="2856"/>
      <c r="R1395" s="2856"/>
      <c r="S1395" s="3202"/>
      <c r="T1395" s="3203"/>
      <c r="U1395" s="2961"/>
      <c r="V1395" s="2808"/>
      <c r="W1395" s="3183" t="str">
        <f t="shared" si="72"/>
        <v/>
      </c>
      <c r="X1395" s="3184" t="str">
        <f t="shared" si="73"/>
        <v/>
      </c>
      <c r="Y1395" s="3189" t="str">
        <f t="shared" si="74"/>
        <v/>
      </c>
      <c r="Z1395" s="2044"/>
      <c r="AA1395" s="3594" t="s">
        <v>2373</v>
      </c>
    </row>
    <row r="1396" spans="1:27" ht="21">
      <c r="A1396" s="5003"/>
      <c r="B1396" s="2225"/>
      <c r="C1396" s="2225"/>
      <c r="D1396" s="2195"/>
      <c r="E1396" s="2358"/>
      <c r="F1396" s="2423">
        <f>(B1396/C1412)*F1383</f>
        <v>0</v>
      </c>
      <c r="G1396" s="2423">
        <f>(B1396/C1413)*G1383</f>
        <v>0</v>
      </c>
      <c r="H1396" s="2423">
        <f>(B1396/C1414)*H1383</f>
        <v>0</v>
      </c>
      <c r="I1396" s="2423">
        <f>(B1396/C1415)*I1383</f>
        <v>0</v>
      </c>
      <c r="J1396" s="2423">
        <f>(B1396/B1408)*J1383</f>
        <v>0</v>
      </c>
      <c r="K1396" s="2423">
        <f>(C1396/C1408)*K1383</f>
        <v>0</v>
      </c>
      <c r="L1396" s="5021"/>
      <c r="M1396" s="5021"/>
      <c r="N1396" s="5022"/>
      <c r="O1396" s="2831"/>
      <c r="P1396" s="2856"/>
      <c r="Q1396" s="2856"/>
      <c r="R1396" s="2856"/>
      <c r="S1396" s="3202"/>
      <c r="T1396" s="3203"/>
      <c r="U1396" s="2961"/>
      <c r="V1396" s="2808"/>
      <c r="W1396" s="3183" t="str">
        <f t="shared" si="72"/>
        <v/>
      </c>
      <c r="X1396" s="3184" t="str">
        <f t="shared" si="73"/>
        <v/>
      </c>
      <c r="Y1396" s="3189" t="str">
        <f t="shared" si="74"/>
        <v/>
      </c>
      <c r="Z1396" s="2044"/>
      <c r="AA1396" s="3594" t="s">
        <v>2373</v>
      </c>
    </row>
    <row r="1397" spans="1:27" ht="21">
      <c r="A1397" s="5003"/>
      <c r="B1397" s="2225"/>
      <c r="C1397" s="2225"/>
      <c r="D1397" s="2195"/>
      <c r="E1397" s="2358"/>
      <c r="F1397" s="2423">
        <f>(B1397/C1412)*F1383</f>
        <v>0</v>
      </c>
      <c r="G1397" s="2423">
        <f>(B1397/C1413)*G1383</f>
        <v>0</v>
      </c>
      <c r="H1397" s="2423">
        <f>(B1397/C1414)*H1383</f>
        <v>0</v>
      </c>
      <c r="I1397" s="2423">
        <f>(B1397/C1415)*I1383</f>
        <v>0</v>
      </c>
      <c r="J1397" s="2423">
        <f>(B1397/B1408)*J1383</f>
        <v>0</v>
      </c>
      <c r="K1397" s="2423">
        <f>(C1397/C1408)*K1383</f>
        <v>0</v>
      </c>
      <c r="L1397" s="5021"/>
      <c r="M1397" s="5021"/>
      <c r="N1397" s="5022"/>
      <c r="O1397" s="2831"/>
      <c r="P1397" s="2856"/>
      <c r="Q1397" s="2856"/>
      <c r="R1397" s="2856"/>
      <c r="S1397" s="3202"/>
      <c r="T1397" s="3203"/>
      <c r="U1397" s="2961"/>
      <c r="V1397" s="2808"/>
      <c r="W1397" s="3183" t="str">
        <f t="shared" si="72"/>
        <v/>
      </c>
      <c r="X1397" s="3184" t="str">
        <f t="shared" si="73"/>
        <v/>
      </c>
      <c r="Y1397" s="3189" t="str">
        <f t="shared" si="74"/>
        <v/>
      </c>
      <c r="Z1397" s="2044"/>
      <c r="AA1397" s="3594" t="s">
        <v>2373</v>
      </c>
    </row>
    <row r="1398" spans="1:27" ht="21">
      <c r="A1398" s="5003"/>
      <c r="B1398" s="2225"/>
      <c r="C1398" s="2225"/>
      <c r="D1398" s="2195"/>
      <c r="E1398" s="2358"/>
      <c r="F1398" s="2423">
        <f>(B1398/C1412)*F1383</f>
        <v>0</v>
      </c>
      <c r="G1398" s="2423">
        <f>(B1398/C1413)*G1383</f>
        <v>0</v>
      </c>
      <c r="H1398" s="2423">
        <f>(B1398/C1414)*H1383</f>
        <v>0</v>
      </c>
      <c r="I1398" s="2423">
        <f>(B1398/C1415)*I1383</f>
        <v>0</v>
      </c>
      <c r="J1398" s="2423">
        <f>(B1398/B1408)*J1383</f>
        <v>0</v>
      </c>
      <c r="K1398" s="2423">
        <f>(C1398/C1408)*K1383</f>
        <v>0</v>
      </c>
      <c r="L1398" s="5021"/>
      <c r="M1398" s="5021"/>
      <c r="N1398" s="5022"/>
      <c r="O1398" s="2831"/>
      <c r="P1398" s="2856"/>
      <c r="Q1398" s="2856"/>
      <c r="R1398" s="2856"/>
      <c r="S1398" s="3202"/>
      <c r="T1398" s="3203"/>
      <c r="U1398" s="2961"/>
      <c r="V1398" s="2808"/>
      <c r="W1398" s="3183" t="str">
        <f t="shared" si="72"/>
        <v/>
      </c>
      <c r="X1398" s="3184" t="str">
        <f t="shared" si="73"/>
        <v/>
      </c>
      <c r="Y1398" s="3189" t="str">
        <f t="shared" si="74"/>
        <v/>
      </c>
      <c r="Z1398" s="2044"/>
      <c r="AA1398" s="3594" t="s">
        <v>2373</v>
      </c>
    </row>
    <row r="1399" spans="1:27" ht="21">
      <c r="A1399" s="5003"/>
      <c r="B1399" s="2225"/>
      <c r="C1399" s="2225"/>
      <c r="D1399" s="2195"/>
      <c r="E1399" s="2358"/>
      <c r="F1399" s="2423">
        <f>(B1399/C1412)*F1383</f>
        <v>0</v>
      </c>
      <c r="G1399" s="2423">
        <f>(B1399/C1413)*G1383</f>
        <v>0</v>
      </c>
      <c r="H1399" s="2423">
        <f>(B1399/C1414)*H1383</f>
        <v>0</v>
      </c>
      <c r="I1399" s="2423">
        <f>(B1399/C1415)*I1383</f>
        <v>0</v>
      </c>
      <c r="J1399" s="2423">
        <f>(B1399/B1408)*J1383</f>
        <v>0</v>
      </c>
      <c r="K1399" s="2423">
        <f>(C1399/C1408)*K1383</f>
        <v>0</v>
      </c>
      <c r="L1399" s="5021"/>
      <c r="M1399" s="5021"/>
      <c r="N1399" s="5022"/>
      <c r="O1399" s="2831"/>
      <c r="P1399" s="2856"/>
      <c r="Q1399" s="2856"/>
      <c r="R1399" s="2856"/>
      <c r="S1399" s="3202"/>
      <c r="T1399" s="3203"/>
      <c r="U1399" s="2961"/>
      <c r="V1399" s="2808"/>
      <c r="W1399" s="3183" t="str">
        <f t="shared" si="72"/>
        <v/>
      </c>
      <c r="X1399" s="3184" t="str">
        <f t="shared" si="73"/>
        <v/>
      </c>
      <c r="Y1399" s="3189" t="str">
        <f t="shared" si="74"/>
        <v/>
      </c>
      <c r="Z1399" s="2044"/>
      <c r="AA1399" s="3594" t="s">
        <v>2373</v>
      </c>
    </row>
    <row r="1400" spans="1:27" ht="21">
      <c r="A1400" s="5003"/>
      <c r="B1400" s="2225"/>
      <c r="C1400" s="2225"/>
      <c r="D1400" s="2195"/>
      <c r="E1400" s="2358"/>
      <c r="F1400" s="2423">
        <f>(B1400/C1412)*F1383</f>
        <v>0</v>
      </c>
      <c r="G1400" s="2423">
        <f>(B1400/C1413)*G1383</f>
        <v>0</v>
      </c>
      <c r="H1400" s="2423">
        <f>(B1400/C1414)*H1383</f>
        <v>0</v>
      </c>
      <c r="I1400" s="2423">
        <f>(B1400/C1415)*I1383</f>
        <v>0</v>
      </c>
      <c r="J1400" s="2423">
        <f>(B1400/B1408)*J1383</f>
        <v>0</v>
      </c>
      <c r="K1400" s="2423">
        <f>(C1400/C1408)*K1383</f>
        <v>0</v>
      </c>
      <c r="L1400" s="5021"/>
      <c r="M1400" s="5021"/>
      <c r="N1400" s="5022"/>
      <c r="O1400" s="2831"/>
      <c r="P1400" s="2856"/>
      <c r="Q1400" s="2856"/>
      <c r="R1400" s="2856"/>
      <c r="S1400" s="3202"/>
      <c r="T1400" s="3203"/>
      <c r="U1400" s="2961"/>
      <c r="V1400" s="2808"/>
      <c r="W1400" s="3183" t="str">
        <f t="shared" si="72"/>
        <v/>
      </c>
      <c r="X1400" s="3184" t="str">
        <f t="shared" si="73"/>
        <v/>
      </c>
      <c r="Y1400" s="3189" t="str">
        <f t="shared" si="74"/>
        <v/>
      </c>
      <c r="Z1400" s="2044"/>
      <c r="AA1400" s="3594" t="s">
        <v>2373</v>
      </c>
    </row>
    <row r="1401" spans="1:27" ht="21">
      <c r="A1401" s="5003"/>
      <c r="B1401" s="2225"/>
      <c r="C1401" s="2225"/>
      <c r="D1401" s="2195"/>
      <c r="E1401" s="2358"/>
      <c r="F1401" s="2423">
        <f>(B1401/C1412)*F1383</f>
        <v>0</v>
      </c>
      <c r="G1401" s="2423">
        <f>(B1401/C1413)*G1383</f>
        <v>0</v>
      </c>
      <c r="H1401" s="2423">
        <f>(B1401/C1414)*H1383</f>
        <v>0</v>
      </c>
      <c r="I1401" s="2423">
        <f>(B1401/C1415)*I1383</f>
        <v>0</v>
      </c>
      <c r="J1401" s="2423">
        <f>(B1401/B1408)*J1383</f>
        <v>0</v>
      </c>
      <c r="K1401" s="2423">
        <f>(C1401/C1408)*K1383</f>
        <v>0</v>
      </c>
      <c r="L1401" s="5021"/>
      <c r="M1401" s="5021"/>
      <c r="N1401" s="5022"/>
      <c r="O1401" s="2831"/>
      <c r="P1401" s="2856"/>
      <c r="Q1401" s="2856"/>
      <c r="R1401" s="2856"/>
      <c r="S1401" s="3202"/>
      <c r="T1401" s="3203"/>
      <c r="U1401" s="2961"/>
      <c r="V1401" s="2808"/>
      <c r="W1401" s="3183" t="str">
        <f t="shared" si="72"/>
        <v/>
      </c>
      <c r="X1401" s="3184" t="str">
        <f t="shared" si="73"/>
        <v/>
      </c>
      <c r="Y1401" s="3189" t="str">
        <f t="shared" si="74"/>
        <v/>
      </c>
      <c r="Z1401" s="2044"/>
      <c r="AA1401" s="3594" t="s">
        <v>2373</v>
      </c>
    </row>
    <row r="1402" spans="1:27" ht="21">
      <c r="A1402" s="5003"/>
      <c r="B1402" s="2225"/>
      <c r="C1402" s="2225"/>
      <c r="D1402" s="2195"/>
      <c r="E1402" s="2358"/>
      <c r="F1402" s="2423">
        <f>(B1402/C1412)*F1383</f>
        <v>0</v>
      </c>
      <c r="G1402" s="2423">
        <f>(B1402/C1413)*G1383</f>
        <v>0</v>
      </c>
      <c r="H1402" s="2423">
        <f>(B1402/C1414)*H1383</f>
        <v>0</v>
      </c>
      <c r="I1402" s="2423">
        <f>(B1402/C1415)*I1383</f>
        <v>0</v>
      </c>
      <c r="J1402" s="2423">
        <f>(B1402/B1408)*J1383</f>
        <v>0</v>
      </c>
      <c r="K1402" s="2423">
        <f>(C1402/C1408)*K1383</f>
        <v>0</v>
      </c>
      <c r="L1402" s="5021"/>
      <c r="M1402" s="5021"/>
      <c r="N1402" s="5022"/>
      <c r="O1402" s="2831"/>
      <c r="P1402" s="2856"/>
      <c r="Q1402" s="2856"/>
      <c r="R1402" s="2856"/>
      <c r="S1402" s="3202"/>
      <c r="T1402" s="3203"/>
      <c r="U1402" s="2961"/>
      <c r="V1402" s="2808"/>
      <c r="W1402" s="3183" t="str">
        <f t="shared" si="72"/>
        <v/>
      </c>
      <c r="X1402" s="3184" t="str">
        <f t="shared" si="73"/>
        <v/>
      </c>
      <c r="Y1402" s="3189" t="str">
        <f t="shared" si="74"/>
        <v/>
      </c>
      <c r="Z1402" s="2044"/>
      <c r="AA1402" s="3594" t="s">
        <v>2373</v>
      </c>
    </row>
    <row r="1403" spans="1:27" ht="21">
      <c r="A1403" s="5003"/>
      <c r="B1403" s="2225"/>
      <c r="C1403" s="2225"/>
      <c r="D1403" s="2195"/>
      <c r="E1403" s="2358"/>
      <c r="F1403" s="2423">
        <f>(B1403/C1412)*F1383</f>
        <v>0</v>
      </c>
      <c r="G1403" s="2423">
        <f>(B1403/C1413)*G1383</f>
        <v>0</v>
      </c>
      <c r="H1403" s="2423">
        <f>(B1403/C1414)*H1383</f>
        <v>0</v>
      </c>
      <c r="I1403" s="2423">
        <f>(B1403/C1415)*I1383</f>
        <v>0</v>
      </c>
      <c r="J1403" s="2423">
        <f>(B1403/B1408)*J1383</f>
        <v>0</v>
      </c>
      <c r="K1403" s="2423">
        <f>(C1403/C1408)*K1383</f>
        <v>0</v>
      </c>
      <c r="L1403" s="5021"/>
      <c r="M1403" s="5021"/>
      <c r="N1403" s="5022"/>
      <c r="O1403" s="2831"/>
      <c r="P1403" s="2856"/>
      <c r="Q1403" s="2856"/>
      <c r="R1403" s="2856"/>
      <c r="S1403" s="3202"/>
      <c r="T1403" s="3203"/>
      <c r="U1403" s="2961"/>
      <c r="V1403" s="2808"/>
      <c r="W1403" s="3183" t="str">
        <f t="shared" si="72"/>
        <v/>
      </c>
      <c r="X1403" s="3184" t="str">
        <f t="shared" si="73"/>
        <v/>
      </c>
      <c r="Y1403" s="3189" t="str">
        <f t="shared" si="74"/>
        <v/>
      </c>
      <c r="Z1403" s="2044"/>
      <c r="AA1403" s="3594" t="s">
        <v>2373</v>
      </c>
    </row>
    <row r="1404" spans="1:27" ht="21">
      <c r="A1404" s="5003"/>
      <c r="B1404" s="2225"/>
      <c r="C1404" s="2225"/>
      <c r="D1404" s="2638" t="s">
        <v>126</v>
      </c>
      <c r="E1404" s="2358"/>
      <c r="F1404" s="2423">
        <f>(B1404/C1412)*F1383</f>
        <v>0</v>
      </c>
      <c r="G1404" s="2423">
        <f>(B1404/C1413)*G1383</f>
        <v>0</v>
      </c>
      <c r="H1404" s="2423">
        <f>(B1404/C1414)*H1383</f>
        <v>0</v>
      </c>
      <c r="I1404" s="2423">
        <f>(B1404/C1415)*I1383</f>
        <v>0</v>
      </c>
      <c r="J1404" s="2423">
        <f>(B1404/B1408)*J1383</f>
        <v>0</v>
      </c>
      <c r="K1404" s="2423">
        <f>(C1404/C1408)*K1383</f>
        <v>0</v>
      </c>
      <c r="L1404" s="5021"/>
      <c r="M1404" s="5021"/>
      <c r="N1404" s="5022"/>
      <c r="O1404" s="2831"/>
      <c r="P1404" s="2856"/>
      <c r="Q1404" s="2856"/>
      <c r="R1404" s="2856"/>
      <c r="S1404" s="3202"/>
      <c r="T1404" s="3203"/>
      <c r="U1404" s="2961"/>
      <c r="V1404" s="2808"/>
      <c r="W1404" s="3183" t="str">
        <f t="shared" si="72"/>
        <v/>
      </c>
      <c r="X1404" s="3184" t="str">
        <f t="shared" si="73"/>
        <v/>
      </c>
      <c r="Y1404" s="3189" t="str">
        <f t="shared" si="74"/>
        <v/>
      </c>
      <c r="Z1404" s="2044"/>
      <c r="AA1404" s="3594" t="s">
        <v>2373</v>
      </c>
    </row>
    <row r="1405" spans="1:27" ht="21">
      <c r="A1405" s="5003"/>
      <c r="B1405" s="2225"/>
      <c r="C1405" s="2225"/>
      <c r="D1405" s="2638" t="s">
        <v>258</v>
      </c>
      <c r="E1405" s="2358"/>
      <c r="F1405" s="2423">
        <f>(B1405/C1412)*F1383</f>
        <v>0</v>
      </c>
      <c r="G1405" s="2423">
        <f>(B1405/C1413)*G1383</f>
        <v>0</v>
      </c>
      <c r="H1405" s="2423">
        <f>(B1405/C1414)*H1383</f>
        <v>0</v>
      </c>
      <c r="I1405" s="2423">
        <f>(B1405/C1415)*I1383</f>
        <v>0</v>
      </c>
      <c r="J1405" s="2423">
        <f>(B1405/B1408)*J1383</f>
        <v>0</v>
      </c>
      <c r="K1405" s="2423">
        <f>(C1405/C1408)*K1383</f>
        <v>0</v>
      </c>
      <c r="L1405" s="5021"/>
      <c r="M1405" s="5021"/>
      <c r="N1405" s="5022"/>
      <c r="O1405" s="2831"/>
      <c r="P1405" s="2856"/>
      <c r="Q1405" s="2856"/>
      <c r="R1405" s="2856"/>
      <c r="S1405" s="3202"/>
      <c r="T1405" s="3203"/>
      <c r="U1405" s="2961"/>
      <c r="V1405" s="2808"/>
      <c r="W1405" s="3183" t="str">
        <f t="shared" si="72"/>
        <v/>
      </c>
      <c r="X1405" s="3184" t="str">
        <f t="shared" si="73"/>
        <v/>
      </c>
      <c r="Y1405" s="3189" t="str">
        <f t="shared" si="74"/>
        <v/>
      </c>
      <c r="Z1405" s="2044"/>
      <c r="AA1405" s="3594" t="s">
        <v>2373</v>
      </c>
    </row>
    <row r="1406" spans="1:27" ht="21" customHeight="1">
      <c r="A1406" s="5003"/>
      <c r="B1406" s="2225"/>
      <c r="C1406" s="2225"/>
      <c r="D1406" s="2195"/>
      <c r="E1406" s="2358"/>
      <c r="F1406" s="2423">
        <f>(B1406/C1412)*F1383</f>
        <v>0</v>
      </c>
      <c r="G1406" s="2423">
        <f>(B1406/C1413)*G1383</f>
        <v>0</v>
      </c>
      <c r="H1406" s="2423">
        <f>(B1406/C1414)*H1383</f>
        <v>0</v>
      </c>
      <c r="I1406" s="2423">
        <f>(B1406/C1415)*I1383</f>
        <v>0</v>
      </c>
      <c r="J1406" s="2423">
        <f>(B1406/B1408)*J1383</f>
        <v>0</v>
      </c>
      <c r="K1406" s="2423">
        <f>(C1406/C1408)*K1383</f>
        <v>0</v>
      </c>
      <c r="L1406" s="5021"/>
      <c r="M1406" s="5021"/>
      <c r="N1406" s="5022"/>
      <c r="O1406" s="2831"/>
      <c r="P1406" s="2856"/>
      <c r="Q1406" s="2856"/>
      <c r="R1406" s="2856"/>
      <c r="S1406" s="3202"/>
      <c r="T1406" s="3203"/>
      <c r="U1406" s="2961"/>
      <c r="V1406" s="2808"/>
      <c r="W1406" s="3183" t="str">
        <f t="shared" si="72"/>
        <v/>
      </c>
      <c r="X1406" s="3184" t="str">
        <f t="shared" si="73"/>
        <v/>
      </c>
      <c r="Y1406" s="3189" t="str">
        <f t="shared" si="74"/>
        <v/>
      </c>
      <c r="Z1406" s="2044"/>
      <c r="AA1406" s="3594" t="s">
        <v>2373</v>
      </c>
    </row>
    <row r="1407" spans="1:27" ht="21">
      <c r="A1407" s="5003"/>
      <c r="B1407" s="2511"/>
      <c r="C1407" s="2511"/>
      <c r="D1407" s="2358"/>
      <c r="E1407" s="2358"/>
      <c r="F1407" s="2628"/>
      <c r="G1407" s="2628"/>
      <c r="H1407" s="2628"/>
      <c r="I1407" s="2628"/>
      <c r="J1407" s="2358"/>
      <c r="K1407" s="2358"/>
      <c r="L1407" s="5021"/>
      <c r="M1407" s="5021"/>
      <c r="N1407" s="5022"/>
      <c r="O1407" s="2831"/>
      <c r="P1407" s="2856"/>
      <c r="Q1407" s="2856"/>
      <c r="R1407" s="2856"/>
      <c r="S1407" s="3202"/>
      <c r="T1407" s="3203"/>
      <c r="U1407" s="2961"/>
      <c r="V1407" s="2808"/>
      <c r="W1407" s="3183" t="str">
        <f t="shared" si="72"/>
        <v/>
      </c>
      <c r="X1407" s="3184" t="str">
        <f t="shared" si="73"/>
        <v/>
      </c>
      <c r="Y1407" s="3189" t="str">
        <f t="shared" si="74"/>
        <v/>
      </c>
      <c r="Z1407" s="2044"/>
      <c r="AA1407" s="3594" t="s">
        <v>2373</v>
      </c>
    </row>
    <row r="1408" spans="1:27" ht="21">
      <c r="A1408" s="5003"/>
      <c r="B1408" s="2630">
        <f>SUM(B1387:B1406)</f>
        <v>3.8000000000000003</v>
      </c>
      <c r="C1408" s="2630">
        <f>SUM(C1387:C1406)</f>
        <v>0.33499999999999996</v>
      </c>
      <c r="D1408" s="2631"/>
      <c r="E1408" s="2632" t="s">
        <v>313</v>
      </c>
      <c r="F1408" s="2633">
        <f>SUM(F1387:F1406)</f>
        <v>1.7272727272727275</v>
      </c>
      <c r="G1408" s="2633">
        <f>SUM(G1387:G1406)</f>
        <v>0.87692307692307703</v>
      </c>
      <c r="H1408" s="2633">
        <f>SUM(H1387:H1407)</f>
        <v>6.333333333333333</v>
      </c>
      <c r="I1408" s="2633">
        <f>SUM(I1387:I1407)</f>
        <v>7.6000000000000005</v>
      </c>
      <c r="J1408" s="2633">
        <f>SUM(J1387:J1407)</f>
        <v>1.4999999999999998</v>
      </c>
      <c r="K1408" s="2633">
        <f>SUM(K1387:K1407)</f>
        <v>2</v>
      </c>
      <c r="L1408" s="5021"/>
      <c r="M1408" s="5021"/>
      <c r="N1408" s="5022"/>
      <c r="O1408" s="2831"/>
      <c r="P1408" s="2856"/>
      <c r="Q1408" s="2856"/>
      <c r="R1408" s="2856"/>
      <c r="S1408" s="3202"/>
      <c r="T1408" s="3203"/>
      <c r="U1408" s="2961"/>
      <c r="V1408" s="2808"/>
      <c r="W1408" s="3183" t="str">
        <f t="shared" si="72"/>
        <v/>
      </c>
      <c r="X1408" s="3184" t="str">
        <f t="shared" si="73"/>
        <v/>
      </c>
      <c r="Y1408" s="3189" t="str">
        <f t="shared" si="74"/>
        <v/>
      </c>
      <c r="Z1408" s="2044"/>
      <c r="AA1408" s="3594" t="s">
        <v>2373</v>
      </c>
    </row>
    <row r="1409" spans="1:32" ht="21">
      <c r="A1409" s="5003"/>
      <c r="B1409" s="2630"/>
      <c r="C1409" s="2630"/>
      <c r="D1409" s="2631"/>
      <c r="E1409" s="2632"/>
      <c r="F1409" s="2168"/>
      <c r="G1409" s="2168"/>
      <c r="H1409" s="2168"/>
      <c r="I1409" s="2168"/>
      <c r="J1409" s="2168"/>
      <c r="K1409" s="2168"/>
      <c r="L1409" s="2511"/>
      <c r="M1409" s="2511"/>
      <c r="N1409" s="2629"/>
      <c r="O1409" s="2831"/>
      <c r="P1409" s="2856"/>
      <c r="Q1409" s="2856"/>
      <c r="R1409" s="2856"/>
      <c r="S1409" s="3202"/>
      <c r="T1409" s="3203"/>
      <c r="U1409" s="2961"/>
      <c r="V1409" s="2808"/>
      <c r="W1409" s="3183" t="str">
        <f t="shared" si="72"/>
        <v/>
      </c>
      <c r="X1409" s="3184" t="str">
        <f t="shared" si="73"/>
        <v/>
      </c>
      <c r="Y1409" s="3189" t="str">
        <f t="shared" si="74"/>
        <v/>
      </c>
      <c r="Z1409" s="2044"/>
      <c r="AA1409" s="3755" t="s">
        <v>2974</v>
      </c>
      <c r="AB1409" s="2834"/>
      <c r="AC1409" s="2834"/>
      <c r="AD1409" s="2834"/>
      <c r="AE1409" s="2834"/>
    </row>
    <row r="1410" spans="1:32" ht="23.25">
      <c r="A1410" s="5003"/>
      <c r="B1410" s="4959" t="s">
        <v>767</v>
      </c>
      <c r="C1410" s="4959"/>
      <c r="D1410" s="4959"/>
      <c r="E1410" s="4959"/>
      <c r="F1410" s="4959"/>
      <c r="G1410" s="4959"/>
      <c r="H1410" s="4959"/>
      <c r="I1410" s="4959"/>
      <c r="J1410" s="4959"/>
      <c r="K1410" s="4959"/>
      <c r="L1410" s="4959"/>
      <c r="M1410" s="4959"/>
      <c r="N1410" s="4959"/>
      <c r="O1410" s="2831"/>
      <c r="P1410" s="2856"/>
      <c r="Q1410" s="2856"/>
      <c r="R1410" s="2856"/>
      <c r="S1410" s="3206"/>
      <c r="T1410" s="3207"/>
      <c r="U1410" s="5036" t="s">
        <v>2427</v>
      </c>
      <c r="V1410" s="5037"/>
      <c r="W1410" s="3196"/>
      <c r="X1410" s="3196"/>
      <c r="Y1410" s="3208"/>
      <c r="Z1410" s="2044"/>
      <c r="AA1410" s="3755" t="s">
        <v>2974</v>
      </c>
      <c r="AB1410" s="2834"/>
      <c r="AC1410" s="2834"/>
      <c r="AD1410" s="2834"/>
      <c r="AE1410" s="2834"/>
    </row>
    <row r="1411" spans="1:32" ht="21">
      <c r="A1411" s="5003"/>
      <c r="B1411" s="2634"/>
      <c r="C1411" s="2634" t="s">
        <v>637</v>
      </c>
      <c r="D1411" s="2631"/>
      <c r="E1411" s="2358"/>
      <c r="F1411" s="2168"/>
      <c r="G1411" s="2168"/>
      <c r="H1411" s="2168"/>
      <c r="I1411" s="2168"/>
      <c r="J1411" s="2168"/>
      <c r="K1411" s="2168"/>
      <c r="L1411" s="2511"/>
      <c r="M1411" s="2511"/>
      <c r="N1411" s="2629"/>
      <c r="O1411" s="2831"/>
      <c r="P1411" s="2856"/>
      <c r="Q1411" s="2856"/>
      <c r="R1411" s="2856"/>
      <c r="S1411" s="2912"/>
      <c r="T1411" s="624"/>
      <c r="U1411" s="5038" t="s">
        <v>2788</v>
      </c>
      <c r="V1411" s="5039"/>
      <c r="W1411" s="3197"/>
      <c r="X1411" s="3197"/>
      <c r="Y1411" s="3209"/>
      <c r="Z1411" s="2044"/>
      <c r="AA1411" s="3755" t="s">
        <v>2974</v>
      </c>
      <c r="AB1411" s="2834"/>
      <c r="AC1411" s="2834"/>
      <c r="AD1411" s="2834"/>
      <c r="AE1411" s="2834"/>
    </row>
    <row r="1412" spans="1:32" ht="21.75" thickBot="1">
      <c r="A1412" s="5003"/>
      <c r="B1412" s="2358"/>
      <c r="C1412" s="2635">
        <v>11</v>
      </c>
      <c r="D1412" s="2195" t="s">
        <v>619</v>
      </c>
      <c r="E1412" s="2630"/>
      <c r="F1412" s="2358"/>
      <c r="G1412" s="2358"/>
      <c r="H1412" s="2168" t="s">
        <v>638</v>
      </c>
      <c r="I1412" s="2168"/>
      <c r="J1412" s="2511"/>
      <c r="K1412" s="2511"/>
      <c r="L1412" s="2511"/>
      <c r="M1412" s="2511"/>
      <c r="N1412" s="2629"/>
      <c r="O1412" s="2831"/>
      <c r="P1412" s="2856"/>
      <c r="Q1412" s="2856"/>
      <c r="R1412" s="2856"/>
      <c r="S1412" s="3205"/>
      <c r="T1412" s="551"/>
      <c r="U1412" s="5040"/>
      <c r="V1412" s="5041"/>
      <c r="W1412" s="3198"/>
      <c r="X1412" s="3198"/>
      <c r="Y1412" s="3210"/>
      <c r="Z1412" s="2044"/>
      <c r="AA1412" s="3755" t="s">
        <v>2974</v>
      </c>
      <c r="AB1412" s="2834"/>
      <c r="AC1412" s="2834"/>
      <c r="AD1412" s="2834"/>
      <c r="AE1412" s="2834"/>
    </row>
    <row r="1413" spans="1:32" ht="16.5" customHeight="1" thickBot="1">
      <c r="A1413" s="5003"/>
      <c r="B1413" s="2358"/>
      <c r="C1413" s="2635">
        <v>13</v>
      </c>
      <c r="D1413" s="2195" t="s">
        <v>620</v>
      </c>
      <c r="E1413" s="2630"/>
      <c r="F1413" s="2358"/>
      <c r="G1413" s="2358"/>
      <c r="H1413" s="2168" t="s">
        <v>639</v>
      </c>
      <c r="I1413" s="2168"/>
      <c r="J1413" s="2511"/>
      <c r="K1413" s="2511"/>
      <c r="L1413" s="2511"/>
      <c r="M1413" s="2511"/>
      <c r="N1413" s="2629"/>
      <c r="O1413" s="2831"/>
      <c r="P1413" s="2856"/>
      <c r="Q1413" s="2856"/>
      <c r="R1413" s="2856"/>
      <c r="S1413" s="3204">
        <f t="shared" ref="S1413:Y1413" ca="1" si="75">CELL("largeur",S1413)</f>
        <v>42</v>
      </c>
      <c r="T1413" s="3204">
        <f t="shared" ca="1" si="75"/>
        <v>12</v>
      </c>
      <c r="U1413" s="3164">
        <f t="shared" ca="1" si="75"/>
        <v>28</v>
      </c>
      <c r="V1413" s="3164">
        <f t="shared" ca="1" si="75"/>
        <v>36</v>
      </c>
      <c r="W1413" s="3164">
        <f t="shared" ca="1" si="75"/>
        <v>36</v>
      </c>
      <c r="X1413" s="3164">
        <f t="shared" ca="1" si="75"/>
        <v>35</v>
      </c>
      <c r="Y1413" s="3164">
        <f t="shared" ca="1" si="75"/>
        <v>48</v>
      </c>
      <c r="Z1413" s="2044"/>
      <c r="AA1413" s="3755" t="s">
        <v>2974</v>
      </c>
      <c r="AB1413" s="2834"/>
      <c r="AC1413" s="2834"/>
      <c r="AD1413" s="2834"/>
      <c r="AE1413" s="2834"/>
    </row>
    <row r="1414" spans="1:32" ht="18.75" customHeight="1">
      <c r="A1414" s="5003"/>
      <c r="B1414" s="2358"/>
      <c r="C1414" s="2635">
        <v>6</v>
      </c>
      <c r="D1414" s="2631" t="s">
        <v>621</v>
      </c>
      <c r="E1414" s="2630"/>
      <c r="F1414" s="2358"/>
      <c r="G1414" s="2358"/>
      <c r="H1414" s="2168"/>
      <c r="I1414" s="2168"/>
      <c r="J1414" s="2511"/>
      <c r="K1414" s="2511"/>
      <c r="L1414" s="2511"/>
      <c r="M1414" s="2511"/>
      <c r="N1414" s="2629"/>
      <c r="O1414" s="2831"/>
      <c r="P1414" s="3565" t="s">
        <v>2924</v>
      </c>
      <c r="Q1414" s="3514" t="s">
        <v>2253</v>
      </c>
      <c r="R1414" s="2856"/>
      <c r="S1414" s="3199" t="s">
        <v>2781</v>
      </c>
      <c r="T1414" s="3137"/>
      <c r="U1414" s="3137"/>
      <c r="V1414" s="3140"/>
      <c r="W1414" s="2869" t="s">
        <v>2402</v>
      </c>
      <c r="X1414" s="2870"/>
      <c r="Y1414" s="2871"/>
      <c r="Z1414" s="2044"/>
      <c r="AA1414" s="3755" t="s">
        <v>2974</v>
      </c>
      <c r="AB1414" s="2834"/>
      <c r="AC1414" s="2834"/>
      <c r="AD1414" s="2834"/>
      <c r="AE1414" s="2834"/>
    </row>
    <row r="1415" spans="1:32" ht="18.75" customHeight="1">
      <c r="A1415" s="5003"/>
      <c r="B1415" s="2358"/>
      <c r="C1415" s="2635">
        <v>4</v>
      </c>
      <c r="D1415" s="2631" t="s">
        <v>622</v>
      </c>
      <c r="E1415" s="2630"/>
      <c r="F1415" s="2358"/>
      <c r="G1415" s="2358"/>
      <c r="H1415" s="2168"/>
      <c r="I1415" s="2168"/>
      <c r="J1415" s="2511"/>
      <c r="K1415" s="2511"/>
      <c r="L1415" s="2511"/>
      <c r="M1415" s="2511"/>
      <c r="N1415" s="2629"/>
      <c r="O1415" s="2831"/>
      <c r="P1415" s="3511" t="s">
        <v>870</v>
      </c>
      <c r="Q1415" s="3514" t="s">
        <v>870</v>
      </c>
      <c r="R1415" s="2856"/>
      <c r="S1415" s="3200" t="s">
        <v>2783</v>
      </c>
      <c r="T1415" s="3138"/>
      <c r="U1415" s="3138"/>
      <c r="V1415" s="3141"/>
      <c r="W1415" s="2868" t="s">
        <v>2404</v>
      </c>
      <c r="X1415" s="2872"/>
      <c r="Y1415" s="3193"/>
      <c r="Z1415" s="2044"/>
      <c r="AA1415" s="3755" t="s">
        <v>2974</v>
      </c>
      <c r="AB1415" s="2834"/>
      <c r="AC1415" s="2834"/>
      <c r="AD1415" s="2834"/>
      <c r="AE1415" s="2834"/>
    </row>
    <row r="1416" spans="1:32" ht="19.5" customHeight="1" thickBot="1">
      <c r="A1416" s="5003"/>
      <c r="B1416" s="2636"/>
      <c r="C1416" s="2508"/>
      <c r="D1416" s="2508"/>
      <c r="E1416" s="2508"/>
      <c r="F1416" s="2637"/>
      <c r="G1416" s="2358"/>
      <c r="H1416" s="2359"/>
      <c r="I1416" s="2511"/>
      <c r="J1416" s="2511"/>
      <c r="K1416" s="2511"/>
      <c r="L1416" s="2511"/>
      <c r="M1416" s="2359"/>
      <c r="N1416" s="2629"/>
      <c r="O1416" s="2831"/>
      <c r="P1416" s="3511" t="s">
        <v>316</v>
      </c>
      <c r="Q1416" s="3514" t="s">
        <v>316</v>
      </c>
      <c r="R1416" s="2856"/>
      <c r="S1416" s="3200" t="s">
        <v>2782</v>
      </c>
      <c r="T1416" s="3138"/>
      <c r="U1416" s="3138"/>
      <c r="V1416" s="3142"/>
      <c r="W1416" s="2868" t="s">
        <v>2406</v>
      </c>
      <c r="X1416" s="2872"/>
      <c r="Y1416" s="3193"/>
      <c r="Z1416" s="2044"/>
      <c r="AA1416" s="3755" t="s">
        <v>2974</v>
      </c>
      <c r="AB1416" s="2834"/>
      <c r="AC1416" s="2834"/>
      <c r="AD1416" s="2834"/>
      <c r="AE1416" s="2834"/>
    </row>
    <row r="1417" spans="1:32" ht="18.75" customHeight="1">
      <c r="A1417" s="5003"/>
      <c r="B1417" s="2639" t="s">
        <v>24</v>
      </c>
      <c r="C1417" s="2640" t="s">
        <v>778</v>
      </c>
      <c r="D1417" s="2641"/>
      <c r="E1417" s="2641"/>
      <c r="F1417" s="2641"/>
      <c r="G1417" s="2641"/>
      <c r="H1417" s="2641"/>
      <c r="I1417" s="2641"/>
      <c r="J1417" s="2641"/>
      <c r="K1417" s="2641"/>
      <c r="L1417" s="2641"/>
      <c r="M1417" s="2641"/>
      <c r="N1417" s="2642"/>
      <c r="O1417" s="2831"/>
      <c r="P1417" s="3511" t="s">
        <v>647</v>
      </c>
      <c r="Q1417" s="3514" t="s">
        <v>647</v>
      </c>
      <c r="R1417" s="2856"/>
      <c r="S1417" s="3200" t="s">
        <v>2407</v>
      </c>
      <c r="T1417" s="3138"/>
      <c r="U1417" s="3138"/>
      <c r="V1417" s="3143"/>
      <c r="W1417" s="2868" t="s">
        <v>2408</v>
      </c>
      <c r="X1417" s="2872"/>
      <c r="Y1417" s="3193"/>
      <c r="Z1417" s="2044"/>
      <c r="AA1417" s="3755" t="s">
        <v>2974</v>
      </c>
      <c r="AB1417" s="2834"/>
      <c r="AC1417" s="2834"/>
      <c r="AD1417" s="2834"/>
      <c r="AE1417" s="2834"/>
    </row>
    <row r="1418" spans="1:32" ht="18.75" customHeight="1">
      <c r="A1418" s="5003"/>
      <c r="B1418" s="2643" t="s">
        <v>264</v>
      </c>
      <c r="C1418" s="2644" t="s">
        <v>640</v>
      </c>
      <c r="D1418" s="2645"/>
      <c r="E1418" s="2645"/>
      <c r="F1418" s="2645"/>
      <c r="G1418" s="2645"/>
      <c r="H1418" s="2645"/>
      <c r="I1418" s="2645"/>
      <c r="J1418" s="2645"/>
      <c r="K1418" s="2645"/>
      <c r="L1418" s="2645"/>
      <c r="M1418" s="2511"/>
      <c r="N1418" s="2646"/>
      <c r="O1418" s="2831"/>
      <c r="P1418" s="3511" t="s">
        <v>626</v>
      </c>
      <c r="Q1418" s="3514" t="s">
        <v>626</v>
      </c>
      <c r="R1418" s="2856"/>
      <c r="S1418" s="3200" t="s">
        <v>2409</v>
      </c>
      <c r="T1418" s="3138"/>
      <c r="U1418" s="3138"/>
      <c r="V1418" s="3143"/>
      <c r="W1418" s="2868" t="s">
        <v>2410</v>
      </c>
      <c r="X1418" s="2872"/>
      <c r="Y1418" s="3193"/>
      <c r="Z1418" s="2044"/>
      <c r="AA1418" s="3755" t="s">
        <v>2974</v>
      </c>
      <c r="AB1418" s="2834"/>
      <c r="AC1418" s="2834"/>
      <c r="AD1418" s="2834"/>
      <c r="AE1418" s="2834"/>
    </row>
    <row r="1419" spans="1:32" ht="19.5" customHeight="1" thickBot="1">
      <c r="A1419" s="5003"/>
      <c r="B1419" s="2619" t="s">
        <v>264</v>
      </c>
      <c r="C1419" s="2647" t="s">
        <v>641</v>
      </c>
      <c r="D1419" s="2645"/>
      <c r="E1419" s="2645"/>
      <c r="F1419" s="2645"/>
      <c r="G1419" s="2645"/>
      <c r="H1419" s="2645"/>
      <c r="I1419" s="2645"/>
      <c r="J1419" s="2645"/>
      <c r="K1419" s="2645"/>
      <c r="L1419" s="2645"/>
      <c r="M1419" s="2511"/>
      <c r="N1419" s="2737" t="s">
        <v>2387</v>
      </c>
      <c r="O1419" s="2831"/>
      <c r="P1419" s="516"/>
      <c r="Q1419" s="516"/>
      <c r="R1419" s="2856"/>
      <c r="S1419" s="3201"/>
      <c r="T1419" s="3139"/>
      <c r="U1419" s="3139"/>
      <c r="V1419" s="3144"/>
      <c r="W1419" s="2873" t="s">
        <v>2411</v>
      </c>
      <c r="X1419" s="2874"/>
      <c r="Y1419" s="2875"/>
      <c r="Z1419" s="2044"/>
      <c r="AA1419" s="3755" t="s">
        <v>2974</v>
      </c>
      <c r="AB1419" s="2834"/>
      <c r="AC1419" s="2834"/>
      <c r="AD1419" s="2834"/>
      <c r="AE1419" s="2834"/>
    </row>
    <row r="1420" spans="1:32" ht="15.75" customHeight="1">
      <c r="A1420" s="5003"/>
      <c r="B1420" s="2648" t="s">
        <v>266</v>
      </c>
      <c r="C1420" s="5032" t="str">
        <f ca="1">CELL("nomfichier")</f>
        <v>E:\0-UPRT\1-UPRT.FR-SITE-WEB\ff-fiches-fabrications\ff-fiches-fabrication-maj-08-2020\[ff-14.A-restauration-13.postits-au-poids.xlsx]Epurer un texte (2)</v>
      </c>
      <c r="D1420" s="5032"/>
      <c r="E1420" s="5032"/>
      <c r="F1420" s="5032"/>
      <c r="G1420" s="5032"/>
      <c r="H1420" s="5032"/>
      <c r="I1420" s="5032"/>
      <c r="J1420" s="5032"/>
      <c r="K1420" s="5032"/>
      <c r="L1420" s="5032"/>
      <c r="M1420" s="5032"/>
      <c r="N1420" s="5033"/>
      <c r="O1420" s="2831"/>
      <c r="P1420" s="3512" t="s">
        <v>2927</v>
      </c>
      <c r="Q1420" s="3512"/>
      <c r="R1420" s="2856"/>
      <c r="S1420" s="2856"/>
      <c r="T1420" s="2856"/>
      <c r="U1420" s="2831"/>
      <c r="V1420" s="2831"/>
      <c r="W1420" s="2831"/>
      <c r="X1420" s="2831"/>
      <c r="Y1420" s="2831"/>
      <c r="Z1420" s="2044"/>
      <c r="AA1420" s="3755" t="s">
        <v>2974</v>
      </c>
      <c r="AB1420" s="2834"/>
      <c r="AC1420" s="2834"/>
      <c r="AD1420" s="2834"/>
      <c r="AE1420" s="2834"/>
    </row>
    <row r="1421" spans="1:32" ht="15" customHeight="1">
      <c r="A1421" s="5003"/>
      <c r="B1421" s="2649" t="s">
        <v>268</v>
      </c>
      <c r="C1421" s="5034" t="s">
        <v>779</v>
      </c>
      <c r="D1421" s="5034"/>
      <c r="E1421" s="5034"/>
      <c r="F1421" s="5034"/>
      <c r="G1421" s="5034"/>
      <c r="H1421" s="5034"/>
      <c r="I1421" s="5034"/>
      <c r="J1421" s="5034"/>
      <c r="K1421" s="5034"/>
      <c r="L1421" s="5034"/>
      <c r="M1421" s="5034"/>
      <c r="N1421" s="5035"/>
      <c r="O1421" s="2831"/>
      <c r="P1421" s="3565"/>
      <c r="Q1421" s="3514"/>
      <c r="R1421" s="2856"/>
      <c r="S1421" s="2856"/>
      <c r="T1421" s="2856"/>
      <c r="U1421" s="2831"/>
      <c r="V1421" s="2831"/>
      <c r="W1421" s="2831"/>
      <c r="X1421" s="2831"/>
      <c r="Y1421" s="2831"/>
      <c r="Z1421" s="2044"/>
      <c r="AA1421" s="3755" t="s">
        <v>2974</v>
      </c>
      <c r="AB1421" s="2834"/>
      <c r="AC1421" s="2834"/>
      <c r="AD1421" s="2834"/>
      <c r="AE1421" s="2834"/>
    </row>
    <row r="1422" spans="1:32" ht="15.75" customHeight="1">
      <c r="A1422" s="5003"/>
      <c r="B1422" s="4960" t="s">
        <v>642</v>
      </c>
      <c r="C1422" s="4961"/>
      <c r="D1422" s="4961"/>
      <c r="E1422" s="4961"/>
      <c r="F1422" s="4961"/>
      <c r="G1422" s="4961"/>
      <c r="H1422" s="4961"/>
      <c r="I1422" s="4961"/>
      <c r="J1422" s="4961"/>
      <c r="K1422" s="4961"/>
      <c r="L1422" s="4961"/>
      <c r="M1422" s="4961"/>
      <c r="N1422" s="4962"/>
      <c r="O1422" s="2856"/>
      <c r="P1422" s="2856"/>
      <c r="Q1422" s="2856"/>
      <c r="R1422" s="2856"/>
      <c r="S1422" s="2856"/>
      <c r="T1422" s="2856"/>
      <c r="U1422" s="2831"/>
      <c r="V1422" s="2831"/>
      <c r="W1422" s="2831"/>
      <c r="X1422" s="2831"/>
      <c r="Y1422" s="2831"/>
      <c r="Z1422" s="2044"/>
      <c r="AA1422" s="3755" t="s">
        <v>2974</v>
      </c>
      <c r="AB1422" s="2834"/>
      <c r="AC1422" s="2834"/>
      <c r="AD1422" s="2834"/>
      <c r="AE1422" s="2834"/>
    </row>
    <row r="1423" spans="1:32" ht="16.5" customHeight="1" thickBot="1">
      <c r="A1423" s="5003"/>
      <c r="B1423" s="4963"/>
      <c r="C1423" s="4964"/>
      <c r="D1423" s="4964"/>
      <c r="E1423" s="4964"/>
      <c r="F1423" s="4964"/>
      <c r="G1423" s="4964"/>
      <c r="H1423" s="4964"/>
      <c r="I1423" s="4964"/>
      <c r="J1423" s="4964"/>
      <c r="K1423" s="4964"/>
      <c r="L1423" s="4964"/>
      <c r="M1423" s="4964"/>
      <c r="N1423" s="4965"/>
      <c r="O1423" s="2856"/>
      <c r="P1423" s="2856"/>
      <c r="Q1423" s="2856"/>
      <c r="R1423" s="2856"/>
      <c r="S1423" s="2856"/>
      <c r="T1423" s="2856"/>
      <c r="U1423" s="2831"/>
      <c r="V1423" s="2831"/>
      <c r="W1423" s="2831"/>
      <c r="X1423" s="2831"/>
      <c r="Y1423" s="2831"/>
      <c r="Z1423" s="2044"/>
      <c r="AA1423" s="3755" t="s">
        <v>2974</v>
      </c>
      <c r="AB1423" s="2834"/>
      <c r="AC1423" s="2834"/>
      <c r="AD1423" s="2834"/>
      <c r="AE1423" s="2834"/>
    </row>
    <row r="1424" spans="1:32" ht="15" customHeight="1">
      <c r="A1424" s="5003"/>
      <c r="B1424" s="5084"/>
      <c r="C1424" s="5084"/>
      <c r="D1424" s="5084"/>
      <c r="E1424" s="5084"/>
      <c r="F1424" s="5084"/>
      <c r="G1424" s="5084"/>
      <c r="H1424" s="5084"/>
      <c r="I1424" s="5084"/>
      <c r="J1424" s="5084"/>
      <c r="K1424" s="5084"/>
      <c r="L1424" s="5084"/>
      <c r="M1424" s="5084"/>
      <c r="N1424" s="5084"/>
      <c r="O1424" s="5084"/>
      <c r="P1424" s="5084"/>
      <c r="Q1424" s="5084"/>
      <c r="R1424" s="5084"/>
      <c r="S1424" s="5084"/>
      <c r="T1424" s="5084"/>
      <c r="U1424" s="5084"/>
      <c r="V1424" s="5084"/>
      <c r="W1424" s="5084"/>
      <c r="X1424" s="5084"/>
      <c r="Y1424" s="5084"/>
      <c r="Z1424" s="2044"/>
      <c r="AA1424" s="3595"/>
      <c r="AB1424" s="2044"/>
      <c r="AC1424" s="2044"/>
      <c r="AD1424" s="2044"/>
      <c r="AE1424" s="2044"/>
      <c r="AF1424" s="2044"/>
    </row>
    <row r="1425" spans="1:32" ht="15" customHeight="1">
      <c r="A1425" s="2352"/>
      <c r="B1425" s="2352"/>
      <c r="C1425" s="2352"/>
      <c r="D1425" s="2352"/>
      <c r="E1425" s="2352"/>
      <c r="F1425" s="2352"/>
      <c r="G1425" s="2352"/>
      <c r="H1425" s="2352"/>
      <c r="I1425" s="2352"/>
      <c r="J1425" s="2352"/>
      <c r="K1425" s="2352"/>
      <c r="L1425" s="2352"/>
      <c r="M1425" s="2352"/>
      <c r="N1425" s="2352"/>
      <c r="O1425" s="2856"/>
      <c r="P1425" s="2856"/>
      <c r="Q1425" s="2856"/>
      <c r="R1425" s="2856"/>
      <c r="S1425" s="2856"/>
      <c r="T1425" s="2856"/>
      <c r="U1425" s="2044"/>
      <c r="V1425" s="2044"/>
      <c r="W1425" s="2044"/>
      <c r="X1425" s="2044"/>
      <c r="Y1425" s="2044"/>
      <c r="Z1425" s="2044"/>
      <c r="AA1425" s="2044"/>
      <c r="AB1425" s="2044"/>
      <c r="AC1425" s="2044"/>
      <c r="AD1425" s="2044"/>
      <c r="AE1425" s="2044"/>
      <c r="AF1425" s="2044"/>
    </row>
    <row r="1426" spans="1:32" ht="18.75">
      <c r="A1426" s="2145"/>
      <c r="B1426" s="2145"/>
      <c r="C1426" s="2145"/>
      <c r="D1426" s="2145"/>
      <c r="E1426" s="2145"/>
      <c r="F1426" s="2145"/>
      <c r="G1426" s="2145"/>
      <c r="H1426" s="2145"/>
      <c r="I1426" s="2145"/>
      <c r="J1426" s="2145"/>
      <c r="K1426" s="2145"/>
      <c r="L1426" s="2145"/>
      <c r="M1426" s="2145"/>
      <c r="N1426" s="2145"/>
      <c r="O1426" s="2145"/>
      <c r="P1426" s="2145"/>
      <c r="Q1426" s="2145"/>
      <c r="R1426" s="2145"/>
      <c r="S1426" s="2145"/>
      <c r="T1426" s="2145"/>
      <c r="U1426" s="2145"/>
      <c r="V1426" s="2145"/>
      <c r="W1426" s="2145"/>
      <c r="X1426" s="2145"/>
      <c r="Y1426" s="2145"/>
      <c r="Z1426" s="2044"/>
      <c r="AA1426" s="3594" t="s">
        <v>2373</v>
      </c>
      <c r="AB1426" s="2801"/>
      <c r="AC1426" s="2801"/>
    </row>
    <row r="1427" spans="1:32" ht="18.75">
      <c r="A1427" s="2145"/>
      <c r="B1427" s="2145"/>
      <c r="C1427" s="2145"/>
      <c r="D1427" s="2145"/>
      <c r="E1427" s="2145"/>
      <c r="F1427" s="2145"/>
      <c r="G1427" s="2145"/>
      <c r="H1427" s="2145"/>
      <c r="I1427" s="2145"/>
      <c r="J1427" s="2145"/>
      <c r="K1427" s="2145"/>
      <c r="L1427" s="2145"/>
      <c r="M1427" s="2145"/>
      <c r="N1427" s="2145"/>
      <c r="O1427" s="2145"/>
      <c r="P1427" s="2145"/>
      <c r="Q1427" s="2145"/>
      <c r="R1427" s="2145"/>
      <c r="S1427" s="2145"/>
      <c r="T1427" s="2145"/>
      <c r="U1427" s="2145"/>
      <c r="V1427" s="2145"/>
      <c r="W1427" s="2145"/>
      <c r="X1427" s="2145"/>
      <c r="Y1427" s="2145"/>
      <c r="Z1427" s="2044"/>
      <c r="AA1427" s="3594" t="s">
        <v>2373</v>
      </c>
      <c r="AB1427" s="2801"/>
      <c r="AC1427" s="2801"/>
    </row>
    <row r="1428" spans="1:32" ht="15" customHeight="1">
      <c r="A1428" s="2352"/>
      <c r="B1428" s="2352"/>
      <c r="C1428" s="2352"/>
      <c r="D1428" s="2352"/>
      <c r="E1428" s="2352"/>
      <c r="F1428" s="2352"/>
      <c r="G1428" s="2352"/>
      <c r="H1428" s="2352"/>
      <c r="I1428" s="2352"/>
      <c r="J1428" s="2352"/>
      <c r="K1428" s="2352"/>
      <c r="L1428" s="2352"/>
      <c r="M1428" s="2352"/>
      <c r="N1428" s="2352"/>
      <c r="O1428" s="2831"/>
      <c r="P1428" s="2831"/>
      <c r="Q1428" s="2831"/>
      <c r="R1428" s="2831"/>
      <c r="S1428" s="2831"/>
      <c r="T1428" s="2831"/>
      <c r="U1428" s="2831"/>
      <c r="V1428" s="2831"/>
      <c r="W1428" s="2831"/>
      <c r="X1428" s="2831"/>
      <c r="Y1428" s="2831"/>
      <c r="Z1428" s="2044"/>
      <c r="AA1428" s="3594" t="s">
        <v>2373</v>
      </c>
    </row>
    <row r="1429" spans="1:32" ht="15" customHeight="1">
      <c r="A1429" s="2693"/>
      <c r="B1429" s="2693"/>
      <c r="C1429" s="2693"/>
      <c r="D1429" s="2693"/>
      <c r="E1429" s="2693"/>
      <c r="F1429" s="2693"/>
      <c r="G1429" s="2693"/>
      <c r="H1429" s="2693"/>
      <c r="I1429" s="2693"/>
      <c r="J1429" s="2693"/>
      <c r="K1429" s="2693"/>
      <c r="L1429" s="2693"/>
      <c r="M1429" s="2693"/>
      <c r="N1429" s="3495" t="s">
        <v>10</v>
      </c>
      <c r="O1429" s="2831"/>
      <c r="P1429" s="2831"/>
      <c r="Q1429" s="2831"/>
      <c r="R1429" s="2831"/>
      <c r="S1429" s="2831"/>
      <c r="T1429" s="2831"/>
      <c r="U1429" s="2831"/>
      <c r="V1429" s="2831"/>
      <c r="W1429" s="2831"/>
      <c r="X1429" s="2831"/>
      <c r="Y1429" s="2831"/>
      <c r="Z1429" s="2044"/>
      <c r="AA1429" s="3594" t="s">
        <v>2373</v>
      </c>
    </row>
    <row r="1430" spans="1:32" ht="15" customHeight="1">
      <c r="A1430" s="2693"/>
      <c r="B1430" s="5085" t="s">
        <v>2379</v>
      </c>
      <c r="C1430" s="5085"/>
      <c r="D1430" s="5085"/>
      <c r="E1430" s="5085"/>
      <c r="F1430" s="5085"/>
      <c r="G1430" s="5085"/>
      <c r="H1430" s="5085"/>
      <c r="I1430" s="5085"/>
      <c r="J1430" s="5085"/>
      <c r="K1430" s="5085"/>
      <c r="L1430" s="5085"/>
      <c r="M1430" s="5085"/>
      <c r="N1430" s="5001">
        <v>11</v>
      </c>
      <c r="O1430" s="2831"/>
      <c r="P1430" s="2831"/>
      <c r="Q1430" s="2831"/>
      <c r="R1430" s="2831"/>
      <c r="S1430" s="2831"/>
      <c r="T1430" s="2831"/>
      <c r="U1430" s="2831"/>
      <c r="V1430" s="2831"/>
      <c r="W1430" s="2831"/>
      <c r="X1430" s="2831"/>
      <c r="Y1430" s="2831"/>
      <c r="Z1430" s="2044"/>
      <c r="AA1430" s="3594" t="s">
        <v>2373</v>
      </c>
    </row>
    <row r="1431" spans="1:32" ht="15" customHeight="1">
      <c r="A1431" s="2693"/>
      <c r="B1431" s="5085"/>
      <c r="C1431" s="5085"/>
      <c r="D1431" s="5085"/>
      <c r="E1431" s="5085"/>
      <c r="F1431" s="5085"/>
      <c r="G1431" s="5085"/>
      <c r="H1431" s="5085"/>
      <c r="I1431" s="5085"/>
      <c r="J1431" s="5085"/>
      <c r="K1431" s="5085"/>
      <c r="L1431" s="5085"/>
      <c r="M1431" s="5085"/>
      <c r="N1431" s="5001"/>
      <c r="O1431" s="2831"/>
      <c r="P1431" s="2831"/>
      <c r="Q1431" s="2831"/>
      <c r="R1431" s="2831"/>
      <c r="S1431" s="2831"/>
      <c r="T1431" s="2831"/>
      <c r="U1431" s="2831"/>
      <c r="V1431" s="2831"/>
      <c r="W1431" s="2831"/>
      <c r="X1431" s="2831"/>
      <c r="Y1431" s="2831"/>
      <c r="Z1431" s="2044"/>
      <c r="AA1431" s="3594" t="s">
        <v>2373</v>
      </c>
    </row>
    <row r="1432" spans="1:32" ht="15" customHeight="1">
      <c r="A1432" s="2693"/>
      <c r="B1432" s="5085"/>
      <c r="C1432" s="5085"/>
      <c r="D1432" s="5085"/>
      <c r="E1432" s="5085"/>
      <c r="F1432" s="5085"/>
      <c r="G1432" s="5085"/>
      <c r="H1432" s="5085"/>
      <c r="I1432" s="5085"/>
      <c r="J1432" s="5085"/>
      <c r="K1432" s="5085"/>
      <c r="L1432" s="5085"/>
      <c r="M1432" s="5085"/>
      <c r="N1432" s="5001"/>
      <c r="O1432" s="2831"/>
      <c r="P1432" s="2831"/>
      <c r="Q1432" s="2831"/>
      <c r="R1432" s="2831"/>
      <c r="S1432" s="2831"/>
      <c r="T1432" s="2831"/>
      <c r="U1432" s="2831"/>
      <c r="V1432" s="2831"/>
      <c r="W1432" s="2831"/>
      <c r="X1432" s="2831"/>
      <c r="Y1432" s="2831"/>
      <c r="Z1432" s="2044"/>
      <c r="AA1432" s="3594" t="s">
        <v>2373</v>
      </c>
      <c r="AC1432" s="2356"/>
    </row>
    <row r="1433" spans="1:32" ht="15" customHeight="1">
      <c r="A1433" s="2693"/>
      <c r="B1433" s="2693"/>
      <c r="C1433" s="2693"/>
      <c r="D1433" s="2693"/>
      <c r="E1433" s="2693"/>
      <c r="F1433" s="2693"/>
      <c r="G1433" s="2693"/>
      <c r="H1433" s="2693"/>
      <c r="I1433" s="2693"/>
      <c r="J1433" s="2693"/>
      <c r="K1433" s="2693"/>
      <c r="L1433" s="2693"/>
      <c r="M1433" s="3495">
        <f t="shared" ref="M1433" si="76">ROW()+1</f>
        <v>1434</v>
      </c>
      <c r="N1433" s="5001"/>
      <c r="O1433" s="2831"/>
      <c r="P1433" s="2831"/>
      <c r="Q1433" s="2831"/>
      <c r="R1433" s="2831"/>
      <c r="S1433" s="2831"/>
      <c r="T1433" s="2831"/>
      <c r="U1433" s="2831"/>
      <c r="V1433" s="2831"/>
      <c r="W1433" s="2831"/>
      <c r="X1433" s="2831"/>
      <c r="Y1433" s="2831"/>
      <c r="Z1433" s="2044"/>
      <c r="AA1433" s="3594" t="s">
        <v>2373</v>
      </c>
      <c r="AC1433" s="2356"/>
    </row>
    <row r="1434" spans="1:32" ht="15" customHeight="1">
      <c r="A1434" s="2352"/>
      <c r="B1434" s="2352"/>
      <c r="C1434" s="2352"/>
      <c r="D1434" s="2352"/>
      <c r="E1434" s="2352"/>
      <c r="F1434" s="2352"/>
      <c r="G1434" s="2352"/>
      <c r="H1434" s="2352"/>
      <c r="I1434" s="2352"/>
      <c r="J1434" s="2352"/>
      <c r="K1434" s="2352"/>
      <c r="L1434" s="2352"/>
      <c r="M1434" s="2352"/>
      <c r="N1434" s="2352"/>
      <c r="O1434" s="2831"/>
      <c r="P1434" s="2831"/>
      <c r="Q1434" s="2831"/>
      <c r="R1434" s="2831"/>
      <c r="S1434" s="2831"/>
      <c r="T1434" s="2831"/>
      <c r="U1434" s="2831"/>
      <c r="V1434" s="2831"/>
      <c r="W1434" s="2831"/>
      <c r="X1434" s="2831"/>
      <c r="Y1434" s="2831"/>
      <c r="Z1434" s="2044"/>
      <c r="AA1434" s="3594" t="s">
        <v>2373</v>
      </c>
      <c r="AC1434" s="2350"/>
    </row>
    <row r="1435" spans="1:32" ht="15.75" customHeight="1" thickBot="1">
      <c r="A1435" s="2525" t="s">
        <v>260</v>
      </c>
      <c r="B1435" s="5002" t="str">
        <f>B1436</f>
        <v>Exemple Forêt noire par exemple en 5 tableaux</v>
      </c>
      <c r="C1435" s="5002"/>
      <c r="D1435" s="5002"/>
      <c r="E1435" s="5002"/>
      <c r="F1435" s="5002"/>
      <c r="G1435" s="5002"/>
      <c r="H1435" s="5002"/>
      <c r="I1435" s="5002"/>
      <c r="J1435" s="5002"/>
      <c r="K1435" s="5002"/>
      <c r="L1435" s="5002"/>
      <c r="M1435" s="5002"/>
      <c r="N1435" s="5002"/>
      <c r="O1435" s="5064"/>
      <c r="P1435" s="5065"/>
      <c r="Q1435" s="5065"/>
      <c r="R1435" s="5065"/>
      <c r="S1435" s="5065"/>
      <c r="T1435" s="5065"/>
      <c r="U1435" s="5065"/>
      <c r="V1435" s="5065"/>
      <c r="W1435" s="5065"/>
      <c r="X1435" s="5065"/>
      <c r="Y1435" s="5065"/>
      <c r="Z1435" s="2044"/>
      <c r="AA1435" s="3755" t="s">
        <v>2974</v>
      </c>
      <c r="AB1435" s="2834"/>
      <c r="AC1435" s="2834"/>
      <c r="AD1435" s="2834"/>
      <c r="AE1435" s="2834"/>
    </row>
    <row r="1436" spans="1:32" ht="15" customHeight="1">
      <c r="A1436" s="5003" t="str">
        <f>B1436</f>
        <v>Exemple Forêt noire par exemple en 5 tableaux</v>
      </c>
      <c r="B1436" s="5004" t="s">
        <v>2945</v>
      </c>
      <c r="C1436" s="5005"/>
      <c r="D1436" s="5005"/>
      <c r="E1436" s="5005"/>
      <c r="F1436" s="5005"/>
      <c r="G1436" s="5005"/>
      <c r="H1436" s="5005"/>
      <c r="I1436" s="5005"/>
      <c r="J1436" s="5005"/>
      <c r="K1436" s="5005"/>
      <c r="L1436" s="5005"/>
      <c r="M1436" s="5005"/>
      <c r="N1436" s="3639" t="s">
        <v>10</v>
      </c>
      <c r="O1436" s="3562"/>
      <c r="P1436" s="3562"/>
      <c r="Q1436" s="3562"/>
      <c r="R1436" s="3562"/>
      <c r="S1436" s="3562"/>
      <c r="T1436" s="3562"/>
      <c r="U1436" s="3562"/>
      <c r="V1436" s="3562"/>
      <c r="W1436" s="3562"/>
      <c r="X1436" s="3562"/>
      <c r="Y1436" s="3562"/>
      <c r="Z1436" s="2044"/>
      <c r="AA1436" s="3755" t="s">
        <v>2974</v>
      </c>
      <c r="AB1436" s="2834"/>
      <c r="AC1436" s="2834"/>
      <c r="AD1436" s="2834"/>
      <c r="AE1436" s="2834"/>
    </row>
    <row r="1437" spans="1:32" ht="26.25">
      <c r="A1437" s="5003"/>
      <c r="B1437" s="5006"/>
      <c r="C1437" s="4932"/>
      <c r="D1437" s="4932"/>
      <c r="E1437" s="4932"/>
      <c r="F1437" s="4932"/>
      <c r="G1437" s="4932"/>
      <c r="H1437" s="4932"/>
      <c r="I1437" s="4932"/>
      <c r="J1437" s="4932"/>
      <c r="K1437" s="4932"/>
      <c r="L1437" s="4932"/>
      <c r="M1437" s="4932"/>
      <c r="N1437" s="3474">
        <v>11</v>
      </c>
      <c r="O1437" s="2699" t="s">
        <v>2926</v>
      </c>
      <c r="P1437" s="2699"/>
      <c r="Q1437" s="2699"/>
      <c r="R1437" s="2699"/>
      <c r="S1437" s="2699"/>
      <c r="T1437" s="2699"/>
      <c r="U1437" s="2699"/>
      <c r="V1437" s="2699"/>
      <c r="W1437" s="3495"/>
      <c r="X1437" s="3495"/>
      <c r="Y1437" s="3495"/>
      <c r="Z1437" s="2044"/>
      <c r="AA1437" s="3755" t="s">
        <v>2974</v>
      </c>
      <c r="AB1437" s="2834"/>
      <c r="AC1437" s="2834"/>
      <c r="AD1437" s="2834"/>
      <c r="AE1437" s="2834"/>
    </row>
    <row r="1438" spans="1:32" ht="26.25">
      <c r="A1438" s="5003"/>
      <c r="B1438" s="5066" t="s">
        <v>2740</v>
      </c>
      <c r="C1438" s="5067"/>
      <c r="D1438" s="5067"/>
      <c r="E1438" s="5067"/>
      <c r="F1438" s="5067"/>
      <c r="G1438" s="5067"/>
      <c r="H1438" s="5067"/>
      <c r="I1438" s="5067"/>
      <c r="J1438" s="5067"/>
      <c r="K1438" s="5067"/>
      <c r="L1438" s="5067"/>
      <c r="M1438" s="5067"/>
      <c r="N1438" s="5068"/>
      <c r="O1438" s="2981"/>
      <c r="P1438" s="2699"/>
      <c r="Q1438" s="2699"/>
      <c r="R1438" s="2699"/>
      <c r="S1438" s="2699"/>
      <c r="T1438" s="2699"/>
      <c r="U1438" s="2982"/>
      <c r="V1438" s="2977"/>
      <c r="W1438" s="3441"/>
      <c r="X1438" s="3441"/>
      <c r="Y1438" s="3441"/>
      <c r="Z1438" s="2044"/>
      <c r="AA1438" s="3755" t="s">
        <v>2974</v>
      </c>
      <c r="AB1438" s="2834"/>
      <c r="AC1438" s="2834"/>
      <c r="AD1438" s="2834"/>
      <c r="AE1438" s="2834"/>
    </row>
    <row r="1439" spans="1:32" ht="21" customHeight="1">
      <c r="A1439" s="5003"/>
      <c r="B1439" s="5069"/>
      <c r="C1439" s="5070"/>
      <c r="D1439" s="5070"/>
      <c r="E1439" s="5070"/>
      <c r="F1439" s="5070"/>
      <c r="G1439" s="5070"/>
      <c r="H1439" s="5070"/>
      <c r="I1439" s="5070"/>
      <c r="J1439" s="5070"/>
      <c r="K1439" s="5070"/>
      <c r="L1439" s="5070"/>
      <c r="M1439" s="5070"/>
      <c r="N1439" s="5071"/>
      <c r="O1439" s="2801"/>
      <c r="P1439" s="4889" t="s">
        <v>2964</v>
      </c>
      <c r="Q1439" s="4889"/>
      <c r="R1439" s="4889"/>
      <c r="S1439" s="4889"/>
      <c r="T1439" s="4889"/>
      <c r="U1439" s="4889"/>
      <c r="V1439" s="2801"/>
      <c r="W1439" s="2801"/>
      <c r="X1439" s="2801"/>
      <c r="Y1439" s="2801"/>
      <c r="Z1439" s="2044"/>
      <c r="AA1439" s="3755" t="s">
        <v>2974</v>
      </c>
      <c r="AB1439" s="2834"/>
      <c r="AC1439" s="2834"/>
      <c r="AD1439" s="2834"/>
      <c r="AE1439" s="2834"/>
    </row>
    <row r="1440" spans="1:32" ht="18.75" customHeight="1">
      <c r="A1440" s="5003"/>
      <c r="B1440" s="3466"/>
      <c r="C1440" s="3467"/>
      <c r="D1440" s="3467"/>
      <c r="E1440" s="3467"/>
      <c r="F1440" s="3467"/>
      <c r="G1440" s="3467"/>
      <c r="H1440" s="3467"/>
      <c r="I1440" s="3467"/>
      <c r="J1440" s="3467"/>
      <c r="K1440" s="3467"/>
      <c r="L1440" s="3467"/>
      <c r="M1440" s="3467"/>
      <c r="N1440" s="2738" t="s">
        <v>2387</v>
      </c>
      <c r="O1440" s="2831"/>
      <c r="P1440" s="4889"/>
      <c r="Q1440" s="4889"/>
      <c r="R1440" s="4889"/>
      <c r="S1440" s="4889"/>
      <c r="T1440" s="4889"/>
      <c r="U1440" s="4889"/>
      <c r="V1440" s="2856"/>
      <c r="W1440" s="2856"/>
      <c r="X1440" s="2856"/>
      <c r="Y1440" s="2856"/>
      <c r="Z1440" s="2044"/>
      <c r="AA1440" s="3755" t="s">
        <v>2974</v>
      </c>
      <c r="AB1440" s="2834"/>
      <c r="AC1440" s="2834"/>
      <c r="AD1440" s="2834"/>
      <c r="AE1440" s="2834"/>
    </row>
    <row r="1441" spans="1:31" ht="21" customHeight="1" thickBot="1">
      <c r="A1441" s="5003"/>
      <c r="B1441" s="2636"/>
      <c r="C1441" s="2511"/>
      <c r="D1441" s="2511"/>
      <c r="E1441" s="2511"/>
      <c r="F1441" s="2511"/>
      <c r="G1441" s="5012" t="s">
        <v>27</v>
      </c>
      <c r="H1441" s="5012"/>
      <c r="I1441" s="2359"/>
      <c r="J1441" s="2359"/>
      <c r="K1441" s="2511"/>
      <c r="L1441" s="2511"/>
      <c r="M1441" s="2511"/>
      <c r="N1441" s="3624">
        <f>ROW()-6</f>
        <v>1435</v>
      </c>
      <c r="O1441" s="3625" t="s">
        <v>2931</v>
      </c>
      <c r="P1441" s="2856"/>
      <c r="Q1441" s="2856"/>
      <c r="R1441" s="2856"/>
      <c r="S1441" s="2856"/>
      <c r="T1441" s="2856"/>
      <c r="U1441" s="2856"/>
      <c r="V1441" s="2856"/>
      <c r="W1441" s="2856"/>
      <c r="X1441" s="2856"/>
      <c r="Y1441" s="2856"/>
      <c r="Z1441" s="2044"/>
      <c r="AA1441" s="3755" t="s">
        <v>2974</v>
      </c>
      <c r="AB1441" s="2834"/>
      <c r="AC1441" s="2834"/>
      <c r="AD1441" s="2834"/>
      <c r="AE1441" s="2834"/>
    </row>
    <row r="1442" spans="1:31" ht="18.75" customHeight="1">
      <c r="A1442" s="5003"/>
      <c r="B1442" s="2636"/>
      <c r="C1442" s="2511"/>
      <c r="D1442" s="2511"/>
      <c r="E1442" s="2650" t="s">
        <v>644</v>
      </c>
      <c r="F1442" s="3563" t="s">
        <v>626</v>
      </c>
      <c r="G1442" s="5013">
        <v>2</v>
      </c>
      <c r="H1442" s="5013"/>
      <c r="I1442" s="2359"/>
      <c r="J1442" s="2359"/>
      <c r="K1442" s="2359"/>
      <c r="L1442" s="2359"/>
      <c r="M1442" s="2511"/>
      <c r="N1442" s="2615"/>
      <c r="O1442" s="2831"/>
      <c r="P1442" s="2856"/>
      <c r="Q1442" s="2856"/>
      <c r="R1442" s="2856"/>
      <c r="S1442" s="5072" t="s">
        <v>2912</v>
      </c>
      <c r="T1442" s="5073"/>
      <c r="U1442" s="5076" t="s">
        <v>2459</v>
      </c>
      <c r="V1442" s="5077"/>
      <c r="W1442" s="5078" t="s">
        <v>2470</v>
      </c>
      <c r="X1442" s="5079"/>
      <c r="Y1442" s="5080"/>
      <c r="Z1442" s="2044"/>
      <c r="AA1442" s="3755" t="s">
        <v>2974</v>
      </c>
      <c r="AB1442" s="2834"/>
      <c r="AC1442" s="2834"/>
      <c r="AD1442" s="2834"/>
      <c r="AE1442" s="2834"/>
    </row>
    <row r="1443" spans="1:31" ht="18.75" customHeight="1">
      <c r="A1443" s="5003"/>
      <c r="B1443" s="2651"/>
      <c r="C1443" s="2652"/>
      <c r="D1443" s="2652"/>
      <c r="E1443" s="2653"/>
      <c r="F1443" s="2654"/>
      <c r="G1443" s="5059" t="s">
        <v>316</v>
      </c>
      <c r="H1443" s="5059"/>
      <c r="I1443" s="5025" t="s">
        <v>264</v>
      </c>
      <c r="J1443" s="5025"/>
      <c r="K1443" s="2616"/>
      <c r="L1443" s="4975" t="s">
        <v>645</v>
      </c>
      <c r="M1443" s="4975"/>
      <c r="N1443" s="4976"/>
      <c r="O1443" s="2831"/>
      <c r="P1443" s="2856"/>
      <c r="Q1443" s="2856"/>
      <c r="R1443" s="2856"/>
      <c r="S1443" s="5074"/>
      <c r="T1443" s="5075"/>
      <c r="U1443" s="5060" t="s">
        <v>2830</v>
      </c>
      <c r="V1443" s="5061"/>
      <c r="W1443" s="5081"/>
      <c r="X1443" s="5082"/>
      <c r="Y1443" s="5083"/>
      <c r="Z1443" s="2044"/>
      <c r="AA1443" s="3755" t="s">
        <v>2974</v>
      </c>
      <c r="AB1443" s="2834"/>
      <c r="AC1443" s="2834"/>
      <c r="AD1443" s="2834"/>
      <c r="AE1443" s="2834"/>
    </row>
    <row r="1444" spans="1:31" ht="18.75" customHeight="1">
      <c r="A1444" s="5003"/>
      <c r="B1444" s="5062" t="s">
        <v>646</v>
      </c>
      <c r="C1444" s="5063"/>
      <c r="D1444" s="5063"/>
      <c r="E1444" s="5063"/>
      <c r="F1444" s="2656"/>
      <c r="G1444" s="2657"/>
      <c r="H1444" s="2656"/>
      <c r="I1444" s="4974">
        <v>2</v>
      </c>
      <c r="J1444" s="4974"/>
      <c r="K1444" s="2658" t="s">
        <v>647</v>
      </c>
      <c r="L1444" s="5044" t="str">
        <f>B1444</f>
        <v>Génoise chocolat</v>
      </c>
      <c r="M1444" s="5044"/>
      <c r="N1444" s="5045"/>
      <c r="O1444" s="2831"/>
      <c r="P1444" s="2856"/>
      <c r="Q1444" s="2856"/>
      <c r="R1444" s="2856"/>
      <c r="S1444" s="5074"/>
      <c r="T1444" s="5075"/>
      <c r="U1444" s="5060"/>
      <c r="V1444" s="5061"/>
      <c r="W1444" s="3188"/>
      <c r="X1444" s="3181"/>
      <c r="Y1444" s="5051" t="s">
        <v>2928</v>
      </c>
      <c r="Z1444" s="2044"/>
      <c r="AA1444" s="3755" t="s">
        <v>2974</v>
      </c>
      <c r="AB1444" s="2834"/>
      <c r="AC1444" s="2834"/>
      <c r="AD1444" s="2834"/>
      <c r="AE1444" s="2834"/>
    </row>
    <row r="1445" spans="1:31" ht="15.75" customHeight="1">
      <c r="A1445" s="5003"/>
      <c r="B1445" s="5049"/>
      <c r="C1445" s="5050"/>
      <c r="D1445" s="5050"/>
      <c r="E1445" s="5050"/>
      <c r="F1445" s="2659"/>
      <c r="G1445" s="4977"/>
      <c r="H1445" s="4977"/>
      <c r="I1445" s="2359"/>
      <c r="J1445" s="2359"/>
      <c r="K1445" s="2359"/>
      <c r="L1445" s="5044" t="s">
        <v>650</v>
      </c>
      <c r="M1445" s="5044"/>
      <c r="N1445" s="5045"/>
      <c r="O1445" s="2831"/>
      <c r="P1445" s="2856"/>
      <c r="Q1445" s="2856"/>
      <c r="R1445" s="2856"/>
      <c r="S1445" s="5053" t="s">
        <v>2725</v>
      </c>
      <c r="T1445" s="3325"/>
      <c r="U1445" s="5055" t="s">
        <v>2465</v>
      </c>
      <c r="V1445" s="5057" t="s">
        <v>2427</v>
      </c>
      <c r="W1445" s="3326"/>
      <c r="X1445" s="3327"/>
      <c r="Y1445" s="5051"/>
      <c r="Z1445" s="2044"/>
      <c r="AA1445" s="3755" t="s">
        <v>2974</v>
      </c>
      <c r="AB1445" s="2834"/>
      <c r="AC1445" s="2834"/>
      <c r="AD1445" s="2834"/>
      <c r="AE1445" s="2834"/>
    </row>
    <row r="1446" spans="1:31" ht="15" customHeight="1">
      <c r="A1446" s="5003"/>
      <c r="B1446" s="2636"/>
      <c r="C1446" s="2620" t="s">
        <v>24</v>
      </c>
      <c r="D1446" s="2621" t="s">
        <v>628</v>
      </c>
      <c r="E1446" s="2511"/>
      <c r="F1446" s="2511"/>
      <c r="G1446" s="2359"/>
      <c r="H1446" s="2356"/>
      <c r="I1446" s="2622"/>
      <c r="J1446" s="2511"/>
      <c r="K1446" s="4978" t="s">
        <v>263</v>
      </c>
      <c r="L1446" s="4978"/>
      <c r="M1446" s="4978"/>
      <c r="N1446" s="4979"/>
      <c r="O1446" s="2831"/>
      <c r="P1446" s="2856"/>
      <c r="Q1446" s="2856"/>
      <c r="R1446" s="2856"/>
      <c r="S1446" s="5054"/>
      <c r="T1446" s="3325"/>
      <c r="U1446" s="5056"/>
      <c r="V1446" s="5058"/>
      <c r="W1446" s="3274"/>
      <c r="X1446" s="3275"/>
      <c r="Y1446" s="5052"/>
      <c r="Z1446" s="2044"/>
      <c r="AA1446" s="3755" t="s">
        <v>2974</v>
      </c>
      <c r="AB1446" s="2834"/>
      <c r="AC1446" s="2834"/>
      <c r="AD1446" s="2834"/>
      <c r="AE1446" s="2834"/>
    </row>
    <row r="1447" spans="1:31" ht="18.75" customHeight="1">
      <c r="A1447" s="5003"/>
      <c r="B1447" s="2636"/>
      <c r="C1447" s="2225">
        <v>0.15</v>
      </c>
      <c r="D1447" s="2195" t="s">
        <v>651</v>
      </c>
      <c r="E1447" s="2660"/>
      <c r="F1447" s="2660"/>
      <c r="G1447" s="4983">
        <f>(C1447/C1521)*G1442</f>
        <v>0.51724137931034475</v>
      </c>
      <c r="H1447" s="4983"/>
      <c r="I1447" s="4983">
        <f>(C1447/C1468)*I1444</f>
        <v>0.90909090909090906</v>
      </c>
      <c r="J1447" s="4983"/>
      <c r="K1447" s="2661"/>
      <c r="L1447" s="2661"/>
      <c r="M1447" s="2661"/>
      <c r="N1447" s="2662"/>
      <c r="O1447" s="2831"/>
      <c r="P1447" s="2856"/>
      <c r="Q1447" s="2856"/>
      <c r="R1447" s="2856"/>
      <c r="S1447" s="3202"/>
      <c r="T1447" s="3203"/>
      <c r="U1447" s="2961"/>
      <c r="V1447" s="2808"/>
      <c r="W1447" s="3183" t="str">
        <f t="shared" ref="W1447:W1510" si="77">SUBSTITUTE(S1447,U1447,V1447)</f>
        <v/>
      </c>
      <c r="X1447" s="3184" t="str">
        <f t="shared" ref="X1447:X1510" si="78">TRIM(W1447)</f>
        <v/>
      </c>
      <c r="Y1447" s="3189" t="str">
        <f t="shared" ref="Y1447:Y1510" si="79">IF(S1447="","",UPPER(LEFT(X1447,1))&amp;RIGHT(X1447,LEN(X1447)-1))</f>
        <v/>
      </c>
      <c r="Z1447" s="2044"/>
      <c r="AA1447" s="3755" t="s">
        <v>2974</v>
      </c>
      <c r="AB1447" s="2834"/>
      <c r="AC1447" s="2834"/>
      <c r="AD1447" s="2834"/>
      <c r="AE1447" s="2834"/>
    </row>
    <row r="1448" spans="1:31" ht="21">
      <c r="A1448" s="5003"/>
      <c r="B1448" s="2636"/>
      <c r="C1448" s="2225">
        <v>0.1</v>
      </c>
      <c r="D1448" s="2195" t="s">
        <v>494</v>
      </c>
      <c r="E1448" s="2359"/>
      <c r="F1448" s="2159"/>
      <c r="G1448" s="4983">
        <f>(C1448/C1521)*G1442</f>
        <v>0.34482758620689652</v>
      </c>
      <c r="H1448" s="4983"/>
      <c r="I1448" s="4983">
        <f>(C1448/C1468)*I1444</f>
        <v>0.60606060606060608</v>
      </c>
      <c r="J1448" s="4983"/>
      <c r="K1448" s="2663"/>
      <c r="L1448" s="2663"/>
      <c r="M1448" s="2663"/>
      <c r="N1448" s="2627"/>
      <c r="O1448" s="2831"/>
      <c r="P1448" s="2856"/>
      <c r="Q1448" s="2856"/>
      <c r="R1448" s="2856"/>
      <c r="S1448" s="3202" t="s">
        <v>126</v>
      </c>
      <c r="T1448" s="3203"/>
      <c r="U1448" s="2961"/>
      <c r="V1448" s="2808"/>
      <c r="W1448" s="3183" t="str">
        <f t="shared" si="77"/>
        <v>1 gr = 2 zéros après la virgule du Kg</v>
      </c>
      <c r="X1448" s="3184" t="str">
        <f t="shared" si="78"/>
        <v>1 gr = 2 zéros après la virgule du Kg</v>
      </c>
      <c r="Y1448" s="3189" t="str">
        <f t="shared" si="79"/>
        <v>1 gr = 2 zéros après la virgule du Kg</v>
      </c>
      <c r="Z1448" s="2044"/>
      <c r="AA1448" s="3594" t="s">
        <v>2373</v>
      </c>
    </row>
    <row r="1449" spans="1:31" ht="21">
      <c r="A1449" s="5003"/>
      <c r="B1449" s="2636"/>
      <c r="C1449" s="2225">
        <v>0.06</v>
      </c>
      <c r="D1449" s="2195" t="s">
        <v>631</v>
      </c>
      <c r="E1449" s="2359"/>
      <c r="F1449" s="2159"/>
      <c r="G1449" s="4983">
        <f>(C1449/C1521)*G1442</f>
        <v>0.2068965517241379</v>
      </c>
      <c r="H1449" s="4983"/>
      <c r="I1449" s="4983">
        <f>(C1449/C1468)*I1444</f>
        <v>0.36363636363636359</v>
      </c>
      <c r="J1449" s="4983"/>
      <c r="K1449" s="2663"/>
      <c r="L1449" s="2663"/>
      <c r="M1449" s="2663"/>
      <c r="N1449" s="2627"/>
      <c r="O1449" s="2831"/>
      <c r="P1449" s="2856"/>
      <c r="Q1449" s="2856"/>
      <c r="R1449" s="2856"/>
      <c r="S1449" s="3202" t="s">
        <v>258</v>
      </c>
      <c r="T1449" s="3203"/>
      <c r="U1449" s="2961" t="s">
        <v>2816</v>
      </c>
      <c r="V1449" s="2808"/>
      <c r="W1449" s="3183" t="str">
        <f t="shared" si="77"/>
        <v>pour 1.5g ajoutez une décimale</v>
      </c>
      <c r="X1449" s="3184" t="str">
        <f t="shared" si="78"/>
        <v>pour 1.5g ajoutez une décimale</v>
      </c>
      <c r="Y1449" s="3189" t="str">
        <f t="shared" si="79"/>
        <v>Pour 1.5g ajoutez une décimale</v>
      </c>
      <c r="Z1449" s="2044"/>
      <c r="AA1449" s="3594" t="s">
        <v>2373</v>
      </c>
    </row>
    <row r="1450" spans="1:31" ht="21">
      <c r="A1450" s="5003"/>
      <c r="B1450" s="2636"/>
      <c r="C1450" s="2225">
        <v>0.02</v>
      </c>
      <c r="D1450" s="2195" t="s">
        <v>653</v>
      </c>
      <c r="E1450" s="2359"/>
      <c r="F1450" s="2159"/>
      <c r="G1450" s="4983">
        <f>(C1450/C1521)*G1442</f>
        <v>6.8965517241379309E-2</v>
      </c>
      <c r="H1450" s="4983"/>
      <c r="I1450" s="4983">
        <f>(C1450/C1468)*I1444</f>
        <v>0.12121212121212122</v>
      </c>
      <c r="J1450" s="4983"/>
      <c r="K1450" s="2663"/>
      <c r="L1450" s="2663"/>
      <c r="M1450" s="2663"/>
      <c r="N1450" s="2627"/>
      <c r="O1450" s="2831"/>
      <c r="P1450" s="2856"/>
      <c r="Q1450" s="2856"/>
      <c r="R1450" s="2856"/>
      <c r="S1450" s="3202" t="s">
        <v>348</v>
      </c>
      <c r="T1450" s="3203"/>
      <c r="U1450" s="2961"/>
      <c r="V1450" s="2808"/>
      <c r="W1450" s="3183" t="str">
        <f t="shared" si="77"/>
        <v>saisir ou coller vos produits</v>
      </c>
      <c r="X1450" s="3184" t="str">
        <f t="shared" si="78"/>
        <v>saisir ou coller vos produits</v>
      </c>
      <c r="Y1450" s="3189" t="str">
        <f t="shared" si="79"/>
        <v>Saisir ou coller vos produits</v>
      </c>
      <c r="Z1450" s="2044"/>
      <c r="AA1450" s="3594" t="s">
        <v>2373</v>
      </c>
    </row>
    <row r="1451" spans="1:31" ht="21">
      <c r="A1451" s="5003"/>
      <c r="B1451" s="2636"/>
      <c r="C1451" s="2664"/>
      <c r="D1451" s="2195"/>
      <c r="E1451" s="2359"/>
      <c r="F1451" s="2159"/>
      <c r="G1451" s="4983">
        <f>(C1451/C1521)*G1442</f>
        <v>0</v>
      </c>
      <c r="H1451" s="4983"/>
      <c r="I1451" s="4983">
        <f>(C1451/C1468)*I1444</f>
        <v>0</v>
      </c>
      <c r="J1451" s="4983"/>
      <c r="K1451" s="2663"/>
      <c r="L1451" s="2663"/>
      <c r="M1451" s="2663"/>
      <c r="N1451" s="2627"/>
      <c r="O1451" s="2831"/>
      <c r="P1451" s="2856"/>
      <c r="Q1451" s="2856"/>
      <c r="R1451" s="2856"/>
      <c r="S1451" s="3202" t="s">
        <v>2747</v>
      </c>
      <c r="T1451" s="3203"/>
      <c r="U1451" s="2961"/>
      <c r="V1451" s="2808"/>
      <c r="W1451" s="3183" t="str">
        <f t="shared" si="77"/>
        <v>dans cette colonne E</v>
      </c>
      <c r="X1451" s="3184" t="str">
        <f t="shared" si="78"/>
        <v>dans cette colonne E</v>
      </c>
      <c r="Y1451" s="3189" t="str">
        <f t="shared" si="79"/>
        <v>Dans cette colonne E</v>
      </c>
      <c r="Z1451" s="2044"/>
      <c r="AA1451" s="3594" t="s">
        <v>2373</v>
      </c>
    </row>
    <row r="1452" spans="1:31" ht="21">
      <c r="A1452" s="5003"/>
      <c r="B1452" s="2636"/>
      <c r="C1452" s="2664"/>
      <c r="D1452" s="2195"/>
      <c r="E1452" s="2359"/>
      <c r="F1452" s="2159"/>
      <c r="G1452" s="4983">
        <f>(C1452/C1521)*G1442</f>
        <v>0</v>
      </c>
      <c r="H1452" s="4983"/>
      <c r="I1452" s="4983">
        <f>(C1452/C1468)*I1444</f>
        <v>0</v>
      </c>
      <c r="J1452" s="4983"/>
      <c r="K1452" s="2663"/>
      <c r="L1452" s="2663"/>
      <c r="M1452" s="2663"/>
      <c r="N1452" s="2627"/>
      <c r="O1452" s="2831"/>
      <c r="P1452" s="2856"/>
      <c r="Q1452" s="2856"/>
      <c r="R1452" s="2856"/>
      <c r="S1452" s="3202" t="s">
        <v>2748</v>
      </c>
      <c r="T1452" s="3203"/>
      <c r="U1452" s="2961" t="s">
        <v>2815</v>
      </c>
      <c r="V1452" s="2808"/>
      <c r="W1452" s="3183" t="str">
        <f t="shared" si="77"/>
        <v>et les grammages</v>
      </c>
      <c r="X1452" s="3184" t="str">
        <f t="shared" si="78"/>
        <v>et les grammages</v>
      </c>
      <c r="Y1452" s="3189" t="str">
        <f t="shared" si="79"/>
        <v>Et les grammages</v>
      </c>
      <c r="Z1452" s="2044"/>
      <c r="AA1452" s="3594" t="s">
        <v>2373</v>
      </c>
    </row>
    <row r="1453" spans="1:31" ht="21">
      <c r="A1453" s="5003"/>
      <c r="B1453" s="2636"/>
      <c r="C1453" s="2664"/>
      <c r="D1453" s="2195"/>
      <c r="E1453" s="2359"/>
      <c r="F1453" s="2159"/>
      <c r="G1453" s="4983">
        <f>(C1453/C1521)*G1442</f>
        <v>0</v>
      </c>
      <c r="H1453" s="4983"/>
      <c r="I1453" s="4983">
        <f>(C1453/C1468)*I1444</f>
        <v>0</v>
      </c>
      <c r="J1453" s="4983"/>
      <c r="K1453" s="2663"/>
      <c r="L1453" s="2663"/>
      <c r="M1453" s="2663"/>
      <c r="N1453" s="2627"/>
      <c r="O1453" s="2831"/>
      <c r="P1453" s="2856"/>
      <c r="Q1453" s="2856"/>
      <c r="R1453" s="2856"/>
      <c r="S1453" s="3202"/>
      <c r="T1453" s="3203"/>
      <c r="U1453" s="2961"/>
      <c r="V1453" s="2808"/>
      <c r="W1453" s="3183" t="str">
        <f t="shared" si="77"/>
        <v/>
      </c>
      <c r="X1453" s="3184" t="str">
        <f t="shared" si="78"/>
        <v/>
      </c>
      <c r="Y1453" s="3189" t="str">
        <f t="shared" si="79"/>
        <v/>
      </c>
      <c r="Z1453" s="2044"/>
      <c r="AA1453" s="3594" t="s">
        <v>2373</v>
      </c>
    </row>
    <row r="1454" spans="1:31" ht="21">
      <c r="A1454" s="5003"/>
      <c r="B1454" s="2636"/>
      <c r="C1454" s="2664"/>
      <c r="D1454" s="2195"/>
      <c r="E1454" s="2359"/>
      <c r="F1454" s="2159"/>
      <c r="G1454" s="4983">
        <f>(C1454/C1521)*G1442</f>
        <v>0</v>
      </c>
      <c r="H1454" s="4983"/>
      <c r="I1454" s="4983">
        <f>(C1454/C1468)*I1444</f>
        <v>0</v>
      </c>
      <c r="J1454" s="4983"/>
      <c r="K1454" s="2663"/>
      <c r="L1454" s="2663"/>
      <c r="M1454" s="2663"/>
      <c r="N1454" s="2627"/>
      <c r="O1454" s="2831"/>
      <c r="P1454" s="2856"/>
      <c r="Q1454" s="2856"/>
      <c r="R1454" s="2856"/>
      <c r="S1454" s="3202"/>
      <c r="T1454" s="3203"/>
      <c r="U1454" s="2961"/>
      <c r="V1454" s="2808"/>
      <c r="W1454" s="3183" t="str">
        <f t="shared" si="77"/>
        <v/>
      </c>
      <c r="X1454" s="3184" t="str">
        <f t="shared" si="78"/>
        <v/>
      </c>
      <c r="Y1454" s="3189" t="str">
        <f t="shared" si="79"/>
        <v/>
      </c>
      <c r="Z1454" s="2044"/>
      <c r="AA1454" s="3594" t="s">
        <v>2373</v>
      </c>
    </row>
    <row r="1455" spans="1:31" ht="21">
      <c r="A1455" s="5003"/>
      <c r="B1455" s="2636"/>
      <c r="C1455" s="2664"/>
      <c r="D1455" s="2195"/>
      <c r="E1455" s="2359"/>
      <c r="F1455" s="2159"/>
      <c r="G1455" s="4983">
        <f>(C1455/C1521)*G1442</f>
        <v>0</v>
      </c>
      <c r="H1455" s="4983"/>
      <c r="I1455" s="4983">
        <f>(C1455/C1468)*I1444</f>
        <v>0</v>
      </c>
      <c r="J1455" s="4983"/>
      <c r="K1455" s="2663"/>
      <c r="L1455" s="2663"/>
      <c r="M1455" s="2663"/>
      <c r="N1455" s="2627"/>
      <c r="O1455" s="2831"/>
      <c r="P1455" s="2856"/>
      <c r="Q1455" s="2856"/>
      <c r="R1455" s="2856"/>
      <c r="S1455" s="3202"/>
      <c r="T1455" s="3203"/>
      <c r="U1455" s="2961"/>
      <c r="V1455" s="2808"/>
      <c r="W1455" s="3183" t="str">
        <f t="shared" si="77"/>
        <v/>
      </c>
      <c r="X1455" s="3184" t="str">
        <f t="shared" si="78"/>
        <v/>
      </c>
      <c r="Y1455" s="3189" t="str">
        <f t="shared" si="79"/>
        <v/>
      </c>
      <c r="Z1455" s="2044"/>
      <c r="AA1455" s="3594" t="s">
        <v>2373</v>
      </c>
    </row>
    <row r="1456" spans="1:31" ht="21">
      <c r="A1456" s="5003"/>
      <c r="B1456" s="2636"/>
      <c r="C1456" s="2664"/>
      <c r="D1456" s="2195"/>
      <c r="E1456" s="2359"/>
      <c r="F1456" s="2159"/>
      <c r="G1456" s="4983">
        <f>(C1456/C1521)*G1442</f>
        <v>0</v>
      </c>
      <c r="H1456" s="4983"/>
      <c r="I1456" s="4983">
        <f>(C1456/C1468)*I1444</f>
        <v>0</v>
      </c>
      <c r="J1456" s="4983"/>
      <c r="K1456" s="2663"/>
      <c r="L1456" s="2663"/>
      <c r="M1456" s="2663"/>
      <c r="N1456" s="2627"/>
      <c r="O1456" s="2831"/>
      <c r="P1456" s="2856"/>
      <c r="Q1456" s="2856"/>
      <c r="R1456" s="2856"/>
      <c r="S1456" s="3202"/>
      <c r="T1456" s="3203"/>
      <c r="U1456" s="2961"/>
      <c r="V1456" s="2808"/>
      <c r="W1456" s="3183" t="str">
        <f t="shared" si="77"/>
        <v/>
      </c>
      <c r="X1456" s="3184" t="str">
        <f t="shared" si="78"/>
        <v/>
      </c>
      <c r="Y1456" s="3189" t="str">
        <f t="shared" si="79"/>
        <v/>
      </c>
      <c r="Z1456" s="2044"/>
      <c r="AA1456" s="3594" t="s">
        <v>2373</v>
      </c>
    </row>
    <row r="1457" spans="1:31" ht="21">
      <c r="A1457" s="5003"/>
      <c r="B1457" s="2636"/>
      <c r="C1457" s="2664"/>
      <c r="D1457" s="2195"/>
      <c r="E1457" s="2359"/>
      <c r="F1457" s="2159"/>
      <c r="G1457" s="4983">
        <f>(C1457/C1521)*G1442</f>
        <v>0</v>
      </c>
      <c r="H1457" s="4983"/>
      <c r="I1457" s="4983">
        <f>(C1457/C1468)*I1444</f>
        <v>0</v>
      </c>
      <c r="J1457" s="4983"/>
      <c r="K1457" s="2663"/>
      <c r="L1457" s="2663"/>
      <c r="M1457" s="2663"/>
      <c r="N1457" s="2627"/>
      <c r="O1457" s="2831"/>
      <c r="P1457" s="2856"/>
      <c r="Q1457" s="2856"/>
      <c r="R1457" s="2856"/>
      <c r="S1457" s="3202"/>
      <c r="T1457" s="3203"/>
      <c r="U1457" s="2961"/>
      <c r="V1457" s="2808"/>
      <c r="W1457" s="3183" t="str">
        <f t="shared" si="77"/>
        <v/>
      </c>
      <c r="X1457" s="3184" t="str">
        <f t="shared" si="78"/>
        <v/>
      </c>
      <c r="Y1457" s="3189" t="str">
        <f t="shared" si="79"/>
        <v/>
      </c>
      <c r="Z1457" s="2044"/>
      <c r="AA1457" s="3594" t="s">
        <v>2373</v>
      </c>
    </row>
    <row r="1458" spans="1:31" ht="21">
      <c r="A1458" s="5003"/>
      <c r="B1458" s="2636"/>
      <c r="C1458" s="2664"/>
      <c r="D1458" s="2195"/>
      <c r="E1458" s="2359"/>
      <c r="F1458" s="2159"/>
      <c r="G1458" s="4983">
        <f>(C1458/C1521)*G1442</f>
        <v>0</v>
      </c>
      <c r="H1458" s="4983"/>
      <c r="I1458" s="4983">
        <f>(C1458/C1468)*I1444</f>
        <v>0</v>
      </c>
      <c r="J1458" s="4983"/>
      <c r="K1458" s="2663"/>
      <c r="L1458" s="2663"/>
      <c r="M1458" s="2663"/>
      <c r="N1458" s="2627"/>
      <c r="O1458" s="2831"/>
      <c r="P1458" s="2856"/>
      <c r="Q1458" s="2856"/>
      <c r="R1458" s="2856"/>
      <c r="S1458" s="3202"/>
      <c r="T1458" s="3203"/>
      <c r="U1458" s="2961"/>
      <c r="V1458" s="2808"/>
      <c r="W1458" s="3183" t="str">
        <f t="shared" si="77"/>
        <v/>
      </c>
      <c r="X1458" s="3184" t="str">
        <f t="shared" si="78"/>
        <v/>
      </c>
      <c r="Y1458" s="3189" t="str">
        <f t="shared" si="79"/>
        <v/>
      </c>
      <c r="Z1458" s="2044"/>
      <c r="AA1458" s="3594" t="s">
        <v>2373</v>
      </c>
    </row>
    <row r="1459" spans="1:31" ht="21">
      <c r="A1459" s="5003"/>
      <c r="B1459" s="2636"/>
      <c r="C1459" s="2664"/>
      <c r="D1459" s="2195"/>
      <c r="E1459" s="2359"/>
      <c r="F1459" s="2159"/>
      <c r="G1459" s="4983">
        <f>(C1459/C1521)*G1442</f>
        <v>0</v>
      </c>
      <c r="H1459" s="4983"/>
      <c r="I1459" s="4983">
        <f>(C1459/C1468)*I1444</f>
        <v>0</v>
      </c>
      <c r="J1459" s="4983"/>
      <c r="K1459" s="2663"/>
      <c r="L1459" s="2663"/>
      <c r="M1459" s="2663"/>
      <c r="N1459" s="2627"/>
      <c r="O1459" s="2831"/>
      <c r="P1459" s="2856"/>
      <c r="Q1459" s="2856"/>
      <c r="R1459" s="2856"/>
      <c r="S1459" s="3202"/>
      <c r="T1459" s="3203"/>
      <c r="U1459" s="2961"/>
      <c r="V1459" s="2808"/>
      <c r="W1459" s="3183" t="str">
        <f t="shared" si="77"/>
        <v/>
      </c>
      <c r="X1459" s="3184" t="str">
        <f t="shared" si="78"/>
        <v/>
      </c>
      <c r="Y1459" s="3189" t="str">
        <f t="shared" si="79"/>
        <v/>
      </c>
      <c r="Z1459" s="2044"/>
      <c r="AA1459" s="3594" t="s">
        <v>2373</v>
      </c>
    </row>
    <row r="1460" spans="1:31" ht="21">
      <c r="A1460" s="5003"/>
      <c r="B1460" s="2636"/>
      <c r="C1460" s="2664"/>
      <c r="D1460" s="2195"/>
      <c r="E1460" s="2359"/>
      <c r="F1460" s="2159"/>
      <c r="G1460" s="4983">
        <f>(C1460/C1521)*G1442</f>
        <v>0</v>
      </c>
      <c r="H1460" s="4983"/>
      <c r="I1460" s="4983">
        <f>(C1460/C1468)*I1444</f>
        <v>0</v>
      </c>
      <c r="J1460" s="4983"/>
      <c r="K1460" s="2663"/>
      <c r="L1460" s="2663"/>
      <c r="M1460" s="2663"/>
      <c r="N1460" s="2627"/>
      <c r="O1460" s="2831"/>
      <c r="P1460" s="2856"/>
      <c r="Q1460" s="2856"/>
      <c r="R1460" s="2856"/>
      <c r="S1460" s="3202"/>
      <c r="T1460" s="3203"/>
      <c r="U1460" s="2961"/>
      <c r="V1460" s="2808"/>
      <c r="W1460" s="3183" t="str">
        <f t="shared" si="77"/>
        <v/>
      </c>
      <c r="X1460" s="3184" t="str">
        <f t="shared" si="78"/>
        <v/>
      </c>
      <c r="Y1460" s="3189" t="str">
        <f t="shared" si="79"/>
        <v/>
      </c>
      <c r="Z1460" s="2044"/>
      <c r="AA1460" s="3594" t="s">
        <v>2373</v>
      </c>
    </row>
    <row r="1461" spans="1:31" ht="21">
      <c r="A1461" s="5003"/>
      <c r="B1461" s="2636"/>
      <c r="C1461" s="2664"/>
      <c r="D1461" s="2195"/>
      <c r="E1461" s="2359"/>
      <c r="F1461" s="2159"/>
      <c r="G1461" s="4983">
        <f>(C1461/C1521)*G1442</f>
        <v>0</v>
      </c>
      <c r="H1461" s="4983"/>
      <c r="I1461" s="4983">
        <f>(C1461/C1468)*I1444</f>
        <v>0</v>
      </c>
      <c r="J1461" s="4983"/>
      <c r="K1461" s="2663"/>
      <c r="L1461" s="2663"/>
      <c r="M1461" s="2663"/>
      <c r="N1461" s="2627"/>
      <c r="O1461" s="2831"/>
      <c r="P1461" s="2856"/>
      <c r="Q1461" s="2856"/>
      <c r="R1461" s="2856"/>
      <c r="S1461" s="3202"/>
      <c r="T1461" s="3203"/>
      <c r="U1461" s="2961"/>
      <c r="V1461" s="2808"/>
      <c r="W1461" s="3183" t="str">
        <f t="shared" si="77"/>
        <v/>
      </c>
      <c r="X1461" s="3184" t="str">
        <f t="shared" si="78"/>
        <v/>
      </c>
      <c r="Y1461" s="3189" t="str">
        <f t="shared" si="79"/>
        <v/>
      </c>
      <c r="Z1461" s="2044"/>
      <c r="AA1461" s="3594" t="s">
        <v>2373</v>
      </c>
    </row>
    <row r="1462" spans="1:31" ht="21">
      <c r="A1462" s="5003"/>
      <c r="B1462" s="2636"/>
      <c r="C1462" s="2664"/>
      <c r="D1462" s="2195"/>
      <c r="E1462" s="2359"/>
      <c r="F1462" s="2159"/>
      <c r="G1462" s="4983">
        <f>(C1462/C1521)*G1442</f>
        <v>0</v>
      </c>
      <c r="H1462" s="4983"/>
      <c r="I1462" s="4983">
        <f>(C1462/C1468)*I1444</f>
        <v>0</v>
      </c>
      <c r="J1462" s="4983"/>
      <c r="K1462" s="2663"/>
      <c r="L1462" s="2663"/>
      <c r="M1462" s="2663"/>
      <c r="N1462" s="2627"/>
      <c r="O1462" s="2831"/>
      <c r="P1462" s="2856"/>
      <c r="Q1462" s="2856"/>
      <c r="R1462" s="2856"/>
      <c r="S1462" s="3202"/>
      <c r="T1462" s="3203"/>
      <c r="U1462" s="2961"/>
      <c r="V1462" s="2808"/>
      <c r="W1462" s="3183" t="str">
        <f t="shared" si="77"/>
        <v/>
      </c>
      <c r="X1462" s="3184" t="str">
        <f t="shared" si="78"/>
        <v/>
      </c>
      <c r="Y1462" s="3189" t="str">
        <f t="shared" si="79"/>
        <v/>
      </c>
      <c r="Z1462" s="2044"/>
      <c r="AA1462" s="3594" t="s">
        <v>2373</v>
      </c>
    </row>
    <row r="1463" spans="1:31" ht="21">
      <c r="A1463" s="5003"/>
      <c r="B1463" s="2636"/>
      <c r="C1463" s="2664"/>
      <c r="D1463" s="2195"/>
      <c r="E1463" s="2359"/>
      <c r="F1463" s="2159"/>
      <c r="G1463" s="4983">
        <f>(C1463/C1521)*G1442</f>
        <v>0</v>
      </c>
      <c r="H1463" s="4983"/>
      <c r="I1463" s="4983">
        <f>(C1463/C1468)*I1444</f>
        <v>0</v>
      </c>
      <c r="J1463" s="4983"/>
      <c r="K1463" s="2663"/>
      <c r="L1463" s="2663"/>
      <c r="M1463" s="2663"/>
      <c r="N1463" s="2627"/>
      <c r="O1463" s="2831"/>
      <c r="P1463" s="2856"/>
      <c r="Q1463" s="2856"/>
      <c r="R1463" s="2856"/>
      <c r="S1463" s="3202"/>
      <c r="T1463" s="3203"/>
      <c r="U1463" s="2961"/>
      <c r="V1463" s="2808"/>
      <c r="W1463" s="3183" t="str">
        <f t="shared" si="77"/>
        <v/>
      </c>
      <c r="X1463" s="3184" t="str">
        <f t="shared" si="78"/>
        <v/>
      </c>
      <c r="Y1463" s="3189" t="str">
        <f t="shared" si="79"/>
        <v/>
      </c>
      <c r="Z1463" s="2044"/>
      <c r="AA1463" s="3594" t="s">
        <v>2373</v>
      </c>
    </row>
    <row r="1464" spans="1:31" ht="21">
      <c r="A1464" s="5003"/>
      <c r="B1464" s="2636"/>
      <c r="C1464" s="2664"/>
      <c r="D1464" s="2195"/>
      <c r="E1464" s="2359"/>
      <c r="F1464" s="2159"/>
      <c r="G1464" s="4983">
        <f>(C1464/C1521)*G1442</f>
        <v>0</v>
      </c>
      <c r="H1464" s="4983"/>
      <c r="I1464" s="4983">
        <f>(C1464/C1468)*I1444</f>
        <v>0</v>
      </c>
      <c r="J1464" s="4983"/>
      <c r="K1464" s="2663"/>
      <c r="L1464" s="2663"/>
      <c r="M1464" s="2663"/>
      <c r="N1464" s="2627"/>
      <c r="O1464" s="2831"/>
      <c r="P1464" s="2856"/>
      <c r="Q1464" s="2856"/>
      <c r="R1464" s="2856"/>
      <c r="S1464" s="3202"/>
      <c r="T1464" s="3203"/>
      <c r="U1464" s="2961"/>
      <c r="V1464" s="2808"/>
      <c r="W1464" s="3183" t="str">
        <f t="shared" si="77"/>
        <v/>
      </c>
      <c r="X1464" s="3184" t="str">
        <f t="shared" si="78"/>
        <v/>
      </c>
      <c r="Y1464" s="3189" t="str">
        <f t="shared" si="79"/>
        <v/>
      </c>
      <c r="Z1464" s="2044"/>
      <c r="AA1464" s="3594" t="s">
        <v>2373</v>
      </c>
    </row>
    <row r="1465" spans="1:31" ht="21">
      <c r="A1465" s="5003"/>
      <c r="B1465" s="2636"/>
      <c r="C1465" s="2225"/>
      <c r="D1465" s="2195"/>
      <c r="E1465" s="2359"/>
      <c r="F1465" s="2159"/>
      <c r="G1465" s="4983">
        <f>(C1465/C1521)*G1442</f>
        <v>0</v>
      </c>
      <c r="H1465" s="4983"/>
      <c r="I1465" s="4983">
        <f>(C1465/C1468)*I1444</f>
        <v>0</v>
      </c>
      <c r="J1465" s="4983"/>
      <c r="K1465" s="2663"/>
      <c r="L1465" s="2663"/>
      <c r="M1465" s="2663"/>
      <c r="N1465" s="2627"/>
      <c r="O1465" s="2831"/>
      <c r="P1465" s="2856"/>
      <c r="Q1465" s="2856"/>
      <c r="R1465" s="2856"/>
      <c r="S1465" s="3202"/>
      <c r="T1465" s="3203"/>
      <c r="U1465" s="2961"/>
      <c r="V1465" s="2808"/>
      <c r="W1465" s="3183" t="str">
        <f t="shared" si="77"/>
        <v/>
      </c>
      <c r="X1465" s="3184" t="str">
        <f t="shared" si="78"/>
        <v/>
      </c>
      <c r="Y1465" s="3189" t="str">
        <f t="shared" si="79"/>
        <v/>
      </c>
      <c r="Z1465" s="2044"/>
      <c r="AA1465" s="3594" t="s">
        <v>2373</v>
      </c>
    </row>
    <row r="1466" spans="1:31" ht="21">
      <c r="A1466" s="5003"/>
      <c r="B1466" s="2636"/>
      <c r="C1466" s="2225"/>
      <c r="D1466" s="2195"/>
      <c r="E1466" s="2359"/>
      <c r="F1466" s="2159"/>
      <c r="G1466" s="4983">
        <f>(C1466/C1520)*G1442</f>
        <v>0</v>
      </c>
      <c r="H1466" s="4983"/>
      <c r="I1466" s="4983">
        <f>(C1466/C1468)*I1444</f>
        <v>0</v>
      </c>
      <c r="J1466" s="4983"/>
      <c r="K1466" s="2663"/>
      <c r="L1466" s="2663"/>
      <c r="M1466" s="2663"/>
      <c r="N1466" s="2627"/>
      <c r="O1466" s="2831"/>
      <c r="P1466" s="2856"/>
      <c r="Q1466" s="2856"/>
      <c r="R1466" s="2856"/>
      <c r="S1466" s="3202"/>
      <c r="T1466" s="3203"/>
      <c r="U1466" s="2961"/>
      <c r="V1466" s="2808"/>
      <c r="W1466" s="3183" t="str">
        <f t="shared" si="77"/>
        <v/>
      </c>
      <c r="X1466" s="3184" t="str">
        <f t="shared" si="78"/>
        <v/>
      </c>
      <c r="Y1466" s="3189" t="str">
        <f t="shared" si="79"/>
        <v/>
      </c>
      <c r="Z1466" s="2044"/>
      <c r="AA1466" s="3594" t="s">
        <v>2373</v>
      </c>
    </row>
    <row r="1467" spans="1:31" ht="21" customHeight="1">
      <c r="A1467" s="5003"/>
      <c r="B1467" s="2636"/>
      <c r="C1467" s="2511"/>
      <c r="D1467" s="2511"/>
      <c r="E1467" s="2511"/>
      <c r="F1467" s="2511"/>
      <c r="G1467" s="2359"/>
      <c r="H1467" s="2356"/>
      <c r="I1467" s="2511"/>
      <c r="J1467" s="2511"/>
      <c r="K1467" s="2663"/>
      <c r="L1467" s="2663"/>
      <c r="M1467" s="2663"/>
      <c r="N1467" s="2627"/>
      <c r="O1467" s="2831"/>
      <c r="P1467" s="2856"/>
      <c r="Q1467" s="2856"/>
      <c r="R1467" s="2856"/>
      <c r="S1467" s="3202"/>
      <c r="T1467" s="3203"/>
      <c r="U1467" s="2961"/>
      <c r="V1467" s="2808"/>
      <c r="W1467" s="3183" t="str">
        <f t="shared" si="77"/>
        <v/>
      </c>
      <c r="X1467" s="3184" t="str">
        <f t="shared" si="78"/>
        <v/>
      </c>
      <c r="Y1467" s="3189" t="str">
        <f t="shared" si="79"/>
        <v/>
      </c>
      <c r="Z1467" s="2044"/>
      <c r="AA1467" s="3755" t="s">
        <v>2974</v>
      </c>
      <c r="AB1467" s="2834"/>
      <c r="AC1467" s="2834"/>
      <c r="AD1467" s="2834"/>
      <c r="AE1467" s="2834"/>
    </row>
    <row r="1468" spans="1:31" ht="21">
      <c r="A1468" s="5003"/>
      <c r="B1468" s="2636"/>
      <c r="C1468" s="2630">
        <f>SUM(C1447:C1466)</f>
        <v>0.33</v>
      </c>
      <c r="D1468" s="5000" t="str">
        <f>B1444</f>
        <v>Génoise chocolat</v>
      </c>
      <c r="E1468" s="5000"/>
      <c r="F1468" s="5000"/>
      <c r="G1468" s="4980">
        <f>SUM(G1447:G1466)</f>
        <v>1.1379310344827585</v>
      </c>
      <c r="H1468" s="4980"/>
      <c r="I1468" s="4980">
        <f>SUM(I1447:I1466)</f>
        <v>2</v>
      </c>
      <c r="J1468" s="4980"/>
      <c r="K1468" s="2663"/>
      <c r="L1468" s="2663"/>
      <c r="M1468" s="2663"/>
      <c r="N1468" s="2627"/>
      <c r="O1468" s="2831"/>
      <c r="P1468" s="2856"/>
      <c r="Q1468" s="2856"/>
      <c r="R1468" s="2856"/>
      <c r="S1468" s="3202"/>
      <c r="T1468" s="3203"/>
      <c r="U1468" s="2961"/>
      <c r="V1468" s="2808"/>
      <c r="W1468" s="3183" t="str">
        <f t="shared" si="77"/>
        <v/>
      </c>
      <c r="X1468" s="3184" t="str">
        <f t="shared" si="78"/>
        <v/>
      </c>
      <c r="Y1468" s="3189" t="str">
        <f t="shared" si="79"/>
        <v/>
      </c>
      <c r="Z1468" s="2044"/>
      <c r="AA1468" s="3755" t="s">
        <v>2974</v>
      </c>
      <c r="AB1468" s="2834"/>
      <c r="AC1468" s="2834"/>
      <c r="AD1468" s="2834"/>
      <c r="AE1468" s="2834"/>
    </row>
    <row r="1469" spans="1:31" ht="21">
      <c r="A1469" s="5003"/>
      <c r="B1469" s="2636"/>
      <c r="C1469" s="2630"/>
      <c r="D1469" s="2665"/>
      <c r="E1469" s="2665"/>
      <c r="F1469" s="2665"/>
      <c r="G1469" s="2356"/>
      <c r="H1469" s="3449"/>
      <c r="I1469" s="3449"/>
      <c r="J1469" s="2511"/>
      <c r="K1469" s="2168"/>
      <c r="L1469" s="2511"/>
      <c r="M1469" s="2511"/>
      <c r="N1469" s="2629"/>
      <c r="O1469" s="2831"/>
      <c r="P1469" s="2856"/>
      <c r="Q1469" s="2856"/>
      <c r="R1469" s="2856"/>
      <c r="S1469" s="3202"/>
      <c r="T1469" s="3203"/>
      <c r="U1469" s="2961"/>
      <c r="V1469" s="2808"/>
      <c r="W1469" s="3183" t="str">
        <f t="shared" si="77"/>
        <v/>
      </c>
      <c r="X1469" s="3184" t="str">
        <f t="shared" si="78"/>
        <v/>
      </c>
      <c r="Y1469" s="3189" t="str">
        <f t="shared" si="79"/>
        <v/>
      </c>
      <c r="Z1469" s="2044"/>
      <c r="AA1469" s="3755" t="s">
        <v>2974</v>
      </c>
      <c r="AB1469" s="2834"/>
      <c r="AC1469" s="2834"/>
      <c r="AD1469" s="2834"/>
      <c r="AE1469" s="2834"/>
    </row>
    <row r="1470" spans="1:31" ht="21">
      <c r="A1470" s="5003"/>
      <c r="B1470" s="5046" t="s">
        <v>2387</v>
      </c>
      <c r="C1470" s="5047"/>
      <c r="D1470" s="5047"/>
      <c r="E1470" s="5047"/>
      <c r="F1470" s="5047"/>
      <c r="G1470" s="5047"/>
      <c r="H1470" s="5047"/>
      <c r="I1470" s="5047"/>
      <c r="J1470" s="5047"/>
      <c r="K1470" s="5047"/>
      <c r="L1470" s="5047"/>
      <c r="M1470" s="5047"/>
      <c r="N1470" s="5048"/>
      <c r="O1470" s="2831"/>
      <c r="P1470" s="2856"/>
      <c r="Q1470" s="2856"/>
      <c r="R1470" s="2856"/>
      <c r="S1470" s="3202"/>
      <c r="T1470" s="3203"/>
      <c r="U1470" s="2961"/>
      <c r="V1470" s="2808"/>
      <c r="W1470" s="3183" t="str">
        <f t="shared" si="77"/>
        <v/>
      </c>
      <c r="X1470" s="3184" t="str">
        <f t="shared" si="78"/>
        <v/>
      </c>
      <c r="Y1470" s="3189" t="str">
        <f t="shared" si="79"/>
        <v/>
      </c>
      <c r="Z1470" s="2044"/>
      <c r="AA1470" s="3755" t="s">
        <v>2974</v>
      </c>
      <c r="AB1470" s="2834"/>
      <c r="AC1470" s="2834"/>
      <c r="AD1470" s="2834"/>
      <c r="AE1470" s="2834"/>
    </row>
    <row r="1471" spans="1:31" ht="21">
      <c r="A1471" s="5003"/>
      <c r="B1471" s="2666"/>
      <c r="C1471" s="2667"/>
      <c r="D1471" s="2667"/>
      <c r="E1471" s="2667"/>
      <c r="F1471" s="2667"/>
      <c r="G1471" s="2657"/>
      <c r="H1471" s="2668"/>
      <c r="I1471" s="4994" t="s">
        <v>264</v>
      </c>
      <c r="J1471" s="4994"/>
      <c r="K1471" s="2669"/>
      <c r="L1471" s="4995" t="s">
        <v>645</v>
      </c>
      <c r="M1471" s="4995"/>
      <c r="N1471" s="4996"/>
      <c r="O1471" s="2831"/>
      <c r="P1471" s="2856"/>
      <c r="Q1471" s="2856"/>
      <c r="R1471" s="2856"/>
      <c r="S1471" s="3202"/>
      <c r="T1471" s="3203"/>
      <c r="U1471" s="2961"/>
      <c r="V1471" s="2808"/>
      <c r="W1471" s="3183" t="str">
        <f t="shared" si="77"/>
        <v/>
      </c>
      <c r="X1471" s="3184" t="str">
        <f t="shared" si="78"/>
        <v/>
      </c>
      <c r="Y1471" s="3189" t="str">
        <f t="shared" si="79"/>
        <v/>
      </c>
      <c r="Z1471" s="2044"/>
      <c r="AA1471" s="3755" t="s">
        <v>2974</v>
      </c>
      <c r="AB1471" s="2834"/>
      <c r="AC1471" s="2834"/>
      <c r="AD1471" s="2834"/>
      <c r="AE1471" s="2834"/>
    </row>
    <row r="1472" spans="1:31" ht="21">
      <c r="A1472" s="5003"/>
      <c r="B1472" s="5049" t="s">
        <v>657</v>
      </c>
      <c r="C1472" s="5050"/>
      <c r="D1472" s="5050"/>
      <c r="E1472" s="5050"/>
      <c r="F1472" s="2670"/>
      <c r="G1472" s="2671"/>
      <c r="H1472" s="2670"/>
      <c r="I1472" s="4974">
        <v>1</v>
      </c>
      <c r="J1472" s="4974"/>
      <c r="K1472" s="3564" t="s">
        <v>647</v>
      </c>
      <c r="L1472" s="5044" t="str">
        <f>B1472</f>
        <v>Chantilly chocolat</v>
      </c>
      <c r="M1472" s="5044"/>
      <c r="N1472" s="5045"/>
      <c r="O1472" s="2831"/>
      <c r="P1472" s="2856"/>
      <c r="Q1472" s="2856"/>
      <c r="R1472" s="2856"/>
      <c r="S1472" s="3202"/>
      <c r="T1472" s="3203"/>
      <c r="U1472" s="2961"/>
      <c r="V1472" s="2808"/>
      <c r="W1472" s="3183" t="str">
        <f t="shared" si="77"/>
        <v/>
      </c>
      <c r="X1472" s="3184" t="str">
        <f t="shared" si="78"/>
        <v/>
      </c>
      <c r="Y1472" s="3189" t="str">
        <f t="shared" si="79"/>
        <v/>
      </c>
      <c r="Z1472" s="2044"/>
      <c r="AA1472" s="3755" t="s">
        <v>2974</v>
      </c>
      <c r="AB1472" s="2834"/>
      <c r="AC1472" s="2834"/>
      <c r="AD1472" s="2834"/>
      <c r="AE1472" s="2834"/>
    </row>
    <row r="1473" spans="1:31" ht="21">
      <c r="A1473" s="5003"/>
      <c r="B1473" s="5049"/>
      <c r="C1473" s="5050"/>
      <c r="D1473" s="5050"/>
      <c r="E1473" s="5050"/>
      <c r="F1473" s="2659"/>
      <c r="G1473" s="4977"/>
      <c r="H1473" s="4977"/>
      <c r="I1473" s="2359"/>
      <c r="J1473" s="2511"/>
      <c r="K1473" s="2511"/>
      <c r="L1473" s="5044" t="s">
        <v>650</v>
      </c>
      <c r="M1473" s="5044"/>
      <c r="N1473" s="5045"/>
      <c r="O1473" s="2831"/>
      <c r="P1473" s="2856"/>
      <c r="Q1473" s="2856"/>
      <c r="R1473" s="2856"/>
      <c r="S1473" s="3202"/>
      <c r="T1473" s="3203"/>
      <c r="U1473" s="2961"/>
      <c r="V1473" s="2808"/>
      <c r="W1473" s="3183" t="str">
        <f t="shared" si="77"/>
        <v/>
      </c>
      <c r="X1473" s="3184" t="str">
        <f t="shared" si="78"/>
        <v/>
      </c>
      <c r="Y1473" s="3189" t="str">
        <f t="shared" si="79"/>
        <v/>
      </c>
      <c r="Z1473" s="2044"/>
      <c r="AA1473" s="3755" t="s">
        <v>2974</v>
      </c>
      <c r="AB1473" s="2834"/>
      <c r="AC1473" s="2834"/>
      <c r="AD1473" s="2834"/>
      <c r="AE1473" s="2834"/>
    </row>
    <row r="1474" spans="1:31" ht="21">
      <c r="A1474" s="5003"/>
      <c r="B1474" s="2672"/>
      <c r="C1474" s="2620" t="s">
        <v>24</v>
      </c>
      <c r="D1474" s="2621" t="s">
        <v>628</v>
      </c>
      <c r="E1474" s="2511"/>
      <c r="F1474" s="2511"/>
      <c r="G1474" s="2359"/>
      <c r="H1474" s="2356"/>
      <c r="I1474" s="2622"/>
      <c r="J1474" s="2673"/>
      <c r="K1474" s="4978" t="s">
        <v>263</v>
      </c>
      <c r="L1474" s="4978"/>
      <c r="M1474" s="4978"/>
      <c r="N1474" s="4979"/>
      <c r="O1474" s="2831"/>
      <c r="P1474" s="2856"/>
      <c r="Q1474" s="2856"/>
      <c r="R1474" s="2856"/>
      <c r="S1474" s="3202"/>
      <c r="T1474" s="3203"/>
      <c r="U1474" s="2961"/>
      <c r="V1474" s="2808"/>
      <c r="W1474" s="3183" t="str">
        <f t="shared" si="77"/>
        <v/>
      </c>
      <c r="X1474" s="3184" t="str">
        <f t="shared" si="78"/>
        <v/>
      </c>
      <c r="Y1474" s="3189" t="str">
        <f t="shared" si="79"/>
        <v/>
      </c>
      <c r="Z1474" s="2044"/>
      <c r="AA1474" s="3755" t="s">
        <v>2974</v>
      </c>
      <c r="AB1474" s="2834"/>
      <c r="AC1474" s="2834"/>
      <c r="AD1474" s="2834"/>
      <c r="AE1474" s="2834"/>
    </row>
    <row r="1475" spans="1:31" ht="21">
      <c r="A1475" s="5003"/>
      <c r="B1475" s="2674"/>
      <c r="C1475" s="2225">
        <v>0.18</v>
      </c>
      <c r="D1475" s="2195" t="s">
        <v>658</v>
      </c>
      <c r="E1475" s="2195"/>
      <c r="F1475" s="2195"/>
      <c r="G1475" s="4983">
        <f>(C1475/C1521)*G1442</f>
        <v>0.6206896551724137</v>
      </c>
      <c r="H1475" s="4983"/>
      <c r="I1475" s="4983">
        <f>(C1475/C1486)*I1472</f>
        <v>0.72</v>
      </c>
      <c r="J1475" s="4983"/>
      <c r="K1475" s="2661"/>
      <c r="L1475" s="2661"/>
      <c r="M1475" s="2661"/>
      <c r="N1475" s="2662"/>
      <c r="O1475" s="2831"/>
      <c r="P1475" s="2856"/>
      <c r="Q1475" s="2856"/>
      <c r="R1475" s="2856"/>
      <c r="S1475" s="3202"/>
      <c r="T1475" s="3203"/>
      <c r="U1475" s="2961"/>
      <c r="V1475" s="2808"/>
      <c r="W1475" s="3183" t="str">
        <f t="shared" si="77"/>
        <v/>
      </c>
      <c r="X1475" s="3184" t="str">
        <f t="shared" si="78"/>
        <v/>
      </c>
      <c r="Y1475" s="3189" t="str">
        <f t="shared" si="79"/>
        <v/>
      </c>
      <c r="Z1475" s="2044"/>
      <c r="AA1475" s="3755" t="s">
        <v>2974</v>
      </c>
      <c r="AB1475" s="2834"/>
      <c r="AC1475" s="2834"/>
      <c r="AD1475" s="2834"/>
      <c r="AE1475" s="2834"/>
    </row>
    <row r="1476" spans="1:31" ht="21">
      <c r="A1476" s="5003"/>
      <c r="B1476" s="2674"/>
      <c r="C1476" s="2225">
        <v>7.0000000000000007E-2</v>
      </c>
      <c r="D1476" s="2195" t="s">
        <v>660</v>
      </c>
      <c r="E1476" s="2195"/>
      <c r="F1476" s="2195"/>
      <c r="G1476" s="4983">
        <f>(C1476/C1521)*G1442</f>
        <v>0.24137931034482757</v>
      </c>
      <c r="H1476" s="4983"/>
      <c r="I1476" s="4983">
        <f>(C1476/C1486)*I1472</f>
        <v>0.28000000000000003</v>
      </c>
      <c r="J1476" s="4983"/>
      <c r="K1476" s="2663"/>
      <c r="L1476" s="2663"/>
      <c r="M1476" s="2663"/>
      <c r="N1476" s="2627"/>
      <c r="O1476" s="2831"/>
      <c r="P1476" s="2856"/>
      <c r="Q1476" s="2856"/>
      <c r="R1476" s="2856"/>
      <c r="S1476" s="3202"/>
      <c r="T1476" s="3203"/>
      <c r="U1476" s="2961"/>
      <c r="V1476" s="2808"/>
      <c r="W1476" s="3183" t="str">
        <f t="shared" si="77"/>
        <v/>
      </c>
      <c r="X1476" s="3184" t="str">
        <f t="shared" si="78"/>
        <v/>
      </c>
      <c r="Y1476" s="3189" t="str">
        <f t="shared" si="79"/>
        <v/>
      </c>
      <c r="Z1476" s="2044"/>
      <c r="AA1476" s="3594" t="s">
        <v>2373</v>
      </c>
    </row>
    <row r="1477" spans="1:31" ht="21">
      <c r="A1477" s="5003"/>
      <c r="B1477" s="2674"/>
      <c r="C1477" s="2225"/>
      <c r="D1477" s="2195"/>
      <c r="E1477" s="2195"/>
      <c r="F1477" s="2195"/>
      <c r="G1477" s="4983">
        <f>(C1477/C1521)*G1442</f>
        <v>0</v>
      </c>
      <c r="H1477" s="4983"/>
      <c r="I1477" s="4983">
        <f>(C1477/C1486)*I1472</f>
        <v>0</v>
      </c>
      <c r="J1477" s="4983"/>
      <c r="K1477" s="2663"/>
      <c r="L1477" s="2663"/>
      <c r="M1477" s="2663"/>
      <c r="N1477" s="2627"/>
      <c r="O1477" s="2831"/>
      <c r="P1477" s="2856"/>
      <c r="Q1477" s="2856"/>
      <c r="R1477" s="2856"/>
      <c r="S1477" s="3202"/>
      <c r="T1477" s="3203"/>
      <c r="U1477" s="2961"/>
      <c r="V1477" s="2808"/>
      <c r="W1477" s="3183" t="str">
        <f t="shared" si="77"/>
        <v/>
      </c>
      <c r="X1477" s="3184" t="str">
        <f t="shared" si="78"/>
        <v/>
      </c>
      <c r="Y1477" s="3189" t="str">
        <f t="shared" si="79"/>
        <v/>
      </c>
      <c r="Z1477" s="2044"/>
      <c r="AA1477" s="3594" t="s">
        <v>2373</v>
      </c>
    </row>
    <row r="1478" spans="1:31" ht="21">
      <c r="A1478" s="5003"/>
      <c r="B1478" s="2674"/>
      <c r="C1478" s="2225"/>
      <c r="D1478" s="2195"/>
      <c r="E1478" s="2195"/>
      <c r="F1478" s="2195"/>
      <c r="G1478" s="4983">
        <f>(C1478/C1521)*G1442</f>
        <v>0</v>
      </c>
      <c r="H1478" s="4983"/>
      <c r="I1478" s="4983">
        <f>(C1478/C1486)*I1472</f>
        <v>0</v>
      </c>
      <c r="J1478" s="4983"/>
      <c r="K1478" s="2663"/>
      <c r="L1478" s="2663"/>
      <c r="M1478" s="2663"/>
      <c r="N1478" s="2627"/>
      <c r="O1478" s="2831"/>
      <c r="P1478" s="2856"/>
      <c r="Q1478" s="2856"/>
      <c r="R1478" s="2856"/>
      <c r="S1478" s="3202"/>
      <c r="T1478" s="3203"/>
      <c r="U1478" s="2961"/>
      <c r="V1478" s="2808"/>
      <c r="W1478" s="3183" t="str">
        <f t="shared" si="77"/>
        <v/>
      </c>
      <c r="X1478" s="3184" t="str">
        <f t="shared" si="78"/>
        <v/>
      </c>
      <c r="Y1478" s="3189" t="str">
        <f t="shared" si="79"/>
        <v/>
      </c>
      <c r="Z1478" s="2044"/>
      <c r="AA1478" s="3594" t="s">
        <v>2373</v>
      </c>
    </row>
    <row r="1479" spans="1:31" ht="21">
      <c r="A1479" s="5003"/>
      <c r="B1479" s="2674"/>
      <c r="C1479" s="2225"/>
      <c r="D1479" s="2195"/>
      <c r="E1479" s="2195"/>
      <c r="F1479" s="2195"/>
      <c r="G1479" s="4983">
        <f>(C1479/C1521)*G1442</f>
        <v>0</v>
      </c>
      <c r="H1479" s="4983"/>
      <c r="I1479" s="4983">
        <f>(C1479/C1486)*I1472</f>
        <v>0</v>
      </c>
      <c r="J1479" s="4983"/>
      <c r="K1479" s="2663"/>
      <c r="L1479" s="2663"/>
      <c r="M1479" s="2663"/>
      <c r="N1479" s="2627"/>
      <c r="O1479" s="2831"/>
      <c r="P1479" s="2856"/>
      <c r="Q1479" s="2856"/>
      <c r="R1479" s="2856"/>
      <c r="S1479" s="3202"/>
      <c r="T1479" s="3203"/>
      <c r="U1479" s="2961"/>
      <c r="V1479" s="2808"/>
      <c r="W1479" s="3183" t="str">
        <f t="shared" si="77"/>
        <v/>
      </c>
      <c r="X1479" s="3184" t="str">
        <f t="shared" si="78"/>
        <v/>
      </c>
      <c r="Y1479" s="3189" t="str">
        <f t="shared" si="79"/>
        <v/>
      </c>
      <c r="Z1479" s="2044"/>
      <c r="AA1479" s="3594" t="s">
        <v>2373</v>
      </c>
    </row>
    <row r="1480" spans="1:31" ht="21">
      <c r="A1480" s="5003"/>
      <c r="B1480" s="2674"/>
      <c r="C1480" s="2225"/>
      <c r="D1480" s="2195"/>
      <c r="E1480" s="2195"/>
      <c r="F1480" s="2195"/>
      <c r="G1480" s="4983">
        <f>(C1480/C1521)*G1442</f>
        <v>0</v>
      </c>
      <c r="H1480" s="4983"/>
      <c r="I1480" s="4983">
        <f>(C1480/C1486)*I1472</f>
        <v>0</v>
      </c>
      <c r="J1480" s="4983"/>
      <c r="K1480" s="2663"/>
      <c r="L1480" s="2663"/>
      <c r="M1480" s="2663"/>
      <c r="N1480" s="2627"/>
      <c r="O1480" s="2831"/>
      <c r="P1480" s="2856"/>
      <c r="Q1480" s="2856"/>
      <c r="R1480" s="2856"/>
      <c r="S1480" s="3202"/>
      <c r="T1480" s="3203"/>
      <c r="U1480" s="2961"/>
      <c r="V1480" s="2808"/>
      <c r="W1480" s="3183" t="str">
        <f t="shared" si="77"/>
        <v/>
      </c>
      <c r="X1480" s="3184" t="str">
        <f t="shared" si="78"/>
        <v/>
      </c>
      <c r="Y1480" s="3189" t="str">
        <f t="shared" si="79"/>
        <v/>
      </c>
      <c r="Z1480" s="2044"/>
      <c r="AA1480" s="3594" t="s">
        <v>2373</v>
      </c>
    </row>
    <row r="1481" spans="1:31" ht="21">
      <c r="A1481" s="5003"/>
      <c r="B1481" s="2674"/>
      <c r="C1481" s="2225"/>
      <c r="D1481" s="2195"/>
      <c r="E1481" s="2195"/>
      <c r="F1481" s="2195"/>
      <c r="G1481" s="4983">
        <f>(C1481/C1521)*G1442</f>
        <v>0</v>
      </c>
      <c r="H1481" s="4983"/>
      <c r="I1481" s="4983">
        <f>(C1481/C1486)*I1472</f>
        <v>0</v>
      </c>
      <c r="J1481" s="4983"/>
      <c r="K1481" s="2663"/>
      <c r="L1481" s="2663"/>
      <c r="M1481" s="2663"/>
      <c r="N1481" s="2627"/>
      <c r="O1481" s="2831"/>
      <c r="P1481" s="2856"/>
      <c r="Q1481" s="2856"/>
      <c r="R1481" s="2856"/>
      <c r="S1481" s="3202"/>
      <c r="T1481" s="3203"/>
      <c r="U1481" s="2961"/>
      <c r="V1481" s="2808"/>
      <c r="W1481" s="3183" t="str">
        <f t="shared" si="77"/>
        <v/>
      </c>
      <c r="X1481" s="3184" t="str">
        <f t="shared" si="78"/>
        <v/>
      </c>
      <c r="Y1481" s="3189" t="str">
        <f t="shared" si="79"/>
        <v/>
      </c>
      <c r="Z1481" s="2044"/>
      <c r="AA1481" s="3594" t="s">
        <v>2373</v>
      </c>
    </row>
    <row r="1482" spans="1:31" ht="21">
      <c r="A1482" s="5003"/>
      <c r="B1482" s="2674"/>
      <c r="C1482" s="2225"/>
      <c r="D1482" s="2195"/>
      <c r="E1482" s="2195"/>
      <c r="F1482" s="2195"/>
      <c r="G1482" s="4983">
        <f>(C1482/C1521)*G1442</f>
        <v>0</v>
      </c>
      <c r="H1482" s="4983"/>
      <c r="I1482" s="4983">
        <f>(C1482/C1486)*I1472</f>
        <v>0</v>
      </c>
      <c r="J1482" s="4983"/>
      <c r="K1482" s="2663"/>
      <c r="L1482" s="2663"/>
      <c r="M1482" s="2663"/>
      <c r="N1482" s="2627"/>
      <c r="O1482" s="2831"/>
      <c r="P1482" s="2856"/>
      <c r="Q1482" s="2856"/>
      <c r="R1482" s="2856"/>
      <c r="S1482" s="3202"/>
      <c r="T1482" s="3203"/>
      <c r="U1482" s="2961"/>
      <c r="V1482" s="2808"/>
      <c r="W1482" s="3183" t="str">
        <f t="shared" si="77"/>
        <v/>
      </c>
      <c r="X1482" s="3184" t="str">
        <f t="shared" si="78"/>
        <v/>
      </c>
      <c r="Y1482" s="3189" t="str">
        <f t="shared" si="79"/>
        <v/>
      </c>
      <c r="Z1482" s="2044"/>
      <c r="AA1482" s="3594" t="s">
        <v>2373</v>
      </c>
    </row>
    <row r="1483" spans="1:31" ht="21">
      <c r="A1483" s="5003"/>
      <c r="B1483" s="2674"/>
      <c r="C1483" s="2225"/>
      <c r="D1483" s="2195"/>
      <c r="E1483" s="2195"/>
      <c r="F1483" s="2195"/>
      <c r="G1483" s="4983">
        <f>(C1483/C1521)*G1442</f>
        <v>0</v>
      </c>
      <c r="H1483" s="4983"/>
      <c r="I1483" s="4983">
        <f>(C1483/C1486)*I1472</f>
        <v>0</v>
      </c>
      <c r="J1483" s="4983"/>
      <c r="K1483" s="2663"/>
      <c r="L1483" s="2663"/>
      <c r="M1483" s="2663"/>
      <c r="N1483" s="2627"/>
      <c r="O1483" s="2831"/>
      <c r="P1483" s="2856"/>
      <c r="Q1483" s="2856"/>
      <c r="R1483" s="2856"/>
      <c r="S1483" s="3202"/>
      <c r="T1483" s="3203"/>
      <c r="U1483" s="2961"/>
      <c r="V1483" s="2808"/>
      <c r="W1483" s="3183" t="str">
        <f t="shared" si="77"/>
        <v/>
      </c>
      <c r="X1483" s="3184" t="str">
        <f t="shared" si="78"/>
        <v/>
      </c>
      <c r="Y1483" s="3189" t="str">
        <f t="shared" si="79"/>
        <v/>
      </c>
      <c r="Z1483" s="2044"/>
      <c r="AA1483" s="3594" t="s">
        <v>2373</v>
      </c>
    </row>
    <row r="1484" spans="1:31" ht="21" customHeight="1">
      <c r="A1484" s="5003"/>
      <c r="B1484" s="2674"/>
      <c r="C1484" s="2225"/>
      <c r="D1484" s="2195"/>
      <c r="E1484" s="2359"/>
      <c r="F1484" s="2159"/>
      <c r="G1484" s="4983">
        <f>(C1484/C1521)*G1442</f>
        <v>0</v>
      </c>
      <c r="H1484" s="4983"/>
      <c r="I1484" s="4983">
        <f>(C1484/C1486)*I1472</f>
        <v>0</v>
      </c>
      <c r="J1484" s="4983"/>
      <c r="K1484" s="2663"/>
      <c r="L1484" s="2663"/>
      <c r="M1484" s="2663"/>
      <c r="N1484" s="2627"/>
      <c r="O1484" s="2831"/>
      <c r="P1484" s="2856"/>
      <c r="Q1484" s="2856"/>
      <c r="R1484" s="2856"/>
      <c r="S1484" s="3202"/>
      <c r="T1484" s="3203"/>
      <c r="U1484" s="2961"/>
      <c r="V1484" s="2808"/>
      <c r="W1484" s="3183" t="str">
        <f t="shared" si="77"/>
        <v/>
      </c>
      <c r="X1484" s="3184" t="str">
        <f t="shared" si="78"/>
        <v/>
      </c>
      <c r="Y1484" s="3189" t="str">
        <f t="shared" si="79"/>
        <v/>
      </c>
      <c r="Z1484" s="2044"/>
      <c r="AA1484" s="3594" t="s">
        <v>2373</v>
      </c>
    </row>
    <row r="1485" spans="1:31" ht="21">
      <c r="A1485" s="5003"/>
      <c r="B1485" s="2674"/>
      <c r="C1485" s="2359"/>
      <c r="D1485" s="2359"/>
      <c r="E1485" s="2359"/>
      <c r="F1485" s="2159"/>
      <c r="G1485" s="3477"/>
      <c r="H1485" s="3477"/>
      <c r="I1485" s="3477"/>
      <c r="J1485" s="3477"/>
      <c r="K1485" s="2663"/>
      <c r="L1485" s="2663"/>
      <c r="M1485" s="2663"/>
      <c r="N1485" s="2627"/>
      <c r="O1485" s="2831"/>
      <c r="P1485" s="2856"/>
      <c r="Q1485" s="2856"/>
      <c r="R1485" s="2856"/>
      <c r="S1485" s="3202"/>
      <c r="T1485" s="3203"/>
      <c r="U1485" s="2961"/>
      <c r="V1485" s="2808"/>
      <c r="W1485" s="3183" t="str">
        <f t="shared" si="77"/>
        <v/>
      </c>
      <c r="X1485" s="3184" t="str">
        <f t="shared" si="78"/>
        <v/>
      </c>
      <c r="Y1485" s="3189" t="str">
        <f t="shared" si="79"/>
        <v/>
      </c>
      <c r="Z1485" s="2044"/>
      <c r="AA1485" s="3594" t="s">
        <v>2373</v>
      </c>
    </row>
    <row r="1486" spans="1:31" ht="21">
      <c r="A1486" s="5003"/>
      <c r="B1486" s="2674"/>
      <c r="C1486" s="2630">
        <f>SUM(C1475:C1484)</f>
        <v>0.25</v>
      </c>
      <c r="D1486" s="4999" t="str">
        <f>B1472</f>
        <v>Chantilly chocolat</v>
      </c>
      <c r="E1486" s="4999"/>
      <c r="F1486" s="4999"/>
      <c r="G1486" s="4980">
        <f>SUM(G1475:G1484)</f>
        <v>0.86206896551724133</v>
      </c>
      <c r="H1486" s="4980">
        <f>SUM(H1475:H1484)</f>
        <v>0</v>
      </c>
      <c r="I1486" s="4980">
        <f>SUM(I1475:I1484)</f>
        <v>1</v>
      </c>
      <c r="J1486" s="4980">
        <f>SUM(J1475:J1484)</f>
        <v>0</v>
      </c>
      <c r="K1486" s="2663"/>
      <c r="L1486" s="2663"/>
      <c r="M1486" s="2663"/>
      <c r="N1486" s="2627"/>
      <c r="O1486" s="2831"/>
      <c r="P1486" s="2856"/>
      <c r="Q1486" s="2856"/>
      <c r="R1486" s="2856"/>
      <c r="S1486" s="3202"/>
      <c r="T1486" s="3203"/>
      <c r="U1486" s="2961"/>
      <c r="V1486" s="2808"/>
      <c r="W1486" s="3183" t="str">
        <f t="shared" si="77"/>
        <v/>
      </c>
      <c r="X1486" s="3184" t="str">
        <f t="shared" si="78"/>
        <v/>
      </c>
      <c r="Y1486" s="3189" t="str">
        <f t="shared" si="79"/>
        <v/>
      </c>
      <c r="Z1486" s="2044"/>
      <c r="AA1486" s="3594" t="s">
        <v>2373</v>
      </c>
    </row>
    <row r="1487" spans="1:31" ht="21">
      <c r="A1487" s="5003"/>
      <c r="B1487" s="2674"/>
      <c r="C1487" s="2630"/>
      <c r="D1487" s="3479"/>
      <c r="E1487" s="3479"/>
      <c r="F1487" s="3479"/>
      <c r="G1487" s="2675"/>
      <c r="H1487" s="2675"/>
      <c r="I1487" s="2675"/>
      <c r="J1487" s="2675"/>
      <c r="K1487" s="2663"/>
      <c r="L1487" s="2663"/>
      <c r="M1487" s="2663"/>
      <c r="N1487" s="2627"/>
      <c r="O1487" s="2831"/>
      <c r="P1487" s="2856"/>
      <c r="Q1487" s="2856"/>
      <c r="R1487" s="2856"/>
      <c r="S1487" s="3202"/>
      <c r="T1487" s="3203"/>
      <c r="U1487" s="2961"/>
      <c r="V1487" s="2808"/>
      <c r="W1487" s="3183" t="str">
        <f t="shared" si="77"/>
        <v/>
      </c>
      <c r="X1487" s="3184" t="str">
        <f t="shared" si="78"/>
        <v/>
      </c>
      <c r="Y1487" s="3189" t="str">
        <f t="shared" si="79"/>
        <v/>
      </c>
      <c r="Z1487" s="2044"/>
      <c r="AA1487" s="3594" t="s">
        <v>2373</v>
      </c>
    </row>
    <row r="1488" spans="1:31" ht="21">
      <c r="A1488" s="5003"/>
      <c r="B1488" s="4972" t="s">
        <v>671</v>
      </c>
      <c r="C1488" s="4973"/>
      <c r="D1488" s="4973"/>
      <c r="E1488" s="4973"/>
      <c r="F1488" s="3479"/>
      <c r="G1488" s="2675"/>
      <c r="H1488" s="2675"/>
      <c r="I1488" s="2675"/>
      <c r="J1488" s="2675"/>
      <c r="K1488" s="2663"/>
      <c r="L1488" s="2663"/>
      <c r="M1488" s="2663"/>
      <c r="N1488" s="2627"/>
      <c r="O1488" s="2831"/>
      <c r="P1488" s="2856"/>
      <c r="Q1488" s="2856"/>
      <c r="R1488" s="2856"/>
      <c r="S1488" s="3202"/>
      <c r="T1488" s="3203"/>
      <c r="U1488" s="2961"/>
      <c r="V1488" s="2808"/>
      <c r="W1488" s="3183" t="str">
        <f t="shared" si="77"/>
        <v/>
      </c>
      <c r="X1488" s="3184" t="str">
        <f t="shared" si="78"/>
        <v/>
      </c>
      <c r="Y1488" s="3189" t="str">
        <f t="shared" si="79"/>
        <v/>
      </c>
      <c r="Z1488" s="2044"/>
      <c r="AA1488" s="3594" t="s">
        <v>2373</v>
      </c>
    </row>
    <row r="1489" spans="1:31" ht="21">
      <c r="A1489" s="5003"/>
      <c r="B1489" s="2674"/>
      <c r="C1489" s="2225">
        <v>0.36</v>
      </c>
      <c r="D1489" s="2195" t="s">
        <v>662</v>
      </c>
      <c r="E1489" s="2359"/>
      <c r="F1489" s="2159"/>
      <c r="G1489" s="4980">
        <f>(C1489/C1522)*G1442</f>
        <v>1.0434782608695652</v>
      </c>
      <c r="H1489" s="4980"/>
      <c r="I1489" s="4980">
        <f>(G1489/G1486)*I1486</f>
        <v>1.2104347826086956</v>
      </c>
      <c r="J1489" s="4980"/>
      <c r="K1489" s="2663"/>
      <c r="L1489" s="2663"/>
      <c r="M1489" s="2663"/>
      <c r="N1489" s="2627"/>
      <c r="O1489" s="2831"/>
      <c r="P1489" s="2856"/>
      <c r="Q1489" s="2856"/>
      <c r="R1489" s="2856"/>
      <c r="S1489" s="3202"/>
      <c r="T1489" s="3203"/>
      <c r="U1489" s="2961"/>
      <c r="V1489" s="2808"/>
      <c r="W1489" s="3183" t="str">
        <f t="shared" si="77"/>
        <v/>
      </c>
      <c r="X1489" s="3184" t="str">
        <f t="shared" si="78"/>
        <v/>
      </c>
      <c r="Y1489" s="3189" t="str">
        <f t="shared" si="79"/>
        <v/>
      </c>
      <c r="Z1489" s="2044"/>
      <c r="AA1489" s="3594" t="s">
        <v>2373</v>
      </c>
    </row>
    <row r="1490" spans="1:31" ht="21">
      <c r="A1490" s="5003"/>
      <c r="B1490" s="2674"/>
      <c r="C1490" s="2225"/>
      <c r="D1490" s="2195"/>
      <c r="E1490" s="2359"/>
      <c r="F1490" s="2159"/>
      <c r="G1490" s="4980">
        <f>(C1490/C1522)*G1442</f>
        <v>0</v>
      </c>
      <c r="H1490" s="4980"/>
      <c r="I1490" s="4980">
        <f>(G1490/G1486)*I1486</f>
        <v>0</v>
      </c>
      <c r="J1490" s="4980"/>
      <c r="K1490" s="2663"/>
      <c r="L1490" s="2663"/>
      <c r="M1490" s="2663"/>
      <c r="N1490" s="2627"/>
      <c r="O1490" s="2831"/>
      <c r="P1490" s="2856"/>
      <c r="Q1490" s="2856"/>
      <c r="R1490" s="2856"/>
      <c r="S1490" s="3202"/>
      <c r="T1490" s="3203"/>
      <c r="U1490" s="2961"/>
      <c r="V1490" s="2808"/>
      <c r="W1490" s="3183" t="str">
        <f t="shared" si="77"/>
        <v/>
      </c>
      <c r="X1490" s="3184" t="str">
        <f t="shared" si="78"/>
        <v/>
      </c>
      <c r="Y1490" s="3189" t="str">
        <f t="shared" si="79"/>
        <v/>
      </c>
      <c r="Z1490" s="2044"/>
      <c r="AA1490" s="3594" t="s">
        <v>2373</v>
      </c>
    </row>
    <row r="1491" spans="1:31" ht="21">
      <c r="A1491" s="5003"/>
      <c r="B1491" s="2674"/>
      <c r="C1491" s="2225"/>
      <c r="D1491" s="2195"/>
      <c r="E1491" s="2359"/>
      <c r="F1491" s="2159"/>
      <c r="G1491" s="4980">
        <f>(C1491/C1522)*G1442</f>
        <v>0</v>
      </c>
      <c r="H1491" s="4980"/>
      <c r="I1491" s="4980">
        <f>(G1491/G1486)*I1486</f>
        <v>0</v>
      </c>
      <c r="J1491" s="4980"/>
      <c r="K1491" s="2663"/>
      <c r="L1491" s="2663"/>
      <c r="M1491" s="2663"/>
      <c r="N1491" s="2627"/>
      <c r="O1491" s="2831"/>
      <c r="P1491" s="2856"/>
      <c r="Q1491" s="2856"/>
      <c r="R1491" s="2856"/>
      <c r="S1491" s="3202"/>
      <c r="T1491" s="3203"/>
      <c r="U1491" s="2961"/>
      <c r="V1491" s="2808"/>
      <c r="W1491" s="3183" t="str">
        <f t="shared" si="77"/>
        <v/>
      </c>
      <c r="X1491" s="3184" t="str">
        <f t="shared" si="78"/>
        <v/>
      </c>
      <c r="Y1491" s="3189" t="str">
        <f t="shared" si="79"/>
        <v/>
      </c>
      <c r="Z1491" s="2044"/>
      <c r="AA1491" s="3594" t="s">
        <v>2373</v>
      </c>
    </row>
    <row r="1492" spans="1:31" ht="21">
      <c r="A1492" s="5003"/>
      <c r="B1492" s="2674"/>
      <c r="C1492" s="2225"/>
      <c r="D1492" s="2195"/>
      <c r="E1492" s="2359"/>
      <c r="F1492" s="2159"/>
      <c r="G1492" s="4980">
        <f>(C1492/C1522)*G1442</f>
        <v>0</v>
      </c>
      <c r="H1492" s="4980"/>
      <c r="I1492" s="4980">
        <f>(G1492/G1486)*I1486</f>
        <v>0</v>
      </c>
      <c r="J1492" s="4980"/>
      <c r="K1492" s="2663"/>
      <c r="L1492" s="2663"/>
      <c r="M1492" s="2663"/>
      <c r="N1492" s="2627"/>
      <c r="O1492" s="2831"/>
      <c r="P1492" s="2856"/>
      <c r="Q1492" s="2856"/>
      <c r="R1492" s="2856"/>
      <c r="S1492" s="3202"/>
      <c r="T1492" s="3203"/>
      <c r="U1492" s="2961"/>
      <c r="V1492" s="2808"/>
      <c r="W1492" s="3183" t="str">
        <f t="shared" si="77"/>
        <v/>
      </c>
      <c r="X1492" s="3184" t="str">
        <f t="shared" si="78"/>
        <v/>
      </c>
      <c r="Y1492" s="3189" t="str">
        <f t="shared" si="79"/>
        <v/>
      </c>
      <c r="Z1492" s="2044"/>
      <c r="AA1492" s="3594" t="s">
        <v>2373</v>
      </c>
    </row>
    <row r="1493" spans="1:31" ht="21" customHeight="1">
      <c r="A1493" s="5003"/>
      <c r="B1493" s="2674"/>
      <c r="C1493" s="2225"/>
      <c r="D1493" s="2195"/>
      <c r="E1493" s="2359"/>
      <c r="F1493" s="2159"/>
      <c r="G1493" s="4980">
        <f>(C1493/C1522)*G1442</f>
        <v>0</v>
      </c>
      <c r="H1493" s="4980"/>
      <c r="I1493" s="4980">
        <f>(G1493/G1486)*I1486</f>
        <v>0</v>
      </c>
      <c r="J1493" s="4980"/>
      <c r="K1493" s="2663"/>
      <c r="L1493" s="2663"/>
      <c r="M1493" s="2663"/>
      <c r="N1493" s="2627"/>
      <c r="O1493" s="2831"/>
      <c r="P1493" s="2856"/>
      <c r="Q1493" s="2856"/>
      <c r="R1493" s="2856"/>
      <c r="S1493" s="3202"/>
      <c r="T1493" s="3203"/>
      <c r="U1493" s="2961"/>
      <c r="V1493" s="2808"/>
      <c r="W1493" s="3183" t="str">
        <f t="shared" si="77"/>
        <v/>
      </c>
      <c r="X1493" s="3184" t="str">
        <f t="shared" si="78"/>
        <v/>
      </c>
      <c r="Y1493" s="3189" t="str">
        <f t="shared" si="79"/>
        <v/>
      </c>
      <c r="Z1493" s="2044"/>
      <c r="AA1493" s="3594" t="s">
        <v>2373</v>
      </c>
    </row>
    <row r="1494" spans="1:31" ht="21">
      <c r="A1494" s="5003"/>
      <c r="B1494" s="2674"/>
      <c r="C1494" s="2159"/>
      <c r="D1494" s="2195"/>
      <c r="E1494" s="2359"/>
      <c r="F1494" s="2159"/>
      <c r="G1494" s="2675"/>
      <c r="H1494" s="2675"/>
      <c r="I1494" s="2675"/>
      <c r="J1494" s="2675"/>
      <c r="K1494" s="2663"/>
      <c r="L1494" s="2663"/>
      <c r="M1494" s="2663"/>
      <c r="N1494" s="2627"/>
      <c r="O1494" s="2831"/>
      <c r="P1494" s="2856"/>
      <c r="Q1494" s="2856"/>
      <c r="R1494" s="2856"/>
      <c r="S1494" s="3202"/>
      <c r="T1494" s="3203"/>
      <c r="U1494" s="2961"/>
      <c r="V1494" s="2808"/>
      <c r="W1494" s="3183" t="str">
        <f t="shared" si="77"/>
        <v/>
      </c>
      <c r="X1494" s="3184" t="str">
        <f t="shared" si="78"/>
        <v/>
      </c>
      <c r="Y1494" s="3189" t="str">
        <f t="shared" si="79"/>
        <v/>
      </c>
      <c r="Z1494" s="2044"/>
      <c r="AA1494" s="3594" t="s">
        <v>2373</v>
      </c>
    </row>
    <row r="1495" spans="1:31" ht="21">
      <c r="A1495" s="5003"/>
      <c r="B1495" s="2674"/>
      <c r="C1495" s="2630">
        <f>SUM(C1489:C1493)</f>
        <v>0.36</v>
      </c>
      <c r="D1495" s="4999" t="str">
        <f>B1488</f>
        <v>OU Variante</v>
      </c>
      <c r="E1495" s="4999"/>
      <c r="F1495" s="4999"/>
      <c r="G1495" s="4980">
        <f>SUM(G1489:G1493)</f>
        <v>1.0434782608695652</v>
      </c>
      <c r="H1495" s="4980">
        <f>SUM(H1489:H1493)</f>
        <v>0</v>
      </c>
      <c r="I1495" s="4980">
        <f>SUM(I1489:I1493)</f>
        <v>1.2104347826086956</v>
      </c>
      <c r="J1495" s="4980">
        <f>SUM(J1489:J1493)</f>
        <v>0</v>
      </c>
      <c r="K1495" s="2663"/>
      <c r="L1495" s="2663"/>
      <c r="M1495" s="2663"/>
      <c r="N1495" s="2627"/>
      <c r="O1495" s="2831"/>
      <c r="P1495" s="2856"/>
      <c r="Q1495" s="2856"/>
      <c r="R1495" s="2856"/>
      <c r="S1495" s="3202"/>
      <c r="T1495" s="3203"/>
      <c r="U1495" s="2961"/>
      <c r="V1495" s="2808"/>
      <c r="W1495" s="3183" t="str">
        <f t="shared" si="77"/>
        <v/>
      </c>
      <c r="X1495" s="3184" t="str">
        <f t="shared" si="78"/>
        <v/>
      </c>
      <c r="Y1495" s="3189" t="str">
        <f t="shared" si="79"/>
        <v/>
      </c>
      <c r="Z1495" s="2044"/>
      <c r="AA1495" s="3594" t="s">
        <v>2373</v>
      </c>
    </row>
    <row r="1496" spans="1:31" ht="21">
      <c r="A1496" s="5003"/>
      <c r="B1496" s="2674"/>
      <c r="C1496" s="2676"/>
      <c r="D1496" s="2195"/>
      <c r="E1496" s="2359"/>
      <c r="F1496" s="2159"/>
      <c r="G1496" s="2671"/>
      <c r="H1496" s="2423"/>
      <c r="I1496" s="4983"/>
      <c r="J1496" s="4983"/>
      <c r="K1496" s="2663"/>
      <c r="L1496" s="2663"/>
      <c r="M1496" s="2663"/>
      <c r="N1496" s="2627"/>
      <c r="O1496" s="2831"/>
      <c r="P1496" s="2856"/>
      <c r="Q1496" s="2856"/>
      <c r="R1496" s="2856"/>
      <c r="S1496" s="3202"/>
      <c r="T1496" s="3203"/>
      <c r="U1496" s="2961"/>
      <c r="V1496" s="2808"/>
      <c r="W1496" s="3183" t="str">
        <f t="shared" si="77"/>
        <v/>
      </c>
      <c r="X1496" s="3184" t="str">
        <f t="shared" si="78"/>
        <v/>
      </c>
      <c r="Y1496" s="3189" t="str">
        <f t="shared" si="79"/>
        <v/>
      </c>
      <c r="Z1496" s="2044"/>
      <c r="AA1496" s="3594" t="s">
        <v>2373</v>
      </c>
    </row>
    <row r="1497" spans="1:31" ht="21">
      <c r="A1497" s="5003"/>
      <c r="B1497" s="4972" t="s">
        <v>663</v>
      </c>
      <c r="C1497" s="4973"/>
      <c r="D1497" s="4973"/>
      <c r="E1497" s="4973"/>
      <c r="F1497" s="2159"/>
      <c r="G1497" s="4983"/>
      <c r="H1497" s="4983"/>
      <c r="I1497" s="4983"/>
      <c r="J1497" s="4983"/>
      <c r="K1497" s="2663"/>
      <c r="L1497" s="2663"/>
      <c r="M1497" s="2663"/>
      <c r="N1497" s="2627"/>
      <c r="O1497" s="2831"/>
      <c r="P1497" s="2856"/>
      <c r="Q1497" s="2856"/>
      <c r="R1497" s="2856"/>
      <c r="S1497" s="3202"/>
      <c r="T1497" s="3203"/>
      <c r="U1497" s="2961"/>
      <c r="V1497" s="2808"/>
      <c r="W1497" s="3183" t="str">
        <f t="shared" si="77"/>
        <v/>
      </c>
      <c r="X1497" s="3184" t="str">
        <f t="shared" si="78"/>
        <v/>
      </c>
      <c r="Y1497" s="3189" t="str">
        <f t="shared" si="79"/>
        <v/>
      </c>
      <c r="Z1497" s="2044"/>
      <c r="AA1497" s="3594" t="s">
        <v>2373</v>
      </c>
    </row>
    <row r="1498" spans="1:31" ht="21">
      <c r="A1498" s="5003"/>
      <c r="B1498" s="2674"/>
      <c r="C1498" s="2225">
        <v>0.05</v>
      </c>
      <c r="D1498" s="2195" t="s">
        <v>664</v>
      </c>
      <c r="E1498" s="2359"/>
      <c r="F1498" s="2159"/>
      <c r="G1498" s="4980">
        <f>(C1498/C1486)*G1486</f>
        <v>0.17241379310344829</v>
      </c>
      <c r="H1498" s="4980"/>
      <c r="I1498" s="4980">
        <f>(C1498/C1486)*I1486</f>
        <v>0.2</v>
      </c>
      <c r="J1498" s="4980"/>
      <c r="K1498" s="2663"/>
      <c r="L1498" s="2663"/>
      <c r="M1498" s="2663"/>
      <c r="N1498" s="2627"/>
      <c r="O1498" s="2831"/>
      <c r="P1498" s="2856"/>
      <c r="Q1498" s="2856"/>
      <c r="R1498" s="2856"/>
      <c r="S1498" s="3202"/>
      <c r="T1498" s="3203"/>
      <c r="U1498" s="2961"/>
      <c r="V1498" s="2808"/>
      <c r="W1498" s="3183" t="str">
        <f t="shared" si="77"/>
        <v/>
      </c>
      <c r="X1498" s="3184" t="str">
        <f t="shared" si="78"/>
        <v/>
      </c>
      <c r="Y1498" s="3189" t="str">
        <f t="shared" si="79"/>
        <v/>
      </c>
      <c r="Z1498" s="2044"/>
      <c r="AA1498" s="3594" t="s">
        <v>2373</v>
      </c>
    </row>
    <row r="1499" spans="1:31" ht="21">
      <c r="A1499" s="5003"/>
      <c r="B1499" s="2674"/>
      <c r="C1499" s="2225"/>
      <c r="D1499" s="2195"/>
      <c r="E1499" s="2359"/>
      <c r="F1499" s="2159"/>
      <c r="G1499" s="4980">
        <f>(C1499/C1486)*G1486</f>
        <v>0</v>
      </c>
      <c r="H1499" s="4980"/>
      <c r="I1499" s="4980">
        <f>(C1499/C1486)*I1486</f>
        <v>0</v>
      </c>
      <c r="J1499" s="4980"/>
      <c r="K1499" s="2663"/>
      <c r="L1499" s="2663"/>
      <c r="M1499" s="2663"/>
      <c r="N1499" s="2627"/>
      <c r="O1499" s="2831"/>
      <c r="P1499" s="2856"/>
      <c r="Q1499" s="2856"/>
      <c r="R1499" s="2856"/>
      <c r="S1499" s="3202"/>
      <c r="T1499" s="3203"/>
      <c r="U1499" s="2961"/>
      <c r="V1499" s="2808"/>
      <c r="W1499" s="3183" t="str">
        <f t="shared" si="77"/>
        <v/>
      </c>
      <c r="X1499" s="3184" t="str">
        <f t="shared" si="78"/>
        <v/>
      </c>
      <c r="Y1499" s="3189" t="str">
        <f t="shared" si="79"/>
        <v/>
      </c>
      <c r="Z1499" s="2044"/>
      <c r="AA1499" s="3594" t="s">
        <v>2373</v>
      </c>
    </row>
    <row r="1500" spans="1:31" ht="21">
      <c r="A1500" s="5003"/>
      <c r="B1500" s="2674"/>
      <c r="C1500" s="2225"/>
      <c r="D1500" s="2195"/>
      <c r="E1500" s="2359"/>
      <c r="F1500" s="2159"/>
      <c r="G1500" s="4980">
        <f>(C1500/C1486)*G1486</f>
        <v>0</v>
      </c>
      <c r="H1500" s="4980"/>
      <c r="I1500" s="4980">
        <f>(C1500/C1486)*I1486</f>
        <v>0</v>
      </c>
      <c r="J1500" s="4980"/>
      <c r="K1500" s="2663"/>
      <c r="L1500" s="2663"/>
      <c r="M1500" s="2663"/>
      <c r="N1500" s="2627"/>
      <c r="O1500" s="2831"/>
      <c r="P1500" s="2856"/>
      <c r="Q1500" s="2856"/>
      <c r="R1500" s="2856"/>
      <c r="S1500" s="3202"/>
      <c r="T1500" s="3203"/>
      <c r="U1500" s="2961"/>
      <c r="V1500" s="2808"/>
      <c r="W1500" s="3183" t="str">
        <f t="shared" si="77"/>
        <v/>
      </c>
      <c r="X1500" s="3184" t="str">
        <f t="shared" si="78"/>
        <v/>
      </c>
      <c r="Y1500" s="3189" t="str">
        <f t="shared" si="79"/>
        <v/>
      </c>
      <c r="Z1500" s="2044"/>
      <c r="AA1500" s="3594" t="s">
        <v>2373</v>
      </c>
    </row>
    <row r="1501" spans="1:31" ht="21">
      <c r="A1501" s="5003"/>
      <c r="B1501" s="2674"/>
      <c r="C1501" s="2225"/>
      <c r="D1501" s="2195"/>
      <c r="E1501" s="2359"/>
      <c r="F1501" s="2159"/>
      <c r="G1501" s="4980">
        <f>(C1501/C1486)*G1486</f>
        <v>0</v>
      </c>
      <c r="H1501" s="4980"/>
      <c r="I1501" s="4980">
        <f>(C1501/C1486)*I1486</f>
        <v>0</v>
      </c>
      <c r="J1501" s="4980"/>
      <c r="K1501" s="2663"/>
      <c r="L1501" s="2663"/>
      <c r="M1501" s="2663"/>
      <c r="N1501" s="2627"/>
      <c r="O1501" s="2831"/>
      <c r="P1501" s="2856"/>
      <c r="Q1501" s="2856"/>
      <c r="R1501" s="2856"/>
      <c r="S1501" s="3202"/>
      <c r="T1501" s="3203"/>
      <c r="U1501" s="2961"/>
      <c r="V1501" s="2808"/>
      <c r="W1501" s="3183" t="str">
        <f t="shared" si="77"/>
        <v/>
      </c>
      <c r="X1501" s="3184" t="str">
        <f t="shared" si="78"/>
        <v/>
      </c>
      <c r="Y1501" s="3189" t="str">
        <f t="shared" si="79"/>
        <v/>
      </c>
      <c r="Z1501" s="2044"/>
      <c r="AA1501" s="3594" t="s">
        <v>2373</v>
      </c>
    </row>
    <row r="1502" spans="1:31" ht="21" customHeight="1">
      <c r="A1502" s="5003"/>
      <c r="B1502" s="2674"/>
      <c r="C1502" s="2225"/>
      <c r="D1502" s="2195"/>
      <c r="E1502" s="2359"/>
      <c r="F1502" s="2159"/>
      <c r="G1502" s="4980">
        <f>(C1502/C1486)*G1486</f>
        <v>0</v>
      </c>
      <c r="H1502" s="4980"/>
      <c r="I1502" s="4980">
        <f>(C1502/C1486)*I1486</f>
        <v>0</v>
      </c>
      <c r="J1502" s="4980"/>
      <c r="K1502" s="2663"/>
      <c r="L1502" s="2663"/>
      <c r="M1502" s="2663"/>
      <c r="N1502" s="2627"/>
      <c r="O1502" s="2831"/>
      <c r="P1502" s="2856"/>
      <c r="Q1502" s="2856"/>
      <c r="R1502" s="2856"/>
      <c r="S1502" s="3202"/>
      <c r="T1502" s="3203"/>
      <c r="U1502" s="2961"/>
      <c r="V1502" s="2808"/>
      <c r="W1502" s="3183" t="str">
        <f t="shared" si="77"/>
        <v/>
      </c>
      <c r="X1502" s="3184" t="str">
        <f t="shared" si="78"/>
        <v/>
      </c>
      <c r="Y1502" s="3189" t="str">
        <f t="shared" si="79"/>
        <v/>
      </c>
      <c r="Z1502" s="2044"/>
      <c r="AA1502" s="3594" t="s">
        <v>2373</v>
      </c>
    </row>
    <row r="1503" spans="1:31" ht="21">
      <c r="A1503" s="5003"/>
      <c r="B1503" s="2674"/>
      <c r="C1503" s="2675"/>
      <c r="D1503" s="2675"/>
      <c r="E1503" s="2675"/>
      <c r="F1503" s="2675"/>
      <c r="G1503" s="2675"/>
      <c r="H1503" s="2675"/>
      <c r="I1503" s="2675"/>
      <c r="J1503" s="2675"/>
      <c r="K1503" s="2663"/>
      <c r="L1503" s="2663"/>
      <c r="M1503" s="2663"/>
      <c r="N1503" s="2627"/>
      <c r="O1503" s="2831"/>
      <c r="P1503" s="2856"/>
      <c r="Q1503" s="2856"/>
      <c r="R1503" s="2856"/>
      <c r="S1503" s="3202"/>
      <c r="T1503" s="3203"/>
      <c r="U1503" s="2961"/>
      <c r="V1503" s="2808"/>
      <c r="W1503" s="3183" t="str">
        <f t="shared" si="77"/>
        <v/>
      </c>
      <c r="X1503" s="3184" t="str">
        <f t="shared" si="78"/>
        <v/>
      </c>
      <c r="Y1503" s="3189" t="str">
        <f t="shared" si="79"/>
        <v/>
      </c>
      <c r="Z1503" s="2044"/>
      <c r="AA1503" s="3594" t="s">
        <v>2373</v>
      </c>
    </row>
    <row r="1504" spans="1:31" ht="21">
      <c r="A1504" s="5003"/>
      <c r="B1504" s="2674"/>
      <c r="C1504" s="2630">
        <f>SUM(C1498:C1502)</f>
        <v>0.05</v>
      </c>
      <c r="D1504" s="4999" t="str">
        <f>B1497</f>
        <v>Garniture</v>
      </c>
      <c r="E1504" s="4999"/>
      <c r="F1504" s="4999"/>
      <c r="G1504" s="4980">
        <f>SUM(G1498:G1502)</f>
        <v>0.17241379310344829</v>
      </c>
      <c r="H1504" s="4980">
        <f>SUM(H1498:H1502)</f>
        <v>0</v>
      </c>
      <c r="I1504" s="4980">
        <f>SUM(I1498:I1502)</f>
        <v>0.2</v>
      </c>
      <c r="J1504" s="4980">
        <f>SUM(J1498:J1502)</f>
        <v>0</v>
      </c>
      <c r="K1504" s="2663"/>
      <c r="L1504" s="2663"/>
      <c r="M1504" s="2663"/>
      <c r="N1504" s="2627"/>
      <c r="O1504" s="2831"/>
      <c r="P1504" s="2856"/>
      <c r="Q1504" s="2856"/>
      <c r="R1504" s="2856"/>
      <c r="S1504" s="3202"/>
      <c r="T1504" s="3203"/>
      <c r="U1504" s="2961"/>
      <c r="V1504" s="2808"/>
      <c r="W1504" s="3183" t="str">
        <f t="shared" si="77"/>
        <v/>
      </c>
      <c r="X1504" s="3184" t="str">
        <f t="shared" si="78"/>
        <v/>
      </c>
      <c r="Y1504" s="3189" t="str">
        <f t="shared" si="79"/>
        <v/>
      </c>
      <c r="Z1504" s="2044"/>
      <c r="AA1504" s="3755" t="s">
        <v>2974</v>
      </c>
      <c r="AB1504" s="2834"/>
      <c r="AC1504" s="2834"/>
      <c r="AD1504" s="2834"/>
      <c r="AE1504" s="2834"/>
    </row>
    <row r="1505" spans="1:31" ht="21">
      <c r="A1505" s="5003"/>
      <c r="B1505" s="2636"/>
      <c r="C1505" s="2511"/>
      <c r="D1505" s="2511"/>
      <c r="E1505" s="2511"/>
      <c r="F1505" s="2511"/>
      <c r="G1505" s="2359"/>
      <c r="H1505" s="2359"/>
      <c r="I1505" s="2511"/>
      <c r="J1505" s="2511"/>
      <c r="K1505" s="2168"/>
      <c r="L1505" s="2511"/>
      <c r="M1505" s="2511"/>
      <c r="N1505" s="2629"/>
      <c r="O1505" s="2831"/>
      <c r="P1505" s="2856"/>
      <c r="Q1505" s="2856"/>
      <c r="R1505" s="2856"/>
      <c r="S1505" s="3202"/>
      <c r="T1505" s="3203"/>
      <c r="U1505" s="2961"/>
      <c r="V1505" s="2808"/>
      <c r="W1505" s="3183" t="str">
        <f t="shared" si="77"/>
        <v/>
      </c>
      <c r="X1505" s="3184" t="str">
        <f t="shared" si="78"/>
        <v/>
      </c>
      <c r="Y1505" s="3189" t="str">
        <f t="shared" si="79"/>
        <v/>
      </c>
      <c r="Z1505" s="2044"/>
      <c r="AA1505" s="3755" t="s">
        <v>2974</v>
      </c>
      <c r="AB1505" s="2834"/>
      <c r="AC1505" s="2834"/>
      <c r="AD1505" s="2834"/>
      <c r="AE1505" s="2834"/>
    </row>
    <row r="1506" spans="1:31" ht="21">
      <c r="A1506" s="5003"/>
      <c r="B1506" s="5046" t="s">
        <v>2387</v>
      </c>
      <c r="C1506" s="5047"/>
      <c r="D1506" s="5047"/>
      <c r="E1506" s="5047"/>
      <c r="F1506" s="5047"/>
      <c r="G1506" s="5047"/>
      <c r="H1506" s="5047"/>
      <c r="I1506" s="5047"/>
      <c r="J1506" s="5047"/>
      <c r="K1506" s="5047"/>
      <c r="L1506" s="5047"/>
      <c r="M1506" s="5047"/>
      <c r="N1506" s="5048"/>
      <c r="O1506" s="2831"/>
      <c r="P1506" s="2856"/>
      <c r="Q1506" s="2856"/>
      <c r="R1506" s="2856"/>
      <c r="S1506" s="3202"/>
      <c r="T1506" s="3203"/>
      <c r="U1506" s="2961"/>
      <c r="V1506" s="2808"/>
      <c r="W1506" s="3183" t="str">
        <f t="shared" si="77"/>
        <v/>
      </c>
      <c r="X1506" s="3184" t="str">
        <f t="shared" si="78"/>
        <v/>
      </c>
      <c r="Y1506" s="3189" t="str">
        <f t="shared" si="79"/>
        <v/>
      </c>
      <c r="Z1506" s="2044"/>
      <c r="AA1506" s="3755" t="s">
        <v>2974</v>
      </c>
      <c r="AB1506" s="2834"/>
      <c r="AC1506" s="2834"/>
      <c r="AD1506" s="2834"/>
      <c r="AE1506" s="2834"/>
    </row>
    <row r="1507" spans="1:31" ht="21">
      <c r="A1507" s="5003"/>
      <c r="B1507" s="2666"/>
      <c r="C1507" s="2667"/>
      <c r="D1507" s="2667"/>
      <c r="E1507" s="2667"/>
      <c r="F1507" s="4992"/>
      <c r="G1507" s="4992"/>
      <c r="H1507" s="4992"/>
      <c r="I1507" s="4994" t="s">
        <v>264</v>
      </c>
      <c r="J1507" s="4994"/>
      <c r="K1507" s="2667"/>
      <c r="L1507" s="4995" t="s">
        <v>645</v>
      </c>
      <c r="M1507" s="4995"/>
      <c r="N1507" s="4996"/>
      <c r="O1507" s="2831"/>
      <c r="P1507" s="2856"/>
      <c r="Q1507" s="2856"/>
      <c r="R1507" s="2856"/>
      <c r="S1507" s="3202"/>
      <c r="T1507" s="3203"/>
      <c r="U1507" s="2961"/>
      <c r="V1507" s="2808"/>
      <c r="W1507" s="3183" t="str">
        <f t="shared" si="77"/>
        <v/>
      </c>
      <c r="X1507" s="3184" t="str">
        <f t="shared" si="78"/>
        <v/>
      </c>
      <c r="Y1507" s="3189" t="str">
        <f t="shared" si="79"/>
        <v/>
      </c>
      <c r="Z1507" s="2044"/>
      <c r="AA1507" s="3755" t="s">
        <v>2974</v>
      </c>
      <c r="AB1507" s="2834"/>
      <c r="AC1507" s="2834"/>
      <c r="AD1507" s="2834"/>
      <c r="AE1507" s="2834"/>
    </row>
    <row r="1508" spans="1:31" ht="21">
      <c r="A1508" s="5003"/>
      <c r="B1508" s="5042" t="s">
        <v>666</v>
      </c>
      <c r="C1508" s="5043"/>
      <c r="D1508" s="5043"/>
      <c r="E1508" s="5043"/>
      <c r="F1508" s="4993"/>
      <c r="G1508" s="4993"/>
      <c r="H1508" s="4993"/>
      <c r="I1508" s="4974">
        <v>1</v>
      </c>
      <c r="J1508" s="4974"/>
      <c r="K1508" s="3564" t="s">
        <v>647</v>
      </c>
      <c r="L1508" s="5044" t="str">
        <f>B1508</f>
        <v>Chantilly</v>
      </c>
      <c r="M1508" s="5044"/>
      <c r="N1508" s="5045"/>
      <c r="O1508" s="2831"/>
      <c r="P1508" s="2856"/>
      <c r="Q1508" s="2856"/>
      <c r="R1508" s="2856"/>
      <c r="S1508" s="3202"/>
      <c r="T1508" s="3203"/>
      <c r="U1508" s="2961"/>
      <c r="V1508" s="2808"/>
      <c r="W1508" s="3183" t="str">
        <f t="shared" si="77"/>
        <v/>
      </c>
      <c r="X1508" s="3184" t="str">
        <f t="shared" si="78"/>
        <v/>
      </c>
      <c r="Y1508" s="3189" t="str">
        <f t="shared" si="79"/>
        <v/>
      </c>
      <c r="Z1508" s="2044"/>
      <c r="AA1508" s="3755" t="s">
        <v>2974</v>
      </c>
      <c r="AB1508" s="2834"/>
      <c r="AC1508" s="2834"/>
      <c r="AD1508" s="2834"/>
      <c r="AE1508" s="2834"/>
    </row>
    <row r="1509" spans="1:31" ht="21">
      <c r="A1509" s="5003"/>
      <c r="B1509" s="5042"/>
      <c r="C1509" s="5043"/>
      <c r="D1509" s="5043"/>
      <c r="E1509" s="5043"/>
      <c r="F1509" s="2659"/>
      <c r="G1509" s="4977"/>
      <c r="H1509" s="4977"/>
      <c r="I1509" s="2511"/>
      <c r="J1509" s="2511"/>
      <c r="K1509" s="2511"/>
      <c r="L1509" s="5044" t="s">
        <v>650</v>
      </c>
      <c r="M1509" s="5044"/>
      <c r="N1509" s="5045"/>
      <c r="O1509" s="2831"/>
      <c r="P1509" s="2856"/>
      <c r="Q1509" s="2856"/>
      <c r="R1509" s="2856"/>
      <c r="S1509" s="3202"/>
      <c r="T1509" s="3203"/>
      <c r="U1509" s="2961"/>
      <c r="V1509" s="2808"/>
      <c r="W1509" s="3183" t="str">
        <f t="shared" si="77"/>
        <v/>
      </c>
      <c r="X1509" s="3184" t="str">
        <f t="shared" si="78"/>
        <v/>
      </c>
      <c r="Y1509" s="3189" t="str">
        <f t="shared" si="79"/>
        <v/>
      </c>
      <c r="Z1509" s="2044"/>
      <c r="AA1509" s="3755" t="s">
        <v>2974</v>
      </c>
      <c r="AB1509" s="2834"/>
      <c r="AC1509" s="2834"/>
      <c r="AD1509" s="2834"/>
      <c r="AE1509" s="2834"/>
    </row>
    <row r="1510" spans="1:31" ht="21">
      <c r="A1510" s="5003"/>
      <c r="B1510" s="2672"/>
      <c r="C1510" s="2620" t="s">
        <v>24</v>
      </c>
      <c r="D1510" s="2621" t="s">
        <v>628</v>
      </c>
      <c r="E1510" s="2511"/>
      <c r="F1510" s="2359"/>
      <c r="G1510" s="2622"/>
      <c r="H1510" s="2356"/>
      <c r="I1510" s="2359"/>
      <c r="J1510" s="2359"/>
      <c r="K1510" s="2678" t="s">
        <v>263</v>
      </c>
      <c r="L1510" s="2678"/>
      <c r="M1510" s="2678"/>
      <c r="N1510" s="2679"/>
      <c r="O1510" s="2831"/>
      <c r="P1510" s="2856"/>
      <c r="Q1510" s="2856"/>
      <c r="R1510" s="2856"/>
      <c r="S1510" s="3202"/>
      <c r="T1510" s="3203"/>
      <c r="U1510" s="2961"/>
      <c r="V1510" s="2808"/>
      <c r="W1510" s="3183" t="str">
        <f t="shared" si="77"/>
        <v/>
      </c>
      <c r="X1510" s="3184" t="str">
        <f t="shared" si="78"/>
        <v/>
      </c>
      <c r="Y1510" s="3189" t="str">
        <f t="shared" si="79"/>
        <v/>
      </c>
      <c r="Z1510" s="2044"/>
      <c r="AA1510" s="3755" t="s">
        <v>2974</v>
      </c>
      <c r="AB1510" s="2834"/>
      <c r="AC1510" s="2834"/>
      <c r="AD1510" s="2834"/>
      <c r="AE1510" s="2834"/>
    </row>
    <row r="1511" spans="1:31" ht="21">
      <c r="A1511" s="5003"/>
      <c r="B1511" s="2674"/>
      <c r="C1511" s="2225">
        <v>0.22</v>
      </c>
      <c r="D1511" s="2195" t="s">
        <v>658</v>
      </c>
      <c r="E1511" s="2195"/>
      <c r="F1511" s="2359"/>
      <c r="G1511" s="4983">
        <f>(C1511/C1521)*G1442</f>
        <v>0.75862068965517238</v>
      </c>
      <c r="H1511" s="4983"/>
      <c r="I1511" s="4983">
        <f>(C1511/C1516)*I1508</f>
        <v>0.91666666666666674</v>
      </c>
      <c r="J1511" s="4983"/>
      <c r="K1511" s="2661"/>
      <c r="L1511" s="2661"/>
      <c r="M1511" s="2661"/>
      <c r="N1511" s="2662"/>
      <c r="O1511" s="2831"/>
      <c r="P1511" s="2856"/>
      <c r="Q1511" s="2856"/>
      <c r="R1511" s="2856"/>
      <c r="S1511" s="3202"/>
      <c r="T1511" s="3203"/>
      <c r="U1511" s="2961"/>
      <c r="V1511" s="2808"/>
      <c r="W1511" s="3183" t="str">
        <f t="shared" ref="W1511:W1526" si="80">SUBSTITUTE(S1511,U1511,V1511)</f>
        <v/>
      </c>
      <c r="X1511" s="3184" t="str">
        <f t="shared" ref="X1511:X1526" si="81">TRIM(W1511)</f>
        <v/>
      </c>
      <c r="Y1511" s="3189" t="str">
        <f t="shared" ref="Y1511:Y1526" si="82">IF(S1511="","",UPPER(LEFT(X1511,1))&amp;RIGHT(X1511,LEN(X1511)-1))</f>
        <v/>
      </c>
      <c r="Z1511" s="2044"/>
      <c r="AA1511" s="3755" t="s">
        <v>2974</v>
      </c>
      <c r="AB1511" s="2834"/>
      <c r="AC1511" s="2834"/>
      <c r="AD1511" s="2834"/>
      <c r="AE1511" s="2834"/>
    </row>
    <row r="1512" spans="1:31" ht="21">
      <c r="A1512" s="5003"/>
      <c r="B1512" s="2674"/>
      <c r="C1512" s="2225">
        <v>1.7999999999999999E-2</v>
      </c>
      <c r="D1512" s="2195" t="s">
        <v>494</v>
      </c>
      <c r="E1512" s="2359"/>
      <c r="F1512" s="2359"/>
      <c r="G1512" s="4983">
        <f>(C1512/C1521)*G1442</f>
        <v>6.2068965517241365E-2</v>
      </c>
      <c r="H1512" s="4983"/>
      <c r="I1512" s="4983">
        <f>(C1512/C1516)*I1508</f>
        <v>7.4999999999999997E-2</v>
      </c>
      <c r="J1512" s="4983"/>
      <c r="K1512" s="2663"/>
      <c r="L1512" s="2663"/>
      <c r="M1512" s="2663"/>
      <c r="N1512" s="2627"/>
      <c r="O1512" s="2831"/>
      <c r="P1512" s="2856"/>
      <c r="Q1512" s="2856"/>
      <c r="R1512" s="2856"/>
      <c r="S1512" s="3202"/>
      <c r="T1512" s="3203"/>
      <c r="U1512" s="2961"/>
      <c r="V1512" s="2808"/>
      <c r="W1512" s="3183" t="str">
        <f t="shared" si="80"/>
        <v/>
      </c>
      <c r="X1512" s="3184" t="str">
        <f t="shared" si="81"/>
        <v/>
      </c>
      <c r="Y1512" s="3189" t="str">
        <f t="shared" si="82"/>
        <v/>
      </c>
      <c r="Z1512" s="2044"/>
      <c r="AA1512" s="3594" t="s">
        <v>2373</v>
      </c>
    </row>
    <row r="1513" spans="1:31" ht="21">
      <c r="A1513" s="5003"/>
      <c r="B1513" s="2674"/>
      <c r="C1513" s="2225">
        <v>2E-3</v>
      </c>
      <c r="D1513" s="2195" t="s">
        <v>498</v>
      </c>
      <c r="E1513" s="2359"/>
      <c r="F1513" s="2359"/>
      <c r="G1513" s="4983">
        <f>(C1513/C1521)*G1442</f>
        <v>6.8965517241379301E-3</v>
      </c>
      <c r="H1513" s="4983"/>
      <c r="I1513" s="4983">
        <f>(C1513/C1516)*I1508</f>
        <v>8.3333333333333332E-3</v>
      </c>
      <c r="J1513" s="4983"/>
      <c r="K1513" s="2663"/>
      <c r="L1513" s="2663"/>
      <c r="M1513" s="2663"/>
      <c r="N1513" s="2627"/>
      <c r="O1513" s="2831"/>
      <c r="P1513" s="2856"/>
      <c r="Q1513" s="2856"/>
      <c r="R1513" s="2856"/>
      <c r="S1513" s="3202"/>
      <c r="T1513" s="3203"/>
      <c r="U1513" s="2961"/>
      <c r="V1513" s="2808"/>
      <c r="W1513" s="3183" t="str">
        <f t="shared" si="80"/>
        <v/>
      </c>
      <c r="X1513" s="3184" t="str">
        <f t="shared" si="81"/>
        <v/>
      </c>
      <c r="Y1513" s="3189" t="str">
        <f t="shared" si="82"/>
        <v/>
      </c>
      <c r="Z1513" s="2044"/>
      <c r="AA1513" s="3594" t="s">
        <v>2373</v>
      </c>
    </row>
    <row r="1514" spans="1:31" ht="21">
      <c r="A1514" s="5003"/>
      <c r="B1514" s="2674"/>
      <c r="C1514" s="2225"/>
      <c r="D1514" s="2195"/>
      <c r="E1514" s="2359"/>
      <c r="F1514" s="2359"/>
      <c r="G1514" s="4983">
        <f>(C1514/C1521)*G1442</f>
        <v>0</v>
      </c>
      <c r="H1514" s="4983"/>
      <c r="I1514" s="4983">
        <f>(C1514/C1516)*I1508</f>
        <v>0</v>
      </c>
      <c r="J1514" s="4983"/>
      <c r="K1514" s="2663"/>
      <c r="L1514" s="2663"/>
      <c r="M1514" s="2663"/>
      <c r="N1514" s="2627"/>
      <c r="O1514" s="2831"/>
      <c r="P1514" s="2856"/>
      <c r="Q1514" s="2856"/>
      <c r="R1514" s="2856"/>
      <c r="S1514" s="3202"/>
      <c r="T1514" s="3203"/>
      <c r="U1514" s="2961"/>
      <c r="V1514" s="2808"/>
      <c r="W1514" s="3183" t="str">
        <f t="shared" si="80"/>
        <v/>
      </c>
      <c r="X1514" s="3184" t="str">
        <f t="shared" si="81"/>
        <v/>
      </c>
      <c r="Y1514" s="3189" t="str">
        <f t="shared" si="82"/>
        <v/>
      </c>
      <c r="Z1514" s="2044"/>
      <c r="AA1514" s="3594" t="s">
        <v>2373</v>
      </c>
    </row>
    <row r="1515" spans="1:31" ht="21">
      <c r="A1515" s="5003"/>
      <c r="B1515" s="2674"/>
      <c r="C1515" s="2511"/>
      <c r="D1515" s="2511"/>
      <c r="E1515" s="2511"/>
      <c r="F1515" s="2359"/>
      <c r="G1515" s="2628"/>
      <c r="H1515" s="2356"/>
      <c r="I1515" s="2359"/>
      <c r="J1515" s="2511"/>
      <c r="K1515" s="2663"/>
      <c r="L1515" s="2663"/>
      <c r="M1515" s="2663"/>
      <c r="N1515" s="2627"/>
      <c r="O1515" s="2831"/>
      <c r="P1515" s="2856"/>
      <c r="Q1515" s="2856"/>
      <c r="R1515" s="2856"/>
      <c r="S1515" s="3202"/>
      <c r="T1515" s="3203"/>
      <c r="U1515" s="2961"/>
      <c r="V1515" s="2808"/>
      <c r="W1515" s="3183" t="str">
        <f t="shared" si="80"/>
        <v/>
      </c>
      <c r="X1515" s="3184" t="str">
        <f t="shared" si="81"/>
        <v/>
      </c>
      <c r="Y1515" s="3189" t="str">
        <f t="shared" si="82"/>
        <v/>
      </c>
      <c r="Z1515" s="2044"/>
      <c r="AA1515" s="3594" t="s">
        <v>2373</v>
      </c>
    </row>
    <row r="1516" spans="1:31" ht="21" customHeight="1">
      <c r="A1516" s="5003"/>
      <c r="B1516" s="2674"/>
      <c r="C1516" s="2630">
        <f>SUM(C1511:C1514)</f>
        <v>0.24</v>
      </c>
      <c r="D1516" s="5000" t="str">
        <f>B1508</f>
        <v>Chantilly</v>
      </c>
      <c r="E1516" s="5000"/>
      <c r="F1516" s="5000"/>
      <c r="G1516" s="4980">
        <f>SUM(G1511:H1514)</f>
        <v>0.82758620689655171</v>
      </c>
      <c r="H1516" s="4980"/>
      <c r="I1516" s="4980">
        <f>SUM(I1511:J1514)</f>
        <v>1</v>
      </c>
      <c r="J1516" s="4980"/>
      <c r="K1516" s="2663"/>
      <c r="L1516" s="2663"/>
      <c r="M1516" s="2663"/>
      <c r="N1516" s="2627"/>
      <c r="O1516" s="2831"/>
      <c r="P1516" s="2856"/>
      <c r="Q1516" s="2856"/>
      <c r="R1516" s="2856"/>
      <c r="S1516" s="3202"/>
      <c r="T1516" s="3203"/>
      <c r="U1516" s="2961"/>
      <c r="V1516" s="2808"/>
      <c r="W1516" s="3183" t="str">
        <f t="shared" si="80"/>
        <v/>
      </c>
      <c r="X1516" s="3184" t="str">
        <f t="shared" si="81"/>
        <v/>
      </c>
      <c r="Y1516" s="3189" t="str">
        <f t="shared" si="82"/>
        <v/>
      </c>
      <c r="Z1516" s="2044"/>
      <c r="AA1516" s="3755" t="s">
        <v>2974</v>
      </c>
      <c r="AB1516" s="2834"/>
      <c r="AC1516" s="2834"/>
      <c r="AD1516" s="2834"/>
      <c r="AE1516" s="2834"/>
    </row>
    <row r="1517" spans="1:31" ht="21">
      <c r="A1517" s="5003"/>
      <c r="B1517" s="2674"/>
      <c r="C1517" s="2630"/>
      <c r="D1517" s="2631"/>
      <c r="E1517" s="2631"/>
      <c r="F1517" s="2359"/>
      <c r="G1517" s="2675"/>
      <c r="H1517" s="2675"/>
      <c r="I1517" s="2675"/>
      <c r="J1517" s="2675"/>
      <c r="K1517" s="2511"/>
      <c r="L1517" s="2511"/>
      <c r="M1517" s="2511"/>
      <c r="N1517" s="2615"/>
      <c r="O1517" s="2831"/>
      <c r="P1517" s="2856"/>
      <c r="Q1517" s="2856"/>
      <c r="R1517" s="2856"/>
      <c r="S1517" s="3202"/>
      <c r="T1517" s="3203"/>
      <c r="U1517" s="2961"/>
      <c r="V1517" s="2808"/>
      <c r="W1517" s="3183" t="str">
        <f t="shared" si="80"/>
        <v/>
      </c>
      <c r="X1517" s="3184" t="str">
        <f t="shared" si="81"/>
        <v/>
      </c>
      <c r="Y1517" s="3189" t="str">
        <f t="shared" si="82"/>
        <v/>
      </c>
      <c r="Z1517" s="2044"/>
      <c r="AA1517" s="3755" t="s">
        <v>2974</v>
      </c>
      <c r="AB1517" s="2834"/>
      <c r="AC1517" s="2834"/>
      <c r="AD1517" s="2834"/>
      <c r="AE1517" s="2834"/>
    </row>
    <row r="1518" spans="1:31" ht="21">
      <c r="A1518" s="5003"/>
      <c r="B1518" s="4981"/>
      <c r="C1518" s="4959"/>
      <c r="D1518" s="4959"/>
      <c r="E1518" s="4959"/>
      <c r="F1518" s="4959"/>
      <c r="G1518" s="4959"/>
      <c r="H1518" s="4959"/>
      <c r="I1518" s="4959"/>
      <c r="J1518" s="4959"/>
      <c r="K1518" s="4959"/>
      <c r="L1518" s="4959"/>
      <c r="M1518" s="4959"/>
      <c r="N1518" s="4982"/>
      <c r="O1518" s="2831"/>
      <c r="P1518" s="2856"/>
      <c r="Q1518" s="2856"/>
      <c r="R1518" s="2856"/>
      <c r="S1518" s="3202"/>
      <c r="T1518" s="3203"/>
      <c r="U1518" s="2961"/>
      <c r="V1518" s="2808"/>
      <c r="W1518" s="3183" t="str">
        <f t="shared" si="80"/>
        <v/>
      </c>
      <c r="X1518" s="3184" t="str">
        <f t="shared" si="81"/>
        <v/>
      </c>
      <c r="Y1518" s="3189" t="str">
        <f t="shared" si="82"/>
        <v/>
      </c>
      <c r="Z1518" s="2044"/>
      <c r="AA1518" s="3755" t="s">
        <v>2974</v>
      </c>
      <c r="AB1518" s="2834"/>
      <c r="AC1518" s="2834"/>
      <c r="AD1518" s="2834"/>
      <c r="AE1518" s="2834"/>
    </row>
    <row r="1519" spans="1:31" ht="21">
      <c r="A1519" s="5003"/>
      <c r="B1519" s="2636"/>
      <c r="C1519" s="2630"/>
      <c r="D1519" s="3478"/>
      <c r="E1519" s="3478"/>
      <c r="F1519" s="3478"/>
      <c r="G1519" s="2680"/>
      <c r="H1519" s="2675"/>
      <c r="I1519" s="2675"/>
      <c r="J1519" s="2511"/>
      <c r="K1519" s="2168"/>
      <c r="L1519" s="2511"/>
      <c r="M1519" s="2511"/>
      <c r="N1519" s="2629"/>
      <c r="O1519" s="2831"/>
      <c r="P1519" s="2856"/>
      <c r="Q1519" s="2856"/>
      <c r="R1519" s="2856"/>
      <c r="S1519" s="3202"/>
      <c r="T1519" s="3203"/>
      <c r="U1519" s="2961"/>
      <c r="V1519" s="2808"/>
      <c r="W1519" s="3183" t="str">
        <f t="shared" si="80"/>
        <v/>
      </c>
      <c r="X1519" s="3184" t="str">
        <f t="shared" si="81"/>
        <v/>
      </c>
      <c r="Y1519" s="3189" t="str">
        <f t="shared" si="82"/>
        <v/>
      </c>
      <c r="Z1519" s="2044"/>
      <c r="AA1519" s="3755" t="s">
        <v>2974</v>
      </c>
      <c r="AB1519" s="2834"/>
      <c r="AC1519" s="2834"/>
      <c r="AD1519" s="2834"/>
      <c r="AE1519" s="2834"/>
    </row>
    <row r="1520" spans="1:31" ht="21">
      <c r="A1520" s="5003"/>
      <c r="B1520" s="2636"/>
      <c r="C1520" s="2630">
        <f>C1468</f>
        <v>0.33</v>
      </c>
      <c r="D1520" s="2631" t="str">
        <f>B1444</f>
        <v>Génoise chocolat</v>
      </c>
      <c r="E1520" s="3478"/>
      <c r="F1520" s="3478"/>
      <c r="G1520" s="4980">
        <f>G1468</f>
        <v>1.1379310344827585</v>
      </c>
      <c r="H1520" s="4980">
        <f>H1468</f>
        <v>0</v>
      </c>
      <c r="I1520" s="4980">
        <f>I1468</f>
        <v>2</v>
      </c>
      <c r="J1520" s="4980">
        <f>J1468</f>
        <v>0</v>
      </c>
      <c r="K1520" s="2168"/>
      <c r="L1520" s="2511"/>
      <c r="M1520" s="2511"/>
      <c r="N1520" s="2629"/>
      <c r="O1520" s="2831"/>
      <c r="P1520" s="2856"/>
      <c r="Q1520" s="2856"/>
      <c r="R1520" s="2856"/>
      <c r="S1520" s="3202"/>
      <c r="T1520" s="3203"/>
      <c r="U1520" s="2961"/>
      <c r="V1520" s="2808"/>
      <c r="W1520" s="3183" t="str">
        <f t="shared" si="80"/>
        <v/>
      </c>
      <c r="X1520" s="3184" t="str">
        <f t="shared" si="81"/>
        <v/>
      </c>
      <c r="Y1520" s="3189" t="str">
        <f t="shared" si="82"/>
        <v/>
      </c>
      <c r="Z1520" s="2044"/>
      <c r="AA1520" s="3755" t="s">
        <v>2974</v>
      </c>
      <c r="AB1520" s="2834"/>
      <c r="AC1520" s="2834"/>
      <c r="AD1520" s="2834"/>
      <c r="AE1520" s="2834"/>
    </row>
    <row r="1521" spans="1:31" ht="21">
      <c r="A1521" s="5003"/>
      <c r="B1521" s="2636"/>
      <c r="C1521" s="2630">
        <f>SUM(C1468,C1486)</f>
        <v>0.58000000000000007</v>
      </c>
      <c r="D1521" s="2685" t="s">
        <v>677</v>
      </c>
      <c r="E1521" s="2686" t="str">
        <f>B1472</f>
        <v>Chantilly chocolat</v>
      </c>
      <c r="F1521" s="3478"/>
      <c r="G1521" s="4980">
        <f>SUM(G1468,G1486)</f>
        <v>1.9999999999999998</v>
      </c>
      <c r="H1521" s="4980">
        <f>SUM(H1468,H1486)</f>
        <v>0</v>
      </c>
      <c r="I1521" s="4980">
        <f>SUM(I1468,I1486)</f>
        <v>3</v>
      </c>
      <c r="J1521" s="4980">
        <f>SUM(J1468,J1486)</f>
        <v>0</v>
      </c>
      <c r="K1521" s="2168"/>
      <c r="L1521" s="2511"/>
      <c r="M1521" s="2511"/>
      <c r="N1521" s="2629"/>
      <c r="O1521" s="2831"/>
      <c r="P1521" s="2856"/>
      <c r="Q1521" s="2856"/>
      <c r="R1521" s="2856"/>
      <c r="S1521" s="3202"/>
      <c r="T1521" s="3203"/>
      <c r="U1521" s="2961"/>
      <c r="V1521" s="2808"/>
      <c r="W1521" s="3183" t="str">
        <f t="shared" si="80"/>
        <v/>
      </c>
      <c r="X1521" s="3184" t="str">
        <f t="shared" si="81"/>
        <v/>
      </c>
      <c r="Y1521" s="3189" t="str">
        <f t="shared" si="82"/>
        <v/>
      </c>
      <c r="Z1521" s="2044"/>
      <c r="AA1521" s="3755" t="s">
        <v>2974</v>
      </c>
      <c r="AB1521" s="2834"/>
      <c r="AC1521" s="2834"/>
      <c r="AD1521" s="2834"/>
      <c r="AE1521" s="2834"/>
    </row>
    <row r="1522" spans="1:31" ht="21">
      <c r="A1522" s="5003"/>
      <c r="B1522" s="2636"/>
      <c r="C1522" s="2630">
        <f>SUM(C1468,C1495)</f>
        <v>0.69</v>
      </c>
      <c r="D1522" s="2685" t="s">
        <v>677</v>
      </c>
      <c r="E1522" s="2686" t="str">
        <f>B1488</f>
        <v>OU Variante</v>
      </c>
      <c r="F1522" s="3478"/>
      <c r="G1522" s="4980">
        <f>SUM(G1468,G1495)</f>
        <v>2.1814092953523234</v>
      </c>
      <c r="H1522" s="4980">
        <f>SUM(H1468,H1495)</f>
        <v>0</v>
      </c>
      <c r="I1522" s="4980">
        <f>SUM(I1468,I1495)</f>
        <v>3.2104347826086954</v>
      </c>
      <c r="J1522" s="4980">
        <f>SUM(J1468,J1495)</f>
        <v>0</v>
      </c>
      <c r="K1522" s="2168"/>
      <c r="L1522" s="2511"/>
      <c r="M1522" s="2511"/>
      <c r="N1522" s="2629"/>
      <c r="O1522" s="2831"/>
      <c r="P1522" s="2856"/>
      <c r="Q1522" s="2856"/>
      <c r="R1522" s="2856"/>
      <c r="S1522" s="3202"/>
      <c r="T1522" s="3203"/>
      <c r="U1522" s="2961"/>
      <c r="V1522" s="2808"/>
      <c r="W1522" s="3183" t="str">
        <f t="shared" si="80"/>
        <v/>
      </c>
      <c r="X1522" s="3184" t="str">
        <f t="shared" si="81"/>
        <v/>
      </c>
      <c r="Y1522" s="3189" t="str">
        <f t="shared" si="82"/>
        <v/>
      </c>
      <c r="Z1522" s="2044"/>
      <c r="AA1522" s="3594" t="s">
        <v>2373</v>
      </c>
    </row>
    <row r="1523" spans="1:31" ht="21">
      <c r="A1523" s="5003"/>
      <c r="B1523" s="2636"/>
      <c r="C1523" s="2630">
        <f>C1504</f>
        <v>0.05</v>
      </c>
      <c r="D1523" s="2631" t="str">
        <f>B1497</f>
        <v>Garniture</v>
      </c>
      <c r="E1523" s="3478"/>
      <c r="F1523" s="3478"/>
      <c r="G1523" s="4980">
        <f>G1504</f>
        <v>0.17241379310344829</v>
      </c>
      <c r="H1523" s="4980"/>
      <c r="I1523" s="4980">
        <f>I1504</f>
        <v>0.2</v>
      </c>
      <c r="J1523" s="4980"/>
      <c r="K1523" s="2168"/>
      <c r="L1523" s="2511"/>
      <c r="M1523" s="2511"/>
      <c r="N1523" s="2629"/>
      <c r="O1523" s="2831"/>
      <c r="P1523" s="2856"/>
      <c r="Q1523" s="2856"/>
      <c r="R1523" s="2856"/>
      <c r="S1523" s="3202"/>
      <c r="T1523" s="3203"/>
      <c r="U1523" s="2961"/>
      <c r="V1523" s="2808"/>
      <c r="W1523" s="3183" t="str">
        <f t="shared" si="80"/>
        <v/>
      </c>
      <c r="X1523" s="3184" t="str">
        <f t="shared" si="81"/>
        <v/>
      </c>
      <c r="Y1523" s="3189" t="str">
        <f t="shared" si="82"/>
        <v/>
      </c>
      <c r="Z1523" s="2044"/>
      <c r="AA1523" s="3594" t="s">
        <v>2373</v>
      </c>
    </row>
    <row r="1524" spans="1:31" ht="21">
      <c r="A1524" s="5003"/>
      <c r="B1524" s="2636"/>
      <c r="C1524" s="2630">
        <f>C1516</f>
        <v>0.24</v>
      </c>
      <c r="D1524" s="2631" t="str">
        <f>B1508</f>
        <v>Chantilly</v>
      </c>
      <c r="E1524" s="3478"/>
      <c r="F1524" s="3478"/>
      <c r="G1524" s="4980">
        <f>G1516</f>
        <v>0.82758620689655171</v>
      </c>
      <c r="H1524" s="4980"/>
      <c r="I1524" s="4980">
        <f>I1516</f>
        <v>1</v>
      </c>
      <c r="J1524" s="4980"/>
      <c r="K1524" s="2168"/>
      <c r="L1524" s="2511"/>
      <c r="M1524" s="2511"/>
      <c r="N1524" s="2629"/>
      <c r="O1524" s="2831"/>
      <c r="P1524" s="2856"/>
      <c r="Q1524" s="2856"/>
      <c r="R1524" s="2856"/>
      <c r="S1524" s="3202"/>
      <c r="T1524" s="3203"/>
      <c r="U1524" s="2961"/>
      <c r="V1524" s="2808"/>
      <c r="W1524" s="3183" t="str">
        <f t="shared" si="80"/>
        <v/>
      </c>
      <c r="X1524" s="3184" t="str">
        <f t="shared" si="81"/>
        <v/>
      </c>
      <c r="Y1524" s="3189" t="str">
        <f t="shared" si="82"/>
        <v/>
      </c>
      <c r="Z1524" s="2044"/>
      <c r="AA1524" s="3594" t="s">
        <v>2373</v>
      </c>
    </row>
    <row r="1525" spans="1:31" ht="21">
      <c r="A1525" s="5003"/>
      <c r="B1525" s="2636"/>
      <c r="C1525" s="2630"/>
      <c r="D1525" s="2631"/>
      <c r="E1525" s="3478"/>
      <c r="F1525" s="3478"/>
      <c r="G1525" s="2675"/>
      <c r="H1525" s="2675"/>
      <c r="I1525" s="2675"/>
      <c r="J1525" s="2511"/>
      <c r="K1525" s="2168"/>
      <c r="L1525" s="2511"/>
      <c r="M1525" s="2511"/>
      <c r="N1525" s="2629"/>
      <c r="O1525" s="2831"/>
      <c r="P1525" s="2856"/>
      <c r="Q1525" s="2856"/>
      <c r="R1525" s="2856"/>
      <c r="S1525" s="3202"/>
      <c r="T1525" s="3203"/>
      <c r="U1525" s="2961"/>
      <c r="V1525" s="2808"/>
      <c r="W1525" s="3183" t="str">
        <f t="shared" si="80"/>
        <v/>
      </c>
      <c r="X1525" s="3184" t="str">
        <f t="shared" si="81"/>
        <v/>
      </c>
      <c r="Y1525" s="3189" t="str">
        <f t="shared" si="82"/>
        <v/>
      </c>
      <c r="Z1525" s="2044"/>
      <c r="AA1525" s="3755" t="s">
        <v>2974</v>
      </c>
      <c r="AB1525" s="2834"/>
      <c r="AC1525" s="2834"/>
      <c r="AD1525" s="2834"/>
      <c r="AE1525" s="2834"/>
    </row>
    <row r="1526" spans="1:31" ht="21.75" thickBot="1">
      <c r="A1526" s="5003"/>
      <c r="B1526" s="2636"/>
      <c r="C1526" s="2630"/>
      <c r="D1526" s="3478"/>
      <c r="E1526" s="3478"/>
      <c r="F1526" s="3478"/>
      <c r="G1526" s="2675"/>
      <c r="H1526" s="2675"/>
      <c r="I1526" s="2511"/>
      <c r="J1526" s="2511"/>
      <c r="K1526" s="2168"/>
      <c r="L1526" s="2511"/>
      <c r="M1526" s="2511"/>
      <c r="N1526" s="2629"/>
      <c r="O1526" s="2831"/>
      <c r="P1526" s="2856"/>
      <c r="Q1526" s="2856"/>
      <c r="R1526" s="2856"/>
      <c r="S1526" s="3202"/>
      <c r="T1526" s="3203"/>
      <c r="U1526" s="2961"/>
      <c r="V1526" s="2808"/>
      <c r="W1526" s="3183" t="str">
        <f t="shared" si="80"/>
        <v/>
      </c>
      <c r="X1526" s="3184" t="str">
        <f t="shared" si="81"/>
        <v/>
      </c>
      <c r="Y1526" s="3189" t="str">
        <f t="shared" si="82"/>
        <v/>
      </c>
      <c r="Z1526" s="2044"/>
      <c r="AA1526" s="3755" t="s">
        <v>2974</v>
      </c>
      <c r="AB1526" s="2834"/>
      <c r="AC1526" s="2834"/>
      <c r="AD1526" s="2834"/>
      <c r="AE1526" s="2834"/>
    </row>
    <row r="1527" spans="1:31" ht="23.25">
      <c r="A1527" s="5003"/>
      <c r="B1527" s="2639" t="s">
        <v>24</v>
      </c>
      <c r="C1527" s="2681" t="s">
        <v>780</v>
      </c>
      <c r="D1527" s="2641"/>
      <c r="E1527" s="2641"/>
      <c r="F1527" s="2641"/>
      <c r="G1527" s="2641"/>
      <c r="H1527" s="2641"/>
      <c r="I1527" s="2641"/>
      <c r="J1527" s="2641"/>
      <c r="K1527" s="2641"/>
      <c r="L1527" s="2641"/>
      <c r="M1527" s="2641"/>
      <c r="N1527" s="2642"/>
      <c r="O1527" s="2831"/>
      <c r="P1527" s="2856"/>
      <c r="Q1527" s="2856"/>
      <c r="R1527" s="2856"/>
      <c r="S1527" s="3206"/>
      <c r="T1527" s="3207"/>
      <c r="U1527" s="5036" t="s">
        <v>2427</v>
      </c>
      <c r="V1527" s="5037"/>
      <c r="W1527" s="3196"/>
      <c r="X1527" s="3196"/>
      <c r="Y1527" s="3208"/>
      <c r="Z1527" s="2044"/>
      <c r="AA1527" s="3755" t="s">
        <v>2974</v>
      </c>
      <c r="AB1527" s="2834"/>
      <c r="AC1527" s="2834"/>
      <c r="AD1527" s="2834"/>
      <c r="AE1527" s="2834"/>
    </row>
    <row r="1528" spans="1:31" ht="21">
      <c r="A1528" s="5003"/>
      <c r="B1528" s="2643" t="s">
        <v>27</v>
      </c>
      <c r="C1528" s="2682" t="s">
        <v>674</v>
      </c>
      <c r="D1528" s="2645"/>
      <c r="E1528" s="2645"/>
      <c r="F1528" s="2645"/>
      <c r="G1528" s="2645"/>
      <c r="H1528" s="2645"/>
      <c r="I1528" s="2645"/>
      <c r="J1528" s="2645"/>
      <c r="K1528" s="2645"/>
      <c r="L1528" s="2645"/>
      <c r="M1528" s="2511"/>
      <c r="N1528" s="2646"/>
      <c r="O1528" s="2831"/>
      <c r="P1528" s="2856"/>
      <c r="Q1528" s="2856"/>
      <c r="R1528" s="2856"/>
      <c r="S1528" s="2912"/>
      <c r="T1528" s="624"/>
      <c r="U1528" s="5038" t="s">
        <v>2788</v>
      </c>
      <c r="V1528" s="5039"/>
      <c r="W1528" s="3197"/>
      <c r="X1528" s="3197"/>
      <c r="Y1528" s="3209"/>
      <c r="Z1528" s="2044"/>
      <c r="AA1528" s="3755" t="s">
        <v>2974</v>
      </c>
      <c r="AB1528" s="2834"/>
      <c r="AC1528" s="2834"/>
      <c r="AD1528" s="2834"/>
      <c r="AE1528" s="2834"/>
    </row>
    <row r="1529" spans="1:31" ht="21.75" thickBot="1">
      <c r="A1529" s="5003"/>
      <c r="B1529" s="3476" t="s">
        <v>264</v>
      </c>
      <c r="C1529" s="2683" t="s">
        <v>675</v>
      </c>
      <c r="D1529" s="2645"/>
      <c r="E1529" s="2645"/>
      <c r="F1529" s="2645"/>
      <c r="G1529" s="2645"/>
      <c r="H1529" s="2645"/>
      <c r="I1529" s="2645"/>
      <c r="J1529" s="2645"/>
      <c r="K1529" s="2645"/>
      <c r="L1529" s="2645"/>
      <c r="M1529" s="2511"/>
      <c r="N1529" s="2646"/>
      <c r="O1529" s="2831"/>
      <c r="P1529" s="2856"/>
      <c r="Q1529" s="2856"/>
      <c r="R1529" s="2856"/>
      <c r="S1529" s="3205"/>
      <c r="T1529" s="551"/>
      <c r="U1529" s="5040"/>
      <c r="V1529" s="5041"/>
      <c r="W1529" s="3198"/>
      <c r="X1529" s="3198"/>
      <c r="Y1529" s="3210"/>
      <c r="Z1529" s="2044"/>
      <c r="AA1529" s="3755" t="s">
        <v>2974</v>
      </c>
      <c r="AB1529" s="2834"/>
      <c r="AC1529" s="2834"/>
      <c r="AD1529" s="2834"/>
      <c r="AE1529" s="2834"/>
    </row>
    <row r="1530" spans="1:31" ht="16.5" customHeight="1" thickBot="1">
      <c r="A1530" s="5003"/>
      <c r="B1530" s="4959" t="s">
        <v>768</v>
      </c>
      <c r="C1530" s="4959"/>
      <c r="D1530" s="4959"/>
      <c r="E1530" s="4959"/>
      <c r="F1530" s="4959"/>
      <c r="G1530" s="4959"/>
      <c r="H1530" s="4959"/>
      <c r="I1530" s="4959"/>
      <c r="J1530" s="4959"/>
      <c r="K1530" s="4959"/>
      <c r="L1530" s="4959"/>
      <c r="M1530" s="4959"/>
      <c r="N1530" s="4959"/>
      <c r="O1530" s="2831"/>
      <c r="P1530" s="2856"/>
      <c r="Q1530" s="2856"/>
      <c r="R1530" s="2856"/>
      <c r="S1530" s="3204">
        <f t="shared" ref="S1530:Y1530" ca="1" si="83">CELL("largeur",S1530)</f>
        <v>42</v>
      </c>
      <c r="T1530" s="3204">
        <f t="shared" ca="1" si="83"/>
        <v>12</v>
      </c>
      <c r="U1530" s="3164">
        <f t="shared" ca="1" si="83"/>
        <v>28</v>
      </c>
      <c r="V1530" s="3164">
        <f t="shared" ca="1" si="83"/>
        <v>36</v>
      </c>
      <c r="W1530" s="3164">
        <f t="shared" ca="1" si="83"/>
        <v>36</v>
      </c>
      <c r="X1530" s="3164">
        <f t="shared" ca="1" si="83"/>
        <v>35</v>
      </c>
      <c r="Y1530" s="3164">
        <f t="shared" ca="1" si="83"/>
        <v>48</v>
      </c>
      <c r="Z1530" s="2044"/>
      <c r="AA1530" s="3755" t="s">
        <v>2974</v>
      </c>
      <c r="AB1530" s="2834"/>
      <c r="AC1530" s="2834"/>
      <c r="AD1530" s="2834"/>
      <c r="AE1530" s="2834"/>
    </row>
    <row r="1531" spans="1:31" ht="23.25">
      <c r="A1531" s="5003"/>
      <c r="B1531" s="2684"/>
      <c r="C1531" s="2683"/>
      <c r="D1531" s="2645"/>
      <c r="E1531" s="2645"/>
      <c r="F1531" s="2645"/>
      <c r="G1531" s="2645"/>
      <c r="H1531" s="2645"/>
      <c r="I1531" s="2645"/>
      <c r="J1531" s="2645"/>
      <c r="K1531" s="2645"/>
      <c r="L1531" s="2645"/>
      <c r="M1531" s="2511"/>
      <c r="N1531" s="2646"/>
      <c r="O1531" s="2831"/>
      <c r="P1531" s="2856"/>
      <c r="Q1531" s="2856"/>
      <c r="R1531" s="2856"/>
      <c r="S1531" s="3199" t="s">
        <v>2781</v>
      </c>
      <c r="T1531" s="3137"/>
      <c r="U1531" s="3137"/>
      <c r="V1531" s="3140"/>
      <c r="W1531" s="2869" t="s">
        <v>2402</v>
      </c>
      <c r="X1531" s="2870"/>
      <c r="Y1531" s="2871"/>
      <c r="Z1531" s="2044"/>
      <c r="AA1531" s="3755" t="s">
        <v>2974</v>
      </c>
      <c r="AB1531" s="2834"/>
      <c r="AC1531" s="2834"/>
      <c r="AD1531" s="2834"/>
      <c r="AE1531" s="2834"/>
    </row>
    <row r="1532" spans="1:31" ht="23.25">
      <c r="A1532" s="5003"/>
      <c r="B1532" s="2636"/>
      <c r="C1532" s="2161" t="s">
        <v>781</v>
      </c>
      <c r="D1532" s="2511"/>
      <c r="E1532" s="2511"/>
      <c r="F1532" s="2511"/>
      <c r="G1532" s="2511"/>
      <c r="H1532" s="2511"/>
      <c r="I1532" s="2511"/>
      <c r="J1532" s="2511"/>
      <c r="K1532" s="2511"/>
      <c r="L1532" s="2511"/>
      <c r="M1532" s="2511"/>
      <c r="N1532" s="2615"/>
      <c r="O1532" s="2831"/>
      <c r="P1532" s="2856"/>
      <c r="Q1532" s="2856"/>
      <c r="R1532" s="2856"/>
      <c r="S1532" s="3200" t="s">
        <v>2783</v>
      </c>
      <c r="T1532" s="3138"/>
      <c r="U1532" s="3138"/>
      <c r="V1532" s="3141"/>
      <c r="W1532" s="2868" t="s">
        <v>2404</v>
      </c>
      <c r="X1532" s="2872"/>
      <c r="Y1532" s="3193"/>
      <c r="Z1532" s="2044"/>
      <c r="AA1532" s="3755" t="s">
        <v>2974</v>
      </c>
      <c r="AB1532" s="2834"/>
      <c r="AC1532" s="2834"/>
      <c r="AD1532" s="2834"/>
      <c r="AE1532" s="2834"/>
    </row>
    <row r="1533" spans="1:31" ht="23.25">
      <c r="A1533" s="5003"/>
      <c r="B1533" s="2636"/>
      <c r="C1533" s="2195"/>
      <c r="D1533" s="2511"/>
      <c r="E1533" s="2511"/>
      <c r="F1533" s="2511"/>
      <c r="G1533" s="2511"/>
      <c r="H1533" s="2511"/>
      <c r="I1533" s="2511"/>
      <c r="J1533" s="2511"/>
      <c r="K1533" s="2511"/>
      <c r="L1533" s="2511"/>
      <c r="M1533" s="2511"/>
      <c r="N1533" s="2615"/>
      <c r="O1533" s="2831"/>
      <c r="P1533" s="2856"/>
      <c r="Q1533" s="2856"/>
      <c r="R1533" s="2856"/>
      <c r="S1533" s="3200" t="s">
        <v>2782</v>
      </c>
      <c r="T1533" s="3138"/>
      <c r="U1533" s="3138"/>
      <c r="V1533" s="3142"/>
      <c r="W1533" s="2868" t="s">
        <v>2406</v>
      </c>
      <c r="X1533" s="2872"/>
      <c r="Y1533" s="3193"/>
      <c r="Z1533" s="2044"/>
      <c r="AA1533" s="3755" t="s">
        <v>2974</v>
      </c>
      <c r="AB1533" s="2834"/>
      <c r="AC1533" s="2834"/>
      <c r="AD1533" s="2834"/>
      <c r="AE1533" s="2834"/>
    </row>
    <row r="1534" spans="1:31" ht="23.25">
      <c r="A1534" s="5003"/>
      <c r="B1534" s="2636"/>
      <c r="C1534" s="2511"/>
      <c r="D1534" s="2511"/>
      <c r="E1534" s="2511"/>
      <c r="F1534" s="2511"/>
      <c r="G1534" s="2511"/>
      <c r="H1534" s="2511"/>
      <c r="I1534" s="2511"/>
      <c r="J1534" s="2511"/>
      <c r="K1534" s="2511"/>
      <c r="L1534" s="2511"/>
      <c r="M1534" s="2511"/>
      <c r="N1534" s="2615"/>
      <c r="O1534" s="2831"/>
      <c r="P1534" s="2856"/>
      <c r="Q1534" s="2856"/>
      <c r="R1534" s="2856"/>
      <c r="S1534" s="3200" t="s">
        <v>2407</v>
      </c>
      <c r="T1534" s="3138"/>
      <c r="U1534" s="3138"/>
      <c r="V1534" s="3143"/>
      <c r="W1534" s="2868" t="s">
        <v>2408</v>
      </c>
      <c r="X1534" s="2872"/>
      <c r="Y1534" s="3193"/>
      <c r="Z1534" s="2044"/>
      <c r="AA1534" s="3755" t="s">
        <v>2974</v>
      </c>
      <c r="AB1534" s="2834"/>
      <c r="AC1534" s="2834"/>
      <c r="AD1534" s="2834"/>
      <c r="AE1534" s="2834"/>
    </row>
    <row r="1535" spans="1:31" ht="23.25">
      <c r="A1535" s="5003"/>
      <c r="B1535" s="2636"/>
      <c r="C1535" s="2511"/>
      <c r="D1535" s="2511"/>
      <c r="E1535" s="2511"/>
      <c r="F1535" s="2511"/>
      <c r="G1535" s="2511"/>
      <c r="H1535" s="2511"/>
      <c r="I1535" s="2511"/>
      <c r="J1535" s="2511"/>
      <c r="K1535" s="2511"/>
      <c r="L1535" s="2511"/>
      <c r="M1535" s="2511"/>
      <c r="N1535" s="2615"/>
      <c r="O1535" s="2831"/>
      <c r="P1535" s="2856"/>
      <c r="Q1535" s="2856"/>
      <c r="R1535" s="2856"/>
      <c r="S1535" s="3200" t="s">
        <v>2409</v>
      </c>
      <c r="T1535" s="3138"/>
      <c r="U1535" s="3138"/>
      <c r="V1535" s="3143"/>
      <c r="W1535" s="2868" t="s">
        <v>2410</v>
      </c>
      <c r="X1535" s="2872"/>
      <c r="Y1535" s="3193"/>
      <c r="Z1535" s="2044"/>
      <c r="AA1535" s="3755" t="s">
        <v>2974</v>
      </c>
      <c r="AB1535" s="2834"/>
      <c r="AC1535" s="2834"/>
      <c r="AD1535" s="2834"/>
      <c r="AE1535" s="2834"/>
    </row>
    <row r="1536" spans="1:31" ht="19.5" thickBot="1">
      <c r="A1536" s="5003"/>
      <c r="B1536" s="2636"/>
      <c r="C1536" s="2511"/>
      <c r="D1536" s="2511"/>
      <c r="E1536" s="2511"/>
      <c r="F1536" s="2511"/>
      <c r="G1536" s="2511"/>
      <c r="H1536" s="2511"/>
      <c r="I1536" s="2511"/>
      <c r="J1536" s="2511"/>
      <c r="K1536" s="2511"/>
      <c r="L1536" s="2511"/>
      <c r="M1536" s="2511"/>
      <c r="N1536" s="2615"/>
      <c r="O1536" s="2831"/>
      <c r="P1536" s="2856"/>
      <c r="Q1536" s="2856"/>
      <c r="R1536" s="2856"/>
      <c r="S1536" s="3201"/>
      <c r="T1536" s="3139"/>
      <c r="U1536" s="3139"/>
      <c r="V1536" s="3144"/>
      <c r="W1536" s="2873" t="s">
        <v>2411</v>
      </c>
      <c r="X1536" s="2874"/>
      <c r="Y1536" s="2875"/>
      <c r="Z1536" s="2044"/>
      <c r="AA1536" s="3755" t="s">
        <v>2974</v>
      </c>
      <c r="AB1536" s="2834"/>
      <c r="AC1536" s="2834"/>
      <c r="AD1536" s="2834"/>
      <c r="AE1536" s="2834"/>
    </row>
    <row r="1537" spans="1:32" ht="15.75" customHeight="1">
      <c r="A1537" s="5003"/>
      <c r="B1537" s="2636"/>
      <c r="C1537" s="2511"/>
      <c r="D1537" s="2511"/>
      <c r="E1537" s="2511"/>
      <c r="F1537" s="2511"/>
      <c r="G1537" s="2511"/>
      <c r="H1537" s="2511"/>
      <c r="I1537" s="2511"/>
      <c r="J1537" s="2511"/>
      <c r="K1537" s="2511"/>
      <c r="L1537" s="2511"/>
      <c r="M1537" s="2511"/>
      <c r="N1537" s="2615"/>
      <c r="O1537" s="2831"/>
      <c r="P1537" s="3511" t="s">
        <v>647</v>
      </c>
      <c r="Q1537" s="3514" t="s">
        <v>647</v>
      </c>
      <c r="R1537" s="2856"/>
      <c r="S1537" s="2856"/>
      <c r="T1537" s="2856"/>
      <c r="U1537" s="2831"/>
      <c r="V1537" s="2831"/>
      <c r="W1537" s="2831"/>
      <c r="X1537" s="2831"/>
      <c r="Y1537" s="2831"/>
      <c r="Z1537" s="2044"/>
      <c r="AA1537" s="3594" t="s">
        <v>2373</v>
      </c>
    </row>
    <row r="1538" spans="1:32" ht="15.75" customHeight="1">
      <c r="A1538" s="5003"/>
      <c r="B1538" s="2636"/>
      <c r="C1538" s="2511"/>
      <c r="D1538" s="2511"/>
      <c r="E1538" s="2511"/>
      <c r="F1538" s="2511"/>
      <c r="G1538" s="2511"/>
      <c r="H1538" s="2511"/>
      <c r="I1538" s="2511"/>
      <c r="J1538" s="2511"/>
      <c r="K1538" s="2511"/>
      <c r="L1538" s="2511"/>
      <c r="M1538" s="2511"/>
      <c r="N1538" s="2615"/>
      <c r="O1538" s="2831"/>
      <c r="P1538" s="3511" t="s">
        <v>626</v>
      </c>
      <c r="Q1538" s="3514" t="s">
        <v>626</v>
      </c>
      <c r="R1538" s="2856"/>
      <c r="S1538" s="2856"/>
      <c r="T1538" s="2856"/>
      <c r="U1538" s="2831"/>
      <c r="V1538" s="2831"/>
      <c r="W1538" s="2831"/>
      <c r="X1538" s="2831"/>
      <c r="Y1538" s="2831"/>
      <c r="Z1538" s="2044"/>
      <c r="AA1538" s="3594" t="s">
        <v>2373</v>
      </c>
    </row>
    <row r="1539" spans="1:32" ht="15.75" customHeight="1">
      <c r="A1539" s="5003"/>
      <c r="B1539" s="2636"/>
      <c r="C1539" s="2511"/>
      <c r="D1539" s="2511"/>
      <c r="E1539" s="2511"/>
      <c r="F1539" s="2511"/>
      <c r="G1539" s="2511"/>
      <c r="H1539" s="2511"/>
      <c r="I1539" s="2511"/>
      <c r="J1539" s="2511"/>
      <c r="K1539" s="2511"/>
      <c r="L1539" s="2511"/>
      <c r="M1539" s="2511"/>
      <c r="N1539" s="2615"/>
      <c r="O1539" s="2831"/>
      <c r="P1539" s="516"/>
      <c r="Q1539" s="516"/>
      <c r="R1539" s="2856"/>
      <c r="S1539" s="2856"/>
      <c r="T1539" s="2856"/>
      <c r="U1539" s="2831"/>
      <c r="V1539" s="2831"/>
      <c r="W1539" s="2831"/>
      <c r="X1539" s="2831"/>
      <c r="Y1539" s="2831"/>
      <c r="Z1539" s="2044"/>
      <c r="AA1539" s="3594" t="s">
        <v>2373</v>
      </c>
    </row>
    <row r="1540" spans="1:32" ht="15.75" customHeight="1">
      <c r="A1540" s="5003"/>
      <c r="B1540" s="2636"/>
      <c r="C1540" s="2511"/>
      <c r="D1540" s="2511"/>
      <c r="E1540" s="2511"/>
      <c r="F1540" s="2511"/>
      <c r="G1540" s="2511"/>
      <c r="H1540" s="2511"/>
      <c r="I1540" s="2511"/>
      <c r="J1540" s="2511"/>
      <c r="K1540" s="2511"/>
      <c r="L1540" s="2511"/>
      <c r="M1540" s="2511"/>
      <c r="N1540" s="2615"/>
      <c r="O1540" s="2831"/>
      <c r="P1540" s="3512" t="s">
        <v>2927</v>
      </c>
      <c r="Q1540" s="3512"/>
      <c r="R1540" s="2856"/>
      <c r="S1540" s="2856"/>
      <c r="T1540" s="2856"/>
      <c r="U1540" s="2831"/>
      <c r="V1540" s="2831"/>
      <c r="W1540" s="2831"/>
      <c r="X1540" s="2831"/>
      <c r="Y1540" s="2831"/>
      <c r="Z1540" s="2044"/>
      <c r="AA1540" s="3594" t="s">
        <v>2373</v>
      </c>
    </row>
    <row r="1541" spans="1:32" ht="15.75" customHeight="1">
      <c r="A1541" s="5003"/>
      <c r="B1541" s="2636"/>
      <c r="C1541" s="2511"/>
      <c r="D1541" s="2511"/>
      <c r="E1541" s="2511"/>
      <c r="F1541" s="2511"/>
      <c r="G1541" s="2511"/>
      <c r="H1541" s="2511"/>
      <c r="I1541" s="2511"/>
      <c r="J1541" s="2511"/>
      <c r="K1541" s="2511"/>
      <c r="L1541" s="2511"/>
      <c r="M1541" s="2511"/>
      <c r="N1541" s="2615"/>
      <c r="O1541" s="2831"/>
      <c r="P1541" s="3565"/>
      <c r="Q1541" s="3514"/>
      <c r="R1541" s="2856"/>
      <c r="S1541" s="2856"/>
      <c r="T1541" s="2856"/>
      <c r="U1541" s="2831"/>
      <c r="V1541" s="2831"/>
      <c r="W1541" s="2831"/>
      <c r="X1541" s="2831"/>
      <c r="Y1541" s="2831"/>
      <c r="Z1541" s="2044"/>
      <c r="AA1541" s="3594" t="s">
        <v>2373</v>
      </c>
    </row>
    <row r="1542" spans="1:32" ht="15.75" customHeight="1">
      <c r="A1542" s="5003"/>
      <c r="B1542" s="2636"/>
      <c r="C1542" s="2511"/>
      <c r="D1542" s="2511"/>
      <c r="E1542" s="2511"/>
      <c r="F1542" s="2511"/>
      <c r="G1542" s="2511"/>
      <c r="H1542" s="2511"/>
      <c r="I1542" s="2511"/>
      <c r="J1542" s="2511"/>
      <c r="K1542" s="2511"/>
      <c r="L1542" s="2511"/>
      <c r="M1542" s="2511"/>
      <c r="N1542" s="2615"/>
      <c r="O1542" s="2831"/>
      <c r="P1542" s="3565" t="s">
        <v>2924</v>
      </c>
      <c r="Q1542" s="3514" t="s">
        <v>2253</v>
      </c>
      <c r="R1542" s="2856"/>
      <c r="S1542" s="2856"/>
      <c r="T1542" s="2856"/>
      <c r="U1542" s="2831"/>
      <c r="V1542" s="2831"/>
      <c r="W1542" s="2831"/>
      <c r="X1542" s="2831"/>
      <c r="Y1542" s="2831"/>
      <c r="Z1542" s="2044"/>
      <c r="AA1542" s="3594" t="s">
        <v>2373</v>
      </c>
    </row>
    <row r="1543" spans="1:32" ht="15.75" customHeight="1">
      <c r="A1543" s="5003"/>
      <c r="B1543" s="2636"/>
      <c r="C1543" s="2511"/>
      <c r="D1543" s="2511"/>
      <c r="E1543" s="2511"/>
      <c r="F1543" s="2511"/>
      <c r="G1543" s="2511"/>
      <c r="H1543" s="2511"/>
      <c r="I1543" s="2511"/>
      <c r="J1543" s="2511"/>
      <c r="K1543" s="2511"/>
      <c r="L1543" s="2511"/>
      <c r="M1543" s="2511"/>
      <c r="N1543" s="2615"/>
      <c r="O1543" s="2831"/>
      <c r="P1543" s="3511" t="s">
        <v>870</v>
      </c>
      <c r="Q1543" s="3514" t="s">
        <v>870</v>
      </c>
      <c r="R1543" s="2856"/>
      <c r="S1543" s="2856"/>
      <c r="T1543" s="2856"/>
      <c r="U1543" s="2831"/>
      <c r="V1543" s="2831"/>
      <c r="W1543" s="2831"/>
      <c r="X1543" s="2831"/>
      <c r="Y1543" s="2831"/>
      <c r="Z1543" s="2044"/>
      <c r="AA1543" s="3755" t="s">
        <v>2974</v>
      </c>
      <c r="AB1543" s="2834"/>
      <c r="AC1543" s="2834"/>
      <c r="AD1543" s="2834"/>
      <c r="AE1543" s="2834"/>
    </row>
    <row r="1544" spans="1:32" ht="15.75" customHeight="1">
      <c r="A1544" s="5003"/>
      <c r="B1544" s="2648" t="s">
        <v>266</v>
      </c>
      <c r="C1544" s="5032" t="str">
        <f ca="1">CELL("nomfichier")</f>
        <v>E:\0-UPRT\1-UPRT.FR-SITE-WEB\ff-fiches-fabrications\ff-fiches-fabrication-maj-08-2020\[ff-14.A-restauration-13.postits-au-poids.xlsx]Epurer un texte (2)</v>
      </c>
      <c r="D1544" s="5032"/>
      <c r="E1544" s="5032"/>
      <c r="F1544" s="5032"/>
      <c r="G1544" s="5032"/>
      <c r="H1544" s="5032"/>
      <c r="I1544" s="5032"/>
      <c r="J1544" s="5032"/>
      <c r="K1544" s="5032"/>
      <c r="L1544" s="5032"/>
      <c r="M1544" s="5032"/>
      <c r="N1544" s="5033"/>
      <c r="O1544" s="2831"/>
      <c r="P1544" s="3511" t="s">
        <v>316</v>
      </c>
      <c r="Q1544" s="3514" t="s">
        <v>316</v>
      </c>
      <c r="R1544" s="2856"/>
      <c r="S1544" s="2856"/>
      <c r="T1544" s="2856"/>
      <c r="U1544" s="2831"/>
      <c r="V1544" s="2831"/>
      <c r="W1544" s="2831"/>
      <c r="X1544" s="2831"/>
      <c r="Y1544" s="2831"/>
      <c r="Z1544" s="2044"/>
      <c r="AA1544" s="3755" t="s">
        <v>2974</v>
      </c>
      <c r="AB1544" s="2834"/>
      <c r="AC1544" s="2834"/>
      <c r="AD1544" s="2834"/>
      <c r="AE1544" s="2834"/>
    </row>
    <row r="1545" spans="1:32" ht="15" customHeight="1">
      <c r="A1545" s="5003"/>
      <c r="B1545" s="2649" t="s">
        <v>268</v>
      </c>
      <c r="C1545" s="5034" t="s">
        <v>779</v>
      </c>
      <c r="D1545" s="5034"/>
      <c r="E1545" s="5034"/>
      <c r="F1545" s="5034"/>
      <c r="G1545" s="5034"/>
      <c r="H1545" s="5034"/>
      <c r="I1545" s="5034"/>
      <c r="J1545" s="5034"/>
      <c r="K1545" s="5034"/>
      <c r="L1545" s="5034"/>
      <c r="M1545" s="5034"/>
      <c r="N1545" s="5035"/>
      <c r="O1545" s="2831"/>
      <c r="P1545" s="2856"/>
      <c r="Q1545" s="2856"/>
      <c r="R1545" s="2856"/>
      <c r="S1545" s="2856"/>
      <c r="T1545" s="2856"/>
      <c r="U1545" s="2831"/>
      <c r="V1545" s="2831"/>
      <c r="W1545" s="2831"/>
      <c r="X1545" s="2831"/>
      <c r="Y1545" s="2831"/>
      <c r="Z1545" s="2044"/>
      <c r="AA1545" s="3755" t="s">
        <v>2974</v>
      </c>
      <c r="AB1545" s="2834"/>
      <c r="AC1545" s="2834"/>
      <c r="AD1545" s="2834"/>
      <c r="AE1545" s="2834"/>
    </row>
    <row r="1546" spans="1:32" ht="15" customHeight="1">
      <c r="A1546" s="5003"/>
      <c r="B1546" s="4960" t="s">
        <v>642</v>
      </c>
      <c r="C1546" s="4961"/>
      <c r="D1546" s="4961"/>
      <c r="E1546" s="4961"/>
      <c r="F1546" s="4961"/>
      <c r="G1546" s="4961"/>
      <c r="H1546" s="4961"/>
      <c r="I1546" s="4961"/>
      <c r="J1546" s="4961"/>
      <c r="K1546" s="4961"/>
      <c r="L1546" s="4961"/>
      <c r="M1546" s="4961"/>
      <c r="N1546" s="4962"/>
      <c r="O1546" s="2831"/>
      <c r="P1546" s="2856"/>
      <c r="Q1546" s="2856"/>
      <c r="R1546" s="2856"/>
      <c r="S1546" s="2856"/>
      <c r="T1546" s="2856"/>
      <c r="U1546" s="2831"/>
      <c r="V1546" s="2831"/>
      <c r="W1546" s="2831"/>
      <c r="X1546" s="2831"/>
      <c r="Y1546" s="2831"/>
      <c r="Z1546" s="2044"/>
      <c r="AA1546" s="3755" t="s">
        <v>2974</v>
      </c>
      <c r="AB1546" s="2834"/>
      <c r="AC1546" s="2834"/>
      <c r="AD1546" s="2834"/>
      <c r="AE1546" s="2834"/>
    </row>
    <row r="1547" spans="1:32" ht="15.75" customHeight="1" thickBot="1">
      <c r="A1547" s="5003"/>
      <c r="B1547" s="4963"/>
      <c r="C1547" s="4964"/>
      <c r="D1547" s="4964"/>
      <c r="E1547" s="4964"/>
      <c r="F1547" s="4964"/>
      <c r="G1547" s="4964"/>
      <c r="H1547" s="4964"/>
      <c r="I1547" s="4964"/>
      <c r="J1547" s="4964"/>
      <c r="K1547" s="4964"/>
      <c r="L1547" s="4964"/>
      <c r="M1547" s="4964"/>
      <c r="N1547" s="4965"/>
      <c r="O1547" s="2831"/>
      <c r="P1547" s="2856"/>
      <c r="Q1547" s="2856"/>
      <c r="R1547" s="2856"/>
      <c r="S1547" s="2856"/>
      <c r="T1547" s="2856"/>
      <c r="U1547" s="2831"/>
      <c r="V1547" s="2831"/>
      <c r="W1547" s="2831"/>
      <c r="X1547" s="2831"/>
      <c r="Y1547" s="2831"/>
      <c r="Z1547" s="2044"/>
      <c r="AA1547" s="3755" t="s">
        <v>2974</v>
      </c>
      <c r="AB1547" s="2834"/>
      <c r="AC1547" s="2834"/>
      <c r="AD1547" s="2834"/>
      <c r="AE1547" s="2834"/>
    </row>
    <row r="1548" spans="1:32" ht="15" customHeight="1">
      <c r="A1548" s="5003"/>
      <c r="B1548" s="4896"/>
      <c r="C1548" s="4896"/>
      <c r="D1548" s="4896"/>
      <c r="E1548" s="4896"/>
      <c r="F1548" s="4896"/>
      <c r="G1548" s="4896"/>
      <c r="H1548" s="4896"/>
      <c r="I1548" s="4896"/>
      <c r="J1548" s="4896"/>
      <c r="K1548" s="4896"/>
      <c r="L1548" s="4896"/>
      <c r="M1548" s="4896"/>
      <c r="N1548" s="4896"/>
      <c r="O1548" s="4896"/>
      <c r="P1548" s="4896"/>
      <c r="Q1548" s="4896"/>
      <c r="R1548" s="4896"/>
      <c r="S1548" s="4896"/>
      <c r="T1548" s="4896"/>
      <c r="U1548" s="4896"/>
      <c r="V1548" s="4896"/>
      <c r="W1548" s="4896"/>
      <c r="X1548" s="4896"/>
      <c r="Y1548" s="4896"/>
      <c r="Z1548" s="2044"/>
      <c r="AA1548" s="3595"/>
      <c r="AB1548" s="2044"/>
      <c r="AC1548" s="2044"/>
      <c r="AD1548" s="2044"/>
      <c r="AE1548" s="2044"/>
      <c r="AF1548" s="2044"/>
    </row>
    <row r="1549" spans="1:32" ht="15" customHeight="1">
      <c r="O1549" s="2831"/>
      <c r="P1549" s="2856"/>
      <c r="Q1549" s="2856"/>
      <c r="R1549" s="2856"/>
      <c r="S1549" s="2856"/>
      <c r="T1549" s="2856"/>
      <c r="U1549" s="2831"/>
      <c r="V1549" s="2831"/>
      <c r="W1549" s="2831"/>
      <c r="X1549" s="2831"/>
      <c r="Y1549" s="2831"/>
      <c r="Z1549" s="2044"/>
      <c r="AA1549" s="3595"/>
      <c r="AB1549" s="2044"/>
      <c r="AC1549" s="2044"/>
      <c r="AD1549" s="2044"/>
      <c r="AE1549" s="2044"/>
      <c r="AF1549" s="2044"/>
    </row>
    <row r="1550" spans="1:32">
      <c r="A1550" s="2145"/>
      <c r="B1550" s="2145"/>
      <c r="C1550" s="2145"/>
      <c r="D1550" s="2145"/>
      <c r="E1550" s="2145"/>
      <c r="F1550" s="2145"/>
      <c r="G1550" s="2145"/>
      <c r="H1550" s="2145"/>
      <c r="I1550" s="2145"/>
      <c r="J1550" s="2145"/>
      <c r="K1550" s="2145"/>
      <c r="L1550" s="2145"/>
      <c r="M1550" s="2145"/>
      <c r="N1550" s="2145"/>
      <c r="O1550" s="2145"/>
      <c r="P1550" s="2145"/>
      <c r="Q1550" s="2145"/>
      <c r="R1550" s="2145"/>
      <c r="S1550" s="2145"/>
      <c r="T1550" s="2145"/>
      <c r="U1550" s="2145"/>
      <c r="V1550" s="2145"/>
      <c r="W1550" s="2145"/>
      <c r="X1550" s="2145"/>
      <c r="Y1550" s="2145"/>
      <c r="Z1550" s="2044"/>
    </row>
    <row r="1551" spans="1:32">
      <c r="A1551" s="2145"/>
      <c r="B1551" s="2145"/>
      <c r="C1551" s="2145"/>
      <c r="D1551" s="2145"/>
      <c r="E1551" s="2145"/>
      <c r="F1551" s="2145"/>
      <c r="G1551" s="2145"/>
      <c r="H1551" s="2145"/>
      <c r="I1551" s="2145"/>
      <c r="J1551" s="2145"/>
      <c r="K1551" s="2145"/>
      <c r="L1551" s="2145"/>
      <c r="M1551" s="2145"/>
      <c r="N1551" s="2145"/>
      <c r="O1551" s="2145"/>
      <c r="P1551" s="2145"/>
      <c r="Q1551" s="2145"/>
      <c r="R1551" s="2145"/>
      <c r="S1551" s="2145"/>
      <c r="T1551" s="2145"/>
      <c r="U1551" s="2145"/>
      <c r="V1551" s="2145"/>
      <c r="W1551" s="2145"/>
      <c r="X1551" s="2145"/>
      <c r="Y1551" s="2145"/>
      <c r="Z1551" s="2044"/>
    </row>
    <row r="1552" spans="1:32" ht="15" customHeight="1">
      <c r="Z1552" s="2044"/>
    </row>
    <row r="1553" spans="1:26" ht="15" customHeight="1">
      <c r="A1553" s="5001" t="s">
        <v>481</v>
      </c>
      <c r="B1553" s="5001"/>
      <c r="C1553" s="5001"/>
      <c r="D1553" s="5001"/>
      <c r="E1553" s="5001"/>
      <c r="F1553" s="5001"/>
      <c r="G1553" s="5001"/>
      <c r="H1553" s="5001"/>
      <c r="I1553" s="5001"/>
      <c r="J1553" s="5001"/>
      <c r="K1553" s="5001"/>
      <c r="L1553" s="5001"/>
      <c r="M1553" s="5001"/>
      <c r="N1553" s="5001"/>
      <c r="Z1553" s="2044"/>
    </row>
    <row r="1554" spans="1:26" ht="15" customHeight="1">
      <c r="A1554" s="5001"/>
      <c r="B1554" s="5001"/>
      <c r="C1554" s="5001"/>
      <c r="D1554" s="5001"/>
      <c r="E1554" s="5001"/>
      <c r="F1554" s="5001"/>
      <c r="G1554" s="5001"/>
      <c r="H1554" s="5001"/>
      <c r="I1554" s="5001"/>
      <c r="J1554" s="5001"/>
      <c r="K1554" s="5001"/>
      <c r="L1554" s="5001"/>
      <c r="M1554" s="5001"/>
      <c r="N1554" s="5001"/>
      <c r="Z1554" s="2044"/>
    </row>
    <row r="1555" spans="1:26" ht="15" customHeight="1">
      <c r="A1555" s="2725"/>
      <c r="B1555" s="2698" t="str">
        <f>ADDRESS(ROW(),COLUMN(),4)</f>
        <v>B1555</v>
      </c>
      <c r="C1555" s="2725"/>
      <c r="D1555" s="2725"/>
      <c r="E1555" s="2725"/>
      <c r="F1555" s="2725"/>
      <c r="G1555" s="2725"/>
      <c r="H1555" s="2725"/>
      <c r="I1555" s="2725"/>
      <c r="J1555" s="2725"/>
      <c r="K1555" s="2725"/>
      <c r="L1555" s="2725"/>
      <c r="M1555" s="2725"/>
      <c r="N1555" s="2725"/>
      <c r="Z1555" s="2044"/>
    </row>
    <row r="1556" spans="1:26" ht="15" customHeight="1">
      <c r="A1556" s="2725"/>
      <c r="B1556" s="2725"/>
      <c r="C1556" s="2725"/>
      <c r="D1556" s="2725"/>
      <c r="E1556" s="2725"/>
      <c r="F1556" s="2725"/>
      <c r="G1556" s="2725"/>
      <c r="H1556" s="2725"/>
      <c r="I1556" s="2725"/>
      <c r="J1556" s="2725"/>
      <c r="K1556" s="2725"/>
      <c r="L1556" s="2725"/>
      <c r="M1556" s="2725"/>
      <c r="N1556" s="2725"/>
      <c r="Z1556" s="2044"/>
    </row>
    <row r="1557" spans="1:26" ht="15" customHeight="1">
      <c r="A1557" s="2693"/>
      <c r="B1557" s="2693"/>
      <c r="C1557" s="2693"/>
      <c r="D1557" s="2693"/>
      <c r="E1557" s="2693"/>
      <c r="F1557" s="2693"/>
      <c r="G1557" s="2693"/>
      <c r="H1557" s="2693"/>
      <c r="I1557" s="2693"/>
      <c r="J1557" s="2693"/>
      <c r="K1557" s="2693"/>
      <c r="L1557" s="2693"/>
      <c r="M1557" s="2693"/>
      <c r="N1557" s="2693"/>
      <c r="Z1557" s="2044"/>
    </row>
    <row r="1558" spans="1:26" ht="15" customHeight="1" thickBot="1">
      <c r="A1558" s="2525" t="s">
        <v>260</v>
      </c>
      <c r="B1558" s="5002" t="str">
        <f>B1559</f>
        <v>LA GENOISE Mickaël Rabeau</v>
      </c>
      <c r="C1558" s="5002"/>
      <c r="D1558" s="5002"/>
      <c r="E1558" s="5002"/>
      <c r="F1558" s="5002"/>
      <c r="G1558" s="5002"/>
      <c r="H1558" s="5002"/>
      <c r="I1558" s="5002"/>
      <c r="J1558" s="5002"/>
      <c r="K1558" s="5002"/>
      <c r="L1558" s="5002"/>
      <c r="M1558" s="5002"/>
      <c r="N1558" s="5002"/>
      <c r="Z1558" s="2044"/>
    </row>
    <row r="1559" spans="1:26" ht="15" customHeight="1">
      <c r="A1559" s="5003" t="str">
        <f>B1559</f>
        <v>LA GENOISE Mickaël Rabeau</v>
      </c>
      <c r="B1559" s="5004" t="s">
        <v>2942</v>
      </c>
      <c r="C1559" s="5005"/>
      <c r="D1559" s="5005"/>
      <c r="E1559" s="5005"/>
      <c r="F1559" s="5005"/>
      <c r="G1559" s="5005"/>
      <c r="H1559" s="5005"/>
      <c r="I1559" s="5005"/>
      <c r="J1559" s="5005"/>
      <c r="K1559" s="5005"/>
      <c r="L1559" s="5005"/>
      <c r="M1559" s="5005"/>
      <c r="N1559" s="3639" t="s">
        <v>10</v>
      </c>
      <c r="P1559" s="4889" t="s">
        <v>2965</v>
      </c>
      <c r="Q1559" s="4889"/>
      <c r="R1559" s="4889"/>
      <c r="S1559" s="4889"/>
      <c r="T1559" s="4889"/>
      <c r="U1559" s="4889"/>
      <c r="Z1559" s="2044"/>
    </row>
    <row r="1560" spans="1:26" ht="15" customHeight="1">
      <c r="A1560" s="5003"/>
      <c r="B1560" s="5006"/>
      <c r="C1560" s="4932"/>
      <c r="D1560" s="4932"/>
      <c r="E1560" s="4932"/>
      <c r="F1560" s="4932"/>
      <c r="G1560" s="4932"/>
      <c r="H1560" s="4932"/>
      <c r="I1560" s="4932"/>
      <c r="J1560" s="4932"/>
      <c r="K1560" s="4932"/>
      <c r="L1560" s="4932"/>
      <c r="M1560" s="4932"/>
      <c r="N1560" s="3474">
        <v>12</v>
      </c>
      <c r="P1560" s="4889"/>
      <c r="Q1560" s="4889"/>
      <c r="R1560" s="4889"/>
      <c r="S1560" s="4889"/>
      <c r="T1560" s="4889"/>
      <c r="U1560" s="4889"/>
      <c r="Z1560" s="2044"/>
    </row>
    <row r="1561" spans="1:26" ht="15" customHeight="1">
      <c r="A1561" s="5003"/>
      <c r="B1561" s="5007" t="s">
        <v>514</v>
      </c>
      <c r="C1561" s="4934"/>
      <c r="D1561" s="4934"/>
      <c r="E1561" s="4934"/>
      <c r="F1561" s="4934"/>
      <c r="G1561" s="4934"/>
      <c r="H1561" s="4934"/>
      <c r="I1561" s="4934"/>
      <c r="J1561" s="4934"/>
      <c r="K1561" s="4934"/>
      <c r="L1561" s="4934"/>
      <c r="M1561" s="4934"/>
      <c r="N1561" s="5008"/>
      <c r="Z1561" s="2044"/>
    </row>
    <row r="1562" spans="1:26" ht="15" customHeight="1">
      <c r="A1562" s="5003"/>
      <c r="B1562" s="5009"/>
      <c r="C1562" s="5010"/>
      <c r="D1562" s="5010"/>
      <c r="E1562" s="5010"/>
      <c r="F1562" s="5010"/>
      <c r="G1562" s="5010"/>
      <c r="H1562" s="5010"/>
      <c r="I1562" s="5010"/>
      <c r="J1562" s="5010"/>
      <c r="K1562" s="5010"/>
      <c r="L1562" s="5010"/>
      <c r="M1562" s="5010"/>
      <c r="N1562" s="5011"/>
      <c r="Z1562" s="2044"/>
    </row>
    <row r="1563" spans="1:26" ht="15" customHeight="1">
      <c r="A1563" s="5003"/>
      <c r="B1563" s="3472"/>
      <c r="C1563" s="3473"/>
      <c r="D1563" s="3473"/>
      <c r="E1563" s="3473"/>
      <c r="F1563" s="5026" t="s">
        <v>619</v>
      </c>
      <c r="G1563" s="5026" t="s">
        <v>620</v>
      </c>
      <c r="H1563" s="5026" t="s">
        <v>621</v>
      </c>
      <c r="I1563" s="5028" t="s">
        <v>622</v>
      </c>
      <c r="J1563" s="5030" t="s">
        <v>623</v>
      </c>
      <c r="K1563" s="5030" t="s">
        <v>624</v>
      </c>
      <c r="L1563" s="3473"/>
      <c r="M1563" s="3473"/>
      <c r="N1563" s="3624">
        <f>ROW()-5</f>
        <v>1558</v>
      </c>
      <c r="O1563" s="3625" t="s">
        <v>2931</v>
      </c>
      <c r="Z1563" s="2044"/>
    </row>
    <row r="1564" spans="1:26" ht="15" customHeight="1">
      <c r="A1564" s="5003"/>
      <c r="B1564" s="5015" t="s">
        <v>625</v>
      </c>
      <c r="C1564" s="5016"/>
      <c r="D1564" s="5016"/>
      <c r="E1564" s="2511"/>
      <c r="F1564" s="5027"/>
      <c r="G1564" s="5027"/>
      <c r="H1564" s="5027"/>
      <c r="I1564" s="5029"/>
      <c r="J1564" s="5031"/>
      <c r="K1564" s="5031"/>
      <c r="L1564" s="2511"/>
      <c r="M1564" s="2511"/>
      <c r="N1564" s="2615"/>
      <c r="Z1564" s="2044"/>
    </row>
    <row r="1565" spans="1:26" ht="15" customHeight="1">
      <c r="A1565" s="5003"/>
      <c r="B1565" s="5015"/>
      <c r="C1565" s="5016"/>
      <c r="D1565" s="5016"/>
      <c r="E1565" s="2511"/>
      <c r="F1565" s="5027"/>
      <c r="G1565" s="5027"/>
      <c r="H1565" s="5027"/>
      <c r="I1565" s="5029"/>
      <c r="J1565" s="5031"/>
      <c r="K1565" s="5031"/>
      <c r="L1565" s="2511"/>
      <c r="M1565" s="2511"/>
      <c r="N1565" s="2615"/>
      <c r="Z1565" s="2044"/>
    </row>
    <row r="1566" spans="1:26" ht="15" customHeight="1">
      <c r="A1566" s="5003"/>
      <c r="B1566" s="5015"/>
      <c r="C1566" s="5016"/>
      <c r="D1566" s="5016"/>
      <c r="E1566" s="3563" t="s">
        <v>626</v>
      </c>
      <c r="F1566" s="2617">
        <v>5</v>
      </c>
      <c r="G1566" s="2617">
        <v>3</v>
      </c>
      <c r="H1566" s="2617">
        <v>10</v>
      </c>
      <c r="I1566" s="2617">
        <v>8</v>
      </c>
      <c r="J1566" s="2618">
        <v>1.5</v>
      </c>
      <c r="K1566" s="2618">
        <v>2</v>
      </c>
      <c r="L1566" s="2511"/>
      <c r="M1566" s="2511"/>
      <c r="N1566" s="2615"/>
      <c r="P1566" s="3512" t="s">
        <v>2927</v>
      </c>
      <c r="Z1566" s="2044"/>
    </row>
    <row r="1567" spans="1:26" ht="15" customHeight="1">
      <c r="A1567" s="5003"/>
      <c r="B1567" s="5017" t="s">
        <v>627</v>
      </c>
      <c r="C1567" s="5018" t="s">
        <v>530</v>
      </c>
      <c r="D1567" s="2511"/>
      <c r="E1567" s="2511"/>
      <c r="F1567" s="3475" t="s">
        <v>27</v>
      </c>
      <c r="G1567" s="3475" t="s">
        <v>27</v>
      </c>
      <c r="H1567" s="3475" t="s">
        <v>27</v>
      </c>
      <c r="I1567" s="3475" t="s">
        <v>27</v>
      </c>
      <c r="J1567" s="2619" t="s">
        <v>264</v>
      </c>
      <c r="K1567" s="2619" t="s">
        <v>264</v>
      </c>
      <c r="L1567" s="2511"/>
      <c r="M1567" s="2511"/>
      <c r="N1567" s="2615"/>
      <c r="Z1567" s="2044"/>
    </row>
    <row r="1568" spans="1:26" ht="15" customHeight="1">
      <c r="A1568" s="5003"/>
      <c r="B1568" s="5017"/>
      <c r="C1568" s="5018"/>
      <c r="D1568" s="2511"/>
      <c r="E1568" s="2511"/>
      <c r="F1568" s="3475"/>
      <c r="G1568" s="3475"/>
      <c r="H1568" s="3475"/>
      <c r="I1568" s="3475"/>
      <c r="J1568" s="2619"/>
      <c r="K1568" s="2619"/>
      <c r="L1568" s="2511"/>
      <c r="M1568" s="2511"/>
      <c r="N1568" s="2615"/>
      <c r="P1568" s="3565" t="s">
        <v>2924</v>
      </c>
      <c r="Q1568" s="3514" t="s">
        <v>2253</v>
      </c>
      <c r="Z1568" s="2044"/>
    </row>
    <row r="1569" spans="1:26" ht="15" customHeight="1">
      <c r="A1569" s="5003"/>
      <c r="B1569" s="2620" t="s">
        <v>24</v>
      </c>
      <c r="C1569" s="2620" t="s">
        <v>24</v>
      </c>
      <c r="D1569" s="2621" t="s">
        <v>628</v>
      </c>
      <c r="E1569" s="2358"/>
      <c r="F1569" s="2622"/>
      <c r="G1569" s="2622"/>
      <c r="H1569" s="2622"/>
      <c r="I1569" s="2622"/>
      <c r="J1569" s="2358"/>
      <c r="K1569" s="2358"/>
      <c r="L1569" s="2623"/>
      <c r="M1569" s="2624"/>
      <c r="N1569" s="2625" t="s">
        <v>263</v>
      </c>
      <c r="P1569" s="3511" t="s">
        <v>870</v>
      </c>
      <c r="Q1569" s="3514" t="s">
        <v>870</v>
      </c>
      <c r="Z1569" s="2044"/>
    </row>
    <row r="1570" spans="1:26" ht="15" customHeight="1">
      <c r="A1570" s="5003"/>
      <c r="B1570" s="2225">
        <v>1.6</v>
      </c>
      <c r="C1570" s="2225">
        <v>0.15</v>
      </c>
      <c r="D1570" s="2195" t="s">
        <v>629</v>
      </c>
      <c r="E1570" s="2358"/>
      <c r="F1570" s="2423">
        <f>(B1570/C1582)*F1566</f>
        <v>0.7272727272727274</v>
      </c>
      <c r="G1570" s="2423">
        <f>(B1570/C1583)*G1566</f>
        <v>0.36923076923076925</v>
      </c>
      <c r="H1570" s="2423">
        <f>(B1570/C1584)*H1566</f>
        <v>2.6666666666666665</v>
      </c>
      <c r="I1570" s="2423">
        <f>(B1570/C1585)*I1566</f>
        <v>3.2</v>
      </c>
      <c r="J1570" s="2423">
        <f>(B1570/B1578)*J1566</f>
        <v>0.62176165803108807</v>
      </c>
      <c r="K1570" s="2423">
        <f>(C1570/C1578)*K1566</f>
        <v>0.89552238805970152</v>
      </c>
      <c r="L1570" s="5019" t="s">
        <v>630</v>
      </c>
      <c r="M1570" s="5019"/>
      <c r="N1570" s="5020"/>
      <c r="P1570" s="3511" t="s">
        <v>316</v>
      </c>
      <c r="Q1570" s="3514" t="s">
        <v>316</v>
      </c>
      <c r="Z1570" s="2044"/>
    </row>
    <row r="1571" spans="1:26" ht="15" customHeight="1">
      <c r="A1571" s="5003"/>
      <c r="B1571" s="2225">
        <v>1</v>
      </c>
      <c r="C1571" s="2225">
        <v>0.09</v>
      </c>
      <c r="D1571" s="2195" t="s">
        <v>494</v>
      </c>
      <c r="E1571" s="2358"/>
      <c r="F1571" s="2423">
        <f>(B1571/C1582)*F1566</f>
        <v>0.45454545454545459</v>
      </c>
      <c r="G1571" s="2423">
        <f>(B1571/C1583)*G1566</f>
        <v>0.23076923076923078</v>
      </c>
      <c r="H1571" s="2423">
        <f>(B1571/C1584)*H1566</f>
        <v>1.6666666666666665</v>
      </c>
      <c r="I1571" s="2423">
        <f>(B1571/C1585)*I1566</f>
        <v>2</v>
      </c>
      <c r="J1571" s="2423">
        <f>(B1571/B1578)*J1566</f>
        <v>0.38860103626942999</v>
      </c>
      <c r="K1571" s="2423">
        <f>(C1571/C1578)*K1566</f>
        <v>0.53731343283582089</v>
      </c>
      <c r="L1571" s="5021"/>
      <c r="M1571" s="5021"/>
      <c r="N1571" s="5022"/>
      <c r="P1571" s="3511" t="s">
        <v>647</v>
      </c>
      <c r="Q1571" s="3514" t="s">
        <v>647</v>
      </c>
      <c r="Z1571" s="2044"/>
    </row>
    <row r="1572" spans="1:26" ht="15" customHeight="1">
      <c r="A1572" s="5003"/>
      <c r="B1572" s="2225">
        <v>1.1000000000000001</v>
      </c>
      <c r="C1572" s="2225">
        <v>9.5000000000000001E-2</v>
      </c>
      <c r="D1572" s="2195" t="s">
        <v>631</v>
      </c>
      <c r="E1572" s="2358"/>
      <c r="F1572" s="2423">
        <f>(B1572/C1582)*F1566</f>
        <v>0.5</v>
      </c>
      <c r="G1572" s="2423">
        <f>(B1572/C1583)*G1566</f>
        <v>0.25384615384615383</v>
      </c>
      <c r="H1572" s="2423">
        <f>(B1572/C1584)*H1566</f>
        <v>1.8333333333333335</v>
      </c>
      <c r="I1572" s="2423">
        <f>(B1572/C1585)*I1566</f>
        <v>2.2000000000000002</v>
      </c>
      <c r="J1572" s="2423">
        <f>(B1572/B1578)*J1566</f>
        <v>0.42746113989637308</v>
      </c>
      <c r="K1572" s="2423">
        <f>(C1572/C1578)*K1566</f>
        <v>0.56716417910447769</v>
      </c>
      <c r="L1572" s="2511" t="s">
        <v>632</v>
      </c>
      <c r="M1572" s="2511"/>
      <c r="N1572" s="2626"/>
      <c r="P1572" s="3511" t="s">
        <v>626</v>
      </c>
      <c r="Q1572" s="3514" t="s">
        <v>626</v>
      </c>
      <c r="Z1572" s="2044"/>
    </row>
    <row r="1573" spans="1:26" ht="15" customHeight="1">
      <c r="A1573" s="5003"/>
      <c r="B1573" s="2225">
        <v>0.1</v>
      </c>
      <c r="C1573" s="2225"/>
      <c r="D1573" s="2195" t="s">
        <v>633</v>
      </c>
      <c r="E1573" s="2358"/>
      <c r="F1573" s="2423">
        <f>(B1573/C1582)*F1566</f>
        <v>4.5454545454545463E-2</v>
      </c>
      <c r="G1573" s="2423">
        <f>(B1573/C1583)*G1566</f>
        <v>2.3076923076923078E-2</v>
      </c>
      <c r="H1573" s="2423">
        <f>(B1573/C1584)*H1566</f>
        <v>0.16666666666666666</v>
      </c>
      <c r="I1573" s="2423">
        <f>(B1573/C1585)*I1566</f>
        <v>0.2</v>
      </c>
      <c r="J1573" s="2423">
        <f>(B1573/B1578)*J1566</f>
        <v>3.8860103626943004E-2</v>
      </c>
      <c r="K1573" s="2423">
        <f>(C1573/C1578)*K1566</f>
        <v>0</v>
      </c>
      <c r="L1573" s="2511" t="s">
        <v>634</v>
      </c>
      <c r="M1573" s="2511"/>
      <c r="N1573" s="2626"/>
      <c r="Z1573" s="2044"/>
    </row>
    <row r="1574" spans="1:26" ht="15" customHeight="1">
      <c r="A1574" s="5003"/>
      <c r="B1574" s="2225">
        <v>0.06</v>
      </c>
      <c r="C1574" s="2225"/>
      <c r="D1574" s="2195" t="s">
        <v>635</v>
      </c>
      <c r="E1574" s="2358"/>
      <c r="F1574" s="2423">
        <f>(B1574/C1582)*F1566</f>
        <v>2.7272727272727271E-2</v>
      </c>
      <c r="G1574" s="2423">
        <f>(B1574/C1583)*G1566</f>
        <v>1.3846153846153845E-2</v>
      </c>
      <c r="H1574" s="2423">
        <f>(B1574/C1584)*H1566</f>
        <v>0.1</v>
      </c>
      <c r="I1574" s="2423">
        <f>(B1574/C1585)*I1566</f>
        <v>0.12</v>
      </c>
      <c r="J1574" s="2423">
        <f>(B1574/B1578)*J1566</f>
        <v>2.3316062176165799E-2</v>
      </c>
      <c r="K1574" s="2423">
        <f>(C1574/C1578)*K1566</f>
        <v>0</v>
      </c>
      <c r="L1574" s="5021" t="s">
        <v>636</v>
      </c>
      <c r="M1574" s="5021"/>
      <c r="N1574" s="5022"/>
      <c r="Z1574" s="2044"/>
    </row>
    <row r="1575" spans="1:26" ht="15" customHeight="1">
      <c r="A1575" s="5003"/>
      <c r="B1575" s="2225"/>
      <c r="C1575" s="2225"/>
      <c r="D1575" s="2195"/>
      <c r="E1575" s="2358"/>
      <c r="F1575" s="2423"/>
      <c r="G1575" s="2423"/>
      <c r="H1575" s="2423"/>
      <c r="I1575" s="2423"/>
      <c r="J1575" s="2358"/>
      <c r="K1575" s="2358"/>
      <c r="L1575" s="5021"/>
      <c r="M1575" s="5021"/>
      <c r="N1575" s="5022"/>
      <c r="Z1575" s="2044"/>
    </row>
    <row r="1576" spans="1:26" ht="15" customHeight="1">
      <c r="A1576" s="5003"/>
      <c r="B1576" s="2225"/>
      <c r="C1576" s="2225"/>
      <c r="D1576" s="2195"/>
      <c r="E1576" s="2358"/>
      <c r="F1576" s="2423"/>
      <c r="G1576" s="2423"/>
      <c r="H1576" s="2423"/>
      <c r="I1576" s="2423"/>
      <c r="J1576" s="2358"/>
      <c r="K1576" s="2358"/>
      <c r="L1576" s="2511"/>
      <c r="M1576" s="2511"/>
      <c r="N1576" s="2627"/>
      <c r="Z1576" s="2044"/>
    </row>
    <row r="1577" spans="1:26" ht="15" customHeight="1">
      <c r="A1577" s="5003"/>
      <c r="B1577" s="2511"/>
      <c r="C1577" s="2511"/>
      <c r="D1577" s="2358"/>
      <c r="E1577" s="2358"/>
      <c r="F1577" s="2628"/>
      <c r="G1577" s="2628"/>
      <c r="H1577" s="2628"/>
      <c r="I1577" s="2628"/>
      <c r="J1577" s="2358"/>
      <c r="K1577" s="2358"/>
      <c r="L1577" s="2511"/>
      <c r="M1577" s="2511"/>
      <c r="N1577" s="2629"/>
      <c r="Z1577" s="2044"/>
    </row>
    <row r="1578" spans="1:26" ht="15" customHeight="1">
      <c r="A1578" s="5003"/>
      <c r="B1578" s="2630">
        <f>SUM(B1570:B1576)</f>
        <v>3.8600000000000003</v>
      </c>
      <c r="C1578" s="2630">
        <f>SUM(C1570:C1576)</f>
        <v>0.33499999999999996</v>
      </c>
      <c r="D1578" s="2631"/>
      <c r="E1578" s="2632" t="s">
        <v>313</v>
      </c>
      <c r="F1578" s="2633">
        <f>SUM(F1570:F1576)</f>
        <v>1.7545454545454549</v>
      </c>
      <c r="G1578" s="2633">
        <f>SUM(G1570:G1576)</f>
        <v>0.89076923076923087</v>
      </c>
      <c r="H1578" s="2633">
        <f>SUM(H1570:H1577)</f>
        <v>6.4333333333333327</v>
      </c>
      <c r="I1578" s="2633">
        <f>SUM(I1570:I1577)</f>
        <v>7.7200000000000006</v>
      </c>
      <c r="J1578" s="2633">
        <f>SUM(J1570:J1577)</f>
        <v>1.5</v>
      </c>
      <c r="K1578" s="2633">
        <f>SUM(K1570:K1577)</f>
        <v>2</v>
      </c>
      <c r="L1578" s="2511"/>
      <c r="M1578" s="2511"/>
      <c r="N1578" s="2629"/>
      <c r="Z1578" s="2044"/>
    </row>
    <row r="1579" spans="1:26" ht="15" customHeight="1">
      <c r="A1579" s="5003"/>
      <c r="B1579" s="2630"/>
      <c r="C1579" s="2630"/>
      <c r="D1579" s="2631"/>
      <c r="E1579" s="2632"/>
      <c r="F1579" s="2168"/>
      <c r="G1579" s="2168"/>
      <c r="H1579" s="2168"/>
      <c r="I1579" s="2168"/>
      <c r="J1579" s="2168"/>
      <c r="K1579" s="2168"/>
      <c r="L1579" s="2511"/>
      <c r="M1579" s="2511"/>
      <c r="N1579" s="2629"/>
      <c r="Z1579" s="2044"/>
    </row>
    <row r="1580" spans="1:26" ht="15" customHeight="1">
      <c r="A1580" s="5003"/>
      <c r="B1580" s="4959" t="s">
        <v>767</v>
      </c>
      <c r="C1580" s="4959"/>
      <c r="D1580" s="4959"/>
      <c r="E1580" s="4959"/>
      <c r="F1580" s="4959"/>
      <c r="G1580" s="4959"/>
      <c r="H1580" s="4959"/>
      <c r="I1580" s="4959"/>
      <c r="J1580" s="4959"/>
      <c r="K1580" s="4959"/>
      <c r="L1580" s="4959"/>
      <c r="M1580" s="4959"/>
      <c r="N1580" s="4959"/>
      <c r="Z1580" s="2044"/>
    </row>
    <row r="1581" spans="1:26" ht="15" customHeight="1">
      <c r="A1581" s="5003"/>
      <c r="B1581" s="2634"/>
      <c r="C1581" s="2634" t="s">
        <v>637</v>
      </c>
      <c r="D1581" s="2631"/>
      <c r="E1581" s="2358"/>
      <c r="F1581" s="2168"/>
      <c r="G1581" s="2168"/>
      <c r="H1581" s="2168"/>
      <c r="I1581" s="2168"/>
      <c r="J1581" s="2168"/>
      <c r="K1581" s="2168"/>
      <c r="L1581" s="2511"/>
      <c r="M1581" s="2511"/>
      <c r="N1581" s="2629"/>
      <c r="Z1581" s="2044"/>
    </row>
    <row r="1582" spans="1:26" ht="15" customHeight="1">
      <c r="A1582" s="5003"/>
      <c r="B1582" s="2358"/>
      <c r="C1582" s="2635">
        <v>11</v>
      </c>
      <c r="D1582" s="2195" t="s">
        <v>619</v>
      </c>
      <c r="E1582" s="2630"/>
      <c r="F1582" s="2358"/>
      <c r="G1582" s="2358"/>
      <c r="H1582" s="2168" t="s">
        <v>638</v>
      </c>
      <c r="I1582" s="2168"/>
      <c r="J1582" s="2511"/>
      <c r="K1582" s="2511"/>
      <c r="L1582" s="2511"/>
      <c r="M1582" s="2511"/>
      <c r="N1582" s="2629"/>
      <c r="Z1582" s="2044"/>
    </row>
    <row r="1583" spans="1:26" ht="15" customHeight="1">
      <c r="A1583" s="5003"/>
      <c r="B1583" s="2358"/>
      <c r="C1583" s="2635">
        <v>13</v>
      </c>
      <c r="D1583" s="2195" t="s">
        <v>620</v>
      </c>
      <c r="E1583" s="2630"/>
      <c r="F1583" s="2358"/>
      <c r="G1583" s="2358"/>
      <c r="H1583" s="2168" t="s">
        <v>639</v>
      </c>
      <c r="I1583" s="2168"/>
      <c r="J1583" s="2511"/>
      <c r="K1583" s="2511"/>
      <c r="L1583" s="2511"/>
      <c r="M1583" s="2511"/>
      <c r="N1583" s="2629"/>
      <c r="Z1583" s="2044"/>
    </row>
    <row r="1584" spans="1:26" ht="15" customHeight="1">
      <c r="A1584" s="5003"/>
      <c r="B1584" s="2358"/>
      <c r="C1584" s="2635">
        <v>6</v>
      </c>
      <c r="D1584" s="2631" t="s">
        <v>621</v>
      </c>
      <c r="E1584" s="2630"/>
      <c r="F1584" s="2358"/>
      <c r="G1584" s="2358"/>
      <c r="H1584" s="2168"/>
      <c r="I1584" s="2168"/>
      <c r="J1584" s="2511"/>
      <c r="K1584" s="2511"/>
      <c r="L1584" s="2511"/>
      <c r="M1584" s="2511"/>
      <c r="N1584" s="2629"/>
      <c r="Z1584" s="2044"/>
    </row>
    <row r="1585" spans="1:26" ht="15" customHeight="1">
      <c r="A1585" s="5003"/>
      <c r="B1585" s="2358"/>
      <c r="C1585" s="2635">
        <v>4</v>
      </c>
      <c r="D1585" s="2631" t="s">
        <v>622</v>
      </c>
      <c r="E1585" s="2630"/>
      <c r="F1585" s="2358"/>
      <c r="G1585" s="2358"/>
      <c r="H1585" s="2168"/>
      <c r="I1585" s="2168"/>
      <c r="J1585" s="2511"/>
      <c r="K1585" s="2511"/>
      <c r="L1585" s="2511"/>
      <c r="M1585" s="2511"/>
      <c r="N1585" s="2629"/>
      <c r="Z1585" s="2044"/>
    </row>
    <row r="1586" spans="1:26" ht="15" customHeight="1" thickBot="1">
      <c r="A1586" s="5003"/>
      <c r="B1586" s="2636"/>
      <c r="C1586" s="2508"/>
      <c r="D1586" s="2508"/>
      <c r="E1586" s="2508"/>
      <c r="F1586" s="2637"/>
      <c r="G1586" s="2358"/>
      <c r="H1586" s="2359"/>
      <c r="I1586" s="2511"/>
      <c r="J1586" s="2511"/>
      <c r="K1586" s="2511"/>
      <c r="L1586" s="2511"/>
      <c r="M1586" s="2359"/>
      <c r="N1586" s="2629"/>
      <c r="Z1586" s="2044"/>
    </row>
    <row r="1587" spans="1:26" ht="15" customHeight="1">
      <c r="A1587" s="5003"/>
      <c r="B1587" s="2639" t="s">
        <v>24</v>
      </c>
      <c r="C1587" s="2640" t="s">
        <v>778</v>
      </c>
      <c r="D1587" s="2641"/>
      <c r="E1587" s="2641"/>
      <c r="F1587" s="2641"/>
      <c r="G1587" s="2641"/>
      <c r="H1587" s="2641"/>
      <c r="I1587" s="2641"/>
      <c r="J1587" s="2641"/>
      <c r="K1587" s="2641"/>
      <c r="L1587" s="2641"/>
      <c r="M1587" s="2641"/>
      <c r="N1587" s="2642"/>
      <c r="Z1587" s="2044"/>
    </row>
    <row r="1588" spans="1:26" ht="15" customHeight="1">
      <c r="A1588" s="5003"/>
      <c r="B1588" s="2643" t="s">
        <v>264</v>
      </c>
      <c r="C1588" s="2644" t="s">
        <v>640</v>
      </c>
      <c r="D1588" s="2645"/>
      <c r="E1588" s="2645"/>
      <c r="F1588" s="2645"/>
      <c r="G1588" s="2645"/>
      <c r="H1588" s="2645"/>
      <c r="I1588" s="2645"/>
      <c r="J1588" s="2645"/>
      <c r="K1588" s="2645"/>
      <c r="L1588" s="2645"/>
      <c r="M1588" s="2511"/>
      <c r="N1588" s="2646"/>
      <c r="Z1588" s="2044"/>
    </row>
    <row r="1589" spans="1:26" ht="15" customHeight="1">
      <c r="A1589" s="5003"/>
      <c r="B1589" s="2619" t="s">
        <v>264</v>
      </c>
      <c r="C1589" s="2647" t="s">
        <v>641</v>
      </c>
      <c r="D1589" s="2645"/>
      <c r="E1589" s="2645"/>
      <c r="F1589" s="2645"/>
      <c r="G1589" s="2645"/>
      <c r="H1589" s="2645"/>
      <c r="I1589" s="2645"/>
      <c r="J1589" s="2645"/>
      <c r="K1589" s="2645"/>
      <c r="L1589" s="2645"/>
      <c r="M1589" s="2511"/>
      <c r="N1589" s="2646"/>
      <c r="Z1589" s="2044"/>
    </row>
    <row r="1590" spans="1:26" ht="15" customHeight="1">
      <c r="A1590" s="5003"/>
      <c r="B1590" s="4960" t="s">
        <v>642</v>
      </c>
      <c r="C1590" s="4961"/>
      <c r="D1590" s="4961"/>
      <c r="E1590" s="4961"/>
      <c r="F1590" s="4961"/>
      <c r="G1590" s="4961"/>
      <c r="H1590" s="4961"/>
      <c r="I1590" s="4961"/>
      <c r="J1590" s="4961"/>
      <c r="K1590" s="4961"/>
      <c r="L1590" s="4961"/>
      <c r="M1590" s="4961"/>
      <c r="N1590" s="4962"/>
      <c r="Z1590" s="2044"/>
    </row>
    <row r="1591" spans="1:26" ht="15" customHeight="1" thickBot="1">
      <c r="A1591" s="5003"/>
      <c r="B1591" s="4963"/>
      <c r="C1591" s="4964"/>
      <c r="D1591" s="4964"/>
      <c r="E1591" s="4964"/>
      <c r="F1591" s="4964"/>
      <c r="G1591" s="4964"/>
      <c r="H1591" s="4964"/>
      <c r="I1591" s="4964"/>
      <c r="J1591" s="4964"/>
      <c r="K1591" s="4964"/>
      <c r="L1591" s="4964"/>
      <c r="M1591" s="4964"/>
      <c r="N1591" s="4965"/>
      <c r="Z1591" s="2044"/>
    </row>
    <row r="1592" spans="1:26" ht="15" customHeight="1">
      <c r="A1592" s="5003"/>
      <c r="B1592" s="4896"/>
      <c r="C1592" s="4896"/>
      <c r="D1592" s="4896"/>
      <c r="E1592" s="4896"/>
      <c r="F1592" s="4896"/>
      <c r="G1592" s="4896"/>
      <c r="H1592" s="4896"/>
      <c r="I1592" s="4896"/>
      <c r="J1592" s="4896"/>
      <c r="K1592" s="4896"/>
      <c r="L1592" s="4896"/>
      <c r="M1592" s="4896"/>
      <c r="N1592" s="4896"/>
      <c r="O1592" s="4896"/>
      <c r="Z1592" s="2044"/>
    </row>
    <row r="1593" spans="1:26" ht="15" customHeight="1">
      <c r="Z1593" s="2044"/>
    </row>
    <row r="1594" spans="1:26">
      <c r="A1594" s="2145"/>
      <c r="B1594" s="2145"/>
      <c r="C1594" s="2145"/>
      <c r="D1594" s="2145"/>
      <c r="E1594" s="2145"/>
      <c r="F1594" s="2145"/>
      <c r="G1594" s="2145"/>
      <c r="H1594" s="2145"/>
      <c r="I1594" s="2145"/>
      <c r="J1594" s="2145"/>
      <c r="K1594" s="2145"/>
      <c r="L1594" s="2145"/>
      <c r="M1594" s="2145"/>
      <c r="N1594" s="2145"/>
      <c r="O1594" s="2145"/>
      <c r="P1594" s="2145"/>
      <c r="Q1594" s="2145"/>
      <c r="R1594" s="2145"/>
      <c r="S1594" s="2145"/>
      <c r="T1594" s="2145"/>
      <c r="U1594" s="2145"/>
      <c r="V1594" s="2145"/>
      <c r="W1594" s="2145"/>
      <c r="X1594" s="2145"/>
      <c r="Y1594" s="2145"/>
      <c r="Z1594" s="2044"/>
    </row>
    <row r="1595" spans="1:26">
      <c r="A1595" s="2145"/>
      <c r="B1595" s="2145"/>
      <c r="C1595" s="2145"/>
      <c r="D1595" s="2145"/>
      <c r="E1595" s="2145"/>
      <c r="F1595" s="2145"/>
      <c r="G1595" s="2145"/>
      <c r="H1595" s="2145"/>
      <c r="I1595" s="2145"/>
      <c r="J1595" s="2145"/>
      <c r="K1595" s="2145"/>
      <c r="L1595" s="2145"/>
      <c r="M1595" s="2145"/>
      <c r="N1595" s="2145"/>
      <c r="O1595" s="2145"/>
      <c r="P1595" s="2145"/>
      <c r="Q1595" s="2145"/>
      <c r="R1595" s="2145"/>
      <c r="S1595" s="2145"/>
      <c r="T1595" s="2145"/>
      <c r="U1595" s="2145"/>
      <c r="V1595" s="2145"/>
      <c r="W1595" s="2145"/>
      <c r="X1595" s="2145"/>
      <c r="Y1595" s="2145"/>
      <c r="Z1595" s="2044"/>
    </row>
    <row r="1596" spans="1:26" ht="15" customHeight="1">
      <c r="Z1596" s="2044"/>
    </row>
    <row r="1597" spans="1:26" ht="15" customHeight="1">
      <c r="A1597" s="5001" t="s">
        <v>481</v>
      </c>
      <c r="B1597" s="5001"/>
      <c r="C1597" s="5001"/>
      <c r="D1597" s="5001"/>
      <c r="E1597" s="5001"/>
      <c r="F1597" s="5001"/>
      <c r="G1597" s="5001"/>
      <c r="H1597" s="5001"/>
      <c r="I1597" s="5001"/>
      <c r="J1597" s="5001"/>
      <c r="K1597" s="5001"/>
      <c r="L1597" s="5001"/>
      <c r="M1597" s="5001"/>
      <c r="N1597" s="5001"/>
      <c r="Z1597" s="2044"/>
    </row>
    <row r="1598" spans="1:26" ht="15" customHeight="1">
      <c r="A1598" s="5001"/>
      <c r="B1598" s="5001"/>
      <c r="C1598" s="5001"/>
      <c r="D1598" s="5001"/>
      <c r="E1598" s="5001"/>
      <c r="F1598" s="5001"/>
      <c r="G1598" s="5001"/>
      <c r="H1598" s="5001"/>
      <c r="I1598" s="5001"/>
      <c r="J1598" s="5001"/>
      <c r="K1598" s="5001"/>
      <c r="L1598" s="5001"/>
      <c r="M1598" s="5001"/>
      <c r="N1598" s="5001"/>
      <c r="Z1598" s="2044"/>
    </row>
    <row r="1599" spans="1:26" ht="15" customHeight="1">
      <c r="A1599" s="2725"/>
      <c r="B1599" s="2698" t="str">
        <f>ADDRESS(ROW(),COLUMN(),4)</f>
        <v>B1599</v>
      </c>
      <c r="C1599" s="2725"/>
      <c r="D1599" s="2725"/>
      <c r="E1599" s="2725"/>
      <c r="F1599" s="2725"/>
      <c r="G1599" s="2725"/>
      <c r="H1599" s="2725"/>
      <c r="I1599" s="2725"/>
      <c r="J1599" s="2725"/>
      <c r="K1599" s="2725"/>
      <c r="L1599" s="2725"/>
      <c r="M1599" s="2725"/>
      <c r="N1599" s="2725"/>
      <c r="Z1599" s="2044"/>
    </row>
    <row r="1600" spans="1:26" ht="15" customHeight="1">
      <c r="A1600" s="2725"/>
      <c r="B1600" s="2725"/>
      <c r="C1600" s="2725"/>
      <c r="D1600" s="2725"/>
      <c r="E1600" s="2725"/>
      <c r="F1600" s="2725"/>
      <c r="G1600" s="2725"/>
      <c r="H1600" s="2725"/>
      <c r="I1600" s="2725"/>
      <c r="J1600" s="2725"/>
      <c r="K1600" s="2725"/>
      <c r="L1600" s="2725"/>
      <c r="M1600" s="2725"/>
      <c r="N1600" s="2725"/>
      <c r="Z1600" s="2044"/>
    </row>
    <row r="1601" spans="1:26" ht="15" customHeight="1">
      <c r="A1601" s="2693"/>
      <c r="B1601" s="2693"/>
      <c r="C1601" s="2693"/>
      <c r="D1601" s="2693"/>
      <c r="E1601" s="2693"/>
      <c r="F1601" s="2693"/>
      <c r="G1601" s="2693"/>
      <c r="H1601" s="2693"/>
      <c r="I1601" s="2693"/>
      <c r="J1601" s="2693"/>
      <c r="K1601" s="2693"/>
      <c r="L1601" s="2693"/>
      <c r="M1601" s="2693"/>
      <c r="N1601" s="2693"/>
      <c r="Z1601" s="2044"/>
    </row>
    <row r="1602" spans="1:26" ht="15" customHeight="1" thickBot="1">
      <c r="A1602" s="2525" t="s">
        <v>260</v>
      </c>
      <c r="B1602" s="5002" t="str">
        <f>B1603</f>
        <v>FORET NOIRE MICKAEL RABEAU</v>
      </c>
      <c r="C1602" s="5002"/>
      <c r="D1602" s="5002"/>
      <c r="E1602" s="5002"/>
      <c r="F1602" s="5002"/>
      <c r="G1602" s="5002"/>
      <c r="H1602" s="5002"/>
      <c r="I1602" s="5002"/>
      <c r="J1602" s="5002"/>
      <c r="K1602" s="5002"/>
      <c r="L1602" s="5002"/>
      <c r="M1602" s="5002"/>
      <c r="N1602" s="5002"/>
      <c r="Z1602" s="2044"/>
    </row>
    <row r="1603" spans="1:26" ht="15" customHeight="1">
      <c r="A1603" s="5003" t="str">
        <f>B1603</f>
        <v>FORET NOIRE MICKAEL RABEAU</v>
      </c>
      <c r="B1603" s="5004" t="s">
        <v>2941</v>
      </c>
      <c r="C1603" s="5005"/>
      <c r="D1603" s="5005"/>
      <c r="E1603" s="5005"/>
      <c r="F1603" s="5005"/>
      <c r="G1603" s="5005"/>
      <c r="H1603" s="5005"/>
      <c r="I1603" s="5005"/>
      <c r="J1603" s="5005"/>
      <c r="K1603" s="5005"/>
      <c r="L1603" s="5005"/>
      <c r="M1603" s="5005"/>
      <c r="N1603" s="3639" t="s">
        <v>10</v>
      </c>
      <c r="P1603" s="4889" t="s">
        <v>2966</v>
      </c>
      <c r="Q1603" s="4889"/>
      <c r="R1603" s="4889"/>
      <c r="S1603" s="4889"/>
      <c r="T1603" s="4889"/>
      <c r="Z1603" s="2044"/>
    </row>
    <row r="1604" spans="1:26" ht="15" customHeight="1">
      <c r="A1604" s="5003"/>
      <c r="B1604" s="5006"/>
      <c r="C1604" s="4932"/>
      <c r="D1604" s="4932"/>
      <c r="E1604" s="4932"/>
      <c r="F1604" s="4932"/>
      <c r="G1604" s="4932"/>
      <c r="H1604" s="4932"/>
      <c r="I1604" s="4932"/>
      <c r="J1604" s="4932"/>
      <c r="K1604" s="4932"/>
      <c r="L1604" s="4932"/>
      <c r="M1604" s="4932"/>
      <c r="N1604" s="3474">
        <v>13</v>
      </c>
      <c r="P1604" s="4889"/>
      <c r="Q1604" s="4889"/>
      <c r="R1604" s="4889"/>
      <c r="S1604" s="4889"/>
      <c r="T1604" s="4889"/>
      <c r="Z1604" s="2044"/>
    </row>
    <row r="1605" spans="1:26">
      <c r="A1605" s="5003"/>
      <c r="B1605" s="5007" t="s">
        <v>514</v>
      </c>
      <c r="C1605" s="4934"/>
      <c r="D1605" s="4934"/>
      <c r="E1605" s="4934"/>
      <c r="F1605" s="4934"/>
      <c r="G1605" s="4934"/>
      <c r="H1605" s="4934"/>
      <c r="I1605" s="4934"/>
      <c r="J1605" s="4934"/>
      <c r="K1605" s="4934"/>
      <c r="L1605" s="4934"/>
      <c r="M1605" s="4934"/>
      <c r="N1605" s="5008"/>
      <c r="Z1605" s="2044"/>
    </row>
    <row r="1606" spans="1:26">
      <c r="A1606" s="5003"/>
      <c r="B1606" s="5009"/>
      <c r="C1606" s="5010"/>
      <c r="D1606" s="5010"/>
      <c r="E1606" s="5010"/>
      <c r="F1606" s="5010"/>
      <c r="G1606" s="5010"/>
      <c r="H1606" s="5010"/>
      <c r="I1606" s="5010"/>
      <c r="J1606" s="5010"/>
      <c r="K1606" s="5010"/>
      <c r="L1606" s="5010"/>
      <c r="M1606" s="5010"/>
      <c r="N1606" s="5011"/>
      <c r="Z1606" s="2044"/>
    </row>
    <row r="1607" spans="1:26" ht="18.75">
      <c r="A1607" s="5003"/>
      <c r="B1607" s="3466"/>
      <c r="C1607" s="3467"/>
      <c r="D1607" s="3467"/>
      <c r="E1607" s="3467"/>
      <c r="F1607" s="3467"/>
      <c r="G1607" s="3467"/>
      <c r="H1607" s="3467"/>
      <c r="I1607" s="3467"/>
      <c r="J1607" s="3467"/>
      <c r="K1607" s="3467"/>
      <c r="L1607" s="3467"/>
      <c r="M1607" s="3467"/>
      <c r="N1607" s="3624">
        <f>ROW()-5</f>
        <v>1602</v>
      </c>
      <c r="O1607" s="3625" t="s">
        <v>2931</v>
      </c>
      <c r="Z1607" s="2044"/>
    </row>
    <row r="1608" spans="1:26">
      <c r="A1608" s="5003"/>
      <c r="B1608" s="2636"/>
      <c r="C1608" s="2511"/>
      <c r="D1608" s="2511"/>
      <c r="E1608" s="2511"/>
      <c r="F1608" s="2511"/>
      <c r="G1608" s="5012" t="s">
        <v>27</v>
      </c>
      <c r="H1608" s="5012"/>
      <c r="I1608" s="2359"/>
      <c r="J1608" s="2359"/>
      <c r="K1608" s="2511"/>
      <c r="L1608" s="2511"/>
      <c r="M1608" s="2511"/>
      <c r="N1608" s="2615"/>
      <c r="Z1608" s="2044"/>
    </row>
    <row r="1609" spans="1:26" ht="18.75">
      <c r="A1609" s="5003"/>
      <c r="B1609" s="2636"/>
      <c r="C1609" s="2511"/>
      <c r="D1609" s="2511"/>
      <c r="E1609" s="2650" t="s">
        <v>644</v>
      </c>
      <c r="F1609" s="2616" t="s">
        <v>626</v>
      </c>
      <c r="G1609" s="5013">
        <v>2</v>
      </c>
      <c r="H1609" s="5013"/>
      <c r="I1609" s="2359"/>
      <c r="J1609" s="2359"/>
      <c r="K1609" s="2359"/>
      <c r="L1609" s="2359"/>
      <c r="M1609" s="2511"/>
      <c r="N1609" s="2615"/>
      <c r="P1609" s="3512" t="s">
        <v>2927</v>
      </c>
      <c r="Z1609" s="2044"/>
    </row>
    <row r="1610" spans="1:26" ht="15.75">
      <c r="A1610" s="5003"/>
      <c r="B1610" s="2651"/>
      <c r="C1610" s="2652"/>
      <c r="D1610" s="2652"/>
      <c r="E1610" s="2653"/>
      <c r="F1610" s="2654"/>
      <c r="G1610" s="5014" t="s">
        <v>316</v>
      </c>
      <c r="H1610" s="5014"/>
      <c r="I1610" s="5025" t="s">
        <v>264</v>
      </c>
      <c r="J1610" s="5025"/>
      <c r="K1610" s="2616"/>
      <c r="L1610" s="2655"/>
      <c r="M1610" s="2511"/>
      <c r="N1610" s="2615"/>
      <c r="Z1610" s="2044"/>
    </row>
    <row r="1611" spans="1:26" ht="18.75">
      <c r="A1611" s="5003"/>
      <c r="B1611" s="4970" t="s">
        <v>648</v>
      </c>
      <c r="C1611" s="4971"/>
      <c r="D1611" s="4971"/>
      <c r="E1611" s="4971"/>
      <c r="F1611" s="2656"/>
      <c r="G1611" s="2657"/>
      <c r="H1611" s="2656"/>
      <c r="I1611" s="4974">
        <v>2</v>
      </c>
      <c r="J1611" s="4974"/>
      <c r="K1611" s="2658" t="s">
        <v>647</v>
      </c>
      <c r="L1611" s="4975" t="s">
        <v>649</v>
      </c>
      <c r="M1611" s="4975"/>
      <c r="N1611" s="4976"/>
      <c r="P1611" s="3565" t="s">
        <v>2924</v>
      </c>
      <c r="Q1611" s="3514" t="s">
        <v>2253</v>
      </c>
      <c r="Z1611" s="2044"/>
    </row>
    <row r="1612" spans="1:26" ht="18.75">
      <c r="A1612" s="5003"/>
      <c r="B1612" s="4972"/>
      <c r="C1612" s="4973"/>
      <c r="D1612" s="4973"/>
      <c r="E1612" s="4973"/>
      <c r="F1612" s="2659"/>
      <c r="G1612" s="4977"/>
      <c r="H1612" s="4977"/>
      <c r="I1612" s="2359"/>
      <c r="J1612" s="2359"/>
      <c r="K1612" s="2359"/>
      <c r="L1612" s="4975"/>
      <c r="M1612" s="4975"/>
      <c r="N1612" s="4976"/>
      <c r="P1612" s="3511" t="s">
        <v>870</v>
      </c>
      <c r="Q1612" s="3514" t="s">
        <v>870</v>
      </c>
      <c r="Z1612" s="2044"/>
    </row>
    <row r="1613" spans="1:26" ht="18.75">
      <c r="A1613" s="5003"/>
      <c r="B1613" s="2636"/>
      <c r="C1613" s="2620" t="s">
        <v>24</v>
      </c>
      <c r="D1613" s="2621" t="s">
        <v>628</v>
      </c>
      <c r="E1613" s="2511"/>
      <c r="F1613" s="2511"/>
      <c r="G1613" s="2359"/>
      <c r="H1613" s="2356"/>
      <c r="I1613" s="2622"/>
      <c r="J1613" s="2511"/>
      <c r="K1613" s="4978" t="s">
        <v>263</v>
      </c>
      <c r="L1613" s="4978"/>
      <c r="M1613" s="4978"/>
      <c r="N1613" s="4979"/>
      <c r="P1613" s="3511" t="s">
        <v>316</v>
      </c>
      <c r="Q1613" s="3514" t="s">
        <v>316</v>
      </c>
      <c r="Z1613" s="2044"/>
    </row>
    <row r="1614" spans="1:26" ht="18.75">
      <c r="A1614" s="5003"/>
      <c r="B1614" s="2636"/>
      <c r="C1614" s="2225">
        <v>0.15</v>
      </c>
      <c r="D1614" s="2195" t="s">
        <v>651</v>
      </c>
      <c r="E1614" s="2660"/>
      <c r="F1614" s="2660"/>
      <c r="G1614" s="4983">
        <f>(C1614/C1655)*G1609</f>
        <v>0.33651149747616371</v>
      </c>
      <c r="H1614" s="4983"/>
      <c r="I1614" s="4983">
        <f>(C1614/C1622)*I1611</f>
        <v>0.85348506401137969</v>
      </c>
      <c r="J1614" s="4983"/>
      <c r="K1614" s="4984" t="s">
        <v>630</v>
      </c>
      <c r="L1614" s="4984"/>
      <c r="M1614" s="4984"/>
      <c r="N1614" s="4985"/>
      <c r="P1614" s="3511" t="s">
        <v>647</v>
      </c>
      <c r="Q1614" s="3514" t="s">
        <v>647</v>
      </c>
      <c r="Z1614" s="2044"/>
    </row>
    <row r="1615" spans="1:26" ht="18.75">
      <c r="A1615" s="5003"/>
      <c r="B1615" s="2636"/>
      <c r="C1615" s="2225">
        <v>0.1</v>
      </c>
      <c r="D1615" s="2195" t="s">
        <v>494</v>
      </c>
      <c r="E1615" s="2359"/>
      <c r="F1615" s="2159"/>
      <c r="G1615" s="4983">
        <f>(C1615/C1655)*G1609</f>
        <v>0.2243409983174425</v>
      </c>
      <c r="H1615" s="4983"/>
      <c r="I1615" s="4983">
        <f>(C1615/C1622)*I1611</f>
        <v>0.56899004267425313</v>
      </c>
      <c r="J1615" s="4983"/>
      <c r="K1615" s="4986"/>
      <c r="L1615" s="4986"/>
      <c r="M1615" s="4986"/>
      <c r="N1615" s="4987"/>
      <c r="P1615" s="3511" t="s">
        <v>626</v>
      </c>
      <c r="Q1615" s="3514" t="s">
        <v>626</v>
      </c>
      <c r="Z1615" s="2044"/>
    </row>
    <row r="1616" spans="1:26" ht="15.75">
      <c r="A1616" s="5003"/>
      <c r="B1616" s="2636"/>
      <c r="C1616" s="2225">
        <v>0.06</v>
      </c>
      <c r="D1616" s="2195" t="s">
        <v>631</v>
      </c>
      <c r="E1616" s="2359"/>
      <c r="F1616" s="2159"/>
      <c r="G1616" s="4983">
        <f>(C1616/C1655)*G1609</f>
        <v>0.13460459899046548</v>
      </c>
      <c r="H1616" s="4983"/>
      <c r="I1616" s="4983">
        <f>(C1616/C1622)*I1611</f>
        <v>0.3413940256045519</v>
      </c>
      <c r="J1616" s="4983"/>
      <c r="K1616" s="4988" t="s">
        <v>652</v>
      </c>
      <c r="L1616" s="4988"/>
      <c r="M1616" s="4988"/>
      <c r="N1616" s="4989"/>
      <c r="Z1616" s="2044"/>
    </row>
    <row r="1617" spans="1:26" ht="15.75">
      <c r="A1617" s="5003"/>
      <c r="B1617" s="2636"/>
      <c r="C1617" s="2225">
        <v>0.02</v>
      </c>
      <c r="D1617" s="2195" t="s">
        <v>653</v>
      </c>
      <c r="E1617" s="2359"/>
      <c r="F1617" s="2159"/>
      <c r="G1617" s="4983">
        <f>(C1617/C1655)*G1609</f>
        <v>4.4868199663488498E-2</v>
      </c>
      <c r="H1617" s="4983"/>
      <c r="I1617" s="4983">
        <f>(C1617/C1622)*I1611</f>
        <v>0.11379800853485063</v>
      </c>
      <c r="J1617" s="4983"/>
      <c r="K1617" s="4990"/>
      <c r="L1617" s="4990"/>
      <c r="M1617" s="4990"/>
      <c r="N1617" s="4991"/>
      <c r="Z1617" s="2044"/>
    </row>
    <row r="1618" spans="1:26" ht="15.75">
      <c r="A1618" s="5003"/>
      <c r="B1618" s="2636"/>
      <c r="C1618" s="2664">
        <v>1.5E-3</v>
      </c>
      <c r="D1618" s="2195" t="s">
        <v>654</v>
      </c>
      <c r="E1618" s="2359"/>
      <c r="F1618" s="2159"/>
      <c r="G1618" s="4983">
        <f>(C1618/C1655)*G1609</f>
        <v>3.3651149747616375E-3</v>
      </c>
      <c r="H1618" s="4983"/>
      <c r="I1618" s="4983">
        <f>(C1618/C1622)*I1611</f>
        <v>8.5348506401137971E-3</v>
      </c>
      <c r="J1618" s="4983"/>
      <c r="K1618" s="4990"/>
      <c r="L1618" s="4990"/>
      <c r="M1618" s="4990"/>
      <c r="N1618" s="4991"/>
      <c r="Z1618" s="2044"/>
    </row>
    <row r="1619" spans="1:26" ht="15.75">
      <c r="A1619" s="5003"/>
      <c r="B1619" s="2636"/>
      <c r="C1619" s="2225">
        <v>0.02</v>
      </c>
      <c r="D1619" s="2195" t="s">
        <v>655</v>
      </c>
      <c r="E1619" s="2359"/>
      <c r="F1619" s="2159"/>
      <c r="G1619" s="4983">
        <f>(C1619/C1655)*G1609</f>
        <v>4.4868199663488498E-2</v>
      </c>
      <c r="H1619" s="4983"/>
      <c r="I1619" s="4983">
        <f>(C1619/C1622)*I1611</f>
        <v>0.11379800853485063</v>
      </c>
      <c r="J1619" s="4983"/>
      <c r="K1619" s="5023"/>
      <c r="L1619" s="5023"/>
      <c r="M1619" s="5023"/>
      <c r="N1619" s="5024"/>
      <c r="Z1619" s="2044"/>
    </row>
    <row r="1620" spans="1:26" ht="15.75">
      <c r="A1620" s="5003"/>
      <c r="B1620" s="2636"/>
      <c r="C1620" s="2225"/>
      <c r="D1620" s="2195"/>
      <c r="E1620" s="2359"/>
      <c r="F1620" s="2159"/>
      <c r="G1620" s="4983">
        <f>(C1620/C1654)*G1609</f>
        <v>0</v>
      </c>
      <c r="H1620" s="4983"/>
      <c r="I1620" s="4983">
        <f>(C1620/C1622)*I1611</f>
        <v>0</v>
      </c>
      <c r="J1620" s="4983"/>
      <c r="K1620" s="2663"/>
      <c r="L1620" s="2663"/>
      <c r="M1620" s="2663"/>
      <c r="N1620" s="2627"/>
      <c r="Z1620" s="2044"/>
    </row>
    <row r="1621" spans="1:26">
      <c r="A1621" s="5003"/>
      <c r="B1621" s="2636"/>
      <c r="C1621" s="2511"/>
      <c r="D1621" s="2511"/>
      <c r="E1621" s="2511"/>
      <c r="F1621" s="2511"/>
      <c r="G1621" s="2359"/>
      <c r="H1621" s="2356"/>
      <c r="I1621" s="2511"/>
      <c r="J1621" s="2511"/>
      <c r="K1621" s="2663"/>
      <c r="L1621" s="2663"/>
      <c r="M1621" s="2663"/>
      <c r="N1621" s="2627"/>
      <c r="Z1621" s="2044"/>
    </row>
    <row r="1622" spans="1:26" ht="15.75">
      <c r="A1622" s="5003"/>
      <c r="B1622" s="2636"/>
      <c r="C1622" s="2630">
        <f>SUM(C1614:C1620)</f>
        <v>0.35150000000000003</v>
      </c>
      <c r="D1622" s="5000" t="s">
        <v>313</v>
      </c>
      <c r="E1622" s="5000"/>
      <c r="F1622" s="5000"/>
      <c r="G1622" s="4980">
        <f>SUM(G1614:G1620)</f>
        <v>0.78855860908581044</v>
      </c>
      <c r="H1622" s="4980"/>
      <c r="I1622" s="4980">
        <f>SUM(I1614:I1620)</f>
        <v>1.9999999999999998</v>
      </c>
      <c r="J1622" s="4980"/>
      <c r="K1622" s="2663"/>
      <c r="L1622" s="2663"/>
      <c r="M1622" s="2663"/>
      <c r="N1622" s="2627"/>
      <c r="Z1622" s="2044"/>
    </row>
    <row r="1623" spans="1:26" ht="15.75">
      <c r="A1623" s="5003"/>
      <c r="B1623" s="2636"/>
      <c r="C1623" s="2630"/>
      <c r="D1623" s="2665"/>
      <c r="E1623" s="2665"/>
      <c r="F1623" s="2665"/>
      <c r="G1623" s="2356"/>
      <c r="H1623" s="3449"/>
      <c r="I1623" s="3449"/>
      <c r="J1623" s="2511"/>
      <c r="K1623" s="2168"/>
      <c r="L1623" s="2511"/>
      <c r="M1623" s="2511"/>
      <c r="N1623" s="2629"/>
      <c r="Z1623" s="2044"/>
    </row>
    <row r="1624" spans="1:26">
      <c r="A1624" s="5003"/>
      <c r="B1624" s="4981"/>
      <c r="C1624" s="4959"/>
      <c r="D1624" s="4959"/>
      <c r="E1624" s="4959"/>
      <c r="F1624" s="4959"/>
      <c r="G1624" s="4959"/>
      <c r="H1624" s="4959"/>
      <c r="I1624" s="4959"/>
      <c r="J1624" s="4959"/>
      <c r="K1624" s="4959"/>
      <c r="L1624" s="4959"/>
      <c r="M1624" s="4959"/>
      <c r="N1624" s="4982"/>
      <c r="Z1624" s="2044"/>
    </row>
    <row r="1625" spans="1:26" ht="15.75">
      <c r="A1625" s="5003"/>
      <c r="B1625" s="2666"/>
      <c r="C1625" s="2667"/>
      <c r="D1625" s="2667"/>
      <c r="E1625" s="2667"/>
      <c r="F1625" s="2667"/>
      <c r="G1625" s="2657"/>
      <c r="H1625" s="2668"/>
      <c r="I1625" s="4994" t="s">
        <v>264</v>
      </c>
      <c r="J1625" s="4994"/>
      <c r="K1625" s="2669"/>
      <c r="L1625" s="4995" t="s">
        <v>656</v>
      </c>
      <c r="M1625" s="4995"/>
      <c r="N1625" s="4996"/>
      <c r="Z1625" s="2044"/>
    </row>
    <row r="1626" spans="1:26" ht="18.75">
      <c r="A1626" s="5003"/>
      <c r="B1626" s="4972" t="s">
        <v>657</v>
      </c>
      <c r="C1626" s="4973"/>
      <c r="D1626" s="4973"/>
      <c r="E1626" s="4973"/>
      <c r="F1626" s="2670"/>
      <c r="G1626" s="2671"/>
      <c r="H1626" s="2670"/>
      <c r="I1626" s="4974">
        <v>1</v>
      </c>
      <c r="J1626" s="4974"/>
      <c r="K1626" s="2658" t="s">
        <v>647</v>
      </c>
      <c r="L1626" s="4975"/>
      <c r="M1626" s="4975"/>
      <c r="N1626" s="4976"/>
      <c r="Z1626" s="2044"/>
    </row>
    <row r="1627" spans="1:26" ht="15.75">
      <c r="A1627" s="5003"/>
      <c r="B1627" s="4972"/>
      <c r="C1627" s="4973"/>
      <c r="D1627" s="4973"/>
      <c r="E1627" s="4973"/>
      <c r="F1627" s="2659"/>
      <c r="G1627" s="4977"/>
      <c r="H1627" s="4977"/>
      <c r="I1627" s="2359"/>
      <c r="J1627" s="2511"/>
      <c r="K1627" s="2511"/>
      <c r="L1627" s="4975"/>
      <c r="M1627" s="4975"/>
      <c r="N1627" s="4976"/>
      <c r="Z1627" s="2044"/>
    </row>
    <row r="1628" spans="1:26">
      <c r="A1628" s="5003"/>
      <c r="B1628" s="2672"/>
      <c r="C1628" s="2620" t="s">
        <v>24</v>
      </c>
      <c r="D1628" s="2621" t="s">
        <v>628</v>
      </c>
      <c r="E1628" s="2511"/>
      <c r="F1628" s="2511"/>
      <c r="G1628" s="2359"/>
      <c r="H1628" s="2356"/>
      <c r="I1628" s="2622"/>
      <c r="J1628" s="2673"/>
      <c r="K1628" s="4978" t="s">
        <v>263</v>
      </c>
      <c r="L1628" s="4978"/>
      <c r="M1628" s="4978"/>
      <c r="N1628" s="4979"/>
      <c r="Z1628" s="2044"/>
    </row>
    <row r="1629" spans="1:26" ht="15.75">
      <c r="A1629" s="5003"/>
      <c r="B1629" s="2674"/>
      <c r="C1629" s="2225">
        <v>0.18</v>
      </c>
      <c r="D1629" s="2195" t="s">
        <v>658</v>
      </c>
      <c r="E1629" s="2195"/>
      <c r="F1629" s="2195"/>
      <c r="G1629" s="4983">
        <f>(C1629/C1655)*G1609</f>
        <v>0.40381379697139647</v>
      </c>
      <c r="H1629" s="4983"/>
      <c r="I1629" s="4983">
        <f>(C1629/C1632)*I1626</f>
        <v>0.72</v>
      </c>
      <c r="J1629" s="4983"/>
      <c r="K1629" s="2661" t="s">
        <v>659</v>
      </c>
      <c r="L1629" s="2661"/>
      <c r="M1629" s="2661"/>
      <c r="N1629" s="2662"/>
      <c r="Z1629" s="2044"/>
    </row>
    <row r="1630" spans="1:26" ht="15.75">
      <c r="A1630" s="5003"/>
      <c r="B1630" s="2674"/>
      <c r="C1630" s="2225">
        <v>7.0000000000000007E-2</v>
      </c>
      <c r="D1630" s="2195" t="s">
        <v>660</v>
      </c>
      <c r="E1630" s="2359"/>
      <c r="F1630" s="2159"/>
      <c r="G1630" s="4983">
        <f>(C1630/C1655)*G1609</f>
        <v>0.15703869882220975</v>
      </c>
      <c r="H1630" s="4983"/>
      <c r="I1630" s="4983">
        <f>(C1630/C1632)*I1626</f>
        <v>0.28000000000000003</v>
      </c>
      <c r="J1630" s="4983"/>
      <c r="K1630" s="2663"/>
      <c r="L1630" s="2663"/>
      <c r="M1630" s="2663"/>
      <c r="N1630" s="2627"/>
      <c r="Z1630" s="2044"/>
    </row>
    <row r="1631" spans="1:26" ht="15.75">
      <c r="A1631" s="5003"/>
      <c r="B1631" s="2674"/>
      <c r="C1631" s="2359"/>
      <c r="D1631" s="2359"/>
      <c r="E1631" s="2359"/>
      <c r="F1631" s="2159"/>
      <c r="G1631" s="3477"/>
      <c r="H1631" s="3477"/>
      <c r="I1631" s="3477"/>
      <c r="J1631" s="3477"/>
      <c r="K1631" s="2663"/>
      <c r="L1631" s="2663"/>
      <c r="M1631" s="2663"/>
      <c r="N1631" s="2627"/>
      <c r="Z1631" s="2044"/>
    </row>
    <row r="1632" spans="1:26" ht="15.75">
      <c r="A1632" s="5003"/>
      <c r="B1632" s="2674"/>
      <c r="C1632" s="2630">
        <f>SUM(C1629:C1630)</f>
        <v>0.25</v>
      </c>
      <c r="D1632" s="4999" t="s">
        <v>661</v>
      </c>
      <c r="E1632" s="4999"/>
      <c r="F1632" s="4999"/>
      <c r="G1632" s="4980">
        <f>SUM(G1629:H1630)</f>
        <v>0.56085249579360619</v>
      </c>
      <c r="H1632" s="4980"/>
      <c r="I1632" s="4980">
        <f>SUM(I1629:I1630)</f>
        <v>1</v>
      </c>
      <c r="J1632" s="4980">
        <f>SUM(J1629:J1630)</f>
        <v>0</v>
      </c>
      <c r="K1632" s="2663"/>
      <c r="L1632" s="2663"/>
      <c r="M1632" s="2663"/>
      <c r="N1632" s="2627"/>
      <c r="Z1632" s="2044"/>
    </row>
    <row r="1633" spans="1:26" ht="15.75">
      <c r="A1633" s="5003"/>
      <c r="B1633" s="2674"/>
      <c r="C1633" s="2630"/>
      <c r="D1633" s="3479"/>
      <c r="E1633" s="3479"/>
      <c r="F1633" s="3479"/>
      <c r="G1633" s="2675"/>
      <c r="H1633" s="2675"/>
      <c r="I1633" s="2675"/>
      <c r="J1633" s="2675"/>
      <c r="K1633" s="2663"/>
      <c r="L1633" s="2663"/>
      <c r="M1633" s="2663"/>
      <c r="N1633" s="2627"/>
      <c r="Z1633" s="2044"/>
    </row>
    <row r="1634" spans="1:26" ht="15.75">
      <c r="A1634" s="5003"/>
      <c r="B1634" s="2674"/>
      <c r="C1634" s="2676"/>
      <c r="D1634" s="2677" t="s">
        <v>392</v>
      </c>
      <c r="E1634" s="2359"/>
      <c r="F1634" s="2159"/>
      <c r="G1634" s="2671"/>
      <c r="H1634" s="2423"/>
      <c r="I1634" s="3477"/>
      <c r="J1634" s="3477"/>
      <c r="K1634" s="2663"/>
      <c r="L1634" s="2663"/>
      <c r="M1634" s="2663"/>
      <c r="N1634" s="2627"/>
      <c r="Z1634" s="2044"/>
    </row>
    <row r="1635" spans="1:26" ht="15.75">
      <c r="A1635" s="5003"/>
      <c r="B1635" s="2674"/>
      <c r="C1635" s="2225">
        <v>0.36</v>
      </c>
      <c r="D1635" s="2195" t="s">
        <v>662</v>
      </c>
      <c r="E1635" s="2359"/>
      <c r="F1635" s="2159"/>
      <c r="G1635" s="4980">
        <f>(C1635/C1656)*G1609</f>
        <v>0.71892161757363948</v>
      </c>
      <c r="H1635" s="4980"/>
      <c r="I1635" s="4980">
        <f>(G1635/G1632)*I1632</f>
        <v>1.2818372441337995</v>
      </c>
      <c r="J1635" s="4980"/>
      <c r="K1635" s="2663"/>
      <c r="L1635" s="2663"/>
      <c r="M1635" s="2663"/>
      <c r="N1635" s="2627"/>
      <c r="Z1635" s="2044"/>
    </row>
    <row r="1636" spans="1:26" ht="15.75">
      <c r="A1636" s="5003"/>
      <c r="B1636" s="2674"/>
      <c r="C1636" s="2676"/>
      <c r="D1636" s="2195"/>
      <c r="E1636" s="2359"/>
      <c r="F1636" s="2159"/>
      <c r="G1636" s="2671"/>
      <c r="H1636" s="2423"/>
      <c r="I1636" s="4983">
        <f>(C1636/C1632)*I1626</f>
        <v>0</v>
      </c>
      <c r="J1636" s="4983"/>
      <c r="K1636" s="2663"/>
      <c r="L1636" s="2663"/>
      <c r="M1636" s="2663"/>
      <c r="N1636" s="2627"/>
      <c r="Z1636" s="2044"/>
    </row>
    <row r="1637" spans="1:26" ht="21">
      <c r="A1637" s="5003"/>
      <c r="B1637" s="4972" t="s">
        <v>663</v>
      </c>
      <c r="C1637" s="4973"/>
      <c r="D1637" s="4973"/>
      <c r="E1637" s="4973"/>
      <c r="F1637" s="2159"/>
      <c r="G1637" s="4983">
        <f>(C1637/C1654)*G1609</f>
        <v>0</v>
      </c>
      <c r="H1637" s="4983"/>
      <c r="I1637" s="4983">
        <f>(C1637/C1632)*I1626</f>
        <v>0</v>
      </c>
      <c r="J1637" s="4983"/>
      <c r="K1637" s="2663"/>
      <c r="L1637" s="2663"/>
      <c r="M1637" s="2663"/>
      <c r="N1637" s="2627"/>
      <c r="Z1637" s="2044"/>
    </row>
    <row r="1638" spans="1:26" ht="15.75">
      <c r="A1638" s="5003"/>
      <c r="B1638" s="2674"/>
      <c r="C1638" s="2225">
        <v>0.05</v>
      </c>
      <c r="D1638" s="2195" t="s">
        <v>664</v>
      </c>
      <c r="E1638" s="2359"/>
      <c r="F1638" s="2159"/>
      <c r="G1638" s="4980">
        <f>(C1638/C1632)*G1632</f>
        <v>0.11217049915872124</v>
      </c>
      <c r="H1638" s="4980"/>
      <c r="I1638" s="4980">
        <f>(C1638/C1632)*I1632</f>
        <v>0.2</v>
      </c>
      <c r="J1638" s="4980"/>
      <c r="K1638" s="2663"/>
      <c r="L1638" s="2663"/>
      <c r="M1638" s="2663"/>
      <c r="N1638" s="2627"/>
      <c r="Z1638" s="2044"/>
    </row>
    <row r="1639" spans="1:26" ht="15.75">
      <c r="A1639" s="5003"/>
      <c r="B1639" s="2636"/>
      <c r="C1639" s="2511"/>
      <c r="D1639" s="2511"/>
      <c r="E1639" s="2511"/>
      <c r="F1639" s="2511"/>
      <c r="G1639" s="2359"/>
      <c r="H1639" s="2359"/>
      <c r="I1639" s="2511"/>
      <c r="J1639" s="2511"/>
      <c r="K1639" s="2168"/>
      <c r="L1639" s="2511"/>
      <c r="M1639" s="2511"/>
      <c r="N1639" s="2629"/>
      <c r="Z1639" s="2044"/>
    </row>
    <row r="1640" spans="1:26">
      <c r="A1640" s="5003"/>
      <c r="B1640" s="4981"/>
      <c r="C1640" s="4959"/>
      <c r="D1640" s="4959"/>
      <c r="E1640" s="4959"/>
      <c r="F1640" s="4959"/>
      <c r="G1640" s="4959"/>
      <c r="H1640" s="4959"/>
      <c r="I1640" s="4959"/>
      <c r="J1640" s="4959"/>
      <c r="K1640" s="4959"/>
      <c r="L1640" s="4959"/>
      <c r="M1640" s="4959"/>
      <c r="N1640" s="4982"/>
      <c r="Z1640" s="2044"/>
    </row>
    <row r="1641" spans="1:26">
      <c r="A1641" s="5003"/>
      <c r="B1641" s="2666"/>
      <c r="C1641" s="2667"/>
      <c r="D1641" s="2667"/>
      <c r="E1641" s="2667"/>
      <c r="F1641" s="4992"/>
      <c r="G1641" s="4992"/>
      <c r="H1641" s="4992"/>
      <c r="I1641" s="4994" t="s">
        <v>264</v>
      </c>
      <c r="J1641" s="4994"/>
      <c r="K1641" s="2667"/>
      <c r="L1641" s="4995" t="s">
        <v>665</v>
      </c>
      <c r="M1641" s="4995"/>
      <c r="N1641" s="4996"/>
      <c r="Z1641" s="2044"/>
    </row>
    <row r="1642" spans="1:26" ht="18.75">
      <c r="A1642" s="5003"/>
      <c r="B1642" s="4997" t="s">
        <v>666</v>
      </c>
      <c r="C1642" s="4998"/>
      <c r="D1642" s="4998"/>
      <c r="E1642" s="4998"/>
      <c r="F1642" s="4993"/>
      <c r="G1642" s="4993"/>
      <c r="H1642" s="4993"/>
      <c r="I1642" s="4974">
        <v>1</v>
      </c>
      <c r="J1642" s="4974"/>
      <c r="K1642" s="2658" t="s">
        <v>647</v>
      </c>
      <c r="L1642" s="4975"/>
      <c r="M1642" s="4975"/>
      <c r="N1642" s="4976"/>
      <c r="Z1642" s="2044"/>
    </row>
    <row r="1643" spans="1:26" ht="15.75">
      <c r="A1643" s="5003"/>
      <c r="B1643" s="4997"/>
      <c r="C1643" s="4998"/>
      <c r="D1643" s="4998"/>
      <c r="E1643" s="4998"/>
      <c r="F1643" s="2659"/>
      <c r="G1643" s="4977"/>
      <c r="H1643" s="4977"/>
      <c r="I1643" s="2511"/>
      <c r="J1643" s="2511"/>
      <c r="K1643" s="2511"/>
      <c r="L1643" s="4975"/>
      <c r="M1643" s="4975"/>
      <c r="N1643" s="4976"/>
      <c r="Z1643" s="2044"/>
    </row>
    <row r="1644" spans="1:26">
      <c r="A1644" s="5003"/>
      <c r="B1644" s="2672"/>
      <c r="C1644" s="2620" t="s">
        <v>24</v>
      </c>
      <c r="D1644" s="2621" t="s">
        <v>628</v>
      </c>
      <c r="E1644" s="2511"/>
      <c r="F1644" s="2359"/>
      <c r="G1644" s="2622"/>
      <c r="H1644" s="2356"/>
      <c r="I1644" s="2359"/>
      <c r="J1644" s="2359"/>
      <c r="K1644" s="2678" t="s">
        <v>263</v>
      </c>
      <c r="L1644" s="2678"/>
      <c r="M1644" s="2678"/>
      <c r="N1644" s="2679"/>
      <c r="Z1644" s="2044"/>
    </row>
    <row r="1645" spans="1:26" ht="15.75">
      <c r="A1645" s="5003"/>
      <c r="B1645" s="2674"/>
      <c r="C1645" s="2225">
        <v>0.22</v>
      </c>
      <c r="D1645" s="2195" t="s">
        <v>658</v>
      </c>
      <c r="E1645" s="2195"/>
      <c r="F1645" s="2359"/>
      <c r="G1645" s="4983">
        <f>(C1645/C1655)*G1609</f>
        <v>0.49355019629837349</v>
      </c>
      <c r="H1645" s="4983"/>
      <c r="I1645" s="4983">
        <f>(C1645/C1650)*I1642</f>
        <v>0.91666666666666674</v>
      </c>
      <c r="J1645" s="4983"/>
      <c r="K1645" s="4984" t="s">
        <v>667</v>
      </c>
      <c r="L1645" s="4984"/>
      <c r="M1645" s="4984"/>
      <c r="N1645" s="4985"/>
      <c r="Z1645" s="2044"/>
    </row>
    <row r="1646" spans="1:26" ht="15.75">
      <c r="A1646" s="5003"/>
      <c r="B1646" s="2674"/>
      <c r="C1646" s="2225">
        <v>1.7999999999999999E-2</v>
      </c>
      <c r="D1646" s="2195" t="s">
        <v>494</v>
      </c>
      <c r="E1646" s="2359"/>
      <c r="F1646" s="2359"/>
      <c r="G1646" s="4983">
        <f>(C1646/C1655)*G1609</f>
        <v>4.0381379697139647E-2</v>
      </c>
      <c r="H1646" s="4983"/>
      <c r="I1646" s="4983">
        <f>(C1646/C1650)*I1642</f>
        <v>7.4999999999999997E-2</v>
      </c>
      <c r="J1646" s="4983"/>
      <c r="K1646" s="4986"/>
      <c r="L1646" s="4986"/>
      <c r="M1646" s="4986"/>
      <c r="N1646" s="4987"/>
      <c r="Z1646" s="2044"/>
    </row>
    <row r="1647" spans="1:26" ht="15.75">
      <c r="A1647" s="5003"/>
      <c r="B1647" s="2674"/>
      <c r="C1647" s="2225">
        <v>2E-3</v>
      </c>
      <c r="D1647" s="2195" t="s">
        <v>498</v>
      </c>
      <c r="E1647" s="2359"/>
      <c r="F1647" s="2359"/>
      <c r="G1647" s="4983">
        <f>(C1647/C1655)*G1609</f>
        <v>4.4868199663488503E-3</v>
      </c>
      <c r="H1647" s="4983"/>
      <c r="I1647" s="4983">
        <f>(C1647/C1650)*I1642</f>
        <v>8.3333333333333332E-3</v>
      </c>
      <c r="J1647" s="4983"/>
      <c r="K1647" s="4988" t="s">
        <v>668</v>
      </c>
      <c r="L1647" s="4988"/>
      <c r="M1647" s="4988"/>
      <c r="N1647" s="4989"/>
      <c r="Z1647" s="2044"/>
    </row>
    <row r="1648" spans="1:26" ht="15.75">
      <c r="A1648" s="5003"/>
      <c r="B1648" s="2674"/>
      <c r="C1648" s="2225"/>
      <c r="D1648" s="2195"/>
      <c r="E1648" s="2359"/>
      <c r="F1648" s="2359"/>
      <c r="G1648" s="4983">
        <f>(C1648/C1654)*G1609</f>
        <v>0</v>
      </c>
      <c r="H1648" s="4983"/>
      <c r="I1648" s="4983">
        <f>(C1648/C1650)*I1642</f>
        <v>0</v>
      </c>
      <c r="J1648" s="4983"/>
      <c r="K1648" s="4990"/>
      <c r="L1648" s="4990"/>
      <c r="M1648" s="4990"/>
      <c r="N1648" s="4991"/>
      <c r="Z1648" s="2044"/>
    </row>
    <row r="1649" spans="1:26">
      <c r="A1649" s="5003"/>
      <c r="B1649" s="2674"/>
      <c r="C1649" s="2511"/>
      <c r="D1649" s="2511"/>
      <c r="E1649" s="2511"/>
      <c r="F1649" s="2359"/>
      <c r="G1649" s="2628"/>
      <c r="H1649" s="2356"/>
      <c r="I1649" s="2359"/>
      <c r="J1649" s="2511"/>
      <c r="K1649" s="4990"/>
      <c r="L1649" s="4990"/>
      <c r="M1649" s="4990"/>
      <c r="N1649" s="4991"/>
      <c r="Z1649" s="2044"/>
    </row>
    <row r="1650" spans="1:26" ht="15.75">
      <c r="A1650" s="5003"/>
      <c r="B1650" s="2674"/>
      <c r="C1650" s="2630">
        <f>SUM(C1645:C1648)</f>
        <v>0.24</v>
      </c>
      <c r="D1650" s="2631" t="s">
        <v>669</v>
      </c>
      <c r="E1650" s="2631"/>
      <c r="F1650" s="2359"/>
      <c r="G1650" s="4980">
        <f>SUM(G1645:H1648)</f>
        <v>0.53841839596186192</v>
      </c>
      <c r="H1650" s="4980"/>
      <c r="I1650" s="4980">
        <f>SUM(I1645:J1648)</f>
        <v>1</v>
      </c>
      <c r="J1650" s="4980"/>
      <c r="K1650" s="2511"/>
      <c r="L1650" s="2511"/>
      <c r="M1650" s="2511"/>
      <c r="N1650" s="2615"/>
      <c r="Z1650" s="2044"/>
    </row>
    <row r="1651" spans="1:26" ht="15.75">
      <c r="A1651" s="5003"/>
      <c r="B1651" s="2674"/>
      <c r="C1651" s="2630"/>
      <c r="D1651" s="2631"/>
      <c r="E1651" s="2631"/>
      <c r="F1651" s="2359"/>
      <c r="G1651" s="2675"/>
      <c r="H1651" s="2675"/>
      <c r="I1651" s="2675"/>
      <c r="J1651" s="2675"/>
      <c r="K1651" s="2511"/>
      <c r="L1651" s="2511"/>
      <c r="M1651" s="2511"/>
      <c r="N1651" s="2615"/>
      <c r="Z1651" s="2044"/>
    </row>
    <row r="1652" spans="1:26">
      <c r="A1652" s="5003"/>
      <c r="B1652" s="4981"/>
      <c r="C1652" s="4959"/>
      <c r="D1652" s="4959"/>
      <c r="E1652" s="4959"/>
      <c r="F1652" s="4959"/>
      <c r="G1652" s="4959"/>
      <c r="H1652" s="4959"/>
      <c r="I1652" s="4959"/>
      <c r="J1652" s="4959"/>
      <c r="K1652" s="4959"/>
      <c r="L1652" s="4959"/>
      <c r="M1652" s="4959"/>
      <c r="N1652" s="4982"/>
      <c r="Z1652" s="2044"/>
    </row>
    <row r="1653" spans="1:26" ht="15.75">
      <c r="A1653" s="5003"/>
      <c r="B1653" s="2636"/>
      <c r="C1653" s="2630"/>
      <c r="D1653" s="3478"/>
      <c r="E1653" s="3478"/>
      <c r="F1653" s="3478"/>
      <c r="G1653" s="2680"/>
      <c r="H1653" s="2675"/>
      <c r="I1653" s="2675"/>
      <c r="J1653" s="2511"/>
      <c r="K1653" s="2168"/>
      <c r="L1653" s="2511"/>
      <c r="M1653" s="2511"/>
      <c r="N1653" s="2629"/>
      <c r="Z1653" s="2044"/>
    </row>
    <row r="1654" spans="1:26" ht="15.75">
      <c r="A1654" s="5003"/>
      <c r="B1654" s="2636"/>
      <c r="C1654" s="2630">
        <f>C1622</f>
        <v>0.35150000000000003</v>
      </c>
      <c r="D1654" s="2631" t="s">
        <v>670</v>
      </c>
      <c r="E1654" s="3478"/>
      <c r="F1654" s="3478"/>
      <c r="G1654" s="4980">
        <f>G1622</f>
        <v>0.78855860908581044</v>
      </c>
      <c r="H1654" s="4980">
        <f>H1622</f>
        <v>0</v>
      </c>
      <c r="I1654" s="2675"/>
      <c r="J1654" s="2511"/>
      <c r="K1654" s="2168"/>
      <c r="L1654" s="2511"/>
      <c r="M1654" s="2511"/>
      <c r="N1654" s="2629"/>
      <c r="Z1654" s="2044"/>
    </row>
    <row r="1655" spans="1:26" ht="15.75">
      <c r="A1655" s="5003"/>
      <c r="B1655" s="2636"/>
      <c r="C1655" s="2630">
        <f>SUM(C1622,C1632,C1638,C1650)</f>
        <v>0.89150000000000007</v>
      </c>
      <c r="D1655" s="2631" t="s">
        <v>672</v>
      </c>
      <c r="E1655" s="3478"/>
      <c r="F1655" s="3478"/>
      <c r="G1655" s="4980">
        <f>SUM(G1622,G1632,G1638,G1650)</f>
        <v>2</v>
      </c>
      <c r="H1655" s="4980"/>
      <c r="I1655" s="2675"/>
      <c r="J1655" s="2511"/>
      <c r="K1655" s="2168"/>
      <c r="L1655" s="2511"/>
      <c r="M1655" s="2511"/>
      <c r="N1655" s="2629"/>
      <c r="Z1655" s="2044"/>
    </row>
    <row r="1656" spans="1:26" ht="15.75">
      <c r="A1656" s="5003"/>
      <c r="B1656" s="2636"/>
      <c r="C1656" s="2630">
        <f>SUM(C1622,C1635,C1638,C1650)</f>
        <v>1.0015000000000001</v>
      </c>
      <c r="D1656" s="2631" t="s">
        <v>673</v>
      </c>
      <c r="E1656" s="3478"/>
      <c r="F1656" s="3478"/>
      <c r="G1656" s="4980">
        <f>SUM(G1622,G1635,G1638,G1650)</f>
        <v>2.1580691217800334</v>
      </c>
      <c r="H1656" s="4980"/>
      <c r="I1656" s="2675"/>
      <c r="J1656" s="2511"/>
      <c r="K1656" s="2168"/>
      <c r="L1656" s="2511"/>
      <c r="M1656" s="2511"/>
      <c r="N1656" s="2629"/>
      <c r="Z1656" s="2044"/>
    </row>
    <row r="1657" spans="1:26" ht="16.5" thickBot="1">
      <c r="A1657" s="5003"/>
      <c r="B1657" s="2636"/>
      <c r="C1657" s="2630"/>
      <c r="D1657" s="3478"/>
      <c r="E1657" s="3478"/>
      <c r="F1657" s="3478"/>
      <c r="G1657" s="2675"/>
      <c r="H1657" s="2675"/>
      <c r="I1657" s="2511"/>
      <c r="J1657" s="2511"/>
      <c r="K1657" s="2168"/>
      <c r="L1657" s="2511"/>
      <c r="M1657" s="2511"/>
      <c r="N1657" s="2629"/>
      <c r="Z1657" s="2044"/>
    </row>
    <row r="1658" spans="1:26">
      <c r="A1658" s="5003"/>
      <c r="B1658" s="2639" t="s">
        <v>24</v>
      </c>
      <c r="C1658" s="2681" t="s">
        <v>780</v>
      </c>
      <c r="D1658" s="2641"/>
      <c r="E1658" s="2641"/>
      <c r="F1658" s="2641"/>
      <c r="G1658" s="2641"/>
      <c r="H1658" s="2641"/>
      <c r="I1658" s="2641"/>
      <c r="J1658" s="2641"/>
      <c r="K1658" s="2641"/>
      <c r="L1658" s="2641"/>
      <c r="M1658" s="2641"/>
      <c r="N1658" s="2642"/>
      <c r="Z1658" s="2044"/>
    </row>
    <row r="1659" spans="1:26">
      <c r="A1659" s="5003"/>
      <c r="B1659" s="2643" t="s">
        <v>27</v>
      </c>
      <c r="C1659" s="2682" t="s">
        <v>674</v>
      </c>
      <c r="D1659" s="2645"/>
      <c r="E1659" s="2645"/>
      <c r="F1659" s="2645"/>
      <c r="G1659" s="2645"/>
      <c r="H1659" s="2645"/>
      <c r="I1659" s="2645"/>
      <c r="J1659" s="2645"/>
      <c r="K1659" s="2645"/>
      <c r="L1659" s="2645"/>
      <c r="M1659" s="2511"/>
      <c r="N1659" s="2646"/>
      <c r="Z1659" s="2044"/>
    </row>
    <row r="1660" spans="1:26">
      <c r="A1660" s="5003"/>
      <c r="B1660" s="3476" t="s">
        <v>264</v>
      </c>
      <c r="C1660" s="2683" t="s">
        <v>675</v>
      </c>
      <c r="D1660" s="2645"/>
      <c r="E1660" s="2645"/>
      <c r="F1660" s="2645"/>
      <c r="G1660" s="2645"/>
      <c r="H1660" s="2645"/>
      <c r="I1660" s="2645"/>
      <c r="J1660" s="2645"/>
      <c r="K1660" s="2645"/>
      <c r="L1660" s="2645"/>
      <c r="M1660" s="2511"/>
      <c r="N1660" s="2646"/>
      <c r="Z1660" s="2044"/>
    </row>
    <row r="1661" spans="1:26">
      <c r="A1661" s="5003"/>
      <c r="B1661" s="4959" t="s">
        <v>767</v>
      </c>
      <c r="C1661" s="4959"/>
      <c r="D1661" s="4959"/>
      <c r="E1661" s="4959"/>
      <c r="F1661" s="4959"/>
      <c r="G1661" s="4959"/>
      <c r="H1661" s="4959"/>
      <c r="I1661" s="4959"/>
      <c r="J1661" s="4959"/>
      <c r="K1661" s="4959"/>
      <c r="L1661" s="4959"/>
      <c r="M1661" s="4959"/>
      <c r="N1661" s="4959"/>
      <c r="Z1661" s="2044"/>
    </row>
    <row r="1662" spans="1:26">
      <c r="A1662" s="5003"/>
      <c r="B1662" s="2684"/>
      <c r="C1662" s="2683"/>
      <c r="D1662" s="2645"/>
      <c r="E1662" s="2645"/>
      <c r="F1662" s="2645"/>
      <c r="G1662" s="2645"/>
      <c r="H1662" s="2645"/>
      <c r="I1662" s="2645"/>
      <c r="J1662" s="2645"/>
      <c r="K1662" s="2645"/>
      <c r="L1662" s="2645"/>
      <c r="M1662" s="2511"/>
      <c r="N1662" s="2646"/>
      <c r="Z1662" s="2044"/>
    </row>
    <row r="1663" spans="1:26" ht="18.75">
      <c r="A1663" s="5003"/>
      <c r="B1663" s="2636"/>
      <c r="C1663" s="2161" t="s">
        <v>676</v>
      </c>
      <c r="D1663" s="2511"/>
      <c r="E1663" s="2511"/>
      <c r="F1663" s="2511"/>
      <c r="G1663" s="2511"/>
      <c r="H1663" s="2511"/>
      <c r="I1663" s="2511"/>
      <c r="J1663" s="2511"/>
      <c r="K1663" s="2511"/>
      <c r="L1663" s="2511"/>
      <c r="M1663" s="2511"/>
      <c r="N1663" s="2615"/>
      <c r="Z1663" s="2044"/>
    </row>
    <row r="1664" spans="1:26" ht="15.75">
      <c r="A1664" s="5003"/>
      <c r="B1664" s="2636"/>
      <c r="C1664" s="2195"/>
      <c r="D1664" s="2511"/>
      <c r="E1664" s="2511"/>
      <c r="F1664" s="2511"/>
      <c r="G1664" s="2511"/>
      <c r="H1664" s="2511"/>
      <c r="I1664" s="2511"/>
      <c r="J1664" s="2511"/>
      <c r="K1664" s="2511"/>
      <c r="L1664" s="2511"/>
      <c r="M1664" s="2511"/>
      <c r="N1664" s="2615"/>
      <c r="Z1664" s="2044"/>
    </row>
    <row r="1665" spans="1:26">
      <c r="A1665" s="5003"/>
      <c r="B1665" s="2636"/>
      <c r="C1665" s="2511"/>
      <c r="D1665" s="2511"/>
      <c r="E1665" s="2511"/>
      <c r="F1665" s="2511"/>
      <c r="G1665" s="2511"/>
      <c r="H1665" s="2511"/>
      <c r="I1665" s="2511"/>
      <c r="J1665" s="2511"/>
      <c r="K1665" s="2511"/>
      <c r="L1665" s="2511"/>
      <c r="M1665" s="2511"/>
      <c r="N1665" s="2615"/>
      <c r="Z1665" s="2044"/>
    </row>
    <row r="1666" spans="1:26">
      <c r="A1666" s="5003"/>
      <c r="B1666" s="2636"/>
      <c r="C1666" s="2511"/>
      <c r="D1666" s="2511"/>
      <c r="E1666" s="2511"/>
      <c r="F1666" s="2511"/>
      <c r="G1666" s="2511"/>
      <c r="H1666" s="2511"/>
      <c r="I1666" s="2511"/>
      <c r="J1666" s="2511"/>
      <c r="K1666" s="2511"/>
      <c r="L1666" s="2511"/>
      <c r="M1666" s="2511"/>
      <c r="N1666" s="2615"/>
      <c r="Z1666" s="2044"/>
    </row>
    <row r="1667" spans="1:26">
      <c r="A1667" s="5003"/>
      <c r="B1667" s="2636"/>
      <c r="C1667" s="2511"/>
      <c r="D1667" s="2511"/>
      <c r="E1667" s="2511"/>
      <c r="F1667" s="2511"/>
      <c r="G1667" s="2511"/>
      <c r="H1667" s="2511"/>
      <c r="I1667" s="2511"/>
      <c r="J1667" s="2511"/>
      <c r="K1667" s="2511"/>
      <c r="L1667" s="2511"/>
      <c r="M1667" s="2511"/>
      <c r="N1667" s="2615"/>
      <c r="Z1667" s="2044"/>
    </row>
    <row r="1668" spans="1:26">
      <c r="A1668" s="5003"/>
      <c r="B1668" s="2636"/>
      <c r="C1668" s="2511"/>
      <c r="D1668" s="2511"/>
      <c r="E1668" s="2511"/>
      <c r="F1668" s="2511"/>
      <c r="G1668" s="2511"/>
      <c r="H1668" s="2511"/>
      <c r="I1668" s="2511"/>
      <c r="J1668" s="2511"/>
      <c r="K1668" s="2511"/>
      <c r="L1668" s="2511"/>
      <c r="M1668" s="2511"/>
      <c r="N1668" s="2615"/>
      <c r="Z1668" s="2044"/>
    </row>
    <row r="1669" spans="1:26">
      <c r="A1669" s="5003"/>
      <c r="B1669" s="2636"/>
      <c r="C1669" s="2511"/>
      <c r="D1669" s="2511"/>
      <c r="E1669" s="2511"/>
      <c r="F1669" s="2511"/>
      <c r="G1669" s="2511"/>
      <c r="H1669" s="2511"/>
      <c r="I1669" s="2511"/>
      <c r="J1669" s="2511"/>
      <c r="K1669" s="2511"/>
      <c r="L1669" s="2511"/>
      <c r="M1669" s="2511"/>
      <c r="N1669" s="2615"/>
      <c r="Z1669" s="2044"/>
    </row>
    <row r="1670" spans="1:26">
      <c r="A1670" s="5003"/>
      <c r="B1670" s="2636"/>
      <c r="C1670" s="2511"/>
      <c r="D1670" s="2511"/>
      <c r="E1670" s="2511"/>
      <c r="F1670" s="2511"/>
      <c r="G1670" s="2511"/>
      <c r="H1670" s="2511"/>
      <c r="I1670" s="2511"/>
      <c r="J1670" s="2511"/>
      <c r="K1670" s="2511"/>
      <c r="L1670" s="2511"/>
      <c r="M1670" s="2511"/>
      <c r="N1670" s="2615"/>
      <c r="Z1670" s="2044"/>
    </row>
    <row r="1671" spans="1:26">
      <c r="A1671" s="5003"/>
      <c r="B1671" s="2636"/>
      <c r="C1671" s="2511"/>
      <c r="D1671" s="2511"/>
      <c r="E1671" s="2511"/>
      <c r="F1671" s="2511"/>
      <c r="G1671" s="2511"/>
      <c r="H1671" s="2511"/>
      <c r="I1671" s="2511"/>
      <c r="J1671" s="2511"/>
      <c r="K1671" s="2511"/>
      <c r="L1671" s="2511"/>
      <c r="M1671" s="2511"/>
      <c r="N1671" s="2615"/>
      <c r="Z1671" s="2044"/>
    </row>
    <row r="1672" spans="1:26">
      <c r="A1672" s="5003"/>
      <c r="B1672" s="2636"/>
      <c r="C1672" s="2511"/>
      <c r="D1672" s="2511"/>
      <c r="E1672" s="2511"/>
      <c r="F1672" s="2511"/>
      <c r="G1672" s="2511"/>
      <c r="H1672" s="2511"/>
      <c r="I1672" s="2511"/>
      <c r="J1672" s="2511"/>
      <c r="K1672" s="2511"/>
      <c r="L1672" s="2511"/>
      <c r="M1672" s="2511"/>
      <c r="N1672" s="2615"/>
      <c r="Z1672" s="2044"/>
    </row>
    <row r="1673" spans="1:26">
      <c r="A1673" s="5003"/>
      <c r="B1673" s="2636"/>
      <c r="C1673" s="2511"/>
      <c r="D1673" s="2511"/>
      <c r="E1673" s="2511"/>
      <c r="F1673" s="2511"/>
      <c r="G1673" s="2511"/>
      <c r="H1673" s="2511"/>
      <c r="I1673" s="2511"/>
      <c r="J1673" s="2511"/>
      <c r="K1673" s="2511"/>
      <c r="L1673" s="2511"/>
      <c r="M1673" s="2511"/>
      <c r="N1673" s="2615"/>
      <c r="Z1673" s="2044"/>
    </row>
    <row r="1674" spans="1:26">
      <c r="A1674" s="5003"/>
      <c r="B1674" s="4960" t="s">
        <v>642</v>
      </c>
      <c r="C1674" s="4961"/>
      <c r="D1674" s="4961"/>
      <c r="E1674" s="4961"/>
      <c r="F1674" s="4961"/>
      <c r="G1674" s="4961"/>
      <c r="H1674" s="4961"/>
      <c r="I1674" s="4961"/>
      <c r="J1674" s="4961"/>
      <c r="K1674" s="4961"/>
      <c r="L1674" s="4961"/>
      <c r="M1674" s="4961"/>
      <c r="N1674" s="4962"/>
      <c r="Z1674" s="2044"/>
    </row>
    <row r="1675" spans="1:26" ht="15.75" thickBot="1">
      <c r="A1675" s="5003"/>
      <c r="B1675" s="4963"/>
      <c r="C1675" s="4964"/>
      <c r="D1675" s="4964"/>
      <c r="E1675" s="4964"/>
      <c r="F1675" s="4964"/>
      <c r="G1675" s="4964"/>
      <c r="H1675" s="4964"/>
      <c r="I1675" s="4964"/>
      <c r="J1675" s="4964"/>
      <c r="K1675" s="4964"/>
      <c r="L1675" s="4964"/>
      <c r="M1675" s="4964"/>
      <c r="N1675" s="4965"/>
      <c r="Z1675" s="2044"/>
    </row>
    <row r="1676" spans="1:26">
      <c r="A1676" s="5003"/>
      <c r="B1676" s="4896"/>
      <c r="C1676" s="4896"/>
      <c r="D1676" s="4896"/>
      <c r="E1676" s="4896"/>
      <c r="F1676" s="4896"/>
      <c r="G1676" s="4896"/>
      <c r="H1676" s="4896"/>
      <c r="I1676" s="4896"/>
      <c r="J1676" s="4896"/>
      <c r="K1676" s="4896"/>
      <c r="L1676" s="4896"/>
      <c r="M1676" s="4896"/>
      <c r="N1676" s="4896"/>
      <c r="O1676" s="4896"/>
      <c r="Z1676" s="2044"/>
    </row>
    <row r="1677" spans="1:26">
      <c r="Z1677" s="2044"/>
    </row>
    <row r="1678" spans="1:26">
      <c r="A1678" s="2145"/>
      <c r="B1678" s="2145"/>
      <c r="C1678" s="2145"/>
      <c r="D1678" s="2145"/>
      <c r="E1678" s="2145"/>
      <c r="F1678" s="2145"/>
      <c r="G1678" s="2145"/>
      <c r="H1678" s="2145"/>
      <c r="I1678" s="2145"/>
      <c r="J1678" s="2145"/>
      <c r="K1678" s="2145"/>
      <c r="L1678" s="2145"/>
      <c r="M1678" s="2145"/>
      <c r="N1678" s="2145"/>
      <c r="O1678" s="2145"/>
      <c r="P1678" s="2145"/>
      <c r="Q1678" s="2145"/>
      <c r="R1678" s="2145"/>
      <c r="S1678" s="2145"/>
      <c r="T1678" s="2145"/>
      <c r="U1678" s="2145"/>
      <c r="V1678" s="2145"/>
      <c r="W1678" s="2145"/>
      <c r="X1678" s="2145"/>
      <c r="Y1678" s="2145"/>
      <c r="Z1678" s="2044"/>
    </row>
    <row r="1679" spans="1:26">
      <c r="A1679" s="2145"/>
      <c r="B1679" s="2145"/>
      <c r="C1679" s="2145"/>
      <c r="D1679" s="2145"/>
      <c r="E1679" s="2145"/>
      <c r="F1679" s="2145"/>
      <c r="G1679" s="2145"/>
      <c r="H1679" s="2145"/>
      <c r="I1679" s="2145"/>
      <c r="J1679" s="2145"/>
      <c r="K1679" s="2145"/>
      <c r="L1679" s="2145"/>
      <c r="M1679" s="2145"/>
      <c r="N1679" s="2145"/>
      <c r="O1679" s="2145"/>
      <c r="P1679" s="2145"/>
      <c r="Q1679" s="2145"/>
      <c r="R1679" s="2145"/>
      <c r="S1679" s="2145"/>
      <c r="T1679" s="2145"/>
      <c r="U1679" s="2145"/>
      <c r="V1679" s="2145"/>
      <c r="W1679" s="2145"/>
      <c r="X1679" s="2145"/>
      <c r="Y1679" s="2145"/>
      <c r="Z1679" s="2044"/>
    </row>
    <row r="1680" spans="1:26">
      <c r="Z1680" s="2044"/>
    </row>
    <row r="1681" spans="1:26">
      <c r="A1681" s="4966" t="s">
        <v>260</v>
      </c>
      <c r="B1681" s="4968" t="s">
        <v>481</v>
      </c>
      <c r="C1681" s="4968"/>
      <c r="D1681" s="4968"/>
      <c r="E1681" s="4968"/>
      <c r="F1681" s="4968"/>
      <c r="G1681" s="4968"/>
      <c r="H1681" s="4968"/>
      <c r="I1681" s="4968"/>
      <c r="J1681" s="4968"/>
      <c r="K1681" s="4968"/>
      <c r="L1681" s="4968"/>
      <c r="M1681" s="4968"/>
      <c r="N1681" s="4968"/>
      <c r="Z1681" s="2044"/>
    </row>
    <row r="1682" spans="1:26">
      <c r="A1682" s="4967"/>
      <c r="B1682" s="4968"/>
      <c r="C1682" s="4968"/>
      <c r="D1682" s="4968"/>
      <c r="E1682" s="4968"/>
      <c r="F1682" s="4968"/>
      <c r="G1682" s="4968"/>
      <c r="H1682" s="4968"/>
      <c r="I1682" s="4968"/>
      <c r="J1682" s="4968"/>
      <c r="K1682" s="4968"/>
      <c r="L1682" s="4968"/>
      <c r="M1682" s="4968"/>
      <c r="N1682" s="4968"/>
      <c r="Z1682" s="2044"/>
    </row>
    <row r="1683" spans="1:26">
      <c r="A1683" s="4967"/>
      <c r="B1683" s="2722" t="str">
        <f>ADDRESS(ROW(),COLUMN(),4)</f>
        <v>B1683</v>
      </c>
      <c r="C1683" s="2721"/>
      <c r="D1683" s="2721"/>
      <c r="E1683" s="2721"/>
      <c r="F1683" s="2721"/>
      <c r="G1683" s="2721"/>
      <c r="H1683" s="2721"/>
      <c r="I1683" s="2721"/>
      <c r="J1683" s="2721"/>
      <c r="K1683" s="2721"/>
      <c r="L1683" s="2721"/>
      <c r="M1683" s="2721"/>
      <c r="N1683" s="2721"/>
      <c r="Z1683" s="2044"/>
    </row>
    <row r="1684" spans="1:26">
      <c r="A1684" s="4967"/>
      <c r="B1684" s="2721"/>
      <c r="C1684" s="2721"/>
      <c r="D1684" s="2721"/>
      <c r="E1684" s="2721"/>
      <c r="F1684" s="2721"/>
      <c r="G1684" s="2721"/>
      <c r="H1684" s="2721"/>
      <c r="I1684" s="2721"/>
      <c r="J1684" s="2721"/>
      <c r="K1684" s="2721"/>
      <c r="L1684" s="2721"/>
      <c r="M1684" s="2721"/>
      <c r="N1684" s="2721"/>
      <c r="Z1684" s="2044"/>
    </row>
    <row r="1685" spans="1:26">
      <c r="A1685" s="4967"/>
      <c r="B1685" s="4969" t="str">
        <f>B1686</f>
        <v>La pâte à Babas et à Savarins</v>
      </c>
      <c r="C1685" s="4969"/>
      <c r="D1685" s="4969"/>
      <c r="E1685" s="4969"/>
      <c r="F1685" s="4969"/>
      <c r="G1685" s="4969"/>
      <c r="H1685" s="4969"/>
      <c r="I1685" s="4969"/>
      <c r="J1685" s="4969"/>
      <c r="K1685" s="4969"/>
      <c r="L1685" s="4969"/>
      <c r="M1685" s="4969"/>
      <c r="N1685" s="4969"/>
      <c r="Z1685" s="2044"/>
    </row>
    <row r="1686" spans="1:26" ht="15" customHeight="1">
      <c r="A1686" s="4928" t="str">
        <f>B1685</f>
        <v>La pâte à Babas et à Savarins</v>
      </c>
      <c r="B1686" s="4929" t="s">
        <v>513</v>
      </c>
      <c r="C1686" s="4930"/>
      <c r="D1686" s="4930"/>
      <c r="E1686" s="4930"/>
      <c r="F1686" s="4930"/>
      <c r="G1686" s="4930"/>
      <c r="H1686" s="4930"/>
      <c r="I1686" s="4930"/>
      <c r="J1686" s="4930"/>
      <c r="K1686" s="4930"/>
      <c r="L1686" s="4930"/>
      <c r="M1686" s="4930"/>
      <c r="N1686" s="3640" t="s">
        <v>10</v>
      </c>
      <c r="P1686" s="4889" t="s">
        <v>2967</v>
      </c>
      <c r="Q1686" s="4889"/>
      <c r="R1686" s="4889"/>
      <c r="S1686" s="4889"/>
      <c r="T1686" s="4889"/>
      <c r="Z1686" s="2044"/>
    </row>
    <row r="1687" spans="1:26" ht="15" customHeight="1">
      <c r="A1687" s="4928"/>
      <c r="B1687" s="4931"/>
      <c r="C1687" s="4932"/>
      <c r="D1687" s="4932"/>
      <c r="E1687" s="4932"/>
      <c r="F1687" s="4932"/>
      <c r="G1687" s="4932"/>
      <c r="H1687" s="4932"/>
      <c r="I1687" s="4932"/>
      <c r="J1687" s="4932"/>
      <c r="K1687" s="4932"/>
      <c r="L1687" s="4932"/>
      <c r="M1687" s="4932"/>
      <c r="N1687" s="3641">
        <v>14</v>
      </c>
      <c r="P1687" s="4889"/>
      <c r="Q1687" s="4889"/>
      <c r="R1687" s="4889"/>
      <c r="S1687" s="4889"/>
      <c r="T1687" s="4889"/>
      <c r="Z1687" s="2044"/>
    </row>
    <row r="1688" spans="1:26">
      <c r="A1688" s="4928"/>
      <c r="B1688" s="4933" t="s">
        <v>514</v>
      </c>
      <c r="C1688" s="4934"/>
      <c r="D1688" s="4934"/>
      <c r="E1688" s="4934"/>
      <c r="F1688" s="4934"/>
      <c r="G1688" s="4934"/>
      <c r="H1688" s="4934"/>
      <c r="I1688" s="4934"/>
      <c r="J1688" s="4934"/>
      <c r="K1688" s="4934"/>
      <c r="L1688" s="4934"/>
      <c r="M1688" s="4934"/>
      <c r="N1688" s="4935"/>
      <c r="Z1688" s="2044"/>
    </row>
    <row r="1689" spans="1:26">
      <c r="A1689" s="4928"/>
      <c r="B1689" s="4933"/>
      <c r="C1689" s="4934"/>
      <c r="D1689" s="4934"/>
      <c r="E1689" s="4934"/>
      <c r="F1689" s="4934"/>
      <c r="G1689" s="4934"/>
      <c r="H1689" s="4934"/>
      <c r="I1689" s="4934"/>
      <c r="J1689" s="4934"/>
      <c r="K1689" s="4934"/>
      <c r="L1689" s="4934"/>
      <c r="M1689" s="4934"/>
      <c r="N1689" s="4935"/>
      <c r="Z1689" s="2044"/>
    </row>
    <row r="1690" spans="1:26" ht="18.75">
      <c r="A1690" s="4928"/>
      <c r="B1690" s="2526" t="s">
        <v>326</v>
      </c>
      <c r="C1690" s="2527"/>
      <c r="D1690" s="2527"/>
      <c r="E1690" s="2528"/>
      <c r="F1690" s="2528"/>
      <c r="G1690" s="2528"/>
      <c r="H1690" s="2528"/>
      <c r="I1690" s="2528"/>
      <c r="J1690" s="2528"/>
      <c r="K1690" s="2528"/>
      <c r="L1690" s="4936">
        <f ca="1">NOW()</f>
        <v>44545.406542013887</v>
      </c>
      <c r="M1690" s="4936"/>
      <c r="N1690" s="4937"/>
      <c r="P1690" s="3512" t="s">
        <v>2927</v>
      </c>
      <c r="Z1690" s="2044"/>
    </row>
    <row r="1691" spans="1:26">
      <c r="A1691" s="4928"/>
      <c r="B1691" s="4938" t="s">
        <v>783</v>
      </c>
      <c r="C1691" s="4939"/>
      <c r="D1691" s="4939"/>
      <c r="E1691" s="4939"/>
      <c r="F1691" s="4939"/>
      <c r="G1691" s="4939"/>
      <c r="H1691" s="4939"/>
      <c r="I1691" s="4939"/>
      <c r="J1691" s="4939"/>
      <c r="K1691" s="4939"/>
      <c r="L1691" s="4939"/>
      <c r="M1691" s="4939"/>
      <c r="N1691" s="4940"/>
      <c r="Z1691" s="2044"/>
    </row>
    <row r="1692" spans="1:26" ht="18.75">
      <c r="A1692" s="4928"/>
      <c r="B1692" s="4938"/>
      <c r="C1692" s="4939"/>
      <c r="D1692" s="4939"/>
      <c r="E1692" s="4939"/>
      <c r="F1692" s="4939"/>
      <c r="G1692" s="4939"/>
      <c r="H1692" s="4939"/>
      <c r="I1692" s="4939"/>
      <c r="J1692" s="4939"/>
      <c r="K1692" s="4939"/>
      <c r="L1692" s="4939"/>
      <c r="M1692" s="4939"/>
      <c r="N1692" s="4940"/>
      <c r="P1692" s="3565" t="s">
        <v>2924</v>
      </c>
      <c r="Q1692" s="3514" t="s">
        <v>2253</v>
      </c>
      <c r="Z1692" s="2044"/>
    </row>
    <row r="1693" spans="1:26" ht="18.75">
      <c r="A1693" s="4928"/>
      <c r="B1693" s="4941" t="s">
        <v>515</v>
      </c>
      <c r="C1693" s="4942"/>
      <c r="D1693" s="4942"/>
      <c r="E1693" s="4942"/>
      <c r="F1693" s="4942"/>
      <c r="G1693" s="4942"/>
      <c r="H1693" s="4942"/>
      <c r="I1693" s="4942"/>
      <c r="J1693" s="4942"/>
      <c r="K1693" s="4942"/>
      <c r="L1693" s="4942"/>
      <c r="M1693" s="4942"/>
      <c r="N1693" s="4943"/>
      <c r="P1693" s="3511" t="s">
        <v>870</v>
      </c>
      <c r="Q1693" s="3514" t="s">
        <v>870</v>
      </c>
      <c r="Z1693" s="2044"/>
    </row>
    <row r="1694" spans="1:26" ht="18.75">
      <c r="A1694" s="4928"/>
      <c r="B1694" s="3723" t="s">
        <v>517</v>
      </c>
      <c r="C1694" s="2529" t="s">
        <v>518</v>
      </c>
      <c r="D1694" s="2359"/>
      <c r="E1694" s="2530"/>
      <c r="F1694" s="2530"/>
      <c r="G1694" s="2359"/>
      <c r="H1694" s="3091">
        <v>0.05</v>
      </c>
      <c r="I1694" s="2359"/>
      <c r="J1694" s="2531" t="s">
        <v>519</v>
      </c>
      <c r="K1694" s="2532">
        <v>2</v>
      </c>
      <c r="L1694" s="2533">
        <f>K1694/H1694</f>
        <v>40</v>
      </c>
      <c r="M1694" s="2534" t="s">
        <v>520</v>
      </c>
      <c r="N1694" s="2535"/>
      <c r="P1694" s="3511" t="s">
        <v>316</v>
      </c>
      <c r="Q1694" s="3514" t="s">
        <v>316</v>
      </c>
      <c r="Z1694" s="2044"/>
    </row>
    <row r="1695" spans="1:26" ht="18.75">
      <c r="A1695" s="4928"/>
      <c r="B1695" s="3723" t="s">
        <v>517</v>
      </c>
      <c r="C1695" s="2529" t="s">
        <v>521</v>
      </c>
      <c r="D1695" s="2359"/>
      <c r="E1695" s="2530"/>
      <c r="F1695" s="2530"/>
      <c r="G1695" s="2359"/>
      <c r="H1695" s="3091">
        <v>0.05</v>
      </c>
      <c r="I1695" s="2359"/>
      <c r="J1695" s="2531" t="s">
        <v>519</v>
      </c>
      <c r="K1695" s="2532">
        <v>6</v>
      </c>
      <c r="L1695" s="2533">
        <f>K1695/H1695</f>
        <v>120</v>
      </c>
      <c r="M1695" s="2534" t="s">
        <v>522</v>
      </c>
      <c r="N1695" s="2535"/>
      <c r="P1695" s="3511" t="s">
        <v>647</v>
      </c>
      <c r="Q1695" s="3514" t="s">
        <v>647</v>
      </c>
      <c r="Z1695" s="2044"/>
    </row>
    <row r="1696" spans="1:26" ht="18.75">
      <c r="A1696" s="4928"/>
      <c r="B1696" s="3723" t="s">
        <v>523</v>
      </c>
      <c r="C1696" s="2529" t="s">
        <v>524</v>
      </c>
      <c r="D1696" s="2359"/>
      <c r="E1696" s="2530"/>
      <c r="F1696" s="2530"/>
      <c r="G1696" s="2359"/>
      <c r="H1696" s="3091">
        <v>0.03</v>
      </c>
      <c r="I1696" s="2359"/>
      <c r="J1696" s="2531" t="s">
        <v>519</v>
      </c>
      <c r="K1696" s="2532">
        <v>0.75</v>
      </c>
      <c r="L1696" s="2533">
        <f>K1696/H1696</f>
        <v>25</v>
      </c>
      <c r="M1696" s="2534" t="s">
        <v>525</v>
      </c>
      <c r="N1696" s="2535"/>
      <c r="P1696" s="3511" t="s">
        <v>626</v>
      </c>
      <c r="Q1696" s="3514" t="s">
        <v>626</v>
      </c>
      <c r="Z1696" s="2044"/>
    </row>
    <row r="1697" spans="1:26" ht="15.75" thickBot="1">
      <c r="A1697" s="4928"/>
      <c r="B1697" s="2536"/>
      <c r="C1697" s="2537"/>
      <c r="D1697" s="2537"/>
      <c r="E1697" s="2538"/>
      <c r="F1697" s="2539"/>
      <c r="G1697" s="2539"/>
      <c r="H1697" s="2540" t="s">
        <v>526</v>
      </c>
      <c r="I1697" s="2356"/>
      <c r="J1697" s="2537"/>
      <c r="K1697" s="2541" t="s">
        <v>527</v>
      </c>
      <c r="L1697" s="2542"/>
      <c r="M1697" s="2542"/>
      <c r="N1697" s="2543"/>
      <c r="Z1697" s="2044"/>
    </row>
    <row r="1698" spans="1:26">
      <c r="A1698" s="4928"/>
      <c r="B1698" s="4944" t="s">
        <v>784</v>
      </c>
      <c r="C1698" s="4945"/>
      <c r="D1698" s="4945"/>
      <c r="E1698" s="4945"/>
      <c r="F1698" s="4945"/>
      <c r="G1698" s="4945"/>
      <c r="H1698" s="4946"/>
      <c r="I1698" s="4950" t="s">
        <v>528</v>
      </c>
      <c r="J1698" s="4951"/>
      <c r="K1698" s="4951"/>
      <c r="L1698" s="4951"/>
      <c r="M1698" s="4951"/>
      <c r="N1698" s="4952"/>
      <c r="Z1698" s="2044"/>
    </row>
    <row r="1699" spans="1:26">
      <c r="A1699" s="4928"/>
      <c r="B1699" s="4947"/>
      <c r="C1699" s="4948"/>
      <c r="D1699" s="4948"/>
      <c r="E1699" s="4948"/>
      <c r="F1699" s="4948"/>
      <c r="G1699" s="4948"/>
      <c r="H1699" s="4949"/>
      <c r="I1699" s="4953"/>
      <c r="J1699" s="4954"/>
      <c r="K1699" s="4954"/>
      <c r="L1699" s="4954"/>
      <c r="M1699" s="4954"/>
      <c r="N1699" s="4955"/>
      <c r="Z1699" s="2044"/>
    </row>
    <row r="1700" spans="1:26">
      <c r="A1700" s="4928"/>
      <c r="B1700" s="4947"/>
      <c r="C1700" s="4948"/>
      <c r="D1700" s="4948"/>
      <c r="E1700" s="4948"/>
      <c r="F1700" s="4948"/>
      <c r="G1700" s="4948"/>
      <c r="H1700" s="4949"/>
      <c r="I1700" s="4956">
        <v>1</v>
      </c>
      <c r="J1700" s="4957"/>
      <c r="K1700" s="4958">
        <v>1</v>
      </c>
      <c r="L1700" s="4958"/>
      <c r="M1700" s="4913">
        <v>16</v>
      </c>
      <c r="N1700" s="4914"/>
      <c r="Z1700" s="2044"/>
    </row>
    <row r="1701" spans="1:26">
      <c r="A1701" s="4928"/>
      <c r="B1701" s="4947"/>
      <c r="C1701" s="4948"/>
      <c r="D1701" s="4948"/>
      <c r="E1701" s="4948"/>
      <c r="F1701" s="4948"/>
      <c r="G1701" s="4948"/>
      <c r="H1701" s="4949"/>
      <c r="I1701" s="4956"/>
      <c r="J1701" s="4957"/>
      <c r="K1701" s="4958"/>
      <c r="L1701" s="4958"/>
      <c r="M1701" s="4913"/>
      <c r="N1701" s="4914"/>
      <c r="Z1701" s="2044"/>
    </row>
    <row r="1702" spans="1:26">
      <c r="A1702" s="4928"/>
      <c r="B1702" s="4947"/>
      <c r="C1702" s="4948"/>
      <c r="D1702" s="4948"/>
      <c r="E1702" s="4948"/>
      <c r="F1702" s="4948"/>
      <c r="G1702" s="4948"/>
      <c r="H1702" s="4949"/>
      <c r="I1702" s="4956"/>
      <c r="J1702" s="4957"/>
      <c r="K1702" s="4958"/>
      <c r="L1702" s="4958"/>
      <c r="M1702" s="4913"/>
      <c r="N1702" s="4914"/>
      <c r="Z1702" s="2044"/>
    </row>
    <row r="1703" spans="1:26">
      <c r="A1703" s="4928"/>
      <c r="B1703" s="4947"/>
      <c r="C1703" s="4948"/>
      <c r="D1703" s="4948"/>
      <c r="E1703" s="4948"/>
      <c r="F1703" s="4948"/>
      <c r="G1703" s="4948"/>
      <c r="H1703" s="4949"/>
      <c r="I1703" s="4915" t="s">
        <v>291</v>
      </c>
      <c r="J1703" s="4916"/>
      <c r="K1703" s="4917" t="s">
        <v>532</v>
      </c>
      <c r="L1703" s="4917"/>
      <c r="M1703" s="4918" t="s">
        <v>533</v>
      </c>
      <c r="N1703" s="4919"/>
      <c r="Z1703" s="2044"/>
    </row>
    <row r="1704" spans="1:26">
      <c r="A1704" s="4928"/>
      <c r="B1704" s="4947"/>
      <c r="C1704" s="4948"/>
      <c r="D1704" s="4948"/>
      <c r="E1704" s="4948"/>
      <c r="F1704" s="4948"/>
      <c r="G1704" s="4948"/>
      <c r="H1704" s="4949"/>
      <c r="I1704" s="4915"/>
      <c r="J1704" s="4916"/>
      <c r="K1704" s="4917"/>
      <c r="L1704" s="4917"/>
      <c r="M1704" s="4918"/>
      <c r="N1704" s="4919"/>
      <c r="Z1704" s="2044"/>
    </row>
    <row r="1705" spans="1:26">
      <c r="A1705" s="4928"/>
      <c r="B1705" s="4947"/>
      <c r="C1705" s="4948"/>
      <c r="D1705" s="4948"/>
      <c r="E1705" s="4948"/>
      <c r="F1705" s="4948"/>
      <c r="G1705" s="4948"/>
      <c r="H1705" s="4949"/>
      <c r="I1705" s="4915"/>
      <c r="J1705" s="4916"/>
      <c r="K1705" s="4917"/>
      <c r="L1705" s="4917"/>
      <c r="M1705" s="4918"/>
      <c r="N1705" s="4919"/>
      <c r="Z1705" s="2044"/>
    </row>
    <row r="1706" spans="1:26" ht="15.75" thickBot="1">
      <c r="A1706" s="4928"/>
      <c r="B1706" s="4920" t="s">
        <v>785</v>
      </c>
      <c r="C1706" s="4921"/>
      <c r="D1706" s="4921"/>
      <c r="E1706" s="4921"/>
      <c r="F1706" s="4921"/>
      <c r="G1706" s="4921"/>
      <c r="H1706" s="4921"/>
      <c r="I1706" s="4921"/>
      <c r="J1706" s="4921"/>
      <c r="K1706" s="4921"/>
      <c r="L1706" s="4921"/>
      <c r="M1706" s="4921"/>
      <c r="N1706" s="4922"/>
      <c r="Z1706" s="2044"/>
    </row>
    <row r="1707" spans="1:26">
      <c r="A1707" s="4928"/>
      <c r="B1707" s="2544"/>
      <c r="C1707" s="2545"/>
      <c r="D1707" s="2545"/>
      <c r="E1707" s="2545"/>
      <c r="F1707" s="2545"/>
      <c r="G1707" s="2545"/>
      <c r="H1707" s="2545"/>
      <c r="I1707" s="2545"/>
      <c r="J1707" s="2546"/>
      <c r="K1707" s="2546"/>
      <c r="L1707" s="2546"/>
      <c r="M1707" s="2546"/>
      <c r="N1707" s="3624">
        <f>ROW()-22</f>
        <v>1685</v>
      </c>
      <c r="O1707" s="3625" t="s">
        <v>2931</v>
      </c>
      <c r="Z1707" s="2044"/>
    </row>
    <row r="1708" spans="1:26" ht="18.75">
      <c r="A1708" s="4928"/>
      <c r="B1708" s="4923" t="s">
        <v>542</v>
      </c>
      <c r="C1708" s="4924"/>
      <c r="D1708" s="2547" t="s">
        <v>543</v>
      </c>
      <c r="E1708" s="2548"/>
      <c r="F1708" s="2548"/>
      <c r="G1708" s="4925" t="s">
        <v>534</v>
      </c>
      <c r="H1708" s="4925"/>
      <c r="I1708" s="4925"/>
      <c r="J1708" s="4926" t="s">
        <v>536</v>
      </c>
      <c r="K1708" s="4926"/>
      <c r="L1708" s="4926"/>
      <c r="M1708" s="4926"/>
      <c r="N1708" s="4927"/>
      <c r="Z1708" s="2044"/>
    </row>
    <row r="1709" spans="1:26" ht="15.75">
      <c r="A1709" s="4928"/>
      <c r="B1709" s="4910">
        <f>J1737/L1737</f>
        <v>3.8666666666666669E-2</v>
      </c>
      <c r="C1709" s="4911">
        <f>C1732/L1737</f>
        <v>0.12852000000000002</v>
      </c>
      <c r="D1709" s="2549">
        <v>2.5</v>
      </c>
      <c r="E1709" s="2550"/>
      <c r="F1709" s="2551" t="s">
        <v>545</v>
      </c>
      <c r="G1709" s="2552" t="s">
        <v>539</v>
      </c>
      <c r="H1709" s="2553" t="s">
        <v>546</v>
      </c>
      <c r="I1709" s="2552" t="s">
        <v>547</v>
      </c>
      <c r="J1709" s="4907" t="s">
        <v>291</v>
      </c>
      <c r="K1709" s="4908" t="s">
        <v>532</v>
      </c>
      <c r="L1709" s="4909" t="s">
        <v>533</v>
      </c>
      <c r="M1709" s="4912" t="s">
        <v>548</v>
      </c>
      <c r="N1709" s="4902" t="s">
        <v>540</v>
      </c>
      <c r="Z1709" s="2044"/>
    </row>
    <row r="1710" spans="1:26" ht="15.75">
      <c r="A1710" s="4928"/>
      <c r="B1710" s="4910"/>
      <c r="C1710" s="4911"/>
      <c r="D1710" s="2554">
        <f>C1709*D1709</f>
        <v>0.32130000000000003</v>
      </c>
      <c r="E1710" s="2555"/>
      <c r="F1710" s="2556" t="s">
        <v>316</v>
      </c>
      <c r="G1710" s="2556" t="s">
        <v>316</v>
      </c>
      <c r="H1710" s="2556" t="s">
        <v>316</v>
      </c>
      <c r="I1710" s="2556" t="s">
        <v>316</v>
      </c>
      <c r="J1710" s="4907"/>
      <c r="K1710" s="4908"/>
      <c r="L1710" s="4909"/>
      <c r="M1710" s="4912"/>
      <c r="N1710" s="4902"/>
      <c r="Z1710" s="2044"/>
    </row>
    <row r="1711" spans="1:26">
      <c r="A1711" s="4928"/>
      <c r="B1711" s="3720" t="s">
        <v>24</v>
      </c>
      <c r="C1711" s="3715" t="s">
        <v>540</v>
      </c>
      <c r="D1711" s="3715"/>
      <c r="E1711" s="3721"/>
      <c r="F1711" s="3721"/>
      <c r="G1711" s="3722"/>
      <c r="H1711" s="3722"/>
      <c r="I1711" s="3722"/>
      <c r="J1711" s="2220" t="s">
        <v>539</v>
      </c>
      <c r="K1711" s="2222" t="s">
        <v>539</v>
      </c>
      <c r="L1711" s="2224" t="s">
        <v>539</v>
      </c>
      <c r="M1711" s="2219" t="s">
        <v>538</v>
      </c>
      <c r="N1711" s="2557" t="s">
        <v>540</v>
      </c>
      <c r="Z1711" s="2044"/>
    </row>
    <row r="1712" spans="1:26">
      <c r="A1712" s="4928"/>
      <c r="B1712" s="3714">
        <f t="shared" ref="B1712:B1723" si="84">IF(ISBLANK(G1712),I1712*H1712,G1712)</f>
        <v>0.25</v>
      </c>
      <c r="C1712" s="3715">
        <f t="shared" ref="C1712:C1723" si="85">M1712*B1712</f>
        <v>0.81</v>
      </c>
      <c r="D1712" s="2558"/>
      <c r="E1712" s="2558"/>
      <c r="F1712" s="2559" t="s">
        <v>552</v>
      </c>
      <c r="G1712" s="2560">
        <v>0.25</v>
      </c>
      <c r="H1712" s="2561"/>
      <c r="I1712" s="2562"/>
      <c r="J1712" s="2225">
        <f>(B1712/J1737)*I1700</f>
        <v>0.43103448275862066</v>
      </c>
      <c r="K1712" s="2226">
        <f>(B1712/K1737)*K1700</f>
        <v>1</v>
      </c>
      <c r="L1712" s="2227">
        <f>(B1712/L1737)*M1700</f>
        <v>0.26666666666666666</v>
      </c>
      <c r="M1712" s="2219">
        <v>3.24</v>
      </c>
      <c r="N1712" s="2557">
        <f t="shared" ref="N1712:N1723" si="86">M1712*J1712</f>
        <v>1.396551724137931</v>
      </c>
      <c r="Z1712" s="2044"/>
    </row>
    <row r="1713" spans="1:26">
      <c r="A1713" s="4928"/>
      <c r="B1713" s="3714">
        <f t="shared" si="84"/>
        <v>0</v>
      </c>
      <c r="C1713" s="3715">
        <f t="shared" si="85"/>
        <v>0</v>
      </c>
      <c r="D1713" s="2558"/>
      <c r="E1713" s="2558"/>
      <c r="F1713" s="2559" t="s">
        <v>554</v>
      </c>
      <c r="G1713" s="2560">
        <v>0</v>
      </c>
      <c r="H1713" s="2561"/>
      <c r="I1713" s="2562"/>
      <c r="J1713" s="2225">
        <f>(B1713/J1737)*I1700</f>
        <v>0</v>
      </c>
      <c r="K1713" s="2226">
        <f>(B1713/K1737)*K1700</f>
        <v>0</v>
      </c>
      <c r="L1713" s="2227">
        <f>(B1713/L1737)*M1700</f>
        <v>0</v>
      </c>
      <c r="M1713" s="2219">
        <v>3.24</v>
      </c>
      <c r="N1713" s="2557">
        <f t="shared" si="86"/>
        <v>0</v>
      </c>
      <c r="Z1713" s="2044"/>
    </row>
    <row r="1714" spans="1:26">
      <c r="A1714" s="4928"/>
      <c r="B1714" s="3714">
        <f t="shared" si="84"/>
        <v>5.0000000000000001E-3</v>
      </c>
      <c r="C1714" s="3715">
        <f t="shared" si="85"/>
        <v>1.6200000000000003E-2</v>
      </c>
      <c r="D1714" s="2558"/>
      <c r="E1714" s="2558"/>
      <c r="F1714" s="2559" t="s">
        <v>555</v>
      </c>
      <c r="G1714" s="2560">
        <v>5.0000000000000001E-3</v>
      </c>
      <c r="H1714" s="2561"/>
      <c r="I1714" s="2562"/>
      <c r="J1714" s="2225">
        <f>(B1714/J1737)*I1700</f>
        <v>8.6206896551724137E-3</v>
      </c>
      <c r="K1714" s="2226">
        <f>(B1714/K1737)*K1700</f>
        <v>0.02</v>
      </c>
      <c r="L1714" s="2227">
        <f>(B1714/L1737)*M1700</f>
        <v>5.3333333333333332E-3</v>
      </c>
      <c r="M1714" s="2219">
        <v>3.24</v>
      </c>
      <c r="N1714" s="2557">
        <f t="shared" si="86"/>
        <v>2.7931034482758622E-2</v>
      </c>
      <c r="Z1714" s="2044"/>
    </row>
    <row r="1715" spans="1:26">
      <c r="A1715" s="4928"/>
      <c r="B1715" s="3714">
        <f t="shared" si="84"/>
        <v>1.4999999999999999E-2</v>
      </c>
      <c r="C1715" s="3715">
        <f t="shared" si="85"/>
        <v>4.8600000000000004E-2</v>
      </c>
      <c r="D1715" s="2558"/>
      <c r="E1715" s="2558"/>
      <c r="F1715" s="2559" t="s">
        <v>494</v>
      </c>
      <c r="G1715" s="2560">
        <v>1.4999999999999999E-2</v>
      </c>
      <c r="H1715" s="2561"/>
      <c r="I1715" s="2562"/>
      <c r="J1715" s="2225">
        <f>(B1715/J1737)*I1700</f>
        <v>2.5862068965517238E-2</v>
      </c>
      <c r="K1715" s="2226">
        <f>(B1715/K1737)*K1700</f>
        <v>0.06</v>
      </c>
      <c r="L1715" s="2227">
        <f>(B1715/L1737)*M1700</f>
        <v>1.6E-2</v>
      </c>
      <c r="M1715" s="2219">
        <v>3.24</v>
      </c>
      <c r="N1715" s="2557">
        <f t="shared" si="86"/>
        <v>8.3793103448275855E-2</v>
      </c>
      <c r="Z1715" s="2044"/>
    </row>
    <row r="1716" spans="1:26">
      <c r="A1716" s="4928"/>
      <c r="B1716" s="3714">
        <f t="shared" si="84"/>
        <v>1.4999999999999999E-2</v>
      </c>
      <c r="C1716" s="3715">
        <f t="shared" si="85"/>
        <v>4.8600000000000004E-2</v>
      </c>
      <c r="D1716" s="2558"/>
      <c r="E1716" s="2558"/>
      <c r="F1716" s="2559" t="s">
        <v>556</v>
      </c>
      <c r="G1716" s="2560">
        <v>1.4999999999999999E-2</v>
      </c>
      <c r="H1716" s="2561"/>
      <c r="I1716" s="2562"/>
      <c r="J1716" s="2225">
        <f>(B1716/J1737)*I1700</f>
        <v>2.5862068965517238E-2</v>
      </c>
      <c r="K1716" s="2226">
        <f>(B1716/K1737)*K1700</f>
        <v>0.06</v>
      </c>
      <c r="L1716" s="2227">
        <f>(B1716/L1737)*M1700</f>
        <v>1.6E-2</v>
      </c>
      <c r="M1716" s="2219">
        <v>3.24</v>
      </c>
      <c r="N1716" s="2557">
        <f t="shared" si="86"/>
        <v>8.3793103448275855E-2</v>
      </c>
      <c r="Z1716" s="2044"/>
    </row>
    <row r="1717" spans="1:26">
      <c r="A1717" s="4928"/>
      <c r="B1717" s="3714">
        <f t="shared" si="84"/>
        <v>0.15000000000000002</v>
      </c>
      <c r="C1717" s="3715">
        <f t="shared" si="85"/>
        <v>0.4860000000000001</v>
      </c>
      <c r="D1717" s="2558"/>
      <c r="E1717" s="2558"/>
      <c r="F1717" s="2559" t="s">
        <v>557</v>
      </c>
      <c r="G1717" s="2560"/>
      <c r="H1717" s="2561">
        <v>3</v>
      </c>
      <c r="I1717" s="2562">
        <v>0.05</v>
      </c>
      <c r="J1717" s="2225">
        <f>(B1717/J1737)*I1700</f>
        <v>0.25862068965517243</v>
      </c>
      <c r="K1717" s="2226">
        <f>(B1717/K1737)*K1700</f>
        <v>0.60000000000000009</v>
      </c>
      <c r="L1717" s="2227">
        <f>(B1717/L1737)*M1700</f>
        <v>0.16000000000000003</v>
      </c>
      <c r="M1717" s="2219">
        <v>3.24</v>
      </c>
      <c r="N1717" s="2557">
        <f t="shared" si="86"/>
        <v>0.83793103448275874</v>
      </c>
      <c r="Z1717" s="2044"/>
    </row>
    <row r="1718" spans="1:26">
      <c r="A1718" s="4928"/>
      <c r="B1718" s="3714">
        <f t="shared" si="84"/>
        <v>0.1</v>
      </c>
      <c r="C1718" s="3715">
        <f t="shared" si="85"/>
        <v>0.32400000000000007</v>
      </c>
      <c r="D1718" s="2558"/>
      <c r="E1718" s="2558"/>
      <c r="F1718" s="2559" t="s">
        <v>559</v>
      </c>
      <c r="G1718" s="2560">
        <v>0.1</v>
      </c>
      <c r="H1718" s="2561"/>
      <c r="I1718" s="2562"/>
      <c r="J1718" s="2225">
        <f>(B1718/J1737)*I1700</f>
        <v>0.17241379310344826</v>
      </c>
      <c r="K1718" s="2226">
        <f>(B1718/K1737)*K1700</f>
        <v>0.4</v>
      </c>
      <c r="L1718" s="2227">
        <f>(B1718/L1737)*M1700</f>
        <v>0.10666666666666667</v>
      </c>
      <c r="M1718" s="2219">
        <v>3.24</v>
      </c>
      <c r="N1718" s="2557">
        <f t="shared" si="86"/>
        <v>0.55862068965517242</v>
      </c>
      <c r="Z1718" s="2044"/>
    </row>
    <row r="1719" spans="1:26">
      <c r="A1719" s="4928"/>
      <c r="B1719" s="3714">
        <f t="shared" si="84"/>
        <v>4.4999999999999998E-2</v>
      </c>
      <c r="C1719" s="3715">
        <f t="shared" si="85"/>
        <v>0.14580000000000001</v>
      </c>
      <c r="D1719" s="2558"/>
      <c r="E1719" s="2558"/>
      <c r="F1719" s="2559" t="s">
        <v>491</v>
      </c>
      <c r="G1719" s="2560">
        <v>4.4999999999999998E-2</v>
      </c>
      <c r="H1719" s="2561"/>
      <c r="I1719" s="2562"/>
      <c r="J1719" s="2225">
        <f>(B1719/J1737)*I1700</f>
        <v>7.7586206896551713E-2</v>
      </c>
      <c r="K1719" s="2226">
        <f>(B1719/K1737)*K1700</f>
        <v>0.18</v>
      </c>
      <c r="L1719" s="2227">
        <f>(B1719/L1737)*M1700</f>
        <v>4.8000000000000001E-2</v>
      </c>
      <c r="M1719" s="2219">
        <v>3.24</v>
      </c>
      <c r="N1719" s="2557">
        <f t="shared" si="86"/>
        <v>0.25137931034482758</v>
      </c>
      <c r="Z1719" s="2044"/>
    </row>
    <row r="1720" spans="1:26">
      <c r="A1720" s="4928"/>
      <c r="B1720" s="3714">
        <f t="shared" si="84"/>
        <v>0</v>
      </c>
      <c r="C1720" s="3715">
        <f t="shared" si="85"/>
        <v>0</v>
      </c>
      <c r="D1720" s="2558"/>
      <c r="E1720" s="2558"/>
      <c r="F1720" s="2559"/>
      <c r="G1720" s="2560"/>
      <c r="H1720" s="2561"/>
      <c r="I1720" s="2562"/>
      <c r="J1720" s="2225">
        <f>(B1720/J1737)*I1700</f>
        <v>0</v>
      </c>
      <c r="K1720" s="2226">
        <f>(B1720/K1737)*K1700</f>
        <v>0</v>
      </c>
      <c r="L1720" s="2227">
        <f>(B1720/L1737)*M1700</f>
        <v>0</v>
      </c>
      <c r="M1720" s="2219"/>
      <c r="N1720" s="2557">
        <f t="shared" si="86"/>
        <v>0</v>
      </c>
      <c r="Z1720" s="2044"/>
    </row>
    <row r="1721" spans="1:26">
      <c r="A1721" s="4928"/>
      <c r="B1721" s="3714">
        <f t="shared" si="84"/>
        <v>0</v>
      </c>
      <c r="C1721" s="3715">
        <f t="shared" si="85"/>
        <v>0</v>
      </c>
      <c r="D1721" s="2558"/>
      <c r="E1721" s="2558"/>
      <c r="F1721" s="2559" t="s">
        <v>560</v>
      </c>
      <c r="G1721" s="2560"/>
      <c r="H1721" s="2561"/>
      <c r="I1721" s="2562"/>
      <c r="J1721" s="2225">
        <f>(B1721/J1737)*I1700</f>
        <v>0</v>
      </c>
      <c r="K1721" s="2226">
        <f>(B1721/K1737)*K1700</f>
        <v>0</v>
      </c>
      <c r="L1721" s="2227">
        <f>(B1721/L1737)*M1700</f>
        <v>0</v>
      </c>
      <c r="M1721" s="2219"/>
      <c r="N1721" s="2557">
        <f t="shared" si="86"/>
        <v>0</v>
      </c>
      <c r="Z1721" s="2044"/>
    </row>
    <row r="1722" spans="1:26">
      <c r="A1722" s="4928"/>
      <c r="B1722" s="3714">
        <f t="shared" si="84"/>
        <v>0</v>
      </c>
      <c r="C1722" s="3715">
        <f t="shared" si="85"/>
        <v>0</v>
      </c>
      <c r="D1722" s="2558"/>
      <c r="E1722" s="2558"/>
      <c r="F1722" s="2559"/>
      <c r="G1722" s="2560"/>
      <c r="H1722" s="2561"/>
      <c r="I1722" s="2562"/>
      <c r="J1722" s="2225">
        <f>(B1722/J1737)*I1700</f>
        <v>0</v>
      </c>
      <c r="K1722" s="2226">
        <f>(B1722/K1737)*K1700</f>
        <v>0</v>
      </c>
      <c r="L1722" s="2227">
        <f>(B1722/L1737)*M1700</f>
        <v>0</v>
      </c>
      <c r="M1722" s="2219"/>
      <c r="N1722" s="2557">
        <f t="shared" si="86"/>
        <v>0</v>
      </c>
      <c r="Z1722" s="2044"/>
    </row>
    <row r="1723" spans="1:26">
      <c r="A1723" s="4928"/>
      <c r="B1723" s="3714">
        <f t="shared" si="84"/>
        <v>0</v>
      </c>
      <c r="C1723" s="3715">
        <f t="shared" si="85"/>
        <v>0</v>
      </c>
      <c r="D1723" s="2558"/>
      <c r="E1723" s="2558"/>
      <c r="F1723" s="2559"/>
      <c r="G1723" s="2560"/>
      <c r="H1723" s="2561"/>
      <c r="I1723" s="2562"/>
      <c r="J1723" s="2225">
        <f>(B1723/J1737)*I1700</f>
        <v>0</v>
      </c>
      <c r="K1723" s="2226">
        <f>(B1723/K1737)*K1700</f>
        <v>0</v>
      </c>
      <c r="L1723" s="2227">
        <f>(B1723/L1737)*M1700</f>
        <v>0</v>
      </c>
      <c r="M1723" s="2219"/>
      <c r="N1723" s="2557">
        <f t="shared" si="86"/>
        <v>0</v>
      </c>
      <c r="Z1723" s="2044"/>
    </row>
    <row r="1724" spans="1:26" ht="15.75" thickBot="1">
      <c r="A1724" s="4928"/>
      <c r="B1724" s="3714"/>
      <c r="C1724" s="3715"/>
      <c r="D1724" s="2558"/>
      <c r="E1724" s="2558"/>
      <c r="F1724" s="2563"/>
      <c r="G1724" s="2560"/>
      <c r="H1724" s="2561"/>
      <c r="I1724" s="2562"/>
      <c r="J1724" s="2225"/>
      <c r="K1724" s="2226"/>
      <c r="L1724" s="2227"/>
      <c r="M1724" s="2219"/>
      <c r="N1724" s="2557"/>
      <c r="Z1724" s="2044"/>
    </row>
    <row r="1725" spans="1:26">
      <c r="A1725" s="4928"/>
      <c r="B1725" s="3716">
        <f>IF(ISBLANK(G1725),I1725*H1725,G1725)</f>
        <v>0</v>
      </c>
      <c r="C1725" s="3717">
        <f>M1725*B1725</f>
        <v>0</v>
      </c>
      <c r="D1725" s="3724" t="s">
        <v>561</v>
      </c>
      <c r="E1725" s="3724"/>
      <c r="F1725" s="3724"/>
      <c r="G1725" s="3725"/>
      <c r="H1725" s="3726"/>
      <c r="I1725" s="3727"/>
      <c r="J1725" s="3728">
        <f>(B1725/J1737)*I1700</f>
        <v>0</v>
      </c>
      <c r="K1725" s="3729">
        <f>(B1725/K1737)*K1700</f>
        <v>0</v>
      </c>
      <c r="L1725" s="3730">
        <f>(B1725/L1737)*M1700</f>
        <v>0</v>
      </c>
      <c r="M1725" s="3731"/>
      <c r="N1725" s="3732">
        <f>M1725*J1725</f>
        <v>0</v>
      </c>
      <c r="Z1725" s="2044"/>
    </row>
    <row r="1726" spans="1:26">
      <c r="A1726" s="4928"/>
      <c r="B1726" s="3714">
        <f>IF(ISBLANK(G1726),I1726*H1726,G1726)</f>
        <v>1.4999999999999999E-2</v>
      </c>
      <c r="C1726" s="3715">
        <f>M1726*B1726</f>
        <v>4.8600000000000004E-2</v>
      </c>
      <c r="D1726" s="2558"/>
      <c r="E1726" s="2558"/>
      <c r="F1726" s="2563" t="s">
        <v>562</v>
      </c>
      <c r="G1726" s="2565">
        <v>1.4999999999999999E-2</v>
      </c>
      <c r="H1726" s="2566"/>
      <c r="I1726" s="2567"/>
      <c r="J1726" s="2225">
        <f>(B1726/J1737)*I1700</f>
        <v>2.5862068965517238E-2</v>
      </c>
      <c r="K1726" s="2226">
        <f>(B1726/K1737)*K1700</f>
        <v>0.06</v>
      </c>
      <c r="L1726" s="2227">
        <f>(B1726/L1737)*M1700</f>
        <v>1.6E-2</v>
      </c>
      <c r="M1726" s="2219">
        <v>3.24</v>
      </c>
      <c r="N1726" s="2557">
        <f>M1726*J1726</f>
        <v>8.3793103448275855E-2</v>
      </c>
      <c r="Z1726" s="2044"/>
    </row>
    <row r="1727" spans="1:26">
      <c r="A1727" s="4928"/>
      <c r="B1727" s="3714">
        <f>IF(ISBLANK(G1727),I1727*H1727,G1727)</f>
        <v>0</v>
      </c>
      <c r="C1727" s="3715">
        <f>M1727*B1727</f>
        <v>0</v>
      </c>
      <c r="D1727" s="2558"/>
      <c r="E1727" s="2558"/>
      <c r="F1727" s="2563"/>
      <c r="G1727" s="2568"/>
      <c r="H1727" s="2566"/>
      <c r="I1727" s="2567"/>
      <c r="J1727" s="2225">
        <f>(B1727/J1737)*I1700</f>
        <v>0</v>
      </c>
      <c r="K1727" s="2226">
        <f>(B1727/K1737)*K1700</f>
        <v>0</v>
      </c>
      <c r="L1727" s="2227">
        <f>(B1727/L1737)*M1700</f>
        <v>0</v>
      </c>
      <c r="M1727" s="2219"/>
      <c r="N1727" s="2557">
        <f>M1727*J1727</f>
        <v>0</v>
      </c>
      <c r="Z1727" s="2044"/>
    </row>
    <row r="1728" spans="1:26">
      <c r="A1728" s="4928"/>
      <c r="B1728" s="3714">
        <f>IF(ISBLANK(G1728),I1728*H1728,G1728)</f>
        <v>0</v>
      </c>
      <c r="C1728" s="3715">
        <f>M1728*B1728</f>
        <v>0</v>
      </c>
      <c r="D1728" s="2558"/>
      <c r="E1728" s="2558"/>
      <c r="F1728" s="2563"/>
      <c r="G1728" s="2568"/>
      <c r="H1728" s="2566"/>
      <c r="I1728" s="2567"/>
      <c r="J1728" s="2225">
        <f>(B1728/J1737)*I1700</f>
        <v>0</v>
      </c>
      <c r="K1728" s="2226">
        <f>(B1728/K1737)*K1700</f>
        <v>0</v>
      </c>
      <c r="L1728" s="2227">
        <f>(B1728/L1737)*M1700</f>
        <v>0</v>
      </c>
      <c r="M1728" s="2219"/>
      <c r="N1728" s="2557">
        <f>M1728*J1728</f>
        <v>0</v>
      </c>
      <c r="Z1728" s="2044"/>
    </row>
    <row r="1729" spans="1:26" ht="15.75" thickBot="1">
      <c r="A1729" s="4928"/>
      <c r="B1729" s="3718" t="s">
        <v>24</v>
      </c>
      <c r="C1729" s="3719"/>
      <c r="D1729" s="3719"/>
      <c r="E1729" s="3719"/>
      <c r="F1729" s="3719"/>
      <c r="G1729" s="3719"/>
      <c r="H1729" s="3719"/>
      <c r="I1729" s="3719"/>
      <c r="J1729" s="3719"/>
      <c r="K1729" s="3719"/>
      <c r="L1729" s="3719"/>
      <c r="M1729" s="3719"/>
      <c r="N1729" s="3733"/>
      <c r="Z1729" s="2044"/>
    </row>
    <row r="1730" spans="1:26" ht="15.75">
      <c r="A1730" s="4928"/>
      <c r="B1730" s="3734">
        <f>B1732-B1731</f>
        <v>0.58000000000000007</v>
      </c>
      <c r="C1730" s="3735">
        <f>C1732-C1731</f>
        <v>1.8792000000000002</v>
      </c>
      <c r="D1730" s="3736" t="s">
        <v>342</v>
      </c>
      <c r="E1730" s="4903" t="s">
        <v>563</v>
      </c>
      <c r="F1730" s="4903"/>
      <c r="G1730" s="4903"/>
      <c r="H1730" s="4903"/>
      <c r="I1730" s="4903"/>
      <c r="J1730" s="3737">
        <f>J1732-J1731</f>
        <v>1</v>
      </c>
      <c r="K1730" s="3737">
        <f>K1732-K1731</f>
        <v>2.3200000000000003</v>
      </c>
      <c r="L1730" s="3737">
        <f>L1732-L1731</f>
        <v>0.61866666666666681</v>
      </c>
      <c r="M1730" s="3738"/>
      <c r="N1730" s="3739"/>
      <c r="Z1730" s="2044"/>
    </row>
    <row r="1731" spans="1:26" ht="15.75">
      <c r="A1731" s="4928"/>
      <c r="B1731" s="3740">
        <f>SUM(B1726:B1729)</f>
        <v>1.4999999999999999E-2</v>
      </c>
      <c r="C1731" s="3741">
        <f>SUM(C1726:C1729)</f>
        <v>4.8600000000000004E-2</v>
      </c>
      <c r="D1731" s="3736" t="s">
        <v>343</v>
      </c>
      <c r="E1731" s="4904" t="s">
        <v>564</v>
      </c>
      <c r="F1731" s="4904"/>
      <c r="G1731" s="4904"/>
      <c r="H1731" s="4904"/>
      <c r="I1731" s="4904"/>
      <c r="J1731" s="3742">
        <f>SUM(J1726:J1729)</f>
        <v>2.5862068965517238E-2</v>
      </c>
      <c r="K1731" s="3742">
        <f>SUM(K1726:K1729)</f>
        <v>0.06</v>
      </c>
      <c r="L1731" s="3742">
        <f>SUM(L1726:L1729)</f>
        <v>1.6E-2</v>
      </c>
      <c r="M1731" s="3738"/>
      <c r="N1731" s="3739"/>
      <c r="Z1731" s="2044"/>
    </row>
    <row r="1732" spans="1:26" ht="15.75">
      <c r="A1732" s="4928"/>
      <c r="B1732" s="3743">
        <f>SUM(B1712:B1729)</f>
        <v>0.59500000000000008</v>
      </c>
      <c r="C1732" s="3744">
        <f>SUM(C1712:C1729)</f>
        <v>1.9278000000000002</v>
      </c>
      <c r="D1732" s="3745" t="s">
        <v>334</v>
      </c>
      <c r="E1732" s="4905" t="s">
        <v>565</v>
      </c>
      <c r="F1732" s="4905"/>
      <c r="G1732" s="4905"/>
      <c r="H1732" s="4905"/>
      <c r="I1732" s="4905"/>
      <c r="J1732" s="3746">
        <f>SUM(J1712:J1729)</f>
        <v>1.0258620689655173</v>
      </c>
      <c r="K1732" s="3746">
        <f>SUM(K1712:K1729)</f>
        <v>2.3800000000000003</v>
      </c>
      <c r="L1732" s="3746">
        <f>SUM(L1712:L1729)</f>
        <v>0.63466666666666682</v>
      </c>
      <c r="M1732" s="3738"/>
      <c r="N1732" s="3739"/>
      <c r="Z1732" s="2044"/>
    </row>
    <row r="1733" spans="1:26" ht="15.75" thickBot="1">
      <c r="A1733" s="4928"/>
      <c r="B1733" s="3747" t="str">
        <f>LEFT(ADDRESS(1,COLUMN(),4),LEN(ADDRESS(1,COLUMN(),4))-1)</f>
        <v>B</v>
      </c>
      <c r="C1733" s="3748" t="s">
        <v>566</v>
      </c>
      <c r="D1733" s="3749">
        <f>ROW()-3</f>
        <v>1730</v>
      </c>
      <c r="E1733" s="3748" t="s">
        <v>567</v>
      </c>
      <c r="F1733" s="3750"/>
      <c r="G1733" s="3750"/>
      <c r="H1733" s="3751"/>
      <c r="I1733" s="3752" t="s">
        <v>568</v>
      </c>
      <c r="J1733" s="3753">
        <f>SUM(N1712:N1729)</f>
        <v>3.3237931034482759</v>
      </c>
      <c r="K1733" s="3753">
        <f>(J1733/J1732)*K1732</f>
        <v>7.7112000000000007</v>
      </c>
      <c r="L1733" s="3753">
        <f>(K1733/K1732)*L1732</f>
        <v>2.0563200000000004</v>
      </c>
      <c r="M1733" s="3738"/>
      <c r="N1733" s="3754" t="str">
        <f>LEFT(ADDRESS(1,COLUMN(),4),LEN(ADDRESS(1,COLUMN(),4))-1)</f>
        <v>N</v>
      </c>
      <c r="Z1733" s="2044"/>
    </row>
    <row r="1734" spans="1:26" ht="15.75">
      <c r="A1734" s="4928"/>
      <c r="B1734" s="2569" t="s">
        <v>569</v>
      </c>
      <c r="C1734" s="2570"/>
      <c r="D1734" s="2570"/>
      <c r="E1734" s="2570"/>
      <c r="F1734" s="2570"/>
      <c r="G1734" s="2570"/>
      <c r="H1734" s="2570"/>
      <c r="I1734" s="2570"/>
      <c r="J1734" s="4906" t="s">
        <v>534</v>
      </c>
      <c r="K1734" s="4906"/>
      <c r="L1734" s="4906"/>
      <c r="M1734" s="2570"/>
      <c r="N1734" s="2571"/>
      <c r="Z1734" s="2044"/>
    </row>
    <row r="1735" spans="1:26">
      <c r="A1735" s="4928"/>
      <c r="B1735" s="4897" t="s">
        <v>570</v>
      </c>
      <c r="C1735" s="4898"/>
      <c r="D1735" s="4898"/>
      <c r="E1735" s="4898"/>
      <c r="F1735" s="4898"/>
      <c r="G1735" s="4898"/>
      <c r="H1735" s="4898"/>
      <c r="I1735" s="4898"/>
      <c r="J1735" s="4907" t="s">
        <v>291</v>
      </c>
      <c r="K1735" s="4908" t="s">
        <v>532</v>
      </c>
      <c r="L1735" s="4909" t="s">
        <v>533</v>
      </c>
      <c r="M1735" s="2511"/>
      <c r="N1735" s="2572"/>
      <c r="Z1735" s="2044"/>
    </row>
    <row r="1736" spans="1:26">
      <c r="A1736" s="4928"/>
      <c r="B1736" s="4897" t="s">
        <v>571</v>
      </c>
      <c r="C1736" s="4898"/>
      <c r="D1736" s="4898"/>
      <c r="E1736" s="4898"/>
      <c r="F1736" s="4898"/>
      <c r="G1736" s="4898"/>
      <c r="H1736" s="4898"/>
      <c r="I1736" s="4898"/>
      <c r="J1736" s="4907"/>
      <c r="K1736" s="4908"/>
      <c r="L1736" s="4909"/>
      <c r="M1736" s="2511"/>
      <c r="N1736" s="2572"/>
      <c r="Z1736" s="2044"/>
    </row>
    <row r="1737" spans="1:26">
      <c r="A1737" s="4928"/>
      <c r="B1737" s="4897" t="s">
        <v>572</v>
      </c>
      <c r="C1737" s="4898"/>
      <c r="D1737" s="4898"/>
      <c r="E1737" s="4898"/>
      <c r="F1737" s="4898"/>
      <c r="G1737" s="4898"/>
      <c r="H1737" s="4898"/>
      <c r="I1737" s="4898"/>
      <c r="J1737" s="4899">
        <f>B1730</f>
        <v>0.58000000000000007</v>
      </c>
      <c r="K1737" s="4900">
        <f>G1712+G1713</f>
        <v>0.25</v>
      </c>
      <c r="L1737" s="4901">
        <v>15</v>
      </c>
      <c r="M1737" s="2511"/>
      <c r="N1737" s="2572"/>
      <c r="Z1737" s="2044"/>
    </row>
    <row r="1738" spans="1:26">
      <c r="A1738" s="4928"/>
      <c r="B1738" s="4897"/>
      <c r="C1738" s="4898"/>
      <c r="D1738" s="4898"/>
      <c r="E1738" s="4898"/>
      <c r="F1738" s="4898"/>
      <c r="G1738" s="4898"/>
      <c r="H1738" s="4898"/>
      <c r="I1738" s="4898"/>
      <c r="J1738" s="4899"/>
      <c r="K1738" s="4900"/>
      <c r="L1738" s="4901"/>
      <c r="M1738" s="2511"/>
      <c r="N1738" s="2572"/>
      <c r="Z1738" s="2044"/>
    </row>
    <row r="1739" spans="1:26">
      <c r="A1739" s="4928"/>
      <c r="B1739" s="4897"/>
      <c r="C1739" s="4898"/>
      <c r="D1739" s="4898"/>
      <c r="E1739" s="4898"/>
      <c r="F1739" s="4898"/>
      <c r="G1739" s="4898"/>
      <c r="H1739" s="4898"/>
      <c r="I1739" s="4898"/>
      <c r="J1739" s="2573" t="s">
        <v>24</v>
      </c>
      <c r="K1739" s="4900"/>
      <c r="L1739" s="4901"/>
      <c r="M1739" s="2511"/>
      <c r="N1739" s="2572"/>
      <c r="Z1739" s="2044"/>
    </row>
    <row r="1740" spans="1:26">
      <c r="A1740" s="4928"/>
      <c r="B1740" s="2574" t="s">
        <v>573</v>
      </c>
      <c r="C1740" s="2575" t="s">
        <v>574</v>
      </c>
      <c r="D1740" s="2576"/>
      <c r="E1740" s="2576"/>
      <c r="F1740" s="2576"/>
      <c r="G1740" s="2576"/>
      <c r="H1740" s="2576"/>
      <c r="I1740" s="2576"/>
      <c r="J1740" s="2511"/>
      <c r="K1740" s="2511"/>
      <c r="L1740" s="2511"/>
      <c r="M1740" s="2511"/>
      <c r="N1740" s="2572"/>
      <c r="Z1740" s="2044"/>
    </row>
    <row r="1741" spans="1:26" ht="15.75" thickBot="1">
      <c r="A1741" s="4928"/>
      <c r="B1741" s="2577" t="s">
        <v>575</v>
      </c>
      <c r="C1741" s="2575" t="s">
        <v>576</v>
      </c>
      <c r="D1741" s="2576"/>
      <c r="E1741" s="2576"/>
      <c r="F1741" s="2576"/>
      <c r="G1741" s="2576"/>
      <c r="H1741" s="2576"/>
      <c r="I1741" s="2576"/>
      <c r="J1741" s="2578"/>
      <c r="K1741" s="2578"/>
      <c r="L1741" s="2578"/>
      <c r="M1741" s="2578"/>
      <c r="N1741" s="2579"/>
      <c r="Z1741" s="2044"/>
    </row>
    <row r="1742" spans="1:26">
      <c r="A1742" s="4928"/>
      <c r="B1742" s="4890" t="s">
        <v>271</v>
      </c>
      <c r="C1742" s="4891"/>
      <c r="D1742" s="4891"/>
      <c r="E1742" s="4891"/>
      <c r="F1742" s="4891"/>
      <c r="G1742" s="4891"/>
      <c r="H1742" s="4891"/>
      <c r="I1742" s="4891"/>
      <c r="J1742" s="4891"/>
      <c r="K1742" s="4891"/>
      <c r="L1742" s="4891"/>
      <c r="M1742" s="4891"/>
      <c r="N1742" s="4892"/>
      <c r="Z1742" s="2044"/>
    </row>
    <row r="1743" spans="1:26">
      <c r="A1743" s="4928"/>
      <c r="B1743" s="4893"/>
      <c r="C1743" s="4894"/>
      <c r="D1743" s="4894"/>
      <c r="E1743" s="4894"/>
      <c r="F1743" s="4894"/>
      <c r="G1743" s="4894"/>
      <c r="H1743" s="4894"/>
      <c r="I1743" s="4894"/>
      <c r="J1743" s="4894"/>
      <c r="K1743" s="4894"/>
      <c r="L1743" s="4894"/>
      <c r="M1743" s="4894"/>
      <c r="N1743" s="4895"/>
      <c r="Z1743" s="2044"/>
    </row>
    <row r="1744" spans="1:26">
      <c r="A1744" s="4928"/>
      <c r="B1744" s="4896"/>
      <c r="C1744" s="4896"/>
      <c r="D1744" s="4896"/>
      <c r="E1744" s="4896"/>
      <c r="F1744" s="4896"/>
      <c r="G1744" s="4896"/>
      <c r="H1744" s="4896"/>
      <c r="I1744" s="4896"/>
      <c r="J1744" s="4896"/>
      <c r="K1744" s="4896"/>
      <c r="L1744" s="4896"/>
      <c r="M1744" s="4896"/>
      <c r="N1744" s="4896"/>
      <c r="O1744" s="4896"/>
      <c r="Z1744" s="2044"/>
    </row>
    <row r="1745" spans="1:26">
      <c r="Z1745" s="2044"/>
    </row>
    <row r="1746" spans="1:26">
      <c r="A1746" s="2145"/>
      <c r="B1746" s="2145"/>
      <c r="C1746" s="2145"/>
      <c r="D1746" s="2145"/>
      <c r="E1746" s="2145"/>
      <c r="F1746" s="2145"/>
      <c r="G1746" s="2145"/>
      <c r="H1746" s="2145"/>
      <c r="I1746" s="2145"/>
      <c r="J1746" s="2145"/>
      <c r="K1746" s="2145"/>
      <c r="L1746" s="2145"/>
      <c r="M1746" s="2145"/>
      <c r="N1746" s="2145"/>
      <c r="O1746" s="2145"/>
      <c r="P1746" s="2145"/>
      <c r="Q1746" s="2145"/>
      <c r="R1746" s="2145"/>
      <c r="S1746" s="2145"/>
      <c r="T1746" s="2145"/>
      <c r="U1746" s="2145"/>
      <c r="V1746" s="2145"/>
      <c r="W1746" s="2145"/>
      <c r="X1746" s="2145"/>
      <c r="Y1746" s="2145"/>
      <c r="Z1746" s="2044"/>
    </row>
    <row r="1747" spans="1:26">
      <c r="A1747" s="2145"/>
      <c r="B1747" s="2145"/>
      <c r="C1747" s="2145"/>
      <c r="D1747" s="2145"/>
      <c r="E1747" s="2145"/>
      <c r="F1747" s="2145"/>
      <c r="G1747" s="2145"/>
      <c r="H1747" s="2145"/>
      <c r="I1747" s="2145"/>
      <c r="J1747" s="2145"/>
      <c r="K1747" s="2145"/>
      <c r="L1747" s="2145"/>
      <c r="M1747" s="2145"/>
      <c r="N1747" s="2145"/>
      <c r="O1747" s="2145"/>
      <c r="P1747" s="2145"/>
      <c r="Q1747" s="2145"/>
      <c r="R1747" s="2145"/>
      <c r="S1747" s="2145"/>
      <c r="T1747" s="2145"/>
      <c r="U1747" s="2145"/>
      <c r="V1747" s="2145"/>
      <c r="W1747" s="2145"/>
      <c r="X1747" s="2145"/>
      <c r="Y1747" s="2145"/>
      <c r="Z1747" s="2044"/>
    </row>
    <row r="1748" spans="1:26">
      <c r="Z1748" s="2044"/>
    </row>
    <row r="1749" spans="1:26">
      <c r="Z1749" s="2044"/>
    </row>
    <row r="1750" spans="1:26">
      <c r="Z1750" s="2044"/>
    </row>
    <row r="1751" spans="1:26">
      <c r="Z1751" s="2044"/>
    </row>
    <row r="1752" spans="1:26">
      <c r="Z1752" s="2044"/>
    </row>
    <row r="1753" spans="1:26">
      <c r="Z1753" s="2044"/>
    </row>
    <row r="1754" spans="1:26">
      <c r="Z1754" s="2044"/>
    </row>
    <row r="1755" spans="1:26">
      <c r="Z1755" s="2044"/>
    </row>
    <row r="1756" spans="1:26">
      <c r="Z1756" s="2044"/>
    </row>
    <row r="1757" spans="1:26">
      <c r="Z1757" s="2044"/>
    </row>
    <row r="1758" spans="1:26">
      <c r="Z1758" s="2044"/>
    </row>
    <row r="1759" spans="1:26">
      <c r="Z1759" s="2044"/>
    </row>
    <row r="1760" spans="1:26">
      <c r="Z1760" s="2044"/>
    </row>
    <row r="1761" spans="26:26">
      <c r="Z1761" s="2044"/>
    </row>
    <row r="1762" spans="26:26">
      <c r="Z1762" s="2044"/>
    </row>
    <row r="1763" spans="26:26">
      <c r="Z1763" s="2044"/>
    </row>
    <row r="1764" spans="26:26">
      <c r="Z1764" s="2044"/>
    </row>
    <row r="1765" spans="26:26">
      <c r="Z1765" s="2044"/>
    </row>
    <row r="1766" spans="26:26">
      <c r="Z1766" s="2044"/>
    </row>
    <row r="1767" spans="26:26">
      <c r="Z1767" s="2044"/>
    </row>
    <row r="1768" spans="26:26">
      <c r="Z1768" s="2044"/>
    </row>
    <row r="1769" spans="26:26">
      <c r="Z1769" s="2044"/>
    </row>
    <row r="1770" spans="26:26">
      <c r="Z1770" s="2044"/>
    </row>
    <row r="1771" spans="26:26">
      <c r="Z1771" s="2044"/>
    </row>
    <row r="1772" spans="26:26">
      <c r="Z1772" s="2044"/>
    </row>
    <row r="1773" spans="26:26">
      <c r="Z1773" s="2044"/>
    </row>
    <row r="1774" spans="26:26">
      <c r="Z1774" s="2044"/>
    </row>
    <row r="1775" spans="26:26">
      <c r="Z1775" s="2044"/>
    </row>
    <row r="1776" spans="26:26">
      <c r="Z1776" s="2044"/>
    </row>
    <row r="1777" spans="26:26">
      <c r="Z1777" s="2044"/>
    </row>
    <row r="1778" spans="26:26">
      <c r="Z1778" s="2044"/>
    </row>
    <row r="1779" spans="26:26">
      <c r="Z1779" s="2044"/>
    </row>
    <row r="1780" spans="26:26">
      <c r="Z1780" s="2044"/>
    </row>
    <row r="1781" spans="26:26">
      <c r="Z1781" s="2044"/>
    </row>
    <row r="1782" spans="26:26">
      <c r="Z1782" s="2044"/>
    </row>
    <row r="1783" spans="26:26">
      <c r="Z1783" s="2044"/>
    </row>
    <row r="1784" spans="26:26">
      <c r="Z1784" s="2044"/>
    </row>
    <row r="1785" spans="26:26">
      <c r="Z1785" s="2044"/>
    </row>
    <row r="1786" spans="26:26">
      <c r="Z1786" s="2044"/>
    </row>
    <row r="1787" spans="26:26">
      <c r="Z1787" s="2044"/>
    </row>
    <row r="1788" spans="26:26">
      <c r="Z1788" s="2044"/>
    </row>
    <row r="1789" spans="26:26">
      <c r="Z1789" s="2044"/>
    </row>
    <row r="1790" spans="26:26">
      <c r="Z1790" s="2044"/>
    </row>
    <row r="1791" spans="26:26">
      <c r="Z1791" s="2044"/>
    </row>
    <row r="1792" spans="26:26">
      <c r="Z1792" s="2044"/>
    </row>
    <row r="1793" spans="26:26">
      <c r="Z1793" s="2044"/>
    </row>
    <row r="1794" spans="26:26">
      <c r="Z1794" s="2044"/>
    </row>
    <row r="1795" spans="26:26">
      <c r="Z1795" s="2044"/>
    </row>
    <row r="1796" spans="26:26">
      <c r="Z1796" s="2044"/>
    </row>
    <row r="1797" spans="26:26">
      <c r="Z1797" s="2044"/>
    </row>
    <row r="1798" spans="26:26">
      <c r="Z1798" s="2044"/>
    </row>
    <row r="1799" spans="26:26">
      <c r="Z1799" s="2044"/>
    </row>
    <row r="1800" spans="26:26">
      <c r="Z1800" s="2044"/>
    </row>
    <row r="1801" spans="26:26">
      <c r="Z1801" s="2044"/>
    </row>
    <row r="1802" spans="26:26">
      <c r="Z1802" s="2044"/>
    </row>
    <row r="1803" spans="26:26">
      <c r="Z1803" s="2044"/>
    </row>
    <row r="1804" spans="26:26">
      <c r="Z1804" s="2044"/>
    </row>
    <row r="1805" spans="26:26">
      <c r="Z1805" s="2044"/>
    </row>
    <row r="1806" spans="26:26">
      <c r="Z1806" s="2044"/>
    </row>
    <row r="1807" spans="26:26">
      <c r="Z1807" s="2044"/>
    </row>
    <row r="1808" spans="26:26">
      <c r="Z1808" s="2044"/>
    </row>
    <row r="1809" spans="26:26">
      <c r="Z1809" s="2044"/>
    </row>
    <row r="1810" spans="26:26">
      <c r="Z1810" s="2044"/>
    </row>
    <row r="1811" spans="26:26">
      <c r="Z1811" s="2044"/>
    </row>
    <row r="1812" spans="26:26">
      <c r="Z1812" s="2044"/>
    </row>
    <row r="1813" spans="26:26">
      <c r="Z1813" s="2044"/>
    </row>
    <row r="1814" spans="26:26">
      <c r="Z1814" s="2044"/>
    </row>
    <row r="1815" spans="26:26">
      <c r="Z1815" s="2044"/>
    </row>
    <row r="1816" spans="26:26">
      <c r="Z1816" s="2044"/>
    </row>
    <row r="1817" spans="26:26">
      <c r="Z1817" s="2044"/>
    </row>
    <row r="1818" spans="26:26">
      <c r="Z1818" s="2044"/>
    </row>
    <row r="1819" spans="26:26">
      <c r="Z1819" s="2044"/>
    </row>
    <row r="1820" spans="26:26">
      <c r="Z1820" s="2044"/>
    </row>
    <row r="1821" spans="26:26">
      <c r="Z1821" s="2044"/>
    </row>
    <row r="1822" spans="26:26">
      <c r="Z1822" s="2044"/>
    </row>
    <row r="1823" spans="26:26">
      <c r="Z1823" s="2044"/>
    </row>
    <row r="1824" spans="26:26">
      <c r="Z1824" s="2044"/>
    </row>
    <row r="1825" spans="26:26">
      <c r="Z1825" s="2044"/>
    </row>
    <row r="1826" spans="26:26">
      <c r="Z1826" s="2044"/>
    </row>
    <row r="1827" spans="26:26">
      <c r="Z1827" s="2044"/>
    </row>
    <row r="1828" spans="26:26">
      <c r="Z1828" s="2044"/>
    </row>
    <row r="1829" spans="26:26">
      <c r="Z1829" s="2044"/>
    </row>
    <row r="1830" spans="26:26">
      <c r="Z1830" s="2044"/>
    </row>
    <row r="1831" spans="26:26">
      <c r="Z1831" s="2044"/>
    </row>
    <row r="1832" spans="26:26">
      <c r="Z1832" s="2044"/>
    </row>
    <row r="1833" spans="26:26">
      <c r="Z1833" s="2044"/>
    </row>
    <row r="1834" spans="26:26">
      <c r="Z1834" s="2044"/>
    </row>
    <row r="1835" spans="26:26">
      <c r="Z1835" s="2044"/>
    </row>
    <row r="1836" spans="26:26">
      <c r="Z1836" s="2044"/>
    </row>
    <row r="1837" spans="26:26">
      <c r="Z1837" s="2044"/>
    </row>
    <row r="1838" spans="26:26">
      <c r="Z1838" s="2044"/>
    </row>
    <row r="1839" spans="26:26">
      <c r="Z1839" s="2044"/>
    </row>
    <row r="1840" spans="26:26">
      <c r="Z1840" s="2044"/>
    </row>
    <row r="1841" spans="26:26">
      <c r="Z1841" s="2044"/>
    </row>
    <row r="1842" spans="26:26">
      <c r="Z1842" s="2044"/>
    </row>
    <row r="1843" spans="26:26">
      <c r="Z1843" s="2044"/>
    </row>
    <row r="1844" spans="26:26">
      <c r="Z1844" s="2044"/>
    </row>
    <row r="1845" spans="26:26">
      <c r="Z1845" s="2044"/>
    </row>
    <row r="1846" spans="26:26">
      <c r="Z1846" s="2044"/>
    </row>
    <row r="1847" spans="26:26">
      <c r="Z1847" s="2044"/>
    </row>
    <row r="1848" spans="26:26">
      <c r="Z1848" s="2044"/>
    </row>
    <row r="1849" spans="26:26">
      <c r="Z1849" s="2044"/>
    </row>
    <row r="1850" spans="26:26">
      <c r="Z1850" s="2044"/>
    </row>
    <row r="1851" spans="26:26">
      <c r="Z1851" s="2044"/>
    </row>
    <row r="1852" spans="26:26">
      <c r="Z1852" s="2044"/>
    </row>
    <row r="1853" spans="26:26">
      <c r="Z1853" s="2044"/>
    </row>
    <row r="1854" spans="26:26">
      <c r="Z1854" s="2044"/>
    </row>
    <row r="1855" spans="26:26">
      <c r="Z1855" s="2044"/>
    </row>
    <row r="1856" spans="26:26">
      <c r="Z1856" s="2044"/>
    </row>
    <row r="1857" spans="26:26">
      <c r="Z1857" s="2044"/>
    </row>
    <row r="1858" spans="26:26">
      <c r="Z1858" s="2044"/>
    </row>
    <row r="1859" spans="26:26">
      <c r="Z1859" s="2044"/>
    </row>
    <row r="1860" spans="26:26">
      <c r="Z1860" s="2044"/>
    </row>
    <row r="1861" spans="26:26">
      <c r="Z1861" s="2044"/>
    </row>
    <row r="1862" spans="26:26">
      <c r="Z1862" s="2044"/>
    </row>
    <row r="1863" spans="26:26">
      <c r="Z1863" s="2044"/>
    </row>
    <row r="1864" spans="26:26">
      <c r="Z1864" s="2044"/>
    </row>
    <row r="1865" spans="26:26">
      <c r="Z1865" s="2044"/>
    </row>
    <row r="1866" spans="26:26">
      <c r="Z1866" s="2044"/>
    </row>
    <row r="1867" spans="26:26">
      <c r="Z1867" s="2044"/>
    </row>
    <row r="1868" spans="26:26">
      <c r="Z1868" s="2044"/>
    </row>
    <row r="1869" spans="26:26">
      <c r="Z1869" s="2044"/>
    </row>
    <row r="1870" spans="26:26">
      <c r="Z1870" s="2044"/>
    </row>
    <row r="1871" spans="26:26">
      <c r="Z1871" s="2044"/>
    </row>
    <row r="1872" spans="26:26">
      <c r="Z1872" s="2044"/>
    </row>
    <row r="1873" spans="26:26">
      <c r="Z1873" s="2044"/>
    </row>
    <row r="1874" spans="26:26">
      <c r="Z1874" s="2044"/>
    </row>
    <row r="1875" spans="26:26">
      <c r="Z1875" s="2044"/>
    </row>
    <row r="1876" spans="26:26">
      <c r="Z1876" s="2044"/>
    </row>
    <row r="1877" spans="26:26">
      <c r="Z1877" s="2044"/>
    </row>
    <row r="1878" spans="26:26">
      <c r="Z1878" s="2044"/>
    </row>
    <row r="1879" spans="26:26">
      <c r="Z1879" s="2044"/>
    </row>
    <row r="1880" spans="26:26">
      <c r="Z1880" s="2044"/>
    </row>
    <row r="1881" spans="26:26">
      <c r="Z1881" s="2044"/>
    </row>
    <row r="1882" spans="26:26">
      <c r="Z1882" s="2044"/>
    </row>
    <row r="1883" spans="26:26">
      <c r="Z1883" s="2044"/>
    </row>
    <row r="1884" spans="26:26">
      <c r="Z1884" s="2044"/>
    </row>
    <row r="1885" spans="26:26">
      <c r="Z1885" s="2044"/>
    </row>
    <row r="1886" spans="26:26">
      <c r="Z1886" s="2044"/>
    </row>
    <row r="1887" spans="26:26">
      <c r="Z1887" s="2044"/>
    </row>
    <row r="1888" spans="26:26">
      <c r="Z1888" s="2044"/>
    </row>
    <row r="1889" spans="26:26">
      <c r="Z1889" s="2044"/>
    </row>
    <row r="1890" spans="26:26">
      <c r="Z1890" s="2044"/>
    </row>
    <row r="1891" spans="26:26">
      <c r="Z1891" s="2044"/>
    </row>
    <row r="1892" spans="26:26">
      <c r="Z1892" s="2044"/>
    </row>
    <row r="1893" spans="26:26">
      <c r="Z1893" s="2044"/>
    </row>
    <row r="1894" spans="26:26">
      <c r="Z1894" s="2044"/>
    </row>
    <row r="1895" spans="26:26">
      <c r="Z1895" s="2044"/>
    </row>
    <row r="1896" spans="26:26">
      <c r="Z1896" s="2044"/>
    </row>
    <row r="1897" spans="26:26">
      <c r="Z1897" s="2044"/>
    </row>
    <row r="1898" spans="26:26">
      <c r="Z1898" s="2044"/>
    </row>
    <row r="1899" spans="26:26">
      <c r="Z1899" s="2044"/>
    </row>
    <row r="1900" spans="26:26">
      <c r="Z1900" s="2044"/>
    </row>
    <row r="1901" spans="26:26">
      <c r="Z1901" s="2044"/>
    </row>
    <row r="1902" spans="26:26">
      <c r="Z1902" s="2044"/>
    </row>
    <row r="1903" spans="26:26">
      <c r="Z1903" s="2044"/>
    </row>
    <row r="1904" spans="26:26">
      <c r="Z1904" s="2044"/>
    </row>
    <row r="1905" spans="26:26">
      <c r="Z1905" s="2044"/>
    </row>
    <row r="1906" spans="26:26">
      <c r="Z1906" s="2044"/>
    </row>
    <row r="1907" spans="26:26">
      <c r="Z1907" s="2044"/>
    </row>
    <row r="1908" spans="26:26">
      <c r="Z1908" s="2044"/>
    </row>
    <row r="1909" spans="26:26">
      <c r="Z1909" s="2044"/>
    </row>
    <row r="1910" spans="26:26">
      <c r="Z1910" s="2044"/>
    </row>
    <row r="1911" spans="26:26">
      <c r="Z1911" s="2044"/>
    </row>
    <row r="1912" spans="26:26">
      <c r="Z1912" s="2044"/>
    </row>
    <row r="1913" spans="26:26">
      <c r="Z1913" s="2044"/>
    </row>
    <row r="1914" spans="26:26">
      <c r="Z1914" s="2044"/>
    </row>
    <row r="1915" spans="26:26">
      <c r="Z1915" s="2044"/>
    </row>
    <row r="1916" spans="26:26">
      <c r="Z1916" s="2044"/>
    </row>
    <row r="1917" spans="26:26">
      <c r="Z1917" s="2044"/>
    </row>
    <row r="1918" spans="26:26">
      <c r="Z1918" s="2044"/>
    </row>
    <row r="1919" spans="26:26">
      <c r="Z1919" s="2044"/>
    </row>
    <row r="1920" spans="26:26">
      <c r="Z1920" s="2044"/>
    </row>
    <row r="1921" spans="26:26">
      <c r="Z1921" s="2044"/>
    </row>
    <row r="1922" spans="26:26">
      <c r="Z1922" s="2044"/>
    </row>
    <row r="1923" spans="26:26">
      <c r="Z1923" s="2044"/>
    </row>
    <row r="1924" spans="26:26">
      <c r="Z1924" s="2044"/>
    </row>
    <row r="1925" spans="26:26">
      <c r="Z1925" s="2044"/>
    </row>
    <row r="1926" spans="26:26">
      <c r="Z1926" s="2044"/>
    </row>
    <row r="1927" spans="26:26">
      <c r="Z1927" s="2044"/>
    </row>
    <row r="1928" spans="26:26">
      <c r="Z1928" s="2044"/>
    </row>
    <row r="1929" spans="26:26">
      <c r="Z1929" s="2044"/>
    </row>
    <row r="1930" spans="26:26">
      <c r="Z1930" s="2044"/>
    </row>
    <row r="1931" spans="26:26">
      <c r="Z1931" s="2044"/>
    </row>
    <row r="1932" spans="26:26">
      <c r="Z1932" s="2044"/>
    </row>
    <row r="1933" spans="26:26">
      <c r="Z1933" s="2044"/>
    </row>
    <row r="1934" spans="26:26">
      <c r="Z1934" s="2044"/>
    </row>
    <row r="1935" spans="26:26">
      <c r="Z1935" s="2044"/>
    </row>
    <row r="1936" spans="26:26">
      <c r="Z1936" s="2044"/>
    </row>
    <row r="1937" spans="26:26">
      <c r="Z1937" s="2044"/>
    </row>
    <row r="1938" spans="26:26">
      <c r="Z1938" s="2044"/>
    </row>
    <row r="1939" spans="26:26">
      <c r="Z1939" s="2044"/>
    </row>
    <row r="1940" spans="26:26">
      <c r="Z1940" s="2044"/>
    </row>
    <row r="1941" spans="26:26">
      <c r="Z1941" s="2044"/>
    </row>
    <row r="1942" spans="26:26">
      <c r="Z1942" s="2044"/>
    </row>
    <row r="1943" spans="26:26">
      <c r="Z1943" s="2044"/>
    </row>
    <row r="1944" spans="26:26">
      <c r="Z1944" s="2044"/>
    </row>
    <row r="1945" spans="26:26">
      <c r="Z1945" s="2044"/>
    </row>
    <row r="1946" spans="26:26">
      <c r="Z1946" s="2044"/>
    </row>
    <row r="1947" spans="26:26">
      <c r="Z1947" s="2044"/>
    </row>
    <row r="1948" spans="26:26">
      <c r="Z1948" s="2044"/>
    </row>
    <row r="1949" spans="26:26">
      <c r="Z1949" s="2044"/>
    </row>
    <row r="1950" spans="26:26">
      <c r="Z1950" s="2044"/>
    </row>
    <row r="1951" spans="26:26">
      <c r="Z1951" s="2044"/>
    </row>
    <row r="1952" spans="26:26">
      <c r="Z1952" s="2044"/>
    </row>
    <row r="1953" spans="26:26">
      <c r="Z1953" s="2044"/>
    </row>
    <row r="1954" spans="26:26">
      <c r="Z1954" s="2044"/>
    </row>
    <row r="1955" spans="26:26">
      <c r="Z1955" s="2044"/>
    </row>
    <row r="1956" spans="26:26">
      <c r="Z1956" s="2044"/>
    </row>
    <row r="1957" spans="26:26">
      <c r="Z1957" s="2044"/>
    </row>
    <row r="1958" spans="26:26">
      <c r="Z1958" s="2044"/>
    </row>
    <row r="1959" spans="26:26">
      <c r="Z1959" s="2044"/>
    </row>
    <row r="1960" spans="26:26">
      <c r="Z1960" s="2044"/>
    </row>
    <row r="1961" spans="26:26">
      <c r="Z1961" s="2044"/>
    </row>
    <row r="1962" spans="26:26">
      <c r="Z1962" s="2044"/>
    </row>
    <row r="1963" spans="26:26">
      <c r="Z1963" s="2044"/>
    </row>
    <row r="1964" spans="26:26">
      <c r="Z1964" s="2044"/>
    </row>
    <row r="1965" spans="26:26">
      <c r="Z1965" s="2044"/>
    </row>
    <row r="1966" spans="26:26">
      <c r="Z1966" s="2044"/>
    </row>
    <row r="1967" spans="26:26">
      <c r="Z1967" s="2044"/>
    </row>
    <row r="1968" spans="26:26">
      <c r="Z1968" s="2044"/>
    </row>
    <row r="1969" spans="26:26">
      <c r="Z1969" s="2044"/>
    </row>
    <row r="1970" spans="26:26">
      <c r="Z1970" s="2044"/>
    </row>
    <row r="1971" spans="26:26">
      <c r="Z1971" s="2044"/>
    </row>
    <row r="1972" spans="26:26">
      <c r="Z1972" s="2044"/>
    </row>
    <row r="1973" spans="26:26">
      <c r="Z1973" s="2044"/>
    </row>
    <row r="1974" spans="26:26">
      <c r="Z1974" s="2044"/>
    </row>
    <row r="1975" spans="26:26">
      <c r="Z1975" s="2044"/>
    </row>
    <row r="1976" spans="26:26">
      <c r="Z1976" s="2044"/>
    </row>
    <row r="1977" spans="26:26">
      <c r="Z1977" s="2044"/>
    </row>
    <row r="1978" spans="26:26">
      <c r="Z1978" s="2044"/>
    </row>
    <row r="1979" spans="26:26">
      <c r="Z1979" s="2044"/>
    </row>
    <row r="1980" spans="26:26">
      <c r="Z1980" s="2044"/>
    </row>
    <row r="1981" spans="26:26">
      <c r="Z1981" s="2044"/>
    </row>
    <row r="1982" spans="26:26">
      <c r="Z1982" s="2044"/>
    </row>
    <row r="1983" spans="26:26">
      <c r="Z1983" s="2044"/>
    </row>
    <row r="1984" spans="26:26">
      <c r="Z1984" s="2044"/>
    </row>
    <row r="1985" spans="26:26">
      <c r="Z1985" s="2044"/>
    </row>
    <row r="1986" spans="26:26">
      <c r="Z1986" s="2044"/>
    </row>
    <row r="1987" spans="26:26">
      <c r="Z1987" s="2044"/>
    </row>
    <row r="1988" spans="26:26">
      <c r="Z1988" s="2044"/>
    </row>
    <row r="1989" spans="26:26">
      <c r="Z1989" s="2044"/>
    </row>
    <row r="1990" spans="26:26">
      <c r="Z1990" s="2044"/>
    </row>
    <row r="1991" spans="26:26">
      <c r="Z1991" s="2044"/>
    </row>
    <row r="1992" spans="26:26">
      <c r="Z1992" s="2044"/>
    </row>
    <row r="1993" spans="26:26">
      <c r="Z1993" s="2044"/>
    </row>
    <row r="1994" spans="26:26">
      <c r="Z1994" s="2044"/>
    </row>
    <row r="1995" spans="26:26">
      <c r="Z1995" s="2044"/>
    </row>
    <row r="1996" spans="26:26">
      <c r="Z1996" s="2044"/>
    </row>
    <row r="1997" spans="26:26">
      <c r="Z1997" s="2044"/>
    </row>
    <row r="1998" spans="26:26">
      <c r="Z1998" s="2044"/>
    </row>
    <row r="1999" spans="26:26">
      <c r="Z1999" s="2044"/>
    </row>
    <row r="2000" spans="26:26">
      <c r="Z2000" s="2044"/>
    </row>
    <row r="2001" spans="26:26">
      <c r="Z2001" s="2044"/>
    </row>
    <row r="2002" spans="26:26">
      <c r="Z2002" s="2044"/>
    </row>
    <row r="2003" spans="26:26">
      <c r="Z2003" s="2044"/>
    </row>
    <row r="2004" spans="26:26">
      <c r="Z2004" s="2044"/>
    </row>
    <row r="2005" spans="26:26">
      <c r="Z2005" s="2044"/>
    </row>
    <row r="2006" spans="26:26">
      <c r="Z2006" s="2044"/>
    </row>
    <row r="2007" spans="26:26">
      <c r="Z2007" s="2044"/>
    </row>
    <row r="2008" spans="26:26">
      <c r="Z2008" s="2044"/>
    </row>
    <row r="2009" spans="26:26">
      <c r="Z2009" s="2044"/>
    </row>
    <row r="2010" spans="26:26">
      <c r="Z2010" s="2044"/>
    </row>
    <row r="2011" spans="26:26">
      <c r="Z2011" s="2044"/>
    </row>
    <row r="2012" spans="26:26">
      <c r="Z2012" s="2044"/>
    </row>
    <row r="2013" spans="26:26">
      <c r="Z2013" s="2044"/>
    </row>
    <row r="2014" spans="26:26">
      <c r="Z2014" s="2044"/>
    </row>
    <row r="2015" spans="26:26">
      <c r="Z2015" s="2044"/>
    </row>
    <row r="2016" spans="26:26">
      <c r="Z2016" s="2044"/>
    </row>
    <row r="2017" spans="26:26">
      <c r="Z2017" s="2044"/>
    </row>
    <row r="2018" spans="26:26">
      <c r="Z2018" s="2044"/>
    </row>
    <row r="2019" spans="26:26">
      <c r="Z2019" s="2044"/>
    </row>
    <row r="2020" spans="26:26">
      <c r="Z2020" s="2044"/>
    </row>
    <row r="2021" spans="26:26">
      <c r="Z2021" s="2044"/>
    </row>
    <row r="2022" spans="26:26">
      <c r="Z2022" s="2044"/>
    </row>
    <row r="2023" spans="26:26">
      <c r="Z2023" s="2044"/>
    </row>
    <row r="2024" spans="26:26">
      <c r="Z2024" s="2044"/>
    </row>
    <row r="2025" spans="26:26">
      <c r="Z2025" s="2044"/>
    </row>
    <row r="2026" spans="26:26">
      <c r="Z2026" s="2044"/>
    </row>
    <row r="2027" spans="26:26">
      <c r="Z2027" s="2044"/>
    </row>
    <row r="2028" spans="26:26">
      <c r="Z2028" s="2044"/>
    </row>
    <row r="2029" spans="26:26">
      <c r="Z2029" s="2044"/>
    </row>
    <row r="2030" spans="26:26">
      <c r="Z2030" s="2044"/>
    </row>
    <row r="2031" spans="26:26">
      <c r="Z2031" s="2044"/>
    </row>
    <row r="2032" spans="26:26">
      <c r="Z2032" s="2044"/>
    </row>
    <row r="2033" spans="26:26">
      <c r="Z2033" s="2044"/>
    </row>
    <row r="2034" spans="26:26">
      <c r="Z2034" s="2044"/>
    </row>
    <row r="2035" spans="26:26">
      <c r="Z2035" s="2044"/>
    </row>
    <row r="2036" spans="26:26">
      <c r="Z2036" s="2044"/>
    </row>
    <row r="2037" spans="26:26">
      <c r="Z2037" s="2044"/>
    </row>
    <row r="2038" spans="26:26">
      <c r="Z2038" s="2044"/>
    </row>
    <row r="2039" spans="26:26">
      <c r="Z2039" s="2044"/>
    </row>
    <row r="2040" spans="26:26">
      <c r="Z2040" s="2044"/>
    </row>
    <row r="2041" spans="26:26">
      <c r="Z2041" s="2044"/>
    </row>
    <row r="2042" spans="26:26">
      <c r="Z2042" s="2044"/>
    </row>
    <row r="2043" spans="26:26">
      <c r="Z2043" s="2044"/>
    </row>
    <row r="2044" spans="26:26">
      <c r="Z2044" s="2044"/>
    </row>
    <row r="2045" spans="26:26">
      <c r="Z2045" s="2044"/>
    </row>
    <row r="2046" spans="26:26">
      <c r="Z2046" s="2044"/>
    </row>
    <row r="2047" spans="26:26">
      <c r="Z2047" s="2044"/>
    </row>
    <row r="2048" spans="26:26">
      <c r="Z2048" s="2044"/>
    </row>
    <row r="2049" spans="26:26">
      <c r="Z2049" s="2044"/>
    </row>
    <row r="2050" spans="26:26">
      <c r="Z2050" s="2044"/>
    </row>
    <row r="2051" spans="26:26">
      <c r="Z2051" s="2044"/>
    </row>
    <row r="2052" spans="26:26">
      <c r="Z2052" s="2044"/>
    </row>
    <row r="2053" spans="26:26">
      <c r="Z2053" s="2044"/>
    </row>
    <row r="2054" spans="26:26">
      <c r="Z2054" s="2044"/>
    </row>
    <row r="2055" spans="26:26">
      <c r="Z2055" s="2044"/>
    </row>
    <row r="2056" spans="26:26">
      <c r="Z2056" s="2044"/>
    </row>
    <row r="2057" spans="26:26">
      <c r="Z2057" s="2044"/>
    </row>
    <row r="2058" spans="26:26">
      <c r="Z2058" s="2044"/>
    </row>
    <row r="2059" spans="26:26">
      <c r="Z2059" s="2044"/>
    </row>
    <row r="2060" spans="26:26">
      <c r="Z2060" s="2044"/>
    </row>
    <row r="2061" spans="26:26">
      <c r="Z2061" s="2044"/>
    </row>
    <row r="2062" spans="26:26">
      <c r="Z2062" s="2044"/>
    </row>
    <row r="2063" spans="26:26">
      <c r="Z2063" s="2044"/>
    </row>
    <row r="2064" spans="26:26">
      <c r="Z2064" s="2044"/>
    </row>
    <row r="2065" spans="26:26">
      <c r="Z2065" s="2044"/>
    </row>
    <row r="2066" spans="26:26">
      <c r="Z2066" s="2044"/>
    </row>
    <row r="2067" spans="26:26">
      <c r="Z2067" s="2044"/>
    </row>
    <row r="2068" spans="26:26">
      <c r="Z2068" s="2044"/>
    </row>
    <row r="2069" spans="26:26">
      <c r="Z2069" s="2044"/>
    </row>
    <row r="2070" spans="26:26">
      <c r="Z2070" s="2044"/>
    </row>
    <row r="2071" spans="26:26">
      <c r="Z2071" s="2044"/>
    </row>
    <row r="2072" spans="26:26">
      <c r="Z2072" s="2044"/>
    </row>
    <row r="2073" spans="26:26">
      <c r="Z2073" s="2044"/>
    </row>
    <row r="2074" spans="26:26">
      <c r="Z2074" s="2044"/>
    </row>
    <row r="2075" spans="26:26">
      <c r="Z2075" s="2044"/>
    </row>
    <row r="2076" spans="26:26">
      <c r="Z2076" s="2044"/>
    </row>
    <row r="2077" spans="26:26">
      <c r="Z2077" s="2044"/>
    </row>
    <row r="2078" spans="26:26">
      <c r="Z2078" s="2044"/>
    </row>
    <row r="2079" spans="26:26">
      <c r="Z2079" s="2044"/>
    </row>
    <row r="2080" spans="26:26">
      <c r="Z2080" s="2044"/>
    </row>
    <row r="2081" spans="26:26">
      <c r="Z2081" s="2044"/>
    </row>
    <row r="2082" spans="26:26">
      <c r="Z2082" s="2044"/>
    </row>
    <row r="2083" spans="26:26">
      <c r="Z2083" s="2044"/>
    </row>
    <row r="2084" spans="26:26">
      <c r="Z2084" s="2044"/>
    </row>
    <row r="2085" spans="26:26">
      <c r="Z2085" s="2044"/>
    </row>
    <row r="2086" spans="26:26">
      <c r="Z2086" s="2044"/>
    </row>
    <row r="2087" spans="26:26">
      <c r="Z2087" s="2044"/>
    </row>
    <row r="2088" spans="26:26">
      <c r="Z2088" s="2044"/>
    </row>
    <row r="2089" spans="26:26">
      <c r="Z2089" s="2044"/>
    </row>
    <row r="2090" spans="26:26">
      <c r="Z2090" s="2044"/>
    </row>
    <row r="2091" spans="26:26">
      <c r="Z2091" s="2044"/>
    </row>
    <row r="2092" spans="26:26">
      <c r="Z2092" s="2044"/>
    </row>
    <row r="2093" spans="26:26">
      <c r="Z2093" s="2044"/>
    </row>
    <row r="2094" spans="26:26">
      <c r="Z2094" s="2044"/>
    </row>
    <row r="2095" spans="26:26">
      <c r="Z2095" s="2044"/>
    </row>
    <row r="2096" spans="26:26">
      <c r="Z2096" s="2044"/>
    </row>
    <row r="2097" spans="26:26">
      <c r="Z2097" s="2044"/>
    </row>
    <row r="2098" spans="26:26">
      <c r="Z2098" s="2044"/>
    </row>
    <row r="2099" spans="26:26">
      <c r="Z2099" s="2044"/>
    </row>
    <row r="2100" spans="26:26">
      <c r="Z2100" s="2044"/>
    </row>
    <row r="2101" spans="26:26">
      <c r="Z2101" s="2044"/>
    </row>
    <row r="2102" spans="26:26">
      <c r="Z2102" s="2044"/>
    </row>
    <row r="2103" spans="26:26">
      <c r="Z2103" s="2044"/>
    </row>
    <row r="2104" spans="26:26">
      <c r="Z2104" s="2044"/>
    </row>
    <row r="2105" spans="26:26">
      <c r="Z2105" s="2044"/>
    </row>
    <row r="2106" spans="26:26">
      <c r="Z2106" s="2044"/>
    </row>
    <row r="2107" spans="26:26">
      <c r="Z2107" s="2044"/>
    </row>
    <row r="2108" spans="26:26">
      <c r="Z2108" s="2044"/>
    </row>
    <row r="2109" spans="26:26">
      <c r="Z2109" s="2044"/>
    </row>
    <row r="2110" spans="26:26">
      <c r="Z2110" s="2044"/>
    </row>
    <row r="2111" spans="26:26">
      <c r="Z2111" s="2044"/>
    </row>
    <row r="2112" spans="26:26">
      <c r="Z2112" s="2044"/>
    </row>
    <row r="2113" spans="26:26">
      <c r="Z2113" s="2044"/>
    </row>
    <row r="2114" spans="26:26">
      <c r="Z2114" s="2044"/>
    </row>
    <row r="2115" spans="26:26">
      <c r="Z2115" s="2044"/>
    </row>
    <row r="2116" spans="26:26">
      <c r="Z2116" s="2044"/>
    </row>
    <row r="2117" spans="26:26">
      <c r="Z2117" s="2044"/>
    </row>
    <row r="2118" spans="26:26">
      <c r="Z2118" s="2044"/>
    </row>
    <row r="2119" spans="26:26">
      <c r="Z2119" s="2044"/>
    </row>
    <row r="2120" spans="26:26">
      <c r="Z2120" s="2044"/>
    </row>
    <row r="2121" spans="26:26">
      <c r="Z2121" s="2044"/>
    </row>
    <row r="2122" spans="26:26">
      <c r="Z2122" s="2044"/>
    </row>
    <row r="2123" spans="26:26">
      <c r="Z2123" s="2044"/>
    </row>
    <row r="2124" spans="26:26">
      <c r="Z2124" s="2044"/>
    </row>
    <row r="2125" spans="26:26">
      <c r="Z2125" s="2044"/>
    </row>
    <row r="2126" spans="26:26">
      <c r="Z2126" s="2044"/>
    </row>
    <row r="2127" spans="26:26">
      <c r="Z2127" s="2044"/>
    </row>
    <row r="2128" spans="26:26">
      <c r="Z2128" s="2044"/>
    </row>
    <row r="2129" spans="26:26">
      <c r="Z2129" s="2044"/>
    </row>
    <row r="2130" spans="26:26">
      <c r="Z2130" s="2044"/>
    </row>
    <row r="2131" spans="26:26">
      <c r="Z2131" s="2044"/>
    </row>
    <row r="2132" spans="26:26">
      <c r="Z2132" s="2044"/>
    </row>
    <row r="2133" spans="26:26">
      <c r="Z2133" s="2044"/>
    </row>
    <row r="2134" spans="26:26">
      <c r="Z2134" s="2044"/>
    </row>
    <row r="2135" spans="26:26">
      <c r="Z2135" s="2044"/>
    </row>
    <row r="2136" spans="26:26">
      <c r="Z2136" s="2044"/>
    </row>
    <row r="2137" spans="26:26">
      <c r="Z2137" s="2044"/>
    </row>
    <row r="2138" spans="26:26">
      <c r="Z2138" s="2044"/>
    </row>
    <row r="2139" spans="26:26">
      <c r="Z2139" s="2044"/>
    </row>
    <row r="2140" spans="26:26">
      <c r="Z2140" s="2044"/>
    </row>
    <row r="2141" spans="26:26">
      <c r="Z2141" s="2044"/>
    </row>
    <row r="2142" spans="26:26">
      <c r="Z2142" s="2044"/>
    </row>
    <row r="2143" spans="26:26">
      <c r="Z2143" s="2044"/>
    </row>
    <row r="2144" spans="26:26">
      <c r="Z2144" s="2044"/>
    </row>
    <row r="2145" spans="26:26">
      <c r="Z2145" s="2044"/>
    </row>
    <row r="2146" spans="26:26">
      <c r="Z2146" s="2044"/>
    </row>
    <row r="2147" spans="26:26">
      <c r="Z2147" s="2044"/>
    </row>
    <row r="2148" spans="26:26">
      <c r="Z2148" s="2044"/>
    </row>
    <row r="2149" spans="26:26">
      <c r="Z2149" s="2044"/>
    </row>
    <row r="2150" spans="26:26">
      <c r="Z2150" s="2044"/>
    </row>
    <row r="2151" spans="26:26">
      <c r="Z2151" s="2044"/>
    </row>
    <row r="2152" spans="26:26">
      <c r="Z2152" s="2044"/>
    </row>
    <row r="2153" spans="26:26">
      <c r="Z2153" s="2044"/>
    </row>
    <row r="2154" spans="26:26">
      <c r="Z2154" s="2044"/>
    </row>
    <row r="2155" spans="26:26">
      <c r="Z2155" s="2044"/>
    </row>
    <row r="2156" spans="26:26">
      <c r="Z2156" s="2044"/>
    </row>
    <row r="2157" spans="26:26">
      <c r="Z2157" s="2044"/>
    </row>
    <row r="2158" spans="26:26">
      <c r="Z2158" s="2044"/>
    </row>
    <row r="2159" spans="26:26">
      <c r="Z2159" s="2044"/>
    </row>
    <row r="2160" spans="26:26">
      <c r="Z2160" s="2044"/>
    </row>
    <row r="2161" spans="26:26">
      <c r="Z2161" s="2044"/>
    </row>
    <row r="2162" spans="26:26">
      <c r="Z2162" s="2044"/>
    </row>
    <row r="2163" spans="26:26">
      <c r="Z2163" s="2044"/>
    </row>
    <row r="2164" spans="26:26">
      <c r="Z2164" s="2044"/>
    </row>
    <row r="2165" spans="26:26">
      <c r="Z2165" s="2044"/>
    </row>
    <row r="2166" spans="26:26">
      <c r="Z2166" s="2044"/>
    </row>
    <row r="2167" spans="26:26">
      <c r="Z2167" s="2044"/>
    </row>
    <row r="2168" spans="26:26">
      <c r="Z2168" s="2044"/>
    </row>
    <row r="2169" spans="26:26">
      <c r="Z2169" s="2044"/>
    </row>
    <row r="2170" spans="26:26">
      <c r="Z2170" s="2044"/>
    </row>
    <row r="2171" spans="26:26">
      <c r="Z2171" s="2044"/>
    </row>
    <row r="2172" spans="26:26">
      <c r="Z2172" s="2044"/>
    </row>
    <row r="2173" spans="26:26">
      <c r="Z2173" s="2044"/>
    </row>
    <row r="2174" spans="26:26">
      <c r="Z2174" s="2044"/>
    </row>
    <row r="2175" spans="26:26">
      <c r="Z2175" s="2044"/>
    </row>
    <row r="2176" spans="26:26">
      <c r="Z2176" s="2044"/>
    </row>
    <row r="2177" spans="26:26">
      <c r="Z2177" s="2044"/>
    </row>
    <row r="2178" spans="26:26">
      <c r="Z2178" s="2044"/>
    </row>
    <row r="2179" spans="26:26">
      <c r="Z2179" s="2044"/>
    </row>
    <row r="2180" spans="26:26">
      <c r="Z2180" s="2044"/>
    </row>
    <row r="2181" spans="26:26">
      <c r="Z2181" s="2044"/>
    </row>
    <row r="2182" spans="26:26">
      <c r="Z2182" s="2044"/>
    </row>
    <row r="2183" spans="26:26">
      <c r="Z2183" s="2044"/>
    </row>
    <row r="2184" spans="26:26">
      <c r="Z2184" s="2044"/>
    </row>
    <row r="2185" spans="26:26">
      <c r="Z2185" s="2044"/>
    </row>
    <row r="2186" spans="26:26">
      <c r="Z2186" s="2044"/>
    </row>
    <row r="2187" spans="26:26">
      <c r="Z2187" s="2044"/>
    </row>
    <row r="2188" spans="26:26">
      <c r="Z2188" s="2044"/>
    </row>
    <row r="2189" spans="26:26">
      <c r="Z2189" s="2044"/>
    </row>
    <row r="2190" spans="26:26">
      <c r="Z2190" s="2044"/>
    </row>
    <row r="2191" spans="26:26">
      <c r="Z2191" s="2044"/>
    </row>
    <row r="2192" spans="26:26">
      <c r="Z2192" s="2044"/>
    </row>
    <row r="2193" spans="26:26">
      <c r="Z2193" s="2044"/>
    </row>
    <row r="2194" spans="26:26">
      <c r="Z2194" s="2044"/>
    </row>
    <row r="2195" spans="26:26">
      <c r="Z2195" s="2044"/>
    </row>
    <row r="2196" spans="26:26">
      <c r="Z2196" s="2044"/>
    </row>
    <row r="2197" spans="26:26">
      <c r="Z2197" s="2044"/>
    </row>
    <row r="2198" spans="26:26">
      <c r="Z2198" s="2044"/>
    </row>
    <row r="2199" spans="26:26">
      <c r="Z2199" s="2044"/>
    </row>
    <row r="2200" spans="26:26">
      <c r="Z2200" s="2044"/>
    </row>
    <row r="2201" spans="26:26">
      <c r="Z2201" s="2044"/>
    </row>
    <row r="2202" spans="26:26">
      <c r="Z2202" s="2044"/>
    </row>
    <row r="2203" spans="26:26">
      <c r="Z2203" s="2044"/>
    </row>
    <row r="2204" spans="26:26">
      <c r="Z2204" s="2044"/>
    </row>
    <row r="2205" spans="26:26">
      <c r="Z2205" s="2044"/>
    </row>
    <row r="2206" spans="26:26">
      <c r="Z2206" s="2044"/>
    </row>
    <row r="2207" spans="26:26">
      <c r="Z2207" s="2044"/>
    </row>
    <row r="2208" spans="26:26">
      <c r="Z2208" s="2044"/>
    </row>
    <row r="2209" spans="26:26">
      <c r="Z2209" s="2044"/>
    </row>
    <row r="2210" spans="26:26">
      <c r="Z2210" s="2044"/>
    </row>
    <row r="2211" spans="26:26">
      <c r="Z2211" s="2044"/>
    </row>
    <row r="2212" spans="26:26">
      <c r="Z2212" s="2044"/>
    </row>
    <row r="2213" spans="26:26">
      <c r="Z2213" s="2044"/>
    </row>
    <row r="2214" spans="26:26">
      <c r="Z2214" s="2044"/>
    </row>
    <row r="2215" spans="26:26">
      <c r="Z2215" s="2044"/>
    </row>
    <row r="2216" spans="26:26">
      <c r="Z2216" s="2044"/>
    </row>
    <row r="2217" spans="26:26">
      <c r="Z2217" s="2044"/>
    </row>
    <row r="2218" spans="26:26">
      <c r="Z2218" s="2044"/>
    </row>
    <row r="2219" spans="26:26">
      <c r="Z2219" s="2044"/>
    </row>
    <row r="2220" spans="26:26">
      <c r="Z2220" s="2044"/>
    </row>
    <row r="2221" spans="26:26">
      <c r="Z2221" s="2044"/>
    </row>
    <row r="2222" spans="26:26">
      <c r="Z2222" s="2044"/>
    </row>
    <row r="2223" spans="26:26">
      <c r="Z2223" s="2044"/>
    </row>
    <row r="2224" spans="26:26">
      <c r="Z2224" s="2044"/>
    </row>
    <row r="2225" spans="26:26">
      <c r="Z2225" s="2044"/>
    </row>
    <row r="2226" spans="26:26">
      <c r="Z2226" s="2044"/>
    </row>
    <row r="2227" spans="26:26">
      <c r="Z2227" s="2044"/>
    </row>
    <row r="2228" spans="26:26">
      <c r="Z2228" s="2044"/>
    </row>
    <row r="2229" spans="26:26">
      <c r="Z2229" s="2044"/>
    </row>
    <row r="2230" spans="26:26">
      <c r="Z2230" s="2044"/>
    </row>
    <row r="2231" spans="26:26">
      <c r="Z2231" s="2044"/>
    </row>
    <row r="2232" spans="26:26">
      <c r="Z2232" s="2044"/>
    </row>
    <row r="2233" spans="26:26">
      <c r="Z2233" s="2044"/>
    </row>
    <row r="2234" spans="26:26">
      <c r="Z2234" s="2044"/>
    </row>
    <row r="2235" spans="26:26">
      <c r="Z2235" s="2044"/>
    </row>
    <row r="2236" spans="26:26">
      <c r="Z2236" s="2044"/>
    </row>
    <row r="2237" spans="26:26">
      <c r="Z2237" s="2044"/>
    </row>
    <row r="2238" spans="26:26">
      <c r="Z2238" s="2044"/>
    </row>
    <row r="2239" spans="26:26">
      <c r="Z2239" s="2044"/>
    </row>
    <row r="2240" spans="26:26">
      <c r="Z2240" s="2044"/>
    </row>
    <row r="2241" spans="26:26">
      <c r="Z2241" s="2044"/>
    </row>
    <row r="2242" spans="26:26">
      <c r="Z2242" s="2044"/>
    </row>
    <row r="2243" spans="26:26">
      <c r="Z2243" s="2044"/>
    </row>
    <row r="2244" spans="26:26">
      <c r="Z2244" s="2044"/>
    </row>
    <row r="2245" spans="26:26">
      <c r="Z2245" s="2044"/>
    </row>
    <row r="2246" spans="26:26">
      <c r="Z2246" s="2044"/>
    </row>
    <row r="2247" spans="26:26">
      <c r="Z2247" s="2044"/>
    </row>
    <row r="2248" spans="26:26">
      <c r="Z2248" s="2044"/>
    </row>
    <row r="2249" spans="26:26">
      <c r="Z2249" s="2044"/>
    </row>
    <row r="2250" spans="26:26">
      <c r="Z2250" s="2044"/>
    </row>
    <row r="2251" spans="26:26">
      <c r="Z2251" s="2044"/>
    </row>
    <row r="2252" spans="26:26">
      <c r="Z2252" s="2044"/>
    </row>
    <row r="2253" spans="26:26">
      <c r="Z2253" s="2044"/>
    </row>
    <row r="2254" spans="26:26">
      <c r="Z2254" s="2044"/>
    </row>
    <row r="2255" spans="26:26">
      <c r="Z2255" s="2044"/>
    </row>
    <row r="2256" spans="26:26">
      <c r="Z2256" s="2044"/>
    </row>
    <row r="2257" spans="26:26">
      <c r="Z2257" s="2044"/>
    </row>
    <row r="2258" spans="26:26">
      <c r="Z2258" s="2044"/>
    </row>
    <row r="2259" spans="26:26">
      <c r="Z2259" s="2044"/>
    </row>
    <row r="2260" spans="26:26">
      <c r="Z2260" s="2044"/>
    </row>
    <row r="2261" spans="26:26">
      <c r="Z2261" s="2044"/>
    </row>
    <row r="2262" spans="26:26">
      <c r="Z2262" s="2044"/>
    </row>
    <row r="2263" spans="26:26">
      <c r="Z2263" s="2044"/>
    </row>
    <row r="2264" spans="26:26">
      <c r="Z2264" s="2044"/>
    </row>
    <row r="2265" spans="26:26">
      <c r="Z2265" s="2044"/>
    </row>
    <row r="2266" spans="26:26">
      <c r="Z2266" s="2044"/>
    </row>
    <row r="2267" spans="26:26">
      <c r="Z2267" s="2044"/>
    </row>
    <row r="2268" spans="26:26">
      <c r="Z2268" s="2044"/>
    </row>
    <row r="2269" spans="26:26">
      <c r="Z2269" s="2044"/>
    </row>
    <row r="2270" spans="26:26">
      <c r="Z2270" s="2044"/>
    </row>
    <row r="2271" spans="26:26">
      <c r="Z2271" s="2044"/>
    </row>
    <row r="2272" spans="26:26">
      <c r="Z2272" s="2044"/>
    </row>
    <row r="2273" spans="26:26">
      <c r="Z2273" s="2044"/>
    </row>
    <row r="2274" spans="26:26">
      <c r="Z2274" s="2044"/>
    </row>
    <row r="2275" spans="26:26">
      <c r="Z2275" s="2044"/>
    </row>
    <row r="2276" spans="26:26">
      <c r="Z2276" s="2044"/>
    </row>
    <row r="2277" spans="26:26">
      <c r="Z2277" s="2044"/>
    </row>
    <row r="2278" spans="26:26">
      <c r="Z2278" s="2044"/>
    </row>
    <row r="2279" spans="26:26">
      <c r="Z2279" s="2044"/>
    </row>
    <row r="2280" spans="26:26">
      <c r="Z2280" s="2044"/>
    </row>
    <row r="2281" spans="26:26">
      <c r="Z2281" s="2044"/>
    </row>
    <row r="2282" spans="26:26">
      <c r="Z2282" s="2044"/>
    </row>
    <row r="2283" spans="26:26">
      <c r="Z2283" s="2044"/>
    </row>
    <row r="2284" spans="26:26">
      <c r="Z2284" s="2044"/>
    </row>
    <row r="2285" spans="26:26">
      <c r="Z2285" s="2044"/>
    </row>
    <row r="2286" spans="26:26">
      <c r="Z2286" s="2044"/>
    </row>
    <row r="2287" spans="26:26">
      <c r="Z2287" s="2044"/>
    </row>
    <row r="2288" spans="26:26">
      <c r="Z2288" s="2044"/>
    </row>
    <row r="2289" spans="26:26">
      <c r="Z2289" s="2044"/>
    </row>
    <row r="2290" spans="26:26">
      <c r="Z2290" s="2044"/>
    </row>
    <row r="2291" spans="26:26">
      <c r="Z2291" s="2044"/>
    </row>
    <row r="2292" spans="26:26">
      <c r="Z2292" s="2044"/>
    </row>
    <row r="2293" spans="26:26">
      <c r="Z2293" s="2044"/>
    </row>
    <row r="2294" spans="26:26">
      <c r="Z2294" s="2044"/>
    </row>
    <row r="2295" spans="26:26">
      <c r="Z2295" s="2044"/>
    </row>
    <row r="2296" spans="26:26">
      <c r="Z2296" s="2044"/>
    </row>
    <row r="2297" spans="26:26">
      <c r="Z2297" s="2044"/>
    </row>
    <row r="2298" spans="26:26">
      <c r="Z2298" s="2044"/>
    </row>
    <row r="2299" spans="26:26">
      <c r="Z2299" s="2044"/>
    </row>
    <row r="2300" spans="26:26">
      <c r="Z2300" s="2044"/>
    </row>
    <row r="2301" spans="26:26">
      <c r="Z2301" s="2044"/>
    </row>
    <row r="2302" spans="26:26">
      <c r="Z2302" s="2044"/>
    </row>
    <row r="2303" spans="26:26">
      <c r="Z2303" s="2044"/>
    </row>
    <row r="2304" spans="26:26">
      <c r="Z2304" s="2044"/>
    </row>
    <row r="2305" spans="26:26">
      <c r="Z2305" s="2044"/>
    </row>
    <row r="2306" spans="26:26">
      <c r="Z2306" s="2044"/>
    </row>
    <row r="2307" spans="26:26">
      <c r="Z2307" s="2044"/>
    </row>
    <row r="2308" spans="26:26">
      <c r="Z2308" s="2044"/>
    </row>
    <row r="2309" spans="26:26">
      <c r="Z2309" s="2044"/>
    </row>
    <row r="2310" spans="26:26">
      <c r="Z2310" s="2044"/>
    </row>
    <row r="2311" spans="26:26">
      <c r="Z2311" s="2044"/>
    </row>
    <row r="2312" spans="26:26">
      <c r="Z2312" s="2044"/>
    </row>
    <row r="2313" spans="26:26">
      <c r="Z2313" s="2044"/>
    </row>
    <row r="2314" spans="26:26">
      <c r="Z2314" s="2044"/>
    </row>
    <row r="2315" spans="26:26">
      <c r="Z2315" s="2044"/>
    </row>
    <row r="2316" spans="26:26">
      <c r="Z2316" s="2044"/>
    </row>
    <row r="2317" spans="26:26">
      <c r="Z2317" s="2044"/>
    </row>
    <row r="2318" spans="26:26">
      <c r="Z2318" s="2044"/>
    </row>
    <row r="2319" spans="26:26">
      <c r="Z2319" s="2044"/>
    </row>
    <row r="2320" spans="26:26">
      <c r="Z2320" s="2044"/>
    </row>
    <row r="2321" spans="26:26">
      <c r="Z2321" s="2044"/>
    </row>
    <row r="2322" spans="26:26">
      <c r="Z2322" s="2044"/>
    </row>
    <row r="2323" spans="26:26">
      <c r="Z2323" s="2044"/>
    </row>
    <row r="2324" spans="26:26">
      <c r="Z2324" s="2044"/>
    </row>
    <row r="2325" spans="26:26">
      <c r="Z2325" s="2044"/>
    </row>
    <row r="2326" spans="26:26">
      <c r="Z2326" s="2044"/>
    </row>
    <row r="2327" spans="26:26">
      <c r="Z2327" s="2044"/>
    </row>
    <row r="2328" spans="26:26">
      <c r="Z2328" s="2044"/>
    </row>
    <row r="2329" spans="26:26">
      <c r="Z2329" s="2044"/>
    </row>
    <row r="2330" spans="26:26">
      <c r="Z2330" s="2044"/>
    </row>
    <row r="2331" spans="26:26">
      <c r="Z2331" s="2044"/>
    </row>
    <row r="2332" spans="26:26">
      <c r="Z2332" s="2044"/>
    </row>
    <row r="2333" spans="26:26">
      <c r="Z2333" s="2044"/>
    </row>
    <row r="2334" spans="26:26">
      <c r="Z2334" s="2044"/>
    </row>
    <row r="2335" spans="26:26">
      <c r="Z2335" s="2044"/>
    </row>
    <row r="2336" spans="26:26">
      <c r="Z2336" s="2044"/>
    </row>
    <row r="2337" spans="26:26">
      <c r="Z2337" s="2044"/>
    </row>
    <row r="2338" spans="26:26">
      <c r="Z2338" s="2044"/>
    </row>
    <row r="2339" spans="26:26">
      <c r="Z2339" s="2044"/>
    </row>
    <row r="2340" spans="26:26">
      <c r="Z2340" s="2044"/>
    </row>
    <row r="2341" spans="26:26">
      <c r="Z2341" s="2044"/>
    </row>
    <row r="2342" spans="26:26">
      <c r="Z2342" s="2044"/>
    </row>
    <row r="2343" spans="26:26">
      <c r="Z2343" s="2044"/>
    </row>
    <row r="2344" spans="26:26">
      <c r="Z2344" s="2044"/>
    </row>
    <row r="2345" spans="26:26">
      <c r="Z2345" s="2044"/>
    </row>
    <row r="2346" spans="26:26">
      <c r="Z2346" s="2044"/>
    </row>
    <row r="2347" spans="26:26">
      <c r="Z2347" s="2044"/>
    </row>
    <row r="2348" spans="26:26">
      <c r="Z2348" s="2044"/>
    </row>
    <row r="2349" spans="26:26">
      <c r="Z2349" s="2044"/>
    </row>
    <row r="2350" spans="26:26">
      <c r="Z2350" s="2044"/>
    </row>
    <row r="2351" spans="26:26">
      <c r="Z2351" s="2044"/>
    </row>
    <row r="2352" spans="26:26">
      <c r="Z2352" s="2044"/>
    </row>
    <row r="2353" spans="26:26">
      <c r="Z2353" s="2044"/>
    </row>
    <row r="2354" spans="26:26">
      <c r="Z2354" s="2044"/>
    </row>
    <row r="2355" spans="26:26">
      <c r="Z2355" s="2044"/>
    </row>
    <row r="2356" spans="26:26">
      <c r="Z2356" s="2044"/>
    </row>
    <row r="2357" spans="26:26">
      <c r="Z2357" s="2044"/>
    </row>
    <row r="2358" spans="26:26">
      <c r="Z2358" s="2044"/>
    </row>
    <row r="2359" spans="26:26">
      <c r="Z2359" s="2044"/>
    </row>
    <row r="2360" spans="26:26">
      <c r="Z2360" s="2044"/>
    </row>
    <row r="2361" spans="26:26">
      <c r="Z2361" s="2044"/>
    </row>
    <row r="2362" spans="26:26">
      <c r="Z2362" s="2044"/>
    </row>
    <row r="2363" spans="26:26">
      <c r="Z2363" s="2044"/>
    </row>
    <row r="2364" spans="26:26">
      <c r="Z2364" s="2044"/>
    </row>
    <row r="2365" spans="26:26">
      <c r="Z2365" s="2044"/>
    </row>
    <row r="2366" spans="26:26">
      <c r="Z2366" s="2044"/>
    </row>
    <row r="2367" spans="26:26">
      <c r="Z2367" s="2044"/>
    </row>
    <row r="2368" spans="26:26">
      <c r="Z2368" s="2044"/>
    </row>
    <row r="2369" spans="26:26">
      <c r="Z2369" s="2044"/>
    </row>
    <row r="2370" spans="26:26">
      <c r="Z2370" s="2044"/>
    </row>
    <row r="2371" spans="26:26">
      <c r="Z2371" s="2044"/>
    </row>
    <row r="2372" spans="26:26">
      <c r="Z2372" s="2044"/>
    </row>
    <row r="2373" spans="26:26">
      <c r="Z2373" s="2044"/>
    </row>
    <row r="2374" spans="26:26">
      <c r="Z2374" s="2044"/>
    </row>
    <row r="2375" spans="26:26">
      <c r="Z2375" s="2044"/>
    </row>
    <row r="2376" spans="26:26">
      <c r="Z2376" s="2044"/>
    </row>
    <row r="2377" spans="26:26">
      <c r="Z2377" s="2044"/>
    </row>
    <row r="2378" spans="26:26">
      <c r="Z2378" s="2044"/>
    </row>
    <row r="2379" spans="26:26">
      <c r="Z2379" s="2044"/>
    </row>
    <row r="2380" spans="26:26">
      <c r="Z2380" s="2044"/>
    </row>
    <row r="2381" spans="26:26">
      <c r="Z2381" s="2044"/>
    </row>
    <row r="2382" spans="26:26">
      <c r="Z2382" s="2044"/>
    </row>
    <row r="2383" spans="26:26">
      <c r="Z2383" s="2044"/>
    </row>
    <row r="2384" spans="26:26">
      <c r="Z2384" s="2044"/>
    </row>
    <row r="2385" spans="26:26">
      <c r="Z2385" s="2044"/>
    </row>
    <row r="2386" spans="26:26">
      <c r="Z2386" s="2044"/>
    </row>
    <row r="2387" spans="26:26">
      <c r="Z2387" s="2044"/>
    </row>
    <row r="2388" spans="26:26">
      <c r="Z2388" s="2044"/>
    </row>
    <row r="2389" spans="26:26">
      <c r="Z2389" s="2044"/>
    </row>
    <row r="2390" spans="26:26">
      <c r="Z2390" s="2044"/>
    </row>
    <row r="2391" spans="26:26">
      <c r="Z2391" s="2044"/>
    </row>
    <row r="2392" spans="26:26">
      <c r="Z2392" s="2044"/>
    </row>
    <row r="2393" spans="26:26">
      <c r="Z2393" s="2044"/>
    </row>
    <row r="2394" spans="26:26">
      <c r="Z2394" s="2044"/>
    </row>
    <row r="2395" spans="26:26">
      <c r="Z2395" s="2044"/>
    </row>
    <row r="2396" spans="26:26">
      <c r="Z2396" s="2044"/>
    </row>
    <row r="2397" spans="26:26">
      <c r="Z2397" s="2044"/>
    </row>
    <row r="2398" spans="26:26">
      <c r="Z2398" s="2044"/>
    </row>
    <row r="2399" spans="26:26">
      <c r="Z2399" s="2044"/>
    </row>
    <row r="2400" spans="26:26">
      <c r="Z2400" s="2044"/>
    </row>
    <row r="2401" spans="26:26">
      <c r="Z2401" s="2044"/>
    </row>
    <row r="2402" spans="26:26">
      <c r="Z2402" s="2044"/>
    </row>
    <row r="2403" spans="26:26">
      <c r="Z2403" s="2044"/>
    </row>
    <row r="2404" spans="26:26">
      <c r="Z2404" s="2044"/>
    </row>
    <row r="2405" spans="26:26">
      <c r="Z2405" s="2044"/>
    </row>
    <row r="2406" spans="26:26">
      <c r="Z2406" s="2044"/>
    </row>
    <row r="2407" spans="26:26">
      <c r="Z2407" s="2044"/>
    </row>
    <row r="2408" spans="26:26">
      <c r="Z2408" s="2044"/>
    </row>
    <row r="2409" spans="26:26">
      <c r="Z2409" s="2044"/>
    </row>
    <row r="2410" spans="26:26">
      <c r="Z2410" s="2044"/>
    </row>
    <row r="2411" spans="26:26">
      <c r="Z2411" s="2044"/>
    </row>
    <row r="2412" spans="26:26">
      <c r="Z2412" s="2044"/>
    </row>
    <row r="2413" spans="26:26">
      <c r="Z2413" s="2044"/>
    </row>
    <row r="2414" spans="26:26">
      <c r="Z2414" s="2044"/>
    </row>
    <row r="2415" spans="26:26">
      <c r="Z2415" s="2044"/>
    </row>
    <row r="2416" spans="26:26">
      <c r="Z2416" s="2044"/>
    </row>
    <row r="2417" spans="26:26">
      <c r="Z2417" s="2044"/>
    </row>
    <row r="2418" spans="26:26">
      <c r="Z2418" s="2044"/>
    </row>
    <row r="2419" spans="26:26">
      <c r="Z2419" s="2044"/>
    </row>
    <row r="2420" spans="26:26">
      <c r="Z2420" s="2044"/>
    </row>
    <row r="2421" spans="26:26">
      <c r="Z2421" s="2044"/>
    </row>
    <row r="2422" spans="26:26">
      <c r="Z2422" s="2044"/>
    </row>
    <row r="2423" spans="26:26">
      <c r="Z2423" s="2044"/>
    </row>
    <row r="2424" spans="26:26">
      <c r="Z2424" s="2044"/>
    </row>
    <row r="2425" spans="26:26">
      <c r="Z2425" s="2044"/>
    </row>
    <row r="2426" spans="26:26">
      <c r="Z2426" s="2044"/>
    </row>
    <row r="2427" spans="26:26">
      <c r="Z2427" s="2044"/>
    </row>
    <row r="2428" spans="26:26">
      <c r="Z2428" s="2044"/>
    </row>
    <row r="2429" spans="26:26">
      <c r="Z2429" s="2044"/>
    </row>
    <row r="2430" spans="26:26">
      <c r="Z2430" s="2044"/>
    </row>
    <row r="2431" spans="26:26">
      <c r="Z2431" s="2044"/>
    </row>
    <row r="2432" spans="26:26">
      <c r="Z2432" s="2044"/>
    </row>
    <row r="2433" spans="26:26">
      <c r="Z2433" s="2044"/>
    </row>
    <row r="2434" spans="26:26">
      <c r="Z2434" s="2044"/>
    </row>
    <row r="2435" spans="26:26">
      <c r="Z2435" s="2044"/>
    </row>
    <row r="2436" spans="26:26">
      <c r="Z2436" s="2044"/>
    </row>
    <row r="2437" spans="26:26">
      <c r="Z2437" s="2044"/>
    </row>
    <row r="2438" spans="26:26">
      <c r="Z2438" s="2044"/>
    </row>
    <row r="2439" spans="26:26">
      <c r="Z2439" s="2044"/>
    </row>
    <row r="2440" spans="26:26">
      <c r="Z2440" s="2044"/>
    </row>
    <row r="2441" spans="26:26">
      <c r="Z2441" s="2044"/>
    </row>
    <row r="2442" spans="26:26">
      <c r="Z2442" s="2044"/>
    </row>
    <row r="2443" spans="26:26">
      <c r="Z2443" s="2044"/>
    </row>
    <row r="2444" spans="26:26">
      <c r="Z2444" s="2044"/>
    </row>
    <row r="2445" spans="26:26">
      <c r="Z2445" s="2044"/>
    </row>
    <row r="2446" spans="26:26">
      <c r="Z2446" s="2044"/>
    </row>
    <row r="2447" spans="26:26">
      <c r="Z2447" s="2044"/>
    </row>
    <row r="2448" spans="26:26">
      <c r="Z2448" s="2044"/>
    </row>
    <row r="2449" spans="26:26">
      <c r="Z2449" s="2044"/>
    </row>
    <row r="2450" spans="26:26">
      <c r="Z2450" s="2044"/>
    </row>
    <row r="2451" spans="26:26">
      <c r="Z2451" s="2044"/>
    </row>
    <row r="2452" spans="26:26">
      <c r="Z2452" s="2044"/>
    </row>
    <row r="2453" spans="26:26">
      <c r="Z2453" s="2044"/>
    </row>
    <row r="2454" spans="26:26">
      <c r="Z2454" s="2044"/>
    </row>
    <row r="2455" spans="26:26">
      <c r="Z2455" s="2044"/>
    </row>
    <row r="2456" spans="26:26">
      <c r="Z2456" s="2044"/>
    </row>
    <row r="2457" spans="26:26">
      <c r="Z2457" s="2044"/>
    </row>
    <row r="2458" spans="26:26">
      <c r="Z2458" s="2044"/>
    </row>
    <row r="2459" spans="26:26">
      <c r="Z2459" s="2044"/>
    </row>
    <row r="2460" spans="26:26">
      <c r="Z2460" s="2044"/>
    </row>
    <row r="2461" spans="26:26">
      <c r="Z2461" s="2044"/>
    </row>
    <row r="2462" spans="26:26">
      <c r="Z2462" s="2044"/>
    </row>
    <row r="2463" spans="26:26">
      <c r="Z2463" s="2044"/>
    </row>
    <row r="2464" spans="26:26">
      <c r="Z2464" s="2044"/>
    </row>
    <row r="2465" spans="26:26">
      <c r="Z2465" s="2044"/>
    </row>
    <row r="2466" spans="26:26">
      <c r="Z2466" s="2044"/>
    </row>
    <row r="2467" spans="26:26">
      <c r="Z2467" s="2044"/>
    </row>
    <row r="2468" spans="26:26">
      <c r="Z2468" s="2044"/>
    </row>
    <row r="2469" spans="26:26">
      <c r="Z2469" s="2044"/>
    </row>
    <row r="2470" spans="26:26">
      <c r="Z2470" s="2044"/>
    </row>
    <row r="2471" spans="26:26">
      <c r="Z2471" s="2044"/>
    </row>
    <row r="2472" spans="26:26">
      <c r="Z2472" s="2044"/>
    </row>
    <row r="2473" spans="26:26">
      <c r="Z2473" s="2044"/>
    </row>
    <row r="2474" spans="26:26">
      <c r="Z2474" s="2044"/>
    </row>
    <row r="2475" spans="26:26">
      <c r="Z2475" s="2044"/>
    </row>
    <row r="2476" spans="26:26">
      <c r="Z2476" s="2044"/>
    </row>
    <row r="2477" spans="26:26">
      <c r="Z2477" s="2044"/>
    </row>
    <row r="2478" spans="26:26">
      <c r="Z2478" s="2044"/>
    </row>
    <row r="2479" spans="26:26">
      <c r="Z2479" s="2044"/>
    </row>
    <row r="2480" spans="26:26">
      <c r="Z2480" s="2044"/>
    </row>
    <row r="2481" spans="26:26">
      <c r="Z2481" s="2044"/>
    </row>
    <row r="2482" spans="26:26">
      <c r="Z2482" s="2044"/>
    </row>
    <row r="2483" spans="26:26">
      <c r="Z2483" s="2044"/>
    </row>
    <row r="2484" spans="26:26">
      <c r="Z2484" s="2044"/>
    </row>
    <row r="2485" spans="26:26">
      <c r="Z2485" s="2044"/>
    </row>
    <row r="2486" spans="26:26">
      <c r="Z2486" s="2044"/>
    </row>
    <row r="2487" spans="26:26">
      <c r="Z2487" s="2044"/>
    </row>
    <row r="2488" spans="26:26">
      <c r="Z2488" s="2044"/>
    </row>
    <row r="2489" spans="26:26">
      <c r="Z2489" s="2044"/>
    </row>
    <row r="2490" spans="26:26">
      <c r="Z2490" s="2044"/>
    </row>
    <row r="2491" spans="26:26">
      <c r="Z2491" s="2044"/>
    </row>
    <row r="2492" spans="26:26">
      <c r="Z2492" s="2044"/>
    </row>
    <row r="2493" spans="26:26">
      <c r="Z2493" s="2044"/>
    </row>
    <row r="2494" spans="26:26">
      <c r="Z2494" s="2044"/>
    </row>
    <row r="2495" spans="26:26">
      <c r="Z2495" s="2044"/>
    </row>
    <row r="2496" spans="26:26">
      <c r="Z2496" s="2044"/>
    </row>
    <row r="2497" spans="26:26">
      <c r="Z2497" s="2044"/>
    </row>
    <row r="2498" spans="26:26">
      <c r="Z2498" s="2044"/>
    </row>
    <row r="2499" spans="26:26">
      <c r="Z2499" s="2044"/>
    </row>
    <row r="2500" spans="26:26">
      <c r="Z2500" s="2044"/>
    </row>
    <row r="2501" spans="26:26">
      <c r="Z2501" s="2044"/>
    </row>
    <row r="2502" spans="26:26">
      <c r="Z2502" s="2044"/>
    </row>
    <row r="2503" spans="26:26">
      <c r="Z2503" s="2044"/>
    </row>
    <row r="2504" spans="26:26">
      <c r="Z2504" s="2044"/>
    </row>
    <row r="2505" spans="26:26">
      <c r="Z2505" s="2044"/>
    </row>
    <row r="2506" spans="26:26">
      <c r="Z2506" s="2044"/>
    </row>
    <row r="2507" spans="26:26">
      <c r="Z2507" s="2044"/>
    </row>
    <row r="2508" spans="26:26">
      <c r="Z2508" s="2044"/>
    </row>
    <row r="2509" spans="26:26">
      <c r="Z2509" s="2044"/>
    </row>
    <row r="2510" spans="26:26">
      <c r="Z2510" s="2044"/>
    </row>
    <row r="2511" spans="26:26">
      <c r="Z2511" s="2044"/>
    </row>
    <row r="2512" spans="26:26">
      <c r="Z2512" s="2044"/>
    </row>
    <row r="2513" spans="26:26">
      <c r="Z2513" s="2044"/>
    </row>
    <row r="2514" spans="26:26">
      <c r="Z2514" s="2044"/>
    </row>
    <row r="2515" spans="26:26">
      <c r="Z2515" s="2044"/>
    </row>
    <row r="2516" spans="26:26">
      <c r="Z2516" s="2044"/>
    </row>
    <row r="2517" spans="26:26">
      <c r="Z2517" s="2044"/>
    </row>
    <row r="2518" spans="26:26">
      <c r="Z2518" s="2044"/>
    </row>
    <row r="2519" spans="26:26">
      <c r="Z2519" s="2044"/>
    </row>
    <row r="2520" spans="26:26">
      <c r="Z2520" s="2044"/>
    </row>
    <row r="2521" spans="26:26">
      <c r="Z2521" s="2044"/>
    </row>
    <row r="2522" spans="26:26">
      <c r="Z2522" s="2044"/>
    </row>
    <row r="2523" spans="26:26">
      <c r="Z2523" s="2044"/>
    </row>
    <row r="2524" spans="26:26">
      <c r="Z2524" s="2044"/>
    </row>
    <row r="2525" spans="26:26">
      <c r="Z2525" s="2044"/>
    </row>
    <row r="2526" spans="26:26">
      <c r="Z2526" s="2044"/>
    </row>
    <row r="2527" spans="26:26">
      <c r="Z2527" s="2044"/>
    </row>
    <row r="2528" spans="26:26">
      <c r="Z2528" s="2044"/>
    </row>
    <row r="2529" spans="26:26">
      <c r="Z2529" s="2044"/>
    </row>
    <row r="2530" spans="26:26">
      <c r="Z2530" s="2044"/>
    </row>
    <row r="2531" spans="26:26">
      <c r="Z2531" s="2044"/>
    </row>
    <row r="2532" spans="26:26">
      <c r="Z2532" s="2044"/>
    </row>
    <row r="2533" spans="26:26">
      <c r="Z2533" s="2044"/>
    </row>
    <row r="2534" spans="26:26">
      <c r="Z2534" s="2044"/>
    </row>
    <row r="2535" spans="26:26">
      <c r="Z2535" s="2044"/>
    </row>
    <row r="2536" spans="26:26">
      <c r="Z2536" s="2044"/>
    </row>
    <row r="2537" spans="26:26">
      <c r="Z2537" s="2044"/>
    </row>
    <row r="2538" spans="26:26">
      <c r="Z2538" s="2044"/>
    </row>
    <row r="2539" spans="26:26">
      <c r="Z2539" s="2044"/>
    </row>
    <row r="2540" spans="26:26">
      <c r="Z2540" s="2044"/>
    </row>
    <row r="2541" spans="26:26">
      <c r="Z2541" s="2044"/>
    </row>
    <row r="2542" spans="26:26">
      <c r="Z2542" s="2044"/>
    </row>
    <row r="2543" spans="26:26">
      <c r="Z2543" s="2044"/>
    </row>
    <row r="2544" spans="26:26">
      <c r="Z2544" s="2044"/>
    </row>
    <row r="2545" spans="26:26">
      <c r="Z2545" s="2044"/>
    </row>
    <row r="2546" spans="26:26">
      <c r="Z2546" s="2044"/>
    </row>
    <row r="2547" spans="26:26">
      <c r="Z2547" s="2044"/>
    </row>
    <row r="2548" spans="26:26">
      <c r="Z2548" s="2044"/>
    </row>
    <row r="2549" spans="26:26">
      <c r="Z2549" s="2044"/>
    </row>
    <row r="2550" spans="26:26">
      <c r="Z2550" s="2044"/>
    </row>
    <row r="2551" spans="26:26">
      <c r="Z2551" s="2044"/>
    </row>
    <row r="2552" spans="26:26">
      <c r="Z2552" s="2044"/>
    </row>
    <row r="2553" spans="26:26">
      <c r="Z2553" s="2044"/>
    </row>
    <row r="2554" spans="26:26">
      <c r="Z2554" s="2044"/>
    </row>
    <row r="2555" spans="26:26">
      <c r="Z2555" s="2044"/>
    </row>
    <row r="2556" spans="26:26">
      <c r="Z2556" s="2044"/>
    </row>
    <row r="2557" spans="26:26">
      <c r="Z2557" s="2044"/>
    </row>
    <row r="2558" spans="26:26">
      <c r="Z2558" s="2044"/>
    </row>
    <row r="2559" spans="26:26">
      <c r="Z2559" s="2044"/>
    </row>
    <row r="2560" spans="26:26">
      <c r="Z2560" s="2044"/>
    </row>
    <row r="2561" spans="26:26">
      <c r="Z2561" s="2044"/>
    </row>
    <row r="2562" spans="26:26">
      <c r="Z2562" s="2044"/>
    </row>
    <row r="2563" spans="26:26">
      <c r="Z2563" s="2044"/>
    </row>
    <row r="2564" spans="26:26">
      <c r="Z2564" s="2044"/>
    </row>
    <row r="2565" spans="26:26">
      <c r="Z2565" s="2044"/>
    </row>
    <row r="2566" spans="26:26">
      <c r="Z2566" s="2044"/>
    </row>
    <row r="2567" spans="26:26">
      <c r="Z2567" s="2044"/>
    </row>
    <row r="2568" spans="26:26">
      <c r="Z2568" s="2044"/>
    </row>
    <row r="2569" spans="26:26">
      <c r="Z2569" s="2044"/>
    </row>
    <row r="2570" spans="26:26">
      <c r="Z2570" s="2044"/>
    </row>
    <row r="2571" spans="26:26">
      <c r="Z2571" s="2044"/>
    </row>
    <row r="2572" spans="26:26">
      <c r="Z2572" s="2044"/>
    </row>
    <row r="2573" spans="26:26">
      <c r="Z2573" s="2044"/>
    </row>
    <row r="2574" spans="26:26">
      <c r="Z2574" s="2044"/>
    </row>
    <row r="2575" spans="26:26">
      <c r="Z2575" s="2044"/>
    </row>
    <row r="2576" spans="26:26">
      <c r="Z2576" s="2044"/>
    </row>
    <row r="2577" spans="26:26">
      <c r="Z2577" s="2044"/>
    </row>
    <row r="2578" spans="26:26">
      <c r="Z2578" s="2044"/>
    </row>
    <row r="2579" spans="26:26">
      <c r="Z2579" s="2044"/>
    </row>
    <row r="2580" spans="26:26">
      <c r="Z2580" s="2044"/>
    </row>
    <row r="2581" spans="26:26">
      <c r="Z2581" s="2044"/>
    </row>
    <row r="2582" spans="26:26">
      <c r="Z2582" s="2044"/>
    </row>
    <row r="2583" spans="26:26">
      <c r="Z2583" s="2044"/>
    </row>
    <row r="2584" spans="26:26">
      <c r="Z2584" s="2044"/>
    </row>
    <row r="2585" spans="26:26">
      <c r="Z2585" s="2044"/>
    </row>
    <row r="2586" spans="26:26">
      <c r="Z2586" s="2044"/>
    </row>
    <row r="2587" spans="26:26">
      <c r="Z2587" s="2044"/>
    </row>
    <row r="2588" spans="26:26">
      <c r="Z2588" s="2044"/>
    </row>
    <row r="2589" spans="26:26">
      <c r="Z2589" s="2044"/>
    </row>
    <row r="2590" spans="26:26">
      <c r="Z2590" s="2044"/>
    </row>
    <row r="2591" spans="26:26">
      <c r="Z2591" s="2044"/>
    </row>
    <row r="2592" spans="26:26">
      <c r="Z2592" s="2044"/>
    </row>
    <row r="2593" spans="26:26">
      <c r="Z2593" s="2044"/>
    </row>
    <row r="2594" spans="26:26">
      <c r="Z2594" s="2044"/>
    </row>
    <row r="2595" spans="26:26">
      <c r="Z2595" s="2044"/>
    </row>
    <row r="2596" spans="26:26">
      <c r="Z2596" s="2044"/>
    </row>
    <row r="2597" spans="26:26">
      <c r="Z2597" s="2044"/>
    </row>
  </sheetData>
  <mergeCells count="1003">
    <mergeCell ref="B12:B13"/>
    <mergeCell ref="C12:J13"/>
    <mergeCell ref="P12:P13"/>
    <mergeCell ref="Q12:T13"/>
    <mergeCell ref="B14:B15"/>
    <mergeCell ref="C14:J15"/>
    <mergeCell ref="P14:P15"/>
    <mergeCell ref="Q14:T15"/>
    <mergeCell ref="A2:V3"/>
    <mergeCell ref="A4:V5"/>
    <mergeCell ref="B6:V7"/>
    <mergeCell ref="B8:B9"/>
    <mergeCell ref="C8:V9"/>
    <mergeCell ref="B10:B11"/>
    <mergeCell ref="C10:J11"/>
    <mergeCell ref="P10:P11"/>
    <mergeCell ref="Q10:T11"/>
    <mergeCell ref="P25:V27"/>
    <mergeCell ref="B26:M26"/>
    <mergeCell ref="N26:N27"/>
    <mergeCell ref="B29:B30"/>
    <mergeCell ref="C29:G30"/>
    <mergeCell ref="I29:I30"/>
    <mergeCell ref="J29:N30"/>
    <mergeCell ref="B20:B21"/>
    <mergeCell ref="C20:J21"/>
    <mergeCell ref="P20:P21"/>
    <mergeCell ref="Q20:T21"/>
    <mergeCell ref="B22:B23"/>
    <mergeCell ref="C22:J23"/>
    <mergeCell ref="P22:P23"/>
    <mergeCell ref="Q22:T23"/>
    <mergeCell ref="B16:B17"/>
    <mergeCell ref="C16:J17"/>
    <mergeCell ref="P16:P17"/>
    <mergeCell ref="Q16:T17"/>
    <mergeCell ref="B18:B19"/>
    <mergeCell ref="C18:J19"/>
    <mergeCell ref="P18:P19"/>
    <mergeCell ref="Q18:T19"/>
    <mergeCell ref="G37:H37"/>
    <mergeCell ref="U37:V37"/>
    <mergeCell ref="Y37:Y39"/>
    <mergeCell ref="B38:C38"/>
    <mergeCell ref="U38:V38"/>
    <mergeCell ref="G39:H40"/>
    <mergeCell ref="U39:V39"/>
    <mergeCell ref="P40:P41"/>
    <mergeCell ref="Q40:Q41"/>
    <mergeCell ref="R40:R41"/>
    <mergeCell ref="B33:G34"/>
    <mergeCell ref="J33:N34"/>
    <mergeCell ref="O33:Y33"/>
    <mergeCell ref="A34:A73"/>
    <mergeCell ref="P34:T38"/>
    <mergeCell ref="W34:Y36"/>
    <mergeCell ref="B35:G36"/>
    <mergeCell ref="J35:N35"/>
    <mergeCell ref="U35:V35"/>
    <mergeCell ref="U36:V36"/>
    <mergeCell ref="B72:N72"/>
    <mergeCell ref="B73:Y73"/>
    <mergeCell ref="O77:V81"/>
    <mergeCell ref="B79:M79"/>
    <mergeCell ref="N79:N80"/>
    <mergeCell ref="A82:A83"/>
    <mergeCell ref="B82:M83"/>
    <mergeCell ref="N82:N83"/>
    <mergeCell ref="O82:Y82"/>
    <mergeCell ref="Y40:Y41"/>
    <mergeCell ref="G41:H41"/>
    <mergeCell ref="B63:N63"/>
    <mergeCell ref="E64:N64"/>
    <mergeCell ref="B65:N66"/>
    <mergeCell ref="B67:N67"/>
    <mergeCell ref="S40:S41"/>
    <mergeCell ref="T40:T41"/>
    <mergeCell ref="U40:U41"/>
    <mergeCell ref="V40:V41"/>
    <mergeCell ref="W40:W41"/>
    <mergeCell ref="X40:X41"/>
    <mergeCell ref="U94:U95"/>
    <mergeCell ref="V94:V95"/>
    <mergeCell ref="W94:W95"/>
    <mergeCell ref="X94:X95"/>
    <mergeCell ref="Y94:Y95"/>
    <mergeCell ref="B95:F95"/>
    <mergeCell ref="P91:R92"/>
    <mergeCell ref="S91:T92"/>
    <mergeCell ref="U91:V91"/>
    <mergeCell ref="W91:Y93"/>
    <mergeCell ref="B92:N94"/>
    <mergeCell ref="U92:V92"/>
    <mergeCell ref="P94:P95"/>
    <mergeCell ref="Q94:Q95"/>
    <mergeCell ref="R94:R95"/>
    <mergeCell ref="S94:S95"/>
    <mergeCell ref="S87:S89"/>
    <mergeCell ref="T87:T89"/>
    <mergeCell ref="U87:U89"/>
    <mergeCell ref="M89:N89"/>
    <mergeCell ref="G90:J90"/>
    <mergeCell ref="B85:B89"/>
    <mergeCell ref="C85:I85"/>
    <mergeCell ref="F86:H86"/>
    <mergeCell ref="K86:L88"/>
    <mergeCell ref="M86:N88"/>
    <mergeCell ref="P183:P184"/>
    <mergeCell ref="Q183:X184"/>
    <mergeCell ref="B204:N204"/>
    <mergeCell ref="B206:N206"/>
    <mergeCell ref="B207:N207"/>
    <mergeCell ref="C209:N209"/>
    <mergeCell ref="Q164:V165"/>
    <mergeCell ref="P174:X174"/>
    <mergeCell ref="P175:S175"/>
    <mergeCell ref="T175:X175"/>
    <mergeCell ref="P176:P177"/>
    <mergeCell ref="Q176:Q177"/>
    <mergeCell ref="R176:R177"/>
    <mergeCell ref="S176:S177"/>
    <mergeCell ref="U177:U182"/>
    <mergeCell ref="U136:V136"/>
    <mergeCell ref="U137:V137"/>
    <mergeCell ref="Q146:S146"/>
    <mergeCell ref="Q147:S147"/>
    <mergeCell ref="P150:S151"/>
    <mergeCell ref="T150:T151"/>
    <mergeCell ref="U150:W152"/>
    <mergeCell ref="B136:N136"/>
    <mergeCell ref="S226:S228"/>
    <mergeCell ref="T226:T228"/>
    <mergeCell ref="U226:U228"/>
    <mergeCell ref="M228:N228"/>
    <mergeCell ref="L229:N229"/>
    <mergeCell ref="A223:A349"/>
    <mergeCell ref="B223:C223"/>
    <mergeCell ref="D223:N223"/>
    <mergeCell ref="B224:B228"/>
    <mergeCell ref="C224:I224"/>
    <mergeCell ref="M224:N224"/>
    <mergeCell ref="K225:L227"/>
    <mergeCell ref="M225:N227"/>
    <mergeCell ref="C347:N347"/>
    <mergeCell ref="B348:N348"/>
    <mergeCell ref="B211:N211"/>
    <mergeCell ref="B212:Y212"/>
    <mergeCell ref="B218:M218"/>
    <mergeCell ref="N218:N219"/>
    <mergeCell ref="A221:A222"/>
    <mergeCell ref="B221:M222"/>
    <mergeCell ref="N221:N222"/>
    <mergeCell ref="O221:Y221"/>
    <mergeCell ref="A84:A212"/>
    <mergeCell ref="B84:C84"/>
    <mergeCell ref="D84:N84"/>
    <mergeCell ref="C210:N210"/>
    <mergeCell ref="U233:U234"/>
    <mergeCell ref="V233:V234"/>
    <mergeCell ref="Y233:Y235"/>
    <mergeCell ref="B234:F234"/>
    <mergeCell ref="U275:V275"/>
    <mergeCell ref="E276:I277"/>
    <mergeCell ref="P276:T278"/>
    <mergeCell ref="U276:V276"/>
    <mergeCell ref="U277:V277"/>
    <mergeCell ref="G278:N279"/>
    <mergeCell ref="P230:R231"/>
    <mergeCell ref="S230:T231"/>
    <mergeCell ref="U230:V230"/>
    <mergeCell ref="W230:Y231"/>
    <mergeCell ref="B231:N233"/>
    <mergeCell ref="U231:V232"/>
    <mergeCell ref="P233:P234"/>
    <mergeCell ref="Q233:Q234"/>
    <mergeCell ref="R233:R234"/>
    <mergeCell ref="S233:S234"/>
    <mergeCell ref="B349:Y349"/>
    <mergeCell ref="B355:M355"/>
    <mergeCell ref="N355:N356"/>
    <mergeCell ref="A358:A360"/>
    <mergeCell ref="B358:M359"/>
    <mergeCell ref="N358:N359"/>
    <mergeCell ref="O358:Y358"/>
    <mergeCell ref="B360:C360"/>
    <mergeCell ref="D360:N360"/>
    <mergeCell ref="P293:S294"/>
    <mergeCell ref="T293:T294"/>
    <mergeCell ref="Q307:V308"/>
    <mergeCell ref="B343:N343"/>
    <mergeCell ref="B345:N345"/>
    <mergeCell ref="C346:N346"/>
    <mergeCell ref="U278:V278"/>
    <mergeCell ref="U279:V279"/>
    <mergeCell ref="U280:V280"/>
    <mergeCell ref="U281:V281"/>
    <mergeCell ref="Q290:S290"/>
    <mergeCell ref="Q291:S291"/>
    <mergeCell ref="S363:S365"/>
    <mergeCell ref="T363:T365"/>
    <mergeCell ref="U363:U365"/>
    <mergeCell ref="M365:N365"/>
    <mergeCell ref="M366:N366"/>
    <mergeCell ref="P367:R368"/>
    <mergeCell ref="S367:T368"/>
    <mergeCell ref="U367:V367"/>
    <mergeCell ref="A361:A435"/>
    <mergeCell ref="B361:B365"/>
    <mergeCell ref="C361:I361"/>
    <mergeCell ref="M361:N361"/>
    <mergeCell ref="K362:L364"/>
    <mergeCell ref="M362:N364"/>
    <mergeCell ref="D430:N430"/>
    <mergeCell ref="B431:N431"/>
    <mergeCell ref="C432:N432"/>
    <mergeCell ref="C433:N433"/>
    <mergeCell ref="B434:N434"/>
    <mergeCell ref="B435:Y435"/>
    <mergeCell ref="X370:X371"/>
    <mergeCell ref="Y370:Y371"/>
    <mergeCell ref="B371:F371"/>
    <mergeCell ref="U393:V393"/>
    <mergeCell ref="E394:J394"/>
    <mergeCell ref="P394:T396"/>
    <mergeCell ref="U394:V394"/>
    <mergeCell ref="B395:N395"/>
    <mergeCell ref="U395:V395"/>
    <mergeCell ref="B396:N397"/>
    <mergeCell ref="W367:Y368"/>
    <mergeCell ref="B368:N370"/>
    <mergeCell ref="U368:V369"/>
    <mergeCell ref="P370:P371"/>
    <mergeCell ref="Q370:Q371"/>
    <mergeCell ref="R370:R371"/>
    <mergeCell ref="S370:S371"/>
    <mergeCell ref="U370:U371"/>
    <mergeCell ref="V370:V371"/>
    <mergeCell ref="W370:W371"/>
    <mergeCell ref="N441:N442"/>
    <mergeCell ref="B444:N444"/>
    <mergeCell ref="B445:N445"/>
    <mergeCell ref="A447:A449"/>
    <mergeCell ref="B447:M448"/>
    <mergeCell ref="N447:N448"/>
    <mergeCell ref="O447:Y447"/>
    <mergeCell ref="B449:C449"/>
    <mergeCell ref="P411:S412"/>
    <mergeCell ref="T411:T412"/>
    <mergeCell ref="B421:N421"/>
    <mergeCell ref="B422:N422"/>
    <mergeCell ref="B424:N424"/>
    <mergeCell ref="B429:N429"/>
    <mergeCell ref="U396:V396"/>
    <mergeCell ref="U397:V397"/>
    <mergeCell ref="U398:V398"/>
    <mergeCell ref="U399:V399"/>
    <mergeCell ref="Q408:S408"/>
    <mergeCell ref="Q409:S409"/>
    <mergeCell ref="W456:Y457"/>
    <mergeCell ref="B457:N459"/>
    <mergeCell ref="U457:V458"/>
    <mergeCell ref="P459:P460"/>
    <mergeCell ref="Q459:Q460"/>
    <mergeCell ref="R459:R460"/>
    <mergeCell ref="S459:S460"/>
    <mergeCell ref="U459:U460"/>
    <mergeCell ref="V459:V460"/>
    <mergeCell ref="W459:W460"/>
    <mergeCell ref="S452:S454"/>
    <mergeCell ref="T452:T454"/>
    <mergeCell ref="U452:U454"/>
    <mergeCell ref="P456:R457"/>
    <mergeCell ref="S456:T457"/>
    <mergeCell ref="U456:V456"/>
    <mergeCell ref="D449:N449"/>
    <mergeCell ref="B450:B454"/>
    <mergeCell ref="C450:I450"/>
    <mergeCell ref="M450:N450"/>
    <mergeCell ref="K451:L453"/>
    <mergeCell ref="M451:N453"/>
    <mergeCell ref="P519:S520"/>
    <mergeCell ref="T519:T520"/>
    <mergeCell ref="B549:N549"/>
    <mergeCell ref="D550:N550"/>
    <mergeCell ref="B551:N551"/>
    <mergeCell ref="B552:N552"/>
    <mergeCell ref="U504:V504"/>
    <mergeCell ref="U505:V505"/>
    <mergeCell ref="U506:V506"/>
    <mergeCell ref="U507:V507"/>
    <mergeCell ref="Q516:S516"/>
    <mergeCell ref="Q517:S517"/>
    <mergeCell ref="X459:X460"/>
    <mergeCell ref="Y459:Y460"/>
    <mergeCell ref="B460:F460"/>
    <mergeCell ref="B501:N501"/>
    <mergeCell ref="U501:V501"/>
    <mergeCell ref="E502:J502"/>
    <mergeCell ref="P502:T504"/>
    <mergeCell ref="U502:V502"/>
    <mergeCell ref="B503:N503"/>
    <mergeCell ref="U503:V503"/>
    <mergeCell ref="G504:N505"/>
    <mergeCell ref="A577:A653"/>
    <mergeCell ref="B577:N579"/>
    <mergeCell ref="B580:N580"/>
    <mergeCell ref="B581:N581"/>
    <mergeCell ref="B583:C583"/>
    <mergeCell ref="K583:L583"/>
    <mergeCell ref="M583:N583"/>
    <mergeCell ref="K584:L584"/>
    <mergeCell ref="M584:N584"/>
    <mergeCell ref="C556:N556"/>
    <mergeCell ref="B557:N557"/>
    <mergeCell ref="B558:Y558"/>
    <mergeCell ref="B564:M564"/>
    <mergeCell ref="N564:N565"/>
    <mergeCell ref="A574:A576"/>
    <mergeCell ref="B574:M575"/>
    <mergeCell ref="N574:N575"/>
    <mergeCell ref="O574:Y574"/>
    <mergeCell ref="B576:C576"/>
    <mergeCell ref="A450:A558"/>
    <mergeCell ref="B554:N554"/>
    <mergeCell ref="C555:N555"/>
    <mergeCell ref="W585:Y586"/>
    <mergeCell ref="U586:V587"/>
    <mergeCell ref="B587:C587"/>
    <mergeCell ref="K587:L587"/>
    <mergeCell ref="M587:N587"/>
    <mergeCell ref="Y587:Y589"/>
    <mergeCell ref="S588:S589"/>
    <mergeCell ref="U588:U589"/>
    <mergeCell ref="V588:V589"/>
    <mergeCell ref="G589:H589"/>
    <mergeCell ref="B585:B586"/>
    <mergeCell ref="C585:C586"/>
    <mergeCell ref="K585:L586"/>
    <mergeCell ref="M585:N586"/>
    <mergeCell ref="S585:T587"/>
    <mergeCell ref="U585:V585"/>
    <mergeCell ref="D576:N576"/>
    <mergeCell ref="G596:H596"/>
    <mergeCell ref="I596:J596"/>
    <mergeCell ref="G597:H597"/>
    <mergeCell ref="I597:J597"/>
    <mergeCell ref="G598:H598"/>
    <mergeCell ref="I598:J598"/>
    <mergeCell ref="G593:H593"/>
    <mergeCell ref="I593:J593"/>
    <mergeCell ref="G594:H594"/>
    <mergeCell ref="I594:J594"/>
    <mergeCell ref="G595:H595"/>
    <mergeCell ref="I595:J595"/>
    <mergeCell ref="I589:J589"/>
    <mergeCell ref="G590:H590"/>
    <mergeCell ref="I590:J590"/>
    <mergeCell ref="G591:H591"/>
    <mergeCell ref="I591:J591"/>
    <mergeCell ref="G592:H592"/>
    <mergeCell ref="I592:J592"/>
    <mergeCell ref="G605:H605"/>
    <mergeCell ref="I605:J605"/>
    <mergeCell ref="G606:H606"/>
    <mergeCell ref="I606:J606"/>
    <mergeCell ref="G607:H607"/>
    <mergeCell ref="I607:J607"/>
    <mergeCell ref="G602:H602"/>
    <mergeCell ref="I602:J602"/>
    <mergeCell ref="G603:H603"/>
    <mergeCell ref="I603:J603"/>
    <mergeCell ref="G604:H604"/>
    <mergeCell ref="I604:J604"/>
    <mergeCell ref="G599:H599"/>
    <mergeCell ref="I599:J599"/>
    <mergeCell ref="G600:H600"/>
    <mergeCell ref="I600:J600"/>
    <mergeCell ref="G601:H601"/>
    <mergeCell ref="I601:J601"/>
    <mergeCell ref="B615:N616"/>
    <mergeCell ref="U615:V615"/>
    <mergeCell ref="U616:V616"/>
    <mergeCell ref="Q625:Y626"/>
    <mergeCell ref="P627:P652"/>
    <mergeCell ref="Q635:Y635"/>
    <mergeCell ref="Q636:R636"/>
    <mergeCell ref="Q638:Q639"/>
    <mergeCell ref="R638:R639"/>
    <mergeCell ref="Q640:R640"/>
    <mergeCell ref="D611:F611"/>
    <mergeCell ref="G611:H611"/>
    <mergeCell ref="I611:J611"/>
    <mergeCell ref="U611:V611"/>
    <mergeCell ref="B612:N612"/>
    <mergeCell ref="U612:V612"/>
    <mergeCell ref="G608:H608"/>
    <mergeCell ref="I608:J608"/>
    <mergeCell ref="G609:H609"/>
    <mergeCell ref="I609:J609"/>
    <mergeCell ref="S610:T616"/>
    <mergeCell ref="U610:V610"/>
    <mergeCell ref="D613:N613"/>
    <mergeCell ref="U613:V613"/>
    <mergeCell ref="B614:N614"/>
    <mergeCell ref="U614:V614"/>
    <mergeCell ref="B663:M663"/>
    <mergeCell ref="B664:M664"/>
    <mergeCell ref="B665:M665"/>
    <mergeCell ref="B666:M666"/>
    <mergeCell ref="B667:M667"/>
    <mergeCell ref="B668:M668"/>
    <mergeCell ref="B650:O650"/>
    <mergeCell ref="R650:Y650"/>
    <mergeCell ref="Q652:Y652"/>
    <mergeCell ref="B653:Y653"/>
    <mergeCell ref="B659:M659"/>
    <mergeCell ref="N659:N660"/>
    <mergeCell ref="X642:Y642"/>
    <mergeCell ref="B643:N643"/>
    <mergeCell ref="C647:N647"/>
    <mergeCell ref="C648:N648"/>
    <mergeCell ref="Q648:Y648"/>
    <mergeCell ref="B649:N649"/>
    <mergeCell ref="R649:Y649"/>
    <mergeCell ref="W685:Y686"/>
    <mergeCell ref="U686:V687"/>
    <mergeCell ref="Y687:Y689"/>
    <mergeCell ref="O673:Y673"/>
    <mergeCell ref="B675:C675"/>
    <mergeCell ref="D675:N675"/>
    <mergeCell ref="A676:A843"/>
    <mergeCell ref="B676:N680"/>
    <mergeCell ref="B682:D682"/>
    <mergeCell ref="I682:N682"/>
    <mergeCell ref="I683:J683"/>
    <mergeCell ref="K683:L683"/>
    <mergeCell ref="M683:N683"/>
    <mergeCell ref="B669:M669"/>
    <mergeCell ref="B670:M670"/>
    <mergeCell ref="B671:M671"/>
    <mergeCell ref="A673:A675"/>
    <mergeCell ref="B673:M674"/>
    <mergeCell ref="N673:N674"/>
    <mergeCell ref="U722:V723"/>
    <mergeCell ref="B723:N723"/>
    <mergeCell ref="B724:M725"/>
    <mergeCell ref="N724:N725"/>
    <mergeCell ref="B726:N726"/>
    <mergeCell ref="B727:N729"/>
    <mergeCell ref="B688:D688"/>
    <mergeCell ref="S688:S689"/>
    <mergeCell ref="U688:U689"/>
    <mergeCell ref="V688:V689"/>
    <mergeCell ref="B721:N721"/>
    <mergeCell ref="U721:V721"/>
    <mergeCell ref="I684:J685"/>
    <mergeCell ref="K684:L685"/>
    <mergeCell ref="M684:N685"/>
    <mergeCell ref="S685:T687"/>
    <mergeCell ref="U685:V685"/>
    <mergeCell ref="D790:N790"/>
    <mergeCell ref="B791:N791"/>
    <mergeCell ref="B792:M793"/>
    <mergeCell ref="N792:N793"/>
    <mergeCell ref="B794:N794"/>
    <mergeCell ref="B795:N797"/>
    <mergeCell ref="B758:M759"/>
    <mergeCell ref="N758:N759"/>
    <mergeCell ref="B760:N760"/>
    <mergeCell ref="B761:N763"/>
    <mergeCell ref="B764:N765"/>
    <mergeCell ref="B789:N789"/>
    <mergeCell ref="B730:N731"/>
    <mergeCell ref="P733:S734"/>
    <mergeCell ref="T733:T734"/>
    <mergeCell ref="B755:N755"/>
    <mergeCell ref="D756:N756"/>
    <mergeCell ref="B757:N757"/>
    <mergeCell ref="C855:N855"/>
    <mergeCell ref="C856:N856"/>
    <mergeCell ref="C857:N857"/>
    <mergeCell ref="C858:N858"/>
    <mergeCell ref="A867:A869"/>
    <mergeCell ref="B867:M868"/>
    <mergeCell ref="N867:N868"/>
    <mergeCell ref="C841:N841"/>
    <mergeCell ref="B842:N842"/>
    <mergeCell ref="B843:Y843"/>
    <mergeCell ref="B849:M849"/>
    <mergeCell ref="N849:N850"/>
    <mergeCell ref="I852:N853"/>
    <mergeCell ref="B798:N799"/>
    <mergeCell ref="B823:N823"/>
    <mergeCell ref="D824:N824"/>
    <mergeCell ref="B825:N825"/>
    <mergeCell ref="B826:N826"/>
    <mergeCell ref="C840:N840"/>
    <mergeCell ref="M878:N880"/>
    <mergeCell ref="S880:T882"/>
    <mergeCell ref="U880:V880"/>
    <mergeCell ref="W880:Y881"/>
    <mergeCell ref="I881:J883"/>
    <mergeCell ref="K881:L883"/>
    <mergeCell ref="M881:N883"/>
    <mergeCell ref="U881:V882"/>
    <mergeCell ref="Y882:Y884"/>
    <mergeCell ref="S883:S884"/>
    <mergeCell ref="O867:Y867"/>
    <mergeCell ref="B869:C869"/>
    <mergeCell ref="D869:N869"/>
    <mergeCell ref="A870:A1051"/>
    <mergeCell ref="B870:N871"/>
    <mergeCell ref="F872:N874"/>
    <mergeCell ref="B876:H883"/>
    <mergeCell ref="I876:N877"/>
    <mergeCell ref="I878:J880"/>
    <mergeCell ref="K878:L880"/>
    <mergeCell ref="B925:N925"/>
    <mergeCell ref="B926:N928"/>
    <mergeCell ref="B929:N930"/>
    <mergeCell ref="Q932:T933"/>
    <mergeCell ref="U932:U933"/>
    <mergeCell ref="B954:N954"/>
    <mergeCell ref="E921:H921"/>
    <mergeCell ref="U921:V921"/>
    <mergeCell ref="B922:N922"/>
    <mergeCell ref="U922:V923"/>
    <mergeCell ref="B923:M924"/>
    <mergeCell ref="N923:N924"/>
    <mergeCell ref="U883:U884"/>
    <mergeCell ref="V883:V884"/>
    <mergeCell ref="B884:N884"/>
    <mergeCell ref="B886:D886"/>
    <mergeCell ref="I886:N886"/>
    <mergeCell ref="I887:J887"/>
    <mergeCell ref="K887:L887"/>
    <mergeCell ref="M887:N887"/>
    <mergeCell ref="B993:N993"/>
    <mergeCell ref="B994:N996"/>
    <mergeCell ref="B997:N998"/>
    <mergeCell ref="B1022:N1022"/>
    <mergeCell ref="D1023:N1023"/>
    <mergeCell ref="B1025:N1025"/>
    <mergeCell ref="B963:N964"/>
    <mergeCell ref="B988:N988"/>
    <mergeCell ref="D989:N989"/>
    <mergeCell ref="B990:N990"/>
    <mergeCell ref="B991:M992"/>
    <mergeCell ref="N991:N992"/>
    <mergeCell ref="D955:N955"/>
    <mergeCell ref="B956:N956"/>
    <mergeCell ref="B957:M958"/>
    <mergeCell ref="N957:N958"/>
    <mergeCell ref="B959:N959"/>
    <mergeCell ref="B960:N962"/>
    <mergeCell ref="B1062:N1065"/>
    <mergeCell ref="J1067:N1068"/>
    <mergeCell ref="B1070:N1070"/>
    <mergeCell ref="C1071:N1071"/>
    <mergeCell ref="C1072:N1072"/>
    <mergeCell ref="A1083:A1085"/>
    <mergeCell ref="B1083:M1084"/>
    <mergeCell ref="N1083:N1084"/>
    <mergeCell ref="C1048:N1048"/>
    <mergeCell ref="C1049:N1049"/>
    <mergeCell ref="B1050:N1050"/>
    <mergeCell ref="B1051:Y1051"/>
    <mergeCell ref="B1057:M1059"/>
    <mergeCell ref="N1057:N1060"/>
    <mergeCell ref="B1026:J1026"/>
    <mergeCell ref="K1026:N1026"/>
    <mergeCell ref="B1027:N1027"/>
    <mergeCell ref="B1028:N1028"/>
    <mergeCell ref="B1033:N1033"/>
    <mergeCell ref="B1047:N1047"/>
    <mergeCell ref="Y1092:Y1094"/>
    <mergeCell ref="S1093:S1094"/>
    <mergeCell ref="U1093:U1094"/>
    <mergeCell ref="V1093:V1094"/>
    <mergeCell ref="B1094:F1094"/>
    <mergeCell ref="B1095:F1095"/>
    <mergeCell ref="G1095:H1099"/>
    <mergeCell ref="B1096:B1099"/>
    <mergeCell ref="C1096:C1099"/>
    <mergeCell ref="D1096:D1099"/>
    <mergeCell ref="I1092:I1093"/>
    <mergeCell ref="J1092:J1093"/>
    <mergeCell ref="K1092:K1093"/>
    <mergeCell ref="L1092:L1093"/>
    <mergeCell ref="M1092:M1093"/>
    <mergeCell ref="N1092:N1093"/>
    <mergeCell ref="O1083:Y1083"/>
    <mergeCell ref="B1085:C1085"/>
    <mergeCell ref="D1085:N1085"/>
    <mergeCell ref="B1086:N1087"/>
    <mergeCell ref="S1090:T1092"/>
    <mergeCell ref="U1090:V1090"/>
    <mergeCell ref="W1090:Y1091"/>
    <mergeCell ref="B1091:F1091"/>
    <mergeCell ref="U1091:V1092"/>
    <mergeCell ref="B1145:N1145"/>
    <mergeCell ref="B1146:N1147"/>
    <mergeCell ref="G1148:N1149"/>
    <mergeCell ref="Q1162:T1163"/>
    <mergeCell ref="U1162:U1163"/>
    <mergeCell ref="B1185:N1186"/>
    <mergeCell ref="M1096:M1099"/>
    <mergeCell ref="N1096:N1099"/>
    <mergeCell ref="U1140:V1140"/>
    <mergeCell ref="U1141:V1142"/>
    <mergeCell ref="B1143:N1143"/>
    <mergeCell ref="D1144:N1144"/>
    <mergeCell ref="E1096:E1099"/>
    <mergeCell ref="F1096:F1099"/>
    <mergeCell ref="I1096:I1099"/>
    <mergeCell ref="J1096:J1099"/>
    <mergeCell ref="K1096:K1099"/>
    <mergeCell ref="L1096:L1099"/>
    <mergeCell ref="B1370:M1372"/>
    <mergeCell ref="N1370:N1373"/>
    <mergeCell ref="B1375:N1375"/>
    <mergeCell ref="O1375:Y1375"/>
    <mergeCell ref="A1376:A1424"/>
    <mergeCell ref="B1376:M1377"/>
    <mergeCell ref="B1378:N1379"/>
    <mergeCell ref="F1380:F1382"/>
    <mergeCell ref="G1380:G1382"/>
    <mergeCell ref="H1380:H1382"/>
    <mergeCell ref="G1304:N1305"/>
    <mergeCell ref="B1341:N1342"/>
    <mergeCell ref="C1361:N1361"/>
    <mergeCell ref="C1362:N1362"/>
    <mergeCell ref="B1363:N1363"/>
    <mergeCell ref="B1364:Y1364"/>
    <mergeCell ref="G1187:N1188"/>
    <mergeCell ref="B1224:N1225"/>
    <mergeCell ref="G1226:N1227"/>
    <mergeCell ref="B1263:N1264"/>
    <mergeCell ref="G1265:N1266"/>
    <mergeCell ref="B1302:N1303"/>
    <mergeCell ref="A1086:A1364"/>
    <mergeCell ref="L1393:N1393"/>
    <mergeCell ref="L1394:N1394"/>
    <mergeCell ref="L1395:N1395"/>
    <mergeCell ref="L1396:N1396"/>
    <mergeCell ref="L1397:N1397"/>
    <mergeCell ref="L1398:N1398"/>
    <mergeCell ref="L1387:N1387"/>
    <mergeCell ref="L1388:N1388"/>
    <mergeCell ref="L1389:N1389"/>
    <mergeCell ref="L1390:N1390"/>
    <mergeCell ref="L1391:N1391"/>
    <mergeCell ref="L1392:N1392"/>
    <mergeCell ref="W1382:Y1383"/>
    <mergeCell ref="U1383:V1384"/>
    <mergeCell ref="B1384:B1385"/>
    <mergeCell ref="C1384:C1385"/>
    <mergeCell ref="Y1384:Y1386"/>
    <mergeCell ref="S1385:S1386"/>
    <mergeCell ref="U1385:U1386"/>
    <mergeCell ref="V1385:V1386"/>
    <mergeCell ref="I1380:I1382"/>
    <mergeCell ref="J1380:J1382"/>
    <mergeCell ref="K1380:K1382"/>
    <mergeCell ref="B1381:D1383"/>
    <mergeCell ref="S1382:T1384"/>
    <mergeCell ref="U1382:V1382"/>
    <mergeCell ref="U1411:V1412"/>
    <mergeCell ref="C1420:N1420"/>
    <mergeCell ref="C1421:N1421"/>
    <mergeCell ref="B1422:N1423"/>
    <mergeCell ref="B1424:Y1424"/>
    <mergeCell ref="B1430:M1432"/>
    <mergeCell ref="N1430:N1433"/>
    <mergeCell ref="L1405:N1405"/>
    <mergeCell ref="L1406:N1406"/>
    <mergeCell ref="L1407:N1407"/>
    <mergeCell ref="L1408:N1408"/>
    <mergeCell ref="B1410:N1410"/>
    <mergeCell ref="U1410:V1410"/>
    <mergeCell ref="L1399:N1399"/>
    <mergeCell ref="L1400:N1400"/>
    <mergeCell ref="L1401:N1401"/>
    <mergeCell ref="L1402:N1402"/>
    <mergeCell ref="L1403:N1403"/>
    <mergeCell ref="L1404:N1404"/>
    <mergeCell ref="Y1444:Y1446"/>
    <mergeCell ref="G1445:H1445"/>
    <mergeCell ref="L1445:N1445"/>
    <mergeCell ref="S1445:S1446"/>
    <mergeCell ref="U1445:U1446"/>
    <mergeCell ref="V1445:V1446"/>
    <mergeCell ref="K1446:N1446"/>
    <mergeCell ref="G1443:H1443"/>
    <mergeCell ref="I1443:J1443"/>
    <mergeCell ref="L1443:N1443"/>
    <mergeCell ref="U1443:V1444"/>
    <mergeCell ref="B1444:E1445"/>
    <mergeCell ref="I1444:J1444"/>
    <mergeCell ref="L1444:N1444"/>
    <mergeCell ref="B1435:N1435"/>
    <mergeCell ref="O1435:Y1435"/>
    <mergeCell ref="A1436:A1548"/>
    <mergeCell ref="B1436:M1437"/>
    <mergeCell ref="B1438:N1439"/>
    <mergeCell ref="G1441:H1441"/>
    <mergeCell ref="G1442:H1442"/>
    <mergeCell ref="S1442:T1444"/>
    <mergeCell ref="U1442:V1442"/>
    <mergeCell ref="W1442:Y1443"/>
    <mergeCell ref="G1453:H1453"/>
    <mergeCell ref="I1453:J1453"/>
    <mergeCell ref="G1454:H1454"/>
    <mergeCell ref="I1454:J1454"/>
    <mergeCell ref="G1455:H1455"/>
    <mergeCell ref="I1455:J1455"/>
    <mergeCell ref="G1450:H1450"/>
    <mergeCell ref="I1450:J1450"/>
    <mergeCell ref="G1451:H1451"/>
    <mergeCell ref="I1451:J1451"/>
    <mergeCell ref="G1452:H1452"/>
    <mergeCell ref="I1452:J1452"/>
    <mergeCell ref="G1447:H1447"/>
    <mergeCell ref="I1447:J1447"/>
    <mergeCell ref="G1448:H1448"/>
    <mergeCell ref="I1448:J1448"/>
    <mergeCell ref="G1449:H1449"/>
    <mergeCell ref="I1449:J1449"/>
    <mergeCell ref="G1462:H1462"/>
    <mergeCell ref="I1462:J1462"/>
    <mergeCell ref="G1463:H1463"/>
    <mergeCell ref="I1463:J1463"/>
    <mergeCell ref="G1464:H1464"/>
    <mergeCell ref="I1464:J1464"/>
    <mergeCell ref="G1459:H1459"/>
    <mergeCell ref="I1459:J1459"/>
    <mergeCell ref="G1460:H1460"/>
    <mergeCell ref="I1460:J1460"/>
    <mergeCell ref="G1461:H1461"/>
    <mergeCell ref="I1461:J1461"/>
    <mergeCell ref="G1456:H1456"/>
    <mergeCell ref="I1456:J1456"/>
    <mergeCell ref="G1457:H1457"/>
    <mergeCell ref="I1457:J1457"/>
    <mergeCell ref="G1458:H1458"/>
    <mergeCell ref="I1458:J1458"/>
    <mergeCell ref="K1474:N1474"/>
    <mergeCell ref="G1475:H1475"/>
    <mergeCell ref="I1475:J1475"/>
    <mergeCell ref="G1476:H1476"/>
    <mergeCell ref="I1476:J1476"/>
    <mergeCell ref="G1477:H1477"/>
    <mergeCell ref="I1477:J1477"/>
    <mergeCell ref="B1470:N1470"/>
    <mergeCell ref="I1471:J1471"/>
    <mergeCell ref="L1471:N1471"/>
    <mergeCell ref="B1472:E1473"/>
    <mergeCell ref="I1472:J1472"/>
    <mergeCell ref="L1472:N1472"/>
    <mergeCell ref="G1473:H1473"/>
    <mergeCell ref="L1473:N1473"/>
    <mergeCell ref="G1465:H1465"/>
    <mergeCell ref="I1465:J1465"/>
    <mergeCell ref="G1466:H1466"/>
    <mergeCell ref="I1466:J1466"/>
    <mergeCell ref="D1468:F1468"/>
    <mergeCell ref="G1468:H1468"/>
    <mergeCell ref="I1468:J1468"/>
    <mergeCell ref="G1484:H1484"/>
    <mergeCell ref="I1484:J1484"/>
    <mergeCell ref="D1486:F1486"/>
    <mergeCell ref="G1486:H1486"/>
    <mergeCell ref="I1486:J1486"/>
    <mergeCell ref="B1488:E1488"/>
    <mergeCell ref="G1481:H1481"/>
    <mergeCell ref="I1481:J1481"/>
    <mergeCell ref="G1482:H1482"/>
    <mergeCell ref="I1482:J1482"/>
    <mergeCell ref="G1483:H1483"/>
    <mergeCell ref="I1483:J1483"/>
    <mergeCell ref="G1478:H1478"/>
    <mergeCell ref="I1478:J1478"/>
    <mergeCell ref="G1479:H1479"/>
    <mergeCell ref="I1479:J1479"/>
    <mergeCell ref="G1480:H1480"/>
    <mergeCell ref="I1480:J1480"/>
    <mergeCell ref="I1496:J1496"/>
    <mergeCell ref="B1497:E1497"/>
    <mergeCell ref="G1497:H1497"/>
    <mergeCell ref="I1497:J1497"/>
    <mergeCell ref="G1498:H1498"/>
    <mergeCell ref="I1498:J1498"/>
    <mergeCell ref="G1492:H1492"/>
    <mergeCell ref="I1492:J1492"/>
    <mergeCell ref="G1493:H1493"/>
    <mergeCell ref="I1493:J1493"/>
    <mergeCell ref="D1495:F1495"/>
    <mergeCell ref="G1495:H1495"/>
    <mergeCell ref="I1495:J1495"/>
    <mergeCell ref="G1489:H1489"/>
    <mergeCell ref="I1489:J1489"/>
    <mergeCell ref="G1490:H1490"/>
    <mergeCell ref="I1490:J1490"/>
    <mergeCell ref="G1491:H1491"/>
    <mergeCell ref="I1491:J1491"/>
    <mergeCell ref="F1507:H1508"/>
    <mergeCell ref="I1507:J1507"/>
    <mergeCell ref="L1507:N1507"/>
    <mergeCell ref="B1508:E1509"/>
    <mergeCell ref="I1508:J1508"/>
    <mergeCell ref="L1508:N1508"/>
    <mergeCell ref="G1509:H1509"/>
    <mergeCell ref="L1509:N1509"/>
    <mergeCell ref="G1502:H1502"/>
    <mergeCell ref="I1502:J1502"/>
    <mergeCell ref="D1504:F1504"/>
    <mergeCell ref="G1504:H1504"/>
    <mergeCell ref="I1504:J1504"/>
    <mergeCell ref="B1506:N1506"/>
    <mergeCell ref="G1499:H1499"/>
    <mergeCell ref="I1499:J1499"/>
    <mergeCell ref="G1500:H1500"/>
    <mergeCell ref="I1500:J1500"/>
    <mergeCell ref="G1501:H1501"/>
    <mergeCell ref="I1501:J1501"/>
    <mergeCell ref="G1520:H1520"/>
    <mergeCell ref="I1520:J1520"/>
    <mergeCell ref="G1521:H1521"/>
    <mergeCell ref="I1521:J1521"/>
    <mergeCell ref="G1522:H1522"/>
    <mergeCell ref="I1522:J1522"/>
    <mergeCell ref="G1514:H1514"/>
    <mergeCell ref="I1514:J1514"/>
    <mergeCell ref="D1516:F1516"/>
    <mergeCell ref="G1516:H1516"/>
    <mergeCell ref="I1516:J1516"/>
    <mergeCell ref="B1518:N1518"/>
    <mergeCell ref="G1511:H1511"/>
    <mergeCell ref="I1511:J1511"/>
    <mergeCell ref="G1512:H1512"/>
    <mergeCell ref="I1512:J1512"/>
    <mergeCell ref="G1513:H1513"/>
    <mergeCell ref="I1513:J1513"/>
    <mergeCell ref="B1558:N1558"/>
    <mergeCell ref="A1559:A1592"/>
    <mergeCell ref="B1559:M1560"/>
    <mergeCell ref="B1561:N1562"/>
    <mergeCell ref="F1563:F1565"/>
    <mergeCell ref="G1563:G1565"/>
    <mergeCell ref="H1563:H1565"/>
    <mergeCell ref="I1563:I1565"/>
    <mergeCell ref="J1563:J1565"/>
    <mergeCell ref="K1563:K1565"/>
    <mergeCell ref="B1530:N1530"/>
    <mergeCell ref="C1544:N1544"/>
    <mergeCell ref="C1545:N1545"/>
    <mergeCell ref="B1546:N1547"/>
    <mergeCell ref="B1548:Y1548"/>
    <mergeCell ref="A1553:N1554"/>
    <mergeCell ref="G1523:H1523"/>
    <mergeCell ref="I1523:J1523"/>
    <mergeCell ref="G1524:H1524"/>
    <mergeCell ref="I1524:J1524"/>
    <mergeCell ref="U1527:V1527"/>
    <mergeCell ref="U1528:V1529"/>
    <mergeCell ref="P1559:U1560"/>
    <mergeCell ref="B1590:N1591"/>
    <mergeCell ref="B1592:O1592"/>
    <mergeCell ref="A1597:N1598"/>
    <mergeCell ref="B1602:N1602"/>
    <mergeCell ref="A1603:A1676"/>
    <mergeCell ref="B1603:M1604"/>
    <mergeCell ref="B1605:N1606"/>
    <mergeCell ref="G1608:H1608"/>
    <mergeCell ref="G1609:H1609"/>
    <mergeCell ref="G1610:H1610"/>
    <mergeCell ref="B1564:D1566"/>
    <mergeCell ref="B1567:B1568"/>
    <mergeCell ref="C1567:C1568"/>
    <mergeCell ref="L1570:N1571"/>
    <mergeCell ref="L1574:N1575"/>
    <mergeCell ref="B1580:N1580"/>
    <mergeCell ref="G1618:H1618"/>
    <mergeCell ref="I1618:J1618"/>
    <mergeCell ref="G1619:H1619"/>
    <mergeCell ref="I1619:J1619"/>
    <mergeCell ref="G1620:H1620"/>
    <mergeCell ref="I1620:J1620"/>
    <mergeCell ref="G1614:H1614"/>
    <mergeCell ref="I1614:J1614"/>
    <mergeCell ref="K1614:N1615"/>
    <mergeCell ref="G1615:H1615"/>
    <mergeCell ref="I1615:J1615"/>
    <mergeCell ref="G1616:H1616"/>
    <mergeCell ref="I1616:J1616"/>
    <mergeCell ref="K1616:N1619"/>
    <mergeCell ref="G1617:H1617"/>
    <mergeCell ref="I1617:J1617"/>
    <mergeCell ref="I1610:J1610"/>
    <mergeCell ref="G1635:H1635"/>
    <mergeCell ref="B1637:E1637"/>
    <mergeCell ref="G1637:H1637"/>
    <mergeCell ref="I1637:J1637"/>
    <mergeCell ref="K1628:N1628"/>
    <mergeCell ref="G1629:H1629"/>
    <mergeCell ref="I1629:J1629"/>
    <mergeCell ref="G1630:H1630"/>
    <mergeCell ref="I1630:J1630"/>
    <mergeCell ref="D1632:F1632"/>
    <mergeCell ref="G1632:H1632"/>
    <mergeCell ref="I1632:J1632"/>
    <mergeCell ref="D1622:F1622"/>
    <mergeCell ref="G1622:H1622"/>
    <mergeCell ref="I1622:J1622"/>
    <mergeCell ref="B1624:N1624"/>
    <mergeCell ref="I1625:J1625"/>
    <mergeCell ref="L1625:N1627"/>
    <mergeCell ref="B1626:E1627"/>
    <mergeCell ref="I1626:J1626"/>
    <mergeCell ref="G1627:H1627"/>
    <mergeCell ref="B1611:E1612"/>
    <mergeCell ref="I1611:J1611"/>
    <mergeCell ref="L1611:N1612"/>
    <mergeCell ref="G1612:H1612"/>
    <mergeCell ref="K1613:N1613"/>
    <mergeCell ref="G1650:H1650"/>
    <mergeCell ref="I1650:J1650"/>
    <mergeCell ref="B1652:N1652"/>
    <mergeCell ref="G1654:H1654"/>
    <mergeCell ref="G1655:H1655"/>
    <mergeCell ref="G1656:H1656"/>
    <mergeCell ref="G1645:H1645"/>
    <mergeCell ref="I1645:J1645"/>
    <mergeCell ref="K1645:N1646"/>
    <mergeCell ref="G1646:H1646"/>
    <mergeCell ref="I1646:J1646"/>
    <mergeCell ref="G1647:H1647"/>
    <mergeCell ref="I1647:J1647"/>
    <mergeCell ref="K1647:N1649"/>
    <mergeCell ref="G1648:H1648"/>
    <mergeCell ref="I1648:J1648"/>
    <mergeCell ref="G1638:H1638"/>
    <mergeCell ref="I1638:J1638"/>
    <mergeCell ref="B1640:N1640"/>
    <mergeCell ref="F1641:H1642"/>
    <mergeCell ref="I1641:J1641"/>
    <mergeCell ref="L1641:N1643"/>
    <mergeCell ref="B1642:E1643"/>
    <mergeCell ref="I1642:J1642"/>
    <mergeCell ref="G1643:H1643"/>
    <mergeCell ref="I1635:J1635"/>
    <mergeCell ref="I1636:J1636"/>
    <mergeCell ref="B1708:C1708"/>
    <mergeCell ref="G1708:I1708"/>
    <mergeCell ref="J1708:N1708"/>
    <mergeCell ref="A1686:A1744"/>
    <mergeCell ref="B1686:M1687"/>
    <mergeCell ref="B1688:N1689"/>
    <mergeCell ref="L1690:N1690"/>
    <mergeCell ref="B1691:N1692"/>
    <mergeCell ref="B1693:N1693"/>
    <mergeCell ref="B1698:H1705"/>
    <mergeCell ref="I1698:N1699"/>
    <mergeCell ref="I1700:J1702"/>
    <mergeCell ref="K1700:L1702"/>
    <mergeCell ref="B1661:N1661"/>
    <mergeCell ref="B1674:N1675"/>
    <mergeCell ref="B1676:O1676"/>
    <mergeCell ref="A1681:A1685"/>
    <mergeCell ref="B1681:N1682"/>
    <mergeCell ref="B1685:N1685"/>
    <mergeCell ref="P1439:U1440"/>
    <mergeCell ref="P1603:T1604"/>
    <mergeCell ref="P1686:T1687"/>
    <mergeCell ref="B1742:N1743"/>
    <mergeCell ref="B1744:O1744"/>
    <mergeCell ref="B1737:I1737"/>
    <mergeCell ref="J1737:J1738"/>
    <mergeCell ref="K1737:K1739"/>
    <mergeCell ref="L1737:L1739"/>
    <mergeCell ref="B1738:I1738"/>
    <mergeCell ref="B1739:I1739"/>
    <mergeCell ref="N1709:N1710"/>
    <mergeCell ref="E1730:I1730"/>
    <mergeCell ref="E1731:I1731"/>
    <mergeCell ref="E1732:I1732"/>
    <mergeCell ref="J1734:L1734"/>
    <mergeCell ref="B1735:I1735"/>
    <mergeCell ref="J1735:J1736"/>
    <mergeCell ref="K1735:K1736"/>
    <mergeCell ref="L1735:L1736"/>
    <mergeCell ref="B1736:I1736"/>
    <mergeCell ref="B1709:B1710"/>
    <mergeCell ref="C1709:C1710"/>
    <mergeCell ref="J1709:J1710"/>
    <mergeCell ref="K1709:K1710"/>
    <mergeCell ref="L1709:L1710"/>
    <mergeCell ref="M1709:M1710"/>
    <mergeCell ref="M1700:N1702"/>
    <mergeCell ref="I1703:J1705"/>
    <mergeCell ref="K1703:L1705"/>
    <mergeCell ref="M1703:N1705"/>
    <mergeCell ref="B1706:N1706"/>
  </mergeCells>
  <hyperlinks>
    <hyperlink ref="C1740" r:id="rId1" xr:uid="{4B577D0D-4746-445A-9A63-7BE9C427BF97}"/>
    <hyperlink ref="C1741" r:id="rId2" xr:uid="{710D7F46-FE34-43A6-94E4-830B69965055}"/>
    <hyperlink ref="Q183" r:id="rId3" xr:uid="{3F51F39D-639C-47CD-9F27-E9D6986D20DC}"/>
    <hyperlink ref="U144" r:id="rId4" xr:uid="{3670B71B-4E9B-4750-A5D3-C4B0CB815AA1}"/>
    <hyperlink ref="Q146" r:id="rId5" xr:uid="{02FEE1B1-4BFA-4C1B-8A0E-42A86123637E}"/>
    <hyperlink ref="Q147:S147" r:id="rId6" display="Visuellement, ça représente quoi 100 calories ?" xr:uid="{68F9C5AB-FD54-4A33-9E60-0475788155D9}"/>
    <hyperlink ref="V288" r:id="rId7" xr:uid="{9E262D45-CE1E-460A-8410-F9470A5E13E3}"/>
    <hyperlink ref="Q290" r:id="rId8" xr:uid="{5F08D00E-9597-4A08-9D08-F8AC280B67CB}"/>
    <hyperlink ref="Q291:S291" r:id="rId9" display="Visuellement, ça représente quoi 100 calories ?" xr:uid="{D2219CA3-FA7B-4A3B-B016-379A8219961B}"/>
    <hyperlink ref="Q408" r:id="rId10" xr:uid="{9FAADC71-DB29-41CD-9F4E-BEF46817CE68}"/>
    <hyperlink ref="Q409:S409" r:id="rId11" display="Visuellement, ça représente quoi 100 calories ?" xr:uid="{79591903-EEBA-4497-A48A-871FD986C1D7}"/>
    <hyperlink ref="V406" r:id="rId12" xr:uid="{22FF992C-A32D-4A65-8CC4-A34B626A949F}"/>
    <hyperlink ref="Q516" r:id="rId13" xr:uid="{4B8A7B88-293A-4B10-B660-0B029B6071EE}"/>
    <hyperlink ref="Q517:S517" r:id="rId14" display="Visuellement, ça représente quoi 100 calories ?" xr:uid="{35BEBEBA-1EAB-4E7E-9219-EF114349EFC6}"/>
    <hyperlink ref="V514" r:id="rId15" xr:uid="{A8BDAB79-8651-4135-B1F5-0FFFF014DE5C}"/>
    <hyperlink ref="W623" r:id="rId16" xr:uid="{6A4A6B4F-676D-4D88-AE24-95D5107E313D}"/>
    <hyperlink ref="W730" r:id="rId17" xr:uid="{D647704A-1494-4DC3-934A-E5F6F5FE5557}"/>
    <hyperlink ref="W930" r:id="rId18" xr:uid="{CE2088A0-A3B7-4959-ACE9-80B182F24A57}"/>
    <hyperlink ref="W1149" r:id="rId19" xr:uid="{891E4DEE-47D0-47D3-9E4A-D57050701AD8}"/>
    <hyperlink ref="W1419" r:id="rId20" xr:uid="{AC542CD8-19C2-45C8-B629-2DFDB2D69D82}"/>
    <hyperlink ref="W1536" r:id="rId21" xr:uid="{90F6C686-A722-4052-902E-7B0AF56ADA53}"/>
  </hyperlinks>
  <pageMargins left="0.7" right="0.7" top="0.75" bottom="0.75" header="0.3" footer="0.3"/>
  <pageSetup paperSize="9" orientation="portrait" r:id="rId22"/>
  <drawing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E699A-AF2D-4EEF-A7AB-48F7CEC3C583}">
  <dimension ref="B1:U47"/>
  <sheetViews>
    <sheetView workbookViewId="0">
      <selection activeCell="L13" sqref="L13"/>
    </sheetView>
  </sheetViews>
  <sheetFormatPr baseColWidth="10" defaultRowHeight="15"/>
  <cols>
    <col min="2" max="2" width="11.7109375" style="1455" customWidth="1"/>
    <col min="3" max="9" width="13.28515625" style="1455" customWidth="1"/>
    <col min="19" max="19" width="44.85546875" customWidth="1"/>
    <col min="21" max="21" width="22.85546875" customWidth="1"/>
  </cols>
  <sheetData>
    <row r="1" spans="2:21">
      <c r="B1" s="2831"/>
      <c r="C1" s="2831"/>
      <c r="D1" s="2831"/>
      <c r="E1" s="2831"/>
      <c r="F1" s="2831"/>
      <c r="G1" s="2831"/>
      <c r="H1" s="2831"/>
      <c r="I1" s="2831"/>
      <c r="J1" s="133"/>
      <c r="K1" s="133"/>
      <c r="L1" s="133"/>
      <c r="M1" s="133"/>
      <c r="N1" s="133"/>
      <c r="O1" s="133"/>
      <c r="P1" s="133"/>
      <c r="Q1" s="133"/>
      <c r="R1" s="133"/>
      <c r="S1" s="133"/>
      <c r="T1" s="133"/>
    </row>
    <row r="2" spans="2:21" ht="23.25">
      <c r="C2" s="3272" t="s">
        <v>2823</v>
      </c>
      <c r="D2" s="2831"/>
      <c r="E2" s="2831"/>
      <c r="F2" s="2831"/>
      <c r="G2" s="2831"/>
      <c r="H2" s="2831"/>
      <c r="I2" s="2831"/>
      <c r="J2" s="5528" t="s">
        <v>2972</v>
      </c>
      <c r="K2" s="5528"/>
      <c r="L2" s="5528"/>
      <c r="M2" s="5528"/>
      <c r="N2" s="5528"/>
      <c r="O2" s="5528"/>
      <c r="P2" s="5528"/>
      <c r="Q2" s="5528"/>
      <c r="R2" s="5528"/>
      <c r="S2" s="133"/>
      <c r="T2" s="133"/>
    </row>
    <row r="3" spans="2:21" ht="23.25">
      <c r="C3" s="3272" t="s">
        <v>2824</v>
      </c>
      <c r="D3" s="2831"/>
      <c r="E3" s="2831"/>
      <c r="F3" s="2831"/>
      <c r="G3" s="2831"/>
      <c r="H3" s="2831"/>
      <c r="I3" s="2831"/>
      <c r="J3" s="5528"/>
      <c r="K3" s="5528"/>
      <c r="L3" s="5528"/>
      <c r="M3" s="5528"/>
      <c r="N3" s="5528"/>
      <c r="O3" s="5528"/>
      <c r="P3" s="5528"/>
      <c r="Q3" s="5528"/>
      <c r="R3" s="5528"/>
      <c r="S3" s="133"/>
      <c r="T3" s="133"/>
    </row>
    <row r="4" spans="2:21" ht="23.25" customHeight="1">
      <c r="C4" s="5527" t="s">
        <v>2951</v>
      </c>
      <c r="D4" s="5527"/>
      <c r="E4" s="5527"/>
      <c r="F4" s="5527"/>
      <c r="G4" s="5527"/>
      <c r="H4" s="5527"/>
      <c r="I4" s="2831"/>
      <c r="J4" s="5528"/>
      <c r="K4" s="5528"/>
      <c r="L4" s="5528"/>
      <c r="M4" s="5528"/>
      <c r="N4" s="5528"/>
      <c r="O4" s="5528"/>
      <c r="P4" s="5528"/>
      <c r="Q4" s="5528"/>
      <c r="R4" s="5528"/>
      <c r="S4" s="133"/>
      <c r="T4" s="133"/>
    </row>
    <row r="5" spans="2:21" ht="15.75" thickBot="1">
      <c r="B5" s="2831"/>
      <c r="C5" s="5527"/>
      <c r="D5" s="5527"/>
      <c r="E5" s="5527"/>
      <c r="F5" s="5527"/>
      <c r="G5" s="5527"/>
      <c r="H5" s="5527"/>
      <c r="I5" s="2831"/>
      <c r="J5" s="133"/>
      <c r="K5" s="133"/>
      <c r="L5" s="133"/>
      <c r="M5" s="133"/>
      <c r="N5" s="133"/>
      <c r="O5" s="133"/>
      <c r="P5" s="133"/>
      <c r="Q5" s="133"/>
      <c r="R5" s="133"/>
      <c r="S5" s="133"/>
      <c r="T5" s="133"/>
    </row>
    <row r="6" spans="2:21" ht="21.75" thickBot="1">
      <c r="C6" s="5527"/>
      <c r="D6" s="5527"/>
      <c r="E6" s="5527"/>
      <c r="F6" s="5527"/>
      <c r="G6" s="5527"/>
      <c r="H6" s="5527"/>
      <c r="J6" s="5519" t="s">
        <v>2950</v>
      </c>
      <c r="K6" s="5520"/>
      <c r="L6" s="5520"/>
      <c r="M6" s="5520"/>
      <c r="N6" s="5520"/>
      <c r="O6" s="5520"/>
      <c r="P6" s="5520"/>
      <c r="Q6" s="5520"/>
      <c r="R6" s="5521"/>
      <c r="S6" s="5524" t="s">
        <v>2953</v>
      </c>
      <c r="T6" s="5525"/>
      <c r="U6" s="5526"/>
    </row>
    <row r="7" spans="2:21" ht="21" customHeight="1">
      <c r="B7" s="5350" t="s">
        <v>2952</v>
      </c>
      <c r="C7" s="5352" t="s">
        <v>2720</v>
      </c>
      <c r="D7" s="5352"/>
      <c r="E7" s="5352"/>
      <c r="F7" s="5352"/>
      <c r="G7" s="5352"/>
      <c r="H7" s="5352"/>
      <c r="I7" s="5352"/>
      <c r="J7" s="3645"/>
      <c r="S7" s="3265" t="s">
        <v>2841</v>
      </c>
      <c r="T7" s="3266"/>
      <c r="U7" s="3267"/>
    </row>
    <row r="8" spans="2:21" ht="21" customHeight="1">
      <c r="B8" s="5351"/>
      <c r="C8" s="3226"/>
      <c r="D8" s="2975"/>
      <c r="E8" s="2728" t="s">
        <v>292</v>
      </c>
      <c r="F8" s="5446" t="s">
        <v>1277</v>
      </c>
      <c r="G8" s="5446"/>
      <c r="H8" s="5446"/>
      <c r="I8" s="3231" t="s">
        <v>16</v>
      </c>
      <c r="J8" s="3645"/>
      <c r="S8" s="3492"/>
      <c r="T8" s="3296">
        <v>16.204999999999998</v>
      </c>
      <c r="U8" s="3254" t="str">
        <f>IF(ISBLANK(S8),"",T8/S8*1000)</f>
        <v/>
      </c>
    </row>
    <row r="9" spans="2:21" ht="21">
      <c r="B9" s="5351"/>
      <c r="C9" s="2975"/>
      <c r="D9" s="2975"/>
      <c r="E9" s="3227"/>
      <c r="F9" s="3228"/>
      <c r="G9" s="3359" t="s">
        <v>329</v>
      </c>
      <c r="H9" s="3241">
        <v>7652</v>
      </c>
      <c r="I9" s="3231" t="s">
        <v>16</v>
      </c>
      <c r="J9" s="3645"/>
      <c r="S9" s="5338"/>
      <c r="T9" s="5340" t="s">
        <v>2842</v>
      </c>
      <c r="U9" s="5342" t="s">
        <v>2525</v>
      </c>
    </row>
    <row r="10" spans="2:21" ht="21">
      <c r="B10" s="5351"/>
      <c r="C10" s="2975"/>
      <c r="D10" s="2975"/>
      <c r="E10" s="3227"/>
      <c r="F10" s="3228"/>
      <c r="G10" s="3242" t="s">
        <v>330</v>
      </c>
      <c r="H10" s="3358">
        <v>5000</v>
      </c>
      <c r="I10" s="3232" t="s">
        <v>295</v>
      </c>
      <c r="J10" s="3645"/>
      <c r="S10" s="5338"/>
      <c r="T10" s="5340"/>
      <c r="U10" s="5342"/>
    </row>
    <row r="11" spans="2:21" ht="21.75" thickBot="1">
      <c r="B11" s="5351"/>
      <c r="C11" s="2975"/>
      <c r="D11" s="2975"/>
      <c r="E11" s="3227"/>
      <c r="F11" s="2729"/>
      <c r="G11" s="3370" t="s">
        <v>2514</v>
      </c>
      <c r="H11" s="3360">
        <f>((L7/H9)*H10)/1000</f>
        <v>0</v>
      </c>
      <c r="I11" s="3233" t="s">
        <v>297</v>
      </c>
      <c r="J11" s="3645"/>
      <c r="S11" s="5339"/>
      <c r="T11" s="5341"/>
      <c r="U11" s="5343"/>
    </row>
    <row r="12" spans="2:21">
      <c r="J12" s="2"/>
    </row>
    <row r="13" spans="2:21" ht="15.75" thickBot="1">
      <c r="J13" s="2"/>
    </row>
    <row r="14" spans="2:21" ht="21" customHeight="1">
      <c r="B14" s="5350" t="s">
        <v>2952</v>
      </c>
      <c r="C14" s="5352" t="s">
        <v>2719</v>
      </c>
      <c r="D14" s="5352"/>
      <c r="E14" s="5352"/>
      <c r="F14" s="5352"/>
      <c r="G14" s="5352"/>
      <c r="H14" s="5352"/>
      <c r="I14" s="5352"/>
      <c r="J14" s="3646"/>
      <c r="S14" s="3265" t="s">
        <v>2850</v>
      </c>
      <c r="T14" s="3266"/>
      <c r="U14" s="3267"/>
    </row>
    <row r="15" spans="2:21" ht="21" customHeight="1">
      <c r="B15" s="5351"/>
      <c r="C15" s="595"/>
      <c r="D15" s="3273" t="s">
        <v>2533</v>
      </c>
      <c r="E15" s="3243">
        <f>T15</f>
        <v>5.8999999999999995</v>
      </c>
      <c r="F15" s="3244">
        <f>S15</f>
        <v>1</v>
      </c>
      <c r="G15" s="3644" t="s">
        <v>2948</v>
      </c>
      <c r="H15" s="3457">
        <f>U15</f>
        <v>5.8999999999999995</v>
      </c>
      <c r="I15" s="3372" t="s">
        <v>2949</v>
      </c>
      <c r="J15" s="3646"/>
      <c r="S15" s="3492">
        <v>1</v>
      </c>
      <c r="T15" s="3296">
        <v>5.8999999999999995</v>
      </c>
      <c r="U15" s="3493">
        <f>IF(ISBLANK(S15),"",T15/S15)</f>
        <v>5.8999999999999995</v>
      </c>
    </row>
    <row r="16" spans="2:21" ht="21" customHeight="1">
      <c r="B16" s="5351"/>
      <c r="C16" s="2975"/>
      <c r="D16" s="2975"/>
      <c r="E16" s="3227"/>
      <c r="F16" s="3228"/>
      <c r="G16" s="3235" t="s">
        <v>2848</v>
      </c>
      <c r="H16" s="3238">
        <v>5</v>
      </c>
      <c r="I16" s="3231" t="s">
        <v>16</v>
      </c>
      <c r="J16" s="3647"/>
      <c r="S16" s="5338" t="s">
        <v>2880</v>
      </c>
      <c r="T16" s="5340" t="s">
        <v>2842</v>
      </c>
      <c r="U16" s="5342" t="s">
        <v>2846</v>
      </c>
    </row>
    <row r="17" spans="2:21" ht="18.75" customHeight="1">
      <c r="B17" s="5351"/>
      <c r="C17" s="2963"/>
      <c r="D17" s="2963"/>
      <c r="E17" s="2963"/>
      <c r="F17" s="3228"/>
      <c r="G17" s="3237" t="s">
        <v>2851</v>
      </c>
      <c r="H17" s="3246">
        <v>6</v>
      </c>
      <c r="I17" s="3232" t="s">
        <v>295</v>
      </c>
      <c r="J17" s="3647"/>
      <c r="S17" s="5338"/>
      <c r="T17" s="5340"/>
      <c r="U17" s="5342"/>
    </row>
    <row r="18" spans="2:21" ht="19.5" thickBot="1">
      <c r="B18" s="5351"/>
      <c r="C18" s="2975"/>
      <c r="D18" s="2975"/>
      <c r="E18" s="3227"/>
      <c r="F18" s="2729"/>
      <c r="G18" s="3370" t="s">
        <v>2514</v>
      </c>
      <c r="H18" s="3367">
        <f>(H16*H17)</f>
        <v>30</v>
      </c>
      <c r="I18" s="3369" t="s">
        <v>297</v>
      </c>
      <c r="J18" s="3647"/>
      <c r="S18" s="5339"/>
      <c r="T18" s="5341"/>
      <c r="U18" s="5343"/>
    </row>
    <row r="19" spans="2:21" ht="18.75">
      <c r="B19" s="3368" t="s">
        <v>2849</v>
      </c>
      <c r="C19" s="2975"/>
      <c r="D19" s="2836"/>
      <c r="E19" s="2836"/>
      <c r="F19" s="2836"/>
      <c r="G19" s="2349"/>
      <c r="H19" s="3366">
        <f>(H17*H16)*1000</f>
        <v>30000</v>
      </c>
      <c r="I19" s="3642">
        <f>H18</f>
        <v>30</v>
      </c>
      <c r="J19" s="3648"/>
      <c r="S19" s="3361" t="s">
        <v>2844</v>
      </c>
      <c r="T19" s="2811"/>
      <c r="U19" s="2811"/>
    </row>
    <row r="20" spans="2:21" ht="15.75" thickBot="1">
      <c r="J20" s="2"/>
    </row>
    <row r="21" spans="2:21" ht="21" customHeight="1">
      <c r="B21" s="5350" t="s">
        <v>2952</v>
      </c>
      <c r="C21" s="5352" t="s">
        <v>2866</v>
      </c>
      <c r="D21" s="5352"/>
      <c r="E21" s="5352"/>
      <c r="F21" s="5352"/>
      <c r="G21" s="5352"/>
      <c r="H21" s="5352"/>
      <c r="I21" s="5352"/>
      <c r="J21" s="3646"/>
      <c r="S21" s="3265" t="s">
        <v>2717</v>
      </c>
      <c r="T21" s="3266"/>
      <c r="U21" s="3267"/>
    </row>
    <row r="22" spans="2:21" ht="21" customHeight="1">
      <c r="B22" s="5351"/>
      <c r="C22" s="595"/>
      <c r="D22" s="3273" t="s">
        <v>2533</v>
      </c>
      <c r="E22" s="3243">
        <f>T22</f>
        <v>1.5699999999999998</v>
      </c>
      <c r="F22" s="3244">
        <f>S22</f>
        <v>10</v>
      </c>
      <c r="G22" s="3240" t="s">
        <v>2534</v>
      </c>
      <c r="H22" s="3245">
        <f>U22</f>
        <v>156.99999999999997</v>
      </c>
      <c r="I22" s="3372" t="s">
        <v>2721</v>
      </c>
      <c r="J22" s="3646"/>
      <c r="S22" s="3492">
        <v>10</v>
      </c>
      <c r="T22" s="3296">
        <v>1.5699999999999998</v>
      </c>
      <c r="U22" s="3254">
        <f>IF(ISBLANK(S22),"",T22/S22*1000)</f>
        <v>156.99999999999997</v>
      </c>
    </row>
    <row r="23" spans="2:21" ht="21" customHeight="1">
      <c r="B23" s="5351"/>
      <c r="C23" s="595"/>
      <c r="D23" s="2963"/>
      <c r="E23" s="594" t="s">
        <v>2528</v>
      </c>
      <c r="F23" s="3238">
        <v>12</v>
      </c>
      <c r="G23" s="3239" t="s">
        <v>2525</v>
      </c>
      <c r="H23" s="3236">
        <v>200</v>
      </c>
      <c r="I23" s="3232" t="s">
        <v>295</v>
      </c>
      <c r="J23" s="3647"/>
      <c r="S23" s="5338" t="s">
        <v>2865</v>
      </c>
      <c r="T23" s="5340" t="s">
        <v>2842</v>
      </c>
      <c r="U23" s="5342" t="s">
        <v>2525</v>
      </c>
    </row>
    <row r="24" spans="2:21" ht="18.75" customHeight="1">
      <c r="B24" s="5351"/>
      <c r="C24" s="2975"/>
      <c r="D24" s="2975"/>
      <c r="E24" s="2975"/>
      <c r="F24" s="2958" t="s">
        <v>16</v>
      </c>
      <c r="G24" s="2975"/>
      <c r="H24" s="2975"/>
      <c r="I24" s="3230"/>
      <c r="J24" s="3647"/>
      <c r="S24" s="5338"/>
      <c r="T24" s="5340"/>
      <c r="U24" s="5342"/>
    </row>
    <row r="25" spans="2:21" ht="19.5" thickBot="1">
      <c r="B25" s="5351"/>
      <c r="C25" s="2975"/>
      <c r="D25" s="2975"/>
      <c r="E25" s="3227"/>
      <c r="F25" s="2729"/>
      <c r="G25" s="3370" t="s">
        <v>2514</v>
      </c>
      <c r="H25" s="3229">
        <f>(H23*F23)/1000</f>
        <v>2.4</v>
      </c>
      <c r="I25" s="3369" t="s">
        <v>297</v>
      </c>
      <c r="J25" s="3647"/>
      <c r="S25" s="5339"/>
      <c r="T25" s="5341"/>
      <c r="U25" s="5343"/>
    </row>
    <row r="26" spans="2:21" ht="15.75" thickBot="1">
      <c r="J26" s="2"/>
    </row>
    <row r="27" spans="2:21" ht="18.75" customHeight="1">
      <c r="B27" s="5350" t="s">
        <v>2952</v>
      </c>
      <c r="C27" s="5352" t="s">
        <v>2890</v>
      </c>
      <c r="D27" s="5352"/>
      <c r="E27" s="5352"/>
      <c r="F27" s="5352"/>
      <c r="G27" s="5352"/>
      <c r="H27" s="5352"/>
      <c r="I27" s="5352"/>
      <c r="J27" s="3649"/>
      <c r="S27" s="3265" t="s">
        <v>2888</v>
      </c>
      <c r="T27" s="3266"/>
      <c r="U27" s="3267"/>
    </row>
    <row r="28" spans="2:21" ht="21" customHeight="1">
      <c r="B28" s="5351"/>
      <c r="C28" s="595"/>
      <c r="D28" s="3273" t="s">
        <v>2533</v>
      </c>
      <c r="E28" s="3243">
        <f>T28</f>
        <v>2.13</v>
      </c>
      <c r="F28" s="3244">
        <f>S28</f>
        <v>36</v>
      </c>
      <c r="G28" s="3240" t="s">
        <v>2534</v>
      </c>
      <c r="H28" s="3245">
        <f>U28</f>
        <v>59.166666666666664</v>
      </c>
      <c r="I28" s="3372" t="s">
        <v>2721</v>
      </c>
      <c r="J28" s="3649"/>
      <c r="S28" s="3357">
        <v>36</v>
      </c>
      <c r="T28" s="3296">
        <v>2.13</v>
      </c>
      <c r="U28" s="3254">
        <f>IF(ISBLANK(S28),"",T28/S28*1000)</f>
        <v>59.166666666666664</v>
      </c>
    </row>
    <row r="29" spans="2:21" ht="21" customHeight="1">
      <c r="B29" s="5351"/>
      <c r="C29" s="2975"/>
      <c r="D29" s="2975"/>
      <c r="E29" s="3227"/>
      <c r="F29" s="3228"/>
      <c r="G29" s="3235" t="s">
        <v>2526</v>
      </c>
      <c r="H29" s="3236">
        <v>50</v>
      </c>
      <c r="I29" s="3231" t="s">
        <v>16</v>
      </c>
      <c r="J29" s="2388"/>
      <c r="S29" s="5338" t="s">
        <v>2827</v>
      </c>
      <c r="T29" s="5340" t="s">
        <v>2842</v>
      </c>
      <c r="U29" s="5342" t="s">
        <v>2525</v>
      </c>
    </row>
    <row r="30" spans="2:21" ht="21" customHeight="1">
      <c r="B30" s="5351"/>
      <c r="C30" s="2975"/>
      <c r="D30" s="2975"/>
      <c r="E30" s="3227"/>
      <c r="F30" s="3228"/>
      <c r="G30" s="3237" t="s">
        <v>365</v>
      </c>
      <c r="H30" s="3238">
        <v>125</v>
      </c>
      <c r="I30" s="3232" t="s">
        <v>295</v>
      </c>
      <c r="J30" s="3650"/>
      <c r="S30" s="5338"/>
      <c r="T30" s="5340"/>
      <c r="U30" s="5342"/>
    </row>
    <row r="31" spans="2:21" ht="19.5" thickBot="1">
      <c r="B31" s="5351"/>
      <c r="C31" s="2975"/>
      <c r="D31" s="2975"/>
      <c r="E31" s="3227"/>
      <c r="F31" s="2729"/>
      <c r="G31" s="3370" t="s">
        <v>2514</v>
      </c>
      <c r="H31" s="3229">
        <f>(H29*H30)/1000</f>
        <v>6.25</v>
      </c>
      <c r="I31" s="3369" t="s">
        <v>297</v>
      </c>
      <c r="J31" s="3651"/>
      <c r="S31" s="5339"/>
      <c r="T31" s="5341"/>
      <c r="U31" s="5343"/>
    </row>
    <row r="32" spans="2:21">
      <c r="J32" s="2"/>
    </row>
    <row r="33" spans="2:21" ht="15.75" thickBot="1">
      <c r="J33" s="2"/>
    </row>
    <row r="34" spans="2:21" ht="18.75" customHeight="1">
      <c r="B34" s="5350" t="s">
        <v>2952</v>
      </c>
      <c r="C34" s="5529" t="s">
        <v>2718</v>
      </c>
      <c r="D34" s="5529"/>
      <c r="E34" s="5529"/>
      <c r="F34" s="5529"/>
      <c r="G34" s="5529"/>
      <c r="H34" s="5529"/>
      <c r="I34" s="5529"/>
      <c r="J34" s="2"/>
      <c r="S34" s="3265" t="s">
        <v>2888</v>
      </c>
      <c r="T34" s="3266"/>
      <c r="U34" s="3267"/>
    </row>
    <row r="35" spans="2:21" ht="21">
      <c r="B35" s="5351"/>
      <c r="C35" s="595"/>
      <c r="D35" s="3273" t="s">
        <v>2533</v>
      </c>
      <c r="E35" s="3243">
        <f>T35</f>
        <v>2.13</v>
      </c>
      <c r="F35" s="3244">
        <f>S35</f>
        <v>36</v>
      </c>
      <c r="G35" s="3240" t="s">
        <v>2534</v>
      </c>
      <c r="H35" s="3245">
        <f>U35</f>
        <v>59.166666666666664</v>
      </c>
      <c r="I35" s="3372" t="s">
        <v>2721</v>
      </c>
      <c r="J35" s="2"/>
      <c r="S35" s="3357">
        <v>36</v>
      </c>
      <c r="T35" s="3296">
        <v>2.13</v>
      </c>
      <c r="U35" s="3254">
        <f>IF(ISBLANK(S35),"",T35/S35*1000)</f>
        <v>59.166666666666664</v>
      </c>
    </row>
    <row r="36" spans="2:21" ht="21" customHeight="1">
      <c r="B36" s="5351"/>
      <c r="C36" s="3268"/>
      <c r="D36" s="3270"/>
      <c r="G36" s="3269" t="s">
        <v>2528</v>
      </c>
      <c r="H36" s="3238">
        <v>8</v>
      </c>
      <c r="I36" s="3231" t="s">
        <v>16</v>
      </c>
      <c r="J36" s="2"/>
      <c r="S36" s="5338" t="s">
        <v>2865</v>
      </c>
      <c r="T36" s="5340" t="s">
        <v>2842</v>
      </c>
      <c r="U36" s="5342" t="s">
        <v>2525</v>
      </c>
    </row>
    <row r="37" spans="2:21" ht="21">
      <c r="B37" s="5351"/>
      <c r="C37" s="3271"/>
      <c r="D37" s="3271"/>
      <c r="E37" s="3271"/>
      <c r="F37" s="3271"/>
      <c r="G37" s="3239" t="s">
        <v>2525</v>
      </c>
      <c r="H37" s="3236">
        <v>80</v>
      </c>
      <c r="I37" s="3232" t="s">
        <v>295</v>
      </c>
      <c r="J37" s="2"/>
      <c r="S37" s="5338"/>
      <c r="T37" s="5340"/>
      <c r="U37" s="5342"/>
    </row>
    <row r="38" spans="2:21" ht="19.5" thickBot="1">
      <c r="B38" s="5351"/>
      <c r="C38" s="3271"/>
      <c r="D38" s="3271"/>
      <c r="E38" s="3227"/>
      <c r="F38" s="2729"/>
      <c r="G38" s="3370" t="s">
        <v>2514</v>
      </c>
      <c r="H38" s="3229">
        <f>(H37*H36)/1000</f>
        <v>0.64</v>
      </c>
      <c r="I38" s="3369" t="s">
        <v>297</v>
      </c>
      <c r="J38" s="2"/>
      <c r="S38" s="5339"/>
      <c r="T38" s="5341"/>
      <c r="U38" s="5343"/>
    </row>
    <row r="39" spans="2:21" ht="15.75" customHeight="1">
      <c r="J39" s="5523" t="s">
        <v>2825</v>
      </c>
      <c r="K39" s="5523"/>
      <c r="L39" s="5523"/>
      <c r="M39" s="5523"/>
      <c r="N39" s="5523"/>
      <c r="O39" s="5523"/>
      <c r="P39" s="5523"/>
      <c r="Q39" s="5523"/>
      <c r="R39" s="5523"/>
    </row>
    <row r="40" spans="2:21" ht="21" customHeight="1">
      <c r="J40" s="5522" t="s">
        <v>2826</v>
      </c>
      <c r="K40" s="5522"/>
      <c r="L40" s="5522"/>
      <c r="M40" s="5522"/>
      <c r="N40" s="5522"/>
      <c r="O40" s="5522"/>
      <c r="P40" s="5522"/>
      <c r="Q40" s="5522"/>
      <c r="R40" s="5522"/>
    </row>
    <row r="41" spans="2:21">
      <c r="J41" s="5522"/>
      <c r="K41" s="5522"/>
      <c r="L41" s="5522"/>
      <c r="M41" s="5522"/>
      <c r="N41" s="5522"/>
      <c r="O41" s="5522"/>
      <c r="P41" s="5522"/>
      <c r="Q41" s="5522"/>
      <c r="R41" s="5522"/>
    </row>
    <row r="42" spans="2:21" ht="15.75" thickBot="1"/>
    <row r="43" spans="2:21" ht="21">
      <c r="B43" s="5350" t="s">
        <v>2952</v>
      </c>
      <c r="C43" s="5352" t="s">
        <v>2866</v>
      </c>
      <c r="D43" s="5352"/>
      <c r="E43" s="5352"/>
      <c r="F43" s="5352"/>
      <c r="G43" s="5352"/>
      <c r="H43" s="5352"/>
      <c r="I43" s="5352"/>
      <c r="J43" s="3255"/>
      <c r="K43" s="2149"/>
      <c r="L43" s="2895" t="s">
        <v>26</v>
      </c>
      <c r="M43" s="5301" t="s">
        <v>14</v>
      </c>
      <c r="N43" s="5302"/>
      <c r="O43" s="3561">
        <v>26</v>
      </c>
      <c r="P43" s="3560" t="s">
        <v>2925</v>
      </c>
      <c r="Q43" s="3252"/>
      <c r="R43" s="3297" t="s">
        <v>2831</v>
      </c>
      <c r="S43" s="3265" t="s">
        <v>2717</v>
      </c>
      <c r="T43" s="3266"/>
      <c r="U43" s="3267"/>
    </row>
    <row r="44" spans="2:21" ht="21">
      <c r="B44" s="5351"/>
      <c r="C44" s="595"/>
      <c r="D44" s="3273" t="s">
        <v>2533</v>
      </c>
      <c r="E44" s="3243">
        <f>T44</f>
        <v>2.5</v>
      </c>
      <c r="F44" s="3244">
        <f>S44</f>
        <v>20</v>
      </c>
      <c r="G44" s="3240" t="s">
        <v>2534</v>
      </c>
      <c r="H44" s="3245">
        <f>U44</f>
        <v>125</v>
      </c>
      <c r="I44" s="3372" t="s">
        <v>2721</v>
      </c>
      <c r="J44" s="3255"/>
      <c r="K44" s="5353" t="s">
        <v>290</v>
      </c>
      <c r="L44" s="5353"/>
      <c r="M44" s="5354">
        <v>2.4</v>
      </c>
      <c r="N44" s="5355"/>
      <c r="O44" s="3276"/>
      <c r="P44" s="3252"/>
      <c r="Q44" s="3252"/>
      <c r="R44" s="3299">
        <v>25</v>
      </c>
      <c r="S44" s="3492">
        <v>20</v>
      </c>
      <c r="T44" s="3296">
        <v>2.5</v>
      </c>
      <c r="U44" s="3254">
        <f>IF(ISBLANK(S44),"",T44/S44*1000)</f>
        <v>125</v>
      </c>
    </row>
    <row r="45" spans="2:21" ht="21">
      <c r="B45" s="5351"/>
      <c r="C45" s="595"/>
      <c r="D45" s="2963"/>
      <c r="E45" s="594" t="s">
        <v>2528</v>
      </c>
      <c r="F45" s="3238">
        <v>12</v>
      </c>
      <c r="G45" s="3239" t="s">
        <v>2525</v>
      </c>
      <c r="H45" s="3236">
        <v>200</v>
      </c>
      <c r="I45" s="3232" t="s">
        <v>295</v>
      </c>
      <c r="J45" s="2836"/>
      <c r="K45" s="5353"/>
      <c r="L45" s="5353"/>
      <c r="M45" s="5354"/>
      <c r="N45" s="5355"/>
      <c r="O45" s="3276"/>
      <c r="P45" s="3251"/>
      <c r="Q45" s="2811"/>
      <c r="R45" s="3298">
        <v>21</v>
      </c>
      <c r="S45" s="5338" t="s">
        <v>2865</v>
      </c>
      <c r="T45" s="5340" t="s">
        <v>2842</v>
      </c>
      <c r="U45" s="5342" t="s">
        <v>2525</v>
      </c>
    </row>
    <row r="46" spans="2:21" ht="18.75">
      <c r="B46" s="5351"/>
      <c r="C46" s="2975"/>
      <c r="D46" s="2975"/>
      <c r="E46" s="2975"/>
      <c r="F46" s="2958" t="s">
        <v>16</v>
      </c>
      <c r="G46" s="2975"/>
      <c r="H46" s="2975"/>
      <c r="I46" s="3230"/>
      <c r="J46" s="2836"/>
      <c r="K46" s="5353"/>
      <c r="L46" s="5353"/>
      <c r="M46" s="5354"/>
      <c r="N46" s="5355"/>
      <c r="O46" s="3276"/>
      <c r="P46" s="3251"/>
      <c r="Q46" s="2811"/>
      <c r="R46" s="3298">
        <v>21</v>
      </c>
      <c r="S46" s="5338"/>
      <c r="T46" s="5340"/>
      <c r="U46" s="5342"/>
    </row>
    <row r="47" spans="2:21" ht="19.5" thickBot="1">
      <c r="B47" s="5351"/>
      <c r="C47" s="2975"/>
      <c r="D47" s="2975"/>
      <c r="E47" s="3227"/>
      <c r="F47" s="2729"/>
      <c r="G47" s="3370" t="s">
        <v>2514</v>
      </c>
      <c r="H47" s="3229">
        <f>(H45*F45)/1000</f>
        <v>2.4</v>
      </c>
      <c r="I47" s="3369" t="s">
        <v>297</v>
      </c>
      <c r="J47" s="2836"/>
      <c r="K47" s="2836"/>
      <c r="L47" s="3295"/>
      <c r="M47" s="5366"/>
      <c r="N47" s="5367"/>
      <c r="O47" s="3276"/>
      <c r="P47" s="3251"/>
      <c r="Q47" s="2811"/>
      <c r="R47" s="3298">
        <v>21</v>
      </c>
      <c r="S47" s="5339"/>
      <c r="T47" s="5341"/>
      <c r="U47" s="5343"/>
    </row>
  </sheetData>
  <mergeCells count="41">
    <mergeCell ref="S9:S11"/>
    <mergeCell ref="T9:T11"/>
    <mergeCell ref="U9:U11"/>
    <mergeCell ref="B7:B11"/>
    <mergeCell ref="C7:I7"/>
    <mergeCell ref="F8:H8"/>
    <mergeCell ref="B21:B25"/>
    <mergeCell ref="C21:I21"/>
    <mergeCell ref="S16:S18"/>
    <mergeCell ref="T16:T18"/>
    <mergeCell ref="U16:U18"/>
    <mergeCell ref="B14:B18"/>
    <mergeCell ref="C14:I14"/>
    <mergeCell ref="B27:B31"/>
    <mergeCell ref="C27:I27"/>
    <mergeCell ref="S29:S31"/>
    <mergeCell ref="T29:T31"/>
    <mergeCell ref="U29:U31"/>
    <mergeCell ref="C34:I34"/>
    <mergeCell ref="S36:S38"/>
    <mergeCell ref="T36:T38"/>
    <mergeCell ref="U36:U38"/>
    <mergeCell ref="S23:S25"/>
    <mergeCell ref="T23:T25"/>
    <mergeCell ref="U23:U25"/>
    <mergeCell ref="J6:R6"/>
    <mergeCell ref="J40:R41"/>
    <mergeCell ref="J39:R39"/>
    <mergeCell ref="S6:U6"/>
    <mergeCell ref="B43:B47"/>
    <mergeCell ref="C43:I43"/>
    <mergeCell ref="M43:N43"/>
    <mergeCell ref="K44:L46"/>
    <mergeCell ref="M44:N46"/>
    <mergeCell ref="S45:S47"/>
    <mergeCell ref="T45:T47"/>
    <mergeCell ref="U45:U47"/>
    <mergeCell ref="M47:N47"/>
    <mergeCell ref="C4:H6"/>
    <mergeCell ref="J2:R4"/>
    <mergeCell ref="B34:B3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7A754-6B60-425E-8E7D-C3110671403B}">
  <dimension ref="A1:AN196"/>
  <sheetViews>
    <sheetView showZeros="0" topLeftCell="A25" zoomScale="75" zoomScaleNormal="75" workbookViewId="0">
      <selection activeCell="Q17" sqref="Q17"/>
    </sheetView>
  </sheetViews>
  <sheetFormatPr baseColWidth="10" defaultRowHeight="15"/>
  <cols>
    <col min="1" max="1" width="3.7109375" style="2349" customWidth="1"/>
    <col min="2" max="5" width="11.7109375" style="2349" customWidth="1"/>
    <col min="6" max="6" width="27" style="2349" customWidth="1"/>
    <col min="7" max="14" width="11.7109375" style="2349" customWidth="1"/>
    <col min="15" max="15" width="9.85546875" style="2349" bestFit="1" customWidth="1"/>
    <col min="16" max="17" width="11.7109375" style="599" customWidth="1"/>
    <col min="18" max="18" width="55.85546875" style="2349" customWidth="1"/>
    <col min="19" max="19" width="34.7109375" style="2349" customWidth="1"/>
    <col min="20" max="20" width="35.7109375" style="2349" customWidth="1"/>
    <col min="21" max="21" width="4.5703125" style="2349" customWidth="1"/>
    <col min="22" max="22" width="5.42578125" style="2349" customWidth="1"/>
    <col min="23" max="23" width="42.7109375" style="2349" customWidth="1"/>
    <col min="24" max="24" width="11.7109375" style="2349" customWidth="1"/>
    <col min="25" max="16384" width="11.42578125" style="2349"/>
  </cols>
  <sheetData>
    <row r="1" spans="1:40">
      <c r="A1" s="3162">
        <f t="shared" ref="A1:AM1" ca="1" si="0">CELL("largeur",A1)</f>
        <v>3</v>
      </c>
      <c r="B1" s="3162">
        <f t="shared" ca="1" si="0"/>
        <v>11</v>
      </c>
      <c r="C1" s="3162">
        <f t="shared" ca="1" si="0"/>
        <v>11</v>
      </c>
      <c r="D1" s="3162">
        <f t="shared" ca="1" si="0"/>
        <v>11</v>
      </c>
      <c r="E1" s="3162">
        <f t="shared" ca="1" si="0"/>
        <v>11</v>
      </c>
      <c r="F1" s="3162">
        <f t="shared" ca="1" si="0"/>
        <v>26</v>
      </c>
      <c r="G1" s="3162">
        <f t="shared" ca="1" si="0"/>
        <v>11</v>
      </c>
      <c r="H1" s="3162">
        <f t="shared" ca="1" si="0"/>
        <v>11</v>
      </c>
      <c r="I1" s="3162">
        <f t="shared" ca="1" si="0"/>
        <v>11</v>
      </c>
      <c r="J1" s="3162">
        <f t="shared" ca="1" si="0"/>
        <v>11</v>
      </c>
      <c r="K1" s="3162">
        <f t="shared" ca="1" si="0"/>
        <v>11</v>
      </c>
      <c r="L1" s="3162">
        <f t="shared" ca="1" si="0"/>
        <v>11</v>
      </c>
      <c r="M1" s="3162">
        <f t="shared" ca="1" si="0"/>
        <v>11</v>
      </c>
      <c r="N1" s="3162">
        <f t="shared" ca="1" si="0"/>
        <v>11</v>
      </c>
      <c r="O1" s="3162">
        <f t="shared" ca="1" si="0"/>
        <v>9</v>
      </c>
      <c r="P1" s="3162">
        <f t="shared" ca="1" si="0"/>
        <v>11</v>
      </c>
      <c r="Q1" s="3162">
        <f t="shared" ca="1" si="0"/>
        <v>11</v>
      </c>
      <c r="R1" s="3162">
        <f t="shared" ca="1" si="0"/>
        <v>55</v>
      </c>
      <c r="S1" s="3162">
        <f t="shared" ca="1" si="0"/>
        <v>34</v>
      </c>
      <c r="T1" s="3162">
        <f t="shared" ca="1" si="0"/>
        <v>35</v>
      </c>
      <c r="U1" s="3162">
        <f t="shared" ca="1" si="0"/>
        <v>4</v>
      </c>
      <c r="V1" s="3162">
        <f t="shared" ca="1" si="0"/>
        <v>5</v>
      </c>
      <c r="W1" s="3162">
        <f t="shared" ca="1" si="0"/>
        <v>42</v>
      </c>
      <c r="X1" s="3162">
        <f t="shared" ca="1" si="0"/>
        <v>11</v>
      </c>
      <c r="Y1" s="3162">
        <f t="shared" ca="1" si="0"/>
        <v>11</v>
      </c>
      <c r="Z1" s="3162">
        <f t="shared" ca="1" si="0"/>
        <v>11</v>
      </c>
      <c r="AA1" s="3162">
        <f t="shared" ca="1" si="0"/>
        <v>11</v>
      </c>
      <c r="AB1" s="3162">
        <f t="shared" ca="1" si="0"/>
        <v>11</v>
      </c>
      <c r="AC1" s="3162">
        <f t="shared" ca="1" si="0"/>
        <v>11</v>
      </c>
      <c r="AD1" s="3162">
        <f t="shared" ca="1" si="0"/>
        <v>11</v>
      </c>
      <c r="AE1" s="3162">
        <f t="shared" ca="1" si="0"/>
        <v>11</v>
      </c>
      <c r="AF1" s="3162">
        <f t="shared" ca="1" si="0"/>
        <v>11</v>
      </c>
      <c r="AG1" s="3162">
        <f t="shared" ca="1" si="0"/>
        <v>11</v>
      </c>
      <c r="AH1" s="3162">
        <f t="shared" ca="1" si="0"/>
        <v>11</v>
      </c>
      <c r="AI1" s="3162">
        <f t="shared" ca="1" si="0"/>
        <v>11</v>
      </c>
      <c r="AJ1" s="3162">
        <f t="shared" ca="1" si="0"/>
        <v>11</v>
      </c>
      <c r="AK1" s="3162">
        <f t="shared" ca="1" si="0"/>
        <v>11</v>
      </c>
      <c r="AL1" s="3162">
        <f t="shared" ca="1" si="0"/>
        <v>11</v>
      </c>
      <c r="AM1" s="3162">
        <f t="shared" ca="1" si="0"/>
        <v>11</v>
      </c>
      <c r="AN1" s="3163" t="s">
        <v>2800</v>
      </c>
    </row>
    <row r="2" spans="1:40" ht="21" customHeight="1">
      <c r="A2" s="5568" t="s">
        <v>2954</v>
      </c>
      <c r="B2" s="5569"/>
      <c r="C2" s="5569"/>
      <c r="D2" s="5569"/>
      <c r="E2" s="5569"/>
      <c r="F2" s="5569"/>
      <c r="G2" s="5569"/>
      <c r="H2" s="5569"/>
      <c r="I2" s="5569"/>
      <c r="J2" s="5569"/>
      <c r="K2" s="5569"/>
      <c r="L2" s="5569"/>
      <c r="M2" s="5569"/>
      <c r="N2" s="5569"/>
      <c r="O2" s="5569"/>
      <c r="P2" s="5569"/>
      <c r="Q2" s="3165"/>
      <c r="R2" s="2044"/>
      <c r="S2" s="2044"/>
      <c r="T2" s="2044"/>
      <c r="U2" s="2044"/>
      <c r="V2" s="2044"/>
      <c r="W2" s="2044"/>
      <c r="X2" s="2044"/>
      <c r="Y2" s="2831"/>
      <c r="Z2" s="2831"/>
      <c r="AA2" s="2831"/>
      <c r="AB2" s="2831"/>
      <c r="AC2" s="2831"/>
      <c r="AD2" s="2831"/>
      <c r="AE2" s="2831"/>
      <c r="AF2" s="2831"/>
      <c r="AG2" s="2831"/>
      <c r="AH2" s="2831"/>
      <c r="AI2" s="2831"/>
      <c r="AJ2" s="2831"/>
      <c r="AK2" s="2831"/>
      <c r="AL2" s="2831"/>
      <c r="AM2" s="2831"/>
    </row>
    <row r="3" spans="1:40" ht="21.75" customHeight="1">
      <c r="A3" s="5568"/>
      <c r="B3" s="5569"/>
      <c r="C3" s="5569"/>
      <c r="D3" s="5569"/>
      <c r="E3" s="5569"/>
      <c r="F3" s="5569"/>
      <c r="G3" s="5569"/>
      <c r="H3" s="5569"/>
      <c r="I3" s="5569"/>
      <c r="J3" s="5569"/>
      <c r="K3" s="5569"/>
      <c r="L3" s="5569"/>
      <c r="M3" s="5569"/>
      <c r="N3" s="5569"/>
      <c r="O3" s="5569"/>
      <c r="P3" s="5569"/>
      <c r="Q3" s="3165"/>
      <c r="R3" s="2044"/>
      <c r="S3" s="2044"/>
      <c r="T3" s="2044"/>
      <c r="U3" s="2044"/>
      <c r="V3" s="2831"/>
      <c r="W3" s="2831"/>
      <c r="X3" s="2831"/>
      <c r="Y3" s="2831"/>
      <c r="Z3" s="2831"/>
      <c r="AA3" s="2831"/>
      <c r="AB3" s="2831"/>
      <c r="AC3" s="2831"/>
      <c r="AD3" s="2831"/>
      <c r="AE3" s="2831"/>
      <c r="AF3" s="2831"/>
      <c r="AG3" s="2831"/>
      <c r="AH3" s="2831"/>
      <c r="AI3" s="2831"/>
      <c r="AJ3" s="2831"/>
      <c r="AK3" s="2831"/>
      <c r="AL3" s="2831"/>
      <c r="AM3" s="2831"/>
    </row>
    <row r="4" spans="1:40" ht="21.75" customHeight="1">
      <c r="A4" s="5568" t="s">
        <v>2801</v>
      </c>
      <c r="B4" s="5569"/>
      <c r="C4" s="5569"/>
      <c r="D4" s="5569"/>
      <c r="E4" s="5569"/>
      <c r="F4" s="5569"/>
      <c r="G4" s="5569"/>
      <c r="H4" s="5569"/>
      <c r="I4" s="5569"/>
      <c r="J4" s="5569"/>
      <c r="K4" s="5569"/>
      <c r="L4" s="5569"/>
      <c r="M4" s="5569"/>
      <c r="N4" s="5569"/>
      <c r="O4" s="5569"/>
      <c r="P4" s="5569"/>
      <c r="Q4" s="3165"/>
      <c r="R4" s="2044"/>
      <c r="S4" s="2044"/>
      <c r="T4" s="2044"/>
      <c r="U4" s="2044"/>
      <c r="V4" s="2831"/>
      <c r="W4" s="2831"/>
      <c r="X4" s="2831"/>
      <c r="Y4" s="2831"/>
      <c r="Z4" s="2831"/>
      <c r="AA4" s="2831"/>
      <c r="AB4" s="2831"/>
      <c r="AC4" s="2831"/>
      <c r="AD4" s="2831"/>
      <c r="AE4" s="2831"/>
      <c r="AF4" s="2831"/>
      <c r="AG4" s="2831"/>
      <c r="AH4" s="2831"/>
      <c r="AI4" s="2831"/>
      <c r="AJ4" s="2831"/>
      <c r="AK4" s="2831"/>
      <c r="AL4" s="2831"/>
      <c r="AM4" s="2831"/>
    </row>
    <row r="5" spans="1:40" ht="21.75" customHeight="1">
      <c r="A5" s="5568"/>
      <c r="B5" s="5569"/>
      <c r="C5" s="5569"/>
      <c r="D5" s="5569"/>
      <c r="E5" s="5569"/>
      <c r="F5" s="5569"/>
      <c r="G5" s="5569"/>
      <c r="H5" s="5569"/>
      <c r="I5" s="5569"/>
      <c r="J5" s="5569"/>
      <c r="K5" s="5569"/>
      <c r="L5" s="5569"/>
      <c r="M5" s="5569"/>
      <c r="N5" s="5569"/>
      <c r="O5" s="5569"/>
      <c r="P5" s="5569"/>
      <c r="Q5" s="3165"/>
      <c r="R5" s="2044"/>
      <c r="S5" s="2044"/>
      <c r="T5" s="2044"/>
      <c r="U5" s="2044"/>
      <c r="V5" s="2831"/>
      <c r="W5" s="2831"/>
      <c r="X5" s="2831"/>
      <c r="Y5" s="2831"/>
      <c r="Z5" s="2831"/>
      <c r="AA5" s="2831"/>
      <c r="AB5" s="2831"/>
      <c r="AC5" s="2831"/>
      <c r="AD5" s="2831"/>
      <c r="AE5" s="2831"/>
      <c r="AF5" s="2831"/>
      <c r="AG5" s="2831"/>
      <c r="AH5" s="2831"/>
      <c r="AI5" s="2831"/>
      <c r="AJ5" s="2831"/>
      <c r="AK5" s="2831"/>
      <c r="AL5" s="2831"/>
      <c r="AM5" s="2831"/>
    </row>
    <row r="6" spans="1:40" ht="23.25" customHeight="1">
      <c r="A6" s="3653"/>
      <c r="B6" s="5510" t="s">
        <v>2765</v>
      </c>
      <c r="C6" s="5510"/>
      <c r="D6" s="5510"/>
      <c r="E6" s="5510"/>
      <c r="F6" s="5510"/>
      <c r="G6" s="5510"/>
      <c r="H6" s="5510"/>
      <c r="I6" s="5510"/>
      <c r="J6" s="5510"/>
      <c r="K6" s="5510"/>
      <c r="L6" s="5510"/>
      <c r="M6" s="5510"/>
      <c r="N6" s="5510"/>
      <c r="O6" s="5510"/>
      <c r="P6" s="5510"/>
      <c r="Q6" s="3165"/>
      <c r="R6" s="2044"/>
      <c r="S6" s="2044"/>
      <c r="T6" s="2044"/>
      <c r="U6" s="2044"/>
      <c r="V6" s="2044"/>
      <c r="W6" s="2044"/>
      <c r="X6" s="3166"/>
      <c r="Y6" s="2831"/>
      <c r="Z6" s="2831"/>
      <c r="AA6" s="2831"/>
      <c r="AB6" s="2831"/>
      <c r="AC6" s="2831"/>
      <c r="AD6" s="2831"/>
      <c r="AE6" s="2831"/>
      <c r="AF6" s="2831"/>
      <c r="AG6" s="2831"/>
      <c r="AH6" s="2831"/>
      <c r="AI6" s="2831"/>
      <c r="AJ6" s="2831"/>
      <c r="AK6" s="2831"/>
      <c r="AL6" s="2831"/>
      <c r="AM6" s="2831"/>
    </row>
    <row r="7" spans="1:40" ht="23.25" customHeight="1">
      <c r="A7" s="3653"/>
      <c r="B7" s="5510"/>
      <c r="C7" s="5510"/>
      <c r="D7" s="5510"/>
      <c r="E7" s="5510"/>
      <c r="F7" s="5510"/>
      <c r="G7" s="5510"/>
      <c r="H7" s="5510"/>
      <c r="I7" s="5510"/>
      <c r="J7" s="5510"/>
      <c r="K7" s="5510"/>
      <c r="L7" s="5510"/>
      <c r="M7" s="5510"/>
      <c r="N7" s="5510"/>
      <c r="O7" s="5510"/>
      <c r="P7" s="5510"/>
      <c r="Q7" s="3165"/>
      <c r="R7" s="2044"/>
      <c r="S7" s="2044"/>
      <c r="T7" s="2044"/>
      <c r="U7" s="2044"/>
      <c r="V7" s="2044"/>
      <c r="W7" s="2044"/>
      <c r="X7" s="3166"/>
      <c r="Y7" s="2831"/>
      <c r="Z7" s="2831"/>
      <c r="AA7" s="2831"/>
      <c r="AB7" s="2831"/>
      <c r="AC7" s="2831"/>
      <c r="AD7" s="2831"/>
      <c r="AE7" s="2831"/>
      <c r="AF7" s="2831"/>
      <c r="AG7" s="2831"/>
      <c r="AH7" s="2831"/>
      <c r="AI7" s="2831"/>
      <c r="AJ7" s="2831"/>
      <c r="AK7" s="2831"/>
      <c r="AL7" s="2831"/>
      <c r="AM7" s="2831"/>
    </row>
    <row r="8" spans="1:40" ht="23.25" customHeight="1">
      <c r="A8" s="2352"/>
      <c r="B8" s="2352"/>
      <c r="C8" s="2352"/>
      <c r="D8" s="2352"/>
      <c r="E8" s="2352"/>
      <c r="F8" s="2352"/>
      <c r="G8" s="2352"/>
      <c r="H8" s="2352"/>
      <c r="I8" s="2352"/>
      <c r="J8" s="2352"/>
      <c r="K8" s="2352"/>
      <c r="L8" s="2352"/>
      <c r="M8" s="2352"/>
      <c r="N8" s="2353"/>
      <c r="O8" s="2353"/>
      <c r="P8" s="2798"/>
      <c r="Q8" s="3165"/>
      <c r="R8" s="2044"/>
      <c r="S8" s="2044"/>
      <c r="T8" s="2044"/>
      <c r="U8" s="2175"/>
      <c r="V8" s="2175"/>
      <c r="W8" s="2175"/>
      <c r="X8" s="2175"/>
      <c r="Y8" s="2831"/>
      <c r="Z8" s="2831"/>
      <c r="AA8" s="2831"/>
      <c r="AB8" s="2831"/>
      <c r="AC8" s="2831"/>
      <c r="AD8" s="2831"/>
      <c r="AE8" s="2831"/>
      <c r="AF8" s="2831"/>
      <c r="AG8" s="2831"/>
      <c r="AH8" s="2831"/>
      <c r="AI8" s="2831"/>
      <c r="AJ8" s="2831"/>
      <c r="AK8" s="2831"/>
      <c r="AL8" s="2831"/>
      <c r="AM8" s="2831"/>
    </row>
    <row r="9" spans="1:40" ht="23.25" customHeight="1">
      <c r="A9" s="2145"/>
      <c r="B9" s="2145"/>
      <c r="C9" s="2145"/>
      <c r="D9" s="2145"/>
      <c r="E9" s="2145"/>
      <c r="F9" s="2145"/>
      <c r="G9" s="2145"/>
      <c r="H9" s="2145"/>
      <c r="I9" s="2145"/>
      <c r="J9" s="2145"/>
      <c r="K9" s="2145"/>
      <c r="L9" s="2145"/>
      <c r="M9" s="2145"/>
      <c r="N9" s="2145"/>
      <c r="O9" s="2145"/>
      <c r="P9" s="2145"/>
      <c r="Q9" s="2145"/>
      <c r="R9" s="2145"/>
      <c r="S9" s="2145"/>
      <c r="T9" s="2145"/>
      <c r="U9" s="2145"/>
      <c r="V9" s="2145"/>
      <c r="W9" s="2145"/>
      <c r="X9" s="2145"/>
      <c r="Y9" s="2145"/>
      <c r="Z9" s="2145"/>
      <c r="AA9" s="2145"/>
      <c r="AB9" s="2145"/>
      <c r="AC9" s="2145"/>
      <c r="AD9" s="2145"/>
      <c r="AE9" s="2145"/>
      <c r="AF9" s="2145"/>
      <c r="AG9" s="2145"/>
      <c r="AH9" s="2145"/>
      <c r="AI9" s="2145"/>
      <c r="AJ9" s="2145"/>
      <c r="AK9" s="2145"/>
      <c r="AL9" s="2145"/>
      <c r="AM9" s="2145"/>
    </row>
    <row r="10" spans="1:40">
      <c r="A10" s="2145"/>
      <c r="B10" s="2145"/>
      <c r="C10" s="2145"/>
      <c r="D10" s="2145"/>
      <c r="E10" s="2145"/>
      <c r="F10" s="2145"/>
      <c r="G10" s="2145"/>
      <c r="H10" s="2145"/>
      <c r="I10" s="2145"/>
      <c r="J10" s="2145"/>
      <c r="K10" s="2145"/>
      <c r="L10" s="2145"/>
      <c r="M10" s="2145"/>
      <c r="N10" s="2145"/>
      <c r="O10" s="2145"/>
      <c r="P10" s="2145"/>
      <c r="Q10" s="2145"/>
      <c r="R10" s="2145"/>
      <c r="S10" s="2145"/>
      <c r="T10" s="2145"/>
      <c r="U10" s="2145"/>
      <c r="V10" s="2145"/>
      <c r="W10" s="2145"/>
      <c r="X10" s="2145"/>
      <c r="Y10" s="2145"/>
      <c r="Z10" s="2145"/>
      <c r="AA10" s="2145"/>
      <c r="AB10" s="2145"/>
      <c r="AC10" s="2145"/>
      <c r="AD10" s="2145"/>
      <c r="AE10" s="2145"/>
      <c r="AF10" s="2145"/>
      <c r="AG10" s="2145"/>
      <c r="AH10" s="2145"/>
      <c r="AI10" s="2145"/>
      <c r="AJ10" s="2145"/>
      <c r="AK10" s="2145"/>
      <c r="AL10" s="2145"/>
      <c r="AM10" s="2145"/>
    </row>
    <row r="11" spans="1:40">
      <c r="A11" s="2352"/>
      <c r="B11" s="2352"/>
      <c r="C11" s="2352"/>
      <c r="D11" s="2352"/>
      <c r="E11" s="2352"/>
      <c r="F11" s="2352"/>
      <c r="G11" s="2352"/>
      <c r="H11" s="2352"/>
      <c r="I11" s="2352"/>
      <c r="J11" s="2352"/>
      <c r="K11" s="2352"/>
      <c r="L11" s="2352"/>
      <c r="M11" s="2352"/>
      <c r="N11" s="2352"/>
      <c r="O11" s="2353"/>
      <c r="Q11" s="2856"/>
      <c r="R11" s="2044"/>
      <c r="S11" s="2044"/>
      <c r="T11" s="2044"/>
      <c r="U11" s="2175"/>
      <c r="V11" s="2175"/>
      <c r="W11" s="2175"/>
      <c r="X11" s="2175"/>
      <c r="Y11" s="2831"/>
      <c r="Z11" s="2831"/>
      <c r="AA11" s="2831"/>
      <c r="AB11" s="2831"/>
      <c r="AC11" s="2831"/>
      <c r="AD11" s="2831"/>
      <c r="AE11" s="2831"/>
      <c r="AF11" s="2831"/>
      <c r="AG11" s="2831"/>
      <c r="AH11" s="2831"/>
      <c r="AI11" s="2831"/>
      <c r="AJ11" s="2831"/>
      <c r="AK11" s="2831"/>
      <c r="AL11" s="2831"/>
      <c r="AM11" s="2831"/>
    </row>
    <row r="12" spans="1:40" ht="15" customHeight="1">
      <c r="A12" s="2693"/>
      <c r="B12" s="5571"/>
      <c r="C12" s="5571"/>
      <c r="D12" s="5571"/>
      <c r="E12" s="5571"/>
      <c r="F12" s="5571"/>
      <c r="G12" s="5571"/>
      <c r="H12" s="5571"/>
      <c r="I12" s="5571"/>
      <c r="J12" s="5571"/>
      <c r="K12" s="5571"/>
      <c r="L12" s="5571"/>
      <c r="M12" s="5571"/>
      <c r="N12" s="5571"/>
      <c r="O12" s="5571"/>
      <c r="P12" s="2691" t="s">
        <v>10</v>
      </c>
      <c r="Q12" s="2856"/>
      <c r="R12" s="597" t="s">
        <v>2785</v>
      </c>
      <c r="S12" s="2831"/>
      <c r="T12" s="2831"/>
      <c r="U12" s="2502"/>
      <c r="V12" s="2502"/>
      <c r="W12" s="2502"/>
      <c r="X12" s="2502"/>
      <c r="Y12" s="2831"/>
      <c r="Z12" s="2831"/>
      <c r="AA12" s="2831"/>
      <c r="AB12" s="2831"/>
      <c r="AC12" s="2831"/>
      <c r="AD12" s="2831"/>
      <c r="AE12" s="2831"/>
      <c r="AF12" s="2831"/>
      <c r="AG12" s="2831"/>
      <c r="AH12" s="2831"/>
      <c r="AI12" s="2831"/>
      <c r="AJ12" s="2831"/>
      <c r="AK12" s="2831"/>
      <c r="AL12" s="2831"/>
      <c r="AM12" s="2831"/>
    </row>
    <row r="13" spans="1:40" ht="26.25" customHeight="1">
      <c r="A13" s="2693"/>
      <c r="B13" s="5570" t="s">
        <v>39</v>
      </c>
      <c r="C13" s="5570"/>
      <c r="D13" s="5570"/>
      <c r="E13" s="5570"/>
      <c r="F13" s="5570"/>
      <c r="G13" s="5570"/>
      <c r="H13" s="5570"/>
      <c r="I13" s="5570"/>
      <c r="J13" s="5570"/>
      <c r="K13" s="5570"/>
      <c r="L13" s="5570"/>
      <c r="M13" s="5570"/>
      <c r="N13" s="5570"/>
      <c r="O13" s="5570"/>
      <c r="P13" s="5001">
        <v>8</v>
      </c>
      <c r="Q13" s="2856"/>
      <c r="R13" s="2831"/>
      <c r="S13" s="2831"/>
      <c r="T13" s="2831"/>
      <c r="U13" s="2502"/>
      <c r="V13" s="2502"/>
      <c r="W13" s="2502"/>
      <c r="X13" s="2502"/>
      <c r="Y13" s="2831"/>
      <c r="Z13" s="2831"/>
      <c r="AA13" s="2831"/>
      <c r="AB13" s="2831"/>
      <c r="AC13" s="2831"/>
      <c r="AD13" s="2831"/>
      <c r="AE13" s="2831"/>
      <c r="AF13" s="2831"/>
      <c r="AG13" s="2831"/>
      <c r="AH13" s="2831"/>
      <c r="AI13" s="2831"/>
      <c r="AJ13" s="2831"/>
      <c r="AK13" s="2831"/>
      <c r="AL13" s="2831"/>
      <c r="AM13" s="2831"/>
    </row>
    <row r="14" spans="1:40" ht="15" customHeight="1">
      <c r="A14" s="2693"/>
      <c r="B14" s="2693"/>
      <c r="C14" s="2693"/>
      <c r="D14" s="2693"/>
      <c r="E14" s="2693"/>
      <c r="F14" s="2693"/>
      <c r="G14" s="2693"/>
      <c r="H14" s="2693"/>
      <c r="I14" s="2693"/>
      <c r="J14" s="2693"/>
      <c r="K14" s="2693"/>
      <c r="L14" s="5571"/>
      <c r="M14" s="5571"/>
      <c r="N14" s="5571"/>
      <c r="O14" s="2691">
        <f t="shared" ref="O14" si="1">ROW()+1</f>
        <v>15</v>
      </c>
      <c r="P14" s="5001"/>
      <c r="Q14" s="2856"/>
      <c r="R14" s="2831"/>
      <c r="S14" s="2831"/>
      <c r="T14" s="2831"/>
      <c r="U14" s="2502"/>
      <c r="V14" s="2502"/>
      <c r="W14" s="2502"/>
      <c r="X14" s="2502"/>
      <c r="Y14" s="2831"/>
      <c r="Z14" s="2831"/>
      <c r="AA14" s="2831"/>
      <c r="AB14" s="2831"/>
      <c r="AC14" s="2831"/>
      <c r="AD14" s="2831"/>
      <c r="AE14" s="2831"/>
      <c r="AF14" s="2831"/>
      <c r="AG14" s="2831"/>
      <c r="AH14" s="2831"/>
      <c r="AI14" s="2831"/>
      <c r="AJ14" s="2831"/>
      <c r="AK14" s="2831"/>
      <c r="AL14" s="2831"/>
      <c r="AM14" s="2831"/>
    </row>
    <row r="15" spans="1:40" ht="37.5" customHeight="1">
      <c r="A15" s="2358"/>
      <c r="B15" s="2358"/>
      <c r="C15" s="2358"/>
      <c r="D15" s="2358"/>
      <c r="E15" s="2358"/>
      <c r="F15" s="2358"/>
      <c r="G15" s="2358"/>
      <c r="H15" s="2358"/>
      <c r="I15" s="2358"/>
      <c r="J15" s="2358"/>
      <c r="K15" s="2358"/>
      <c r="L15" s="2358"/>
      <c r="M15" s="2358"/>
      <c r="N15" s="2358"/>
      <c r="O15" s="2831"/>
      <c r="P15" s="2856"/>
      <c r="Q15" s="2856"/>
      <c r="R15" s="2831"/>
      <c r="S15" s="2831"/>
      <c r="T15" s="2831"/>
      <c r="U15" s="2502"/>
      <c r="V15" s="2502"/>
      <c r="W15" s="2502"/>
      <c r="X15" s="2502"/>
      <c r="Y15" s="2831"/>
      <c r="Z15" s="2831"/>
      <c r="AA15" s="2831"/>
      <c r="AB15" s="2831"/>
      <c r="AC15" s="2831"/>
      <c r="AD15" s="2831"/>
      <c r="AE15" s="2831"/>
      <c r="AF15" s="2831"/>
      <c r="AG15" s="2831"/>
      <c r="AH15" s="2831"/>
      <c r="AI15" s="2831"/>
      <c r="AJ15" s="2831"/>
      <c r="AK15" s="2831"/>
      <c r="AL15" s="2831"/>
      <c r="AM15" s="2831"/>
    </row>
    <row r="16" spans="1:40" ht="18.75">
      <c r="A16" s="2358"/>
      <c r="B16" s="2500" t="s">
        <v>40</v>
      </c>
      <c r="C16" s="2358"/>
      <c r="D16" s="2358"/>
      <c r="E16" s="2358"/>
      <c r="F16" s="2358"/>
      <c r="G16" s="2358"/>
      <c r="H16" s="2358"/>
      <c r="I16" s="2164" t="s">
        <v>41</v>
      </c>
      <c r="J16" s="2164"/>
      <c r="K16" s="2501"/>
      <c r="L16" s="2501"/>
      <c r="M16" s="2501"/>
      <c r="N16" s="2501"/>
      <c r="O16" s="2831"/>
      <c r="P16" s="2856"/>
      <c r="Q16" s="2856"/>
      <c r="R16" s="2831"/>
      <c r="S16" s="2831"/>
      <c r="T16" s="2831"/>
      <c r="U16" s="2502"/>
      <c r="V16" s="2502"/>
      <c r="W16" s="2502"/>
      <c r="X16" s="2502"/>
      <c r="Y16" s="2831"/>
      <c r="Z16" s="2831"/>
      <c r="AA16" s="2831"/>
      <c r="AB16" s="2831"/>
      <c r="AC16" s="2831"/>
      <c r="AD16" s="2831"/>
      <c r="AE16" s="2831"/>
      <c r="AF16" s="2831"/>
      <c r="AG16" s="2831"/>
      <c r="AH16" s="2831"/>
      <c r="AI16" s="2831"/>
      <c r="AJ16" s="2831"/>
      <c r="AK16" s="2831"/>
      <c r="AL16" s="2831"/>
      <c r="AM16" s="2831"/>
    </row>
    <row r="17" spans="1:39">
      <c r="A17" s="2358"/>
      <c r="B17" s="2358"/>
      <c r="C17" s="2358"/>
      <c r="D17" s="2358"/>
      <c r="E17" s="2358"/>
      <c r="F17" s="2358"/>
      <c r="G17" s="2358"/>
      <c r="H17" s="2358"/>
      <c r="I17" s="2358"/>
      <c r="J17" s="2358"/>
      <c r="K17" s="2358"/>
      <c r="L17" s="2358"/>
      <c r="M17" s="2358"/>
      <c r="N17" s="2358"/>
      <c r="O17" s="2831"/>
      <c r="P17" s="2856"/>
      <c r="Q17" s="2856"/>
      <c r="R17" s="2831"/>
      <c r="S17" s="2831"/>
      <c r="T17" s="2831"/>
      <c r="U17" s="2502"/>
      <c r="V17" s="2502"/>
      <c r="W17" s="2502"/>
      <c r="X17" s="2502"/>
      <c r="Y17" s="2831"/>
      <c r="Z17" s="2831"/>
      <c r="AA17" s="2831"/>
      <c r="AB17" s="2831"/>
      <c r="AC17" s="2831"/>
      <c r="AD17" s="2831"/>
      <c r="AE17" s="2831"/>
      <c r="AF17" s="2831"/>
      <c r="AG17" s="2831"/>
      <c r="AH17" s="2831"/>
      <c r="AI17" s="2831"/>
      <c r="AJ17" s="2831"/>
      <c r="AK17" s="2831"/>
      <c r="AL17" s="2831"/>
      <c r="AM17" s="2831"/>
    </row>
    <row r="18" spans="1:39">
      <c r="A18" s="2358"/>
      <c r="B18" s="5533" t="s">
        <v>750</v>
      </c>
      <c r="C18" s="5533"/>
      <c r="D18" s="5533"/>
      <c r="E18" s="5533"/>
      <c r="F18" s="5533"/>
      <c r="G18" s="5533"/>
      <c r="H18" s="5533"/>
      <c r="I18" s="5533"/>
      <c r="J18" s="5533"/>
      <c r="K18" s="5533"/>
      <c r="L18" s="5533"/>
      <c r="M18" s="5533"/>
      <c r="N18" s="5533"/>
      <c r="O18" s="2831"/>
      <c r="P18" s="2856"/>
      <c r="Q18" s="2856"/>
      <c r="R18" s="2831"/>
      <c r="S18" s="2831"/>
      <c r="T18" s="2831"/>
      <c r="U18" s="2502"/>
      <c r="V18" s="2502"/>
      <c r="W18" s="2502"/>
      <c r="X18" s="2502"/>
      <c r="Y18" s="2831"/>
      <c r="Z18" s="2831"/>
      <c r="AA18" s="2831"/>
      <c r="AB18" s="2831"/>
      <c r="AC18" s="2831"/>
      <c r="AD18" s="2831"/>
      <c r="AE18" s="2831"/>
      <c r="AF18" s="2831"/>
      <c r="AG18" s="2831"/>
      <c r="AH18" s="2831"/>
      <c r="AI18" s="2831"/>
      <c r="AJ18" s="2831"/>
      <c r="AK18" s="2831"/>
      <c r="AL18" s="2831"/>
      <c r="AM18" s="2831"/>
    </row>
    <row r="19" spans="1:39">
      <c r="A19" s="2358"/>
      <c r="B19" s="5533"/>
      <c r="C19" s="5533"/>
      <c r="D19" s="5533"/>
      <c r="E19" s="5533"/>
      <c r="F19" s="5533"/>
      <c r="G19" s="5533"/>
      <c r="H19" s="5533"/>
      <c r="I19" s="5533"/>
      <c r="J19" s="5533"/>
      <c r="K19" s="5533"/>
      <c r="L19" s="5533"/>
      <c r="M19" s="5533"/>
      <c r="N19" s="5533"/>
      <c r="O19" s="2831"/>
      <c r="P19" s="2856"/>
      <c r="Q19" s="2856"/>
      <c r="R19" s="2831"/>
      <c r="S19" s="2831"/>
      <c r="T19" s="2831"/>
      <c r="U19" s="2502"/>
      <c r="V19" s="2502"/>
      <c r="W19" s="2502"/>
      <c r="X19" s="2502"/>
      <c r="Y19" s="2831"/>
      <c r="Z19" s="2831"/>
      <c r="AA19" s="2831"/>
      <c r="AB19" s="2831"/>
      <c r="AC19" s="2831"/>
      <c r="AD19" s="2831"/>
      <c r="AE19" s="2831"/>
      <c r="AF19" s="2831"/>
      <c r="AG19" s="2831"/>
      <c r="AH19" s="2831"/>
      <c r="AI19" s="2831"/>
      <c r="AJ19" s="2831"/>
      <c r="AK19" s="2831"/>
      <c r="AL19" s="2831"/>
      <c r="AM19" s="2831"/>
    </row>
    <row r="20" spans="1:39" ht="15.75" thickBot="1">
      <c r="A20" s="2358"/>
      <c r="B20" s="2358"/>
      <c r="C20" s="2358"/>
      <c r="D20" s="2358"/>
      <c r="E20" s="2358"/>
      <c r="F20" s="2358"/>
      <c r="G20" s="2358"/>
      <c r="H20" s="2358"/>
      <c r="I20" s="2358"/>
      <c r="J20" s="2358"/>
      <c r="K20" s="2358"/>
      <c r="L20" s="2358"/>
      <c r="M20" s="2979" t="s">
        <v>2955</v>
      </c>
      <c r="N20" s="2979"/>
      <c r="O20" s="2831"/>
      <c r="P20" s="2856"/>
      <c r="Q20" s="2856"/>
      <c r="R20" s="2831"/>
      <c r="S20" s="2831"/>
      <c r="T20" s="2831"/>
      <c r="U20" s="2502"/>
      <c r="V20" s="2502"/>
      <c r="W20" s="2502"/>
      <c r="X20" s="2502"/>
      <c r="Y20" s="2831"/>
      <c r="Z20" s="2831"/>
      <c r="AA20" s="2831"/>
      <c r="AB20" s="2831"/>
      <c r="AC20" s="2831"/>
      <c r="AD20" s="2831"/>
      <c r="AE20" s="2831"/>
      <c r="AF20" s="2831"/>
      <c r="AG20" s="2831"/>
      <c r="AH20" s="2831"/>
      <c r="AI20" s="2831"/>
      <c r="AJ20" s="2831"/>
      <c r="AK20" s="2831"/>
      <c r="AL20" s="2831"/>
      <c r="AM20" s="2831"/>
    </row>
    <row r="21" spans="1:39" ht="26.1" customHeight="1">
      <c r="A21" s="5232" t="s">
        <v>260</v>
      </c>
      <c r="B21" s="5551" t="s">
        <v>2745</v>
      </c>
      <c r="C21" s="5552"/>
      <c r="D21" s="5552"/>
      <c r="E21" s="5552"/>
      <c r="F21" s="5552"/>
      <c r="G21" s="5552"/>
      <c r="H21" s="5552"/>
      <c r="I21" s="5552"/>
      <c r="J21" s="5552"/>
      <c r="K21" s="5552"/>
      <c r="L21" s="5552"/>
      <c r="M21" s="5530" t="s">
        <v>1783</v>
      </c>
      <c r="N21" s="5530"/>
      <c r="O21" s="4028"/>
      <c r="P21" s="5540">
        <v>8</v>
      </c>
      <c r="Q21" s="2856"/>
      <c r="R21" s="2831"/>
      <c r="S21" s="2856"/>
      <c r="T21" s="2856"/>
      <c r="U21" s="2856"/>
      <c r="V21" s="2856"/>
      <c r="W21" s="2856"/>
      <c r="X21" s="2856"/>
      <c r="Y21" s="2831"/>
      <c r="Z21" s="2831"/>
      <c r="AA21" s="2831"/>
      <c r="AB21" s="2831"/>
      <c r="AC21" s="2831"/>
      <c r="AD21" s="2831"/>
      <c r="AE21" s="2831"/>
      <c r="AF21" s="2831"/>
      <c r="AG21" s="2831"/>
      <c r="AH21" s="2831"/>
      <c r="AI21" s="2831"/>
      <c r="AJ21" s="2831"/>
      <c r="AK21" s="2831"/>
      <c r="AL21" s="2831"/>
      <c r="AM21" s="2831"/>
    </row>
    <row r="22" spans="1:39" ht="26.1" customHeight="1">
      <c r="A22" s="5233"/>
      <c r="B22" s="5553"/>
      <c r="C22" s="5554"/>
      <c r="D22" s="5554"/>
      <c r="E22" s="5554"/>
      <c r="F22" s="5554"/>
      <c r="G22" s="5554"/>
      <c r="H22" s="5554"/>
      <c r="I22" s="5554"/>
      <c r="J22" s="5554"/>
      <c r="K22" s="5554"/>
      <c r="L22" s="5554"/>
      <c r="M22" s="5531" t="s">
        <v>1791</v>
      </c>
      <c r="N22" s="5531"/>
      <c r="O22" s="4029"/>
      <c r="P22" s="5541"/>
      <c r="Q22" s="2856"/>
      <c r="R22" s="2856"/>
      <c r="S22" s="2856"/>
      <c r="T22" s="2856"/>
      <c r="U22" s="2856"/>
      <c r="V22" s="2856"/>
      <c r="W22" s="2856"/>
      <c r="X22" s="2856"/>
      <c r="Y22" s="2831"/>
      <c r="Z22" s="2831"/>
      <c r="AA22" s="2831"/>
      <c r="AB22" s="2831"/>
      <c r="AC22" s="2831"/>
      <c r="AD22" s="2831"/>
      <c r="AE22" s="2831"/>
      <c r="AF22" s="2831"/>
      <c r="AG22" s="2831"/>
      <c r="AH22" s="2831"/>
      <c r="AI22" s="2831"/>
      <c r="AJ22" s="2831"/>
      <c r="AK22" s="2831"/>
      <c r="AL22" s="2831"/>
      <c r="AM22" s="2831"/>
    </row>
    <row r="23" spans="1:39" ht="26.1" customHeight="1">
      <c r="A23" s="5233"/>
      <c r="B23" s="5553"/>
      <c r="C23" s="5554"/>
      <c r="D23" s="5554"/>
      <c r="E23" s="5554"/>
      <c r="F23" s="5554"/>
      <c r="G23" s="5554"/>
      <c r="H23" s="5554"/>
      <c r="I23" s="5554"/>
      <c r="J23" s="5554"/>
      <c r="K23" s="5554"/>
      <c r="L23" s="5554"/>
      <c r="M23" s="5532" t="s">
        <v>2547</v>
      </c>
      <c r="N23" s="5532"/>
      <c r="O23" s="4029"/>
      <c r="P23" s="5541"/>
      <c r="Q23" s="2856"/>
      <c r="R23" s="2856"/>
      <c r="S23" s="2856"/>
      <c r="T23" s="2856"/>
      <c r="U23" s="2856"/>
      <c r="V23" s="2856"/>
      <c r="W23" s="2856"/>
      <c r="X23" s="2856"/>
      <c r="Y23" s="2831"/>
      <c r="Z23" s="2831"/>
      <c r="AA23" s="2831"/>
      <c r="AB23" s="2831"/>
      <c r="AC23" s="2831"/>
      <c r="AD23" s="2831"/>
      <c r="AE23" s="2831"/>
      <c r="AF23" s="2831"/>
      <c r="AG23" s="2831"/>
      <c r="AH23" s="2831"/>
      <c r="AI23" s="2831"/>
      <c r="AJ23" s="2831"/>
      <c r="AK23" s="2831"/>
      <c r="AL23" s="2831"/>
      <c r="AM23" s="2831"/>
    </row>
    <row r="24" spans="1:39" ht="15" customHeight="1" thickBot="1">
      <c r="A24" s="5542"/>
      <c r="B24" s="5543" t="s">
        <v>2746</v>
      </c>
      <c r="C24" s="5544"/>
      <c r="D24" s="5544"/>
      <c r="E24" s="5544"/>
      <c r="F24" s="5544"/>
      <c r="G24" s="5544"/>
      <c r="H24" s="5544"/>
      <c r="I24" s="5544"/>
      <c r="J24" s="5544"/>
      <c r="K24" s="5544"/>
      <c r="L24" s="5544"/>
      <c r="M24" s="5544"/>
      <c r="N24" s="5544"/>
      <c r="O24" s="3052"/>
      <c r="P24" s="3054"/>
      <c r="Q24" s="2801"/>
      <c r="R24" s="2801"/>
      <c r="S24" s="2801"/>
      <c r="T24" s="2801"/>
      <c r="U24" s="2801"/>
      <c r="V24" s="2801"/>
      <c r="W24" s="2801"/>
      <c r="X24" s="2801"/>
      <c r="Y24" s="2831"/>
      <c r="Z24" s="2831"/>
      <c r="AA24" s="2831"/>
      <c r="AB24" s="2831"/>
      <c r="AC24" s="2831"/>
      <c r="AD24" s="2831"/>
      <c r="AE24" s="2831"/>
      <c r="AF24" s="2831"/>
      <c r="AG24" s="2831"/>
      <c r="AH24" s="2831"/>
      <c r="AI24" s="2831"/>
      <c r="AJ24" s="2831"/>
      <c r="AK24" s="2831"/>
      <c r="AL24" s="2831"/>
      <c r="AM24" s="2831"/>
    </row>
    <row r="25" spans="1:39" ht="21" customHeight="1">
      <c r="A25" s="5542"/>
      <c r="B25" s="5543"/>
      <c r="C25" s="5544"/>
      <c r="D25" s="5544"/>
      <c r="E25" s="5544"/>
      <c r="F25" s="5544"/>
      <c r="G25" s="5544"/>
      <c r="H25" s="5544"/>
      <c r="I25" s="5544"/>
      <c r="J25" s="5544"/>
      <c r="K25" s="5544"/>
      <c r="L25" s="5544"/>
      <c r="M25" s="5544"/>
      <c r="N25" s="5544"/>
      <c r="O25" s="3052"/>
      <c r="P25" s="3054"/>
      <c r="Q25" s="2801"/>
      <c r="R25" s="5582" t="s">
        <v>2784</v>
      </c>
      <c r="S25" s="5583"/>
      <c r="T25" s="5583"/>
      <c r="U25" s="5583"/>
      <c r="V25" s="5583"/>
      <c r="W25" s="5584"/>
      <c r="X25" s="2801"/>
      <c r="Y25" s="5588" t="s">
        <v>1736</v>
      </c>
      <c r="Z25" s="5589"/>
      <c r="AA25" s="5589"/>
      <c r="AB25" s="5589"/>
      <c r="AC25" s="5589"/>
      <c r="AD25" s="5589"/>
      <c r="AE25" s="5589"/>
      <c r="AF25" s="5589"/>
      <c r="AG25" s="5589"/>
      <c r="AH25" s="5589"/>
      <c r="AI25" s="5589"/>
      <c r="AJ25" s="5589"/>
      <c r="AK25" s="5589"/>
      <c r="AL25" s="5589"/>
      <c r="AM25" s="5590"/>
    </row>
    <row r="26" spans="1:39" ht="21" customHeight="1">
      <c r="A26" s="5542"/>
      <c r="B26" s="5545" t="s">
        <v>2744</v>
      </c>
      <c r="C26" s="5546"/>
      <c r="D26" s="5546"/>
      <c r="E26" s="5546"/>
      <c r="F26" s="5546"/>
      <c r="G26" s="5546"/>
      <c r="H26" s="2502"/>
      <c r="I26" s="5549" t="s">
        <v>2743</v>
      </c>
      <c r="J26" s="5549"/>
      <c r="K26" s="5549"/>
      <c r="L26" s="5549"/>
      <c r="M26" s="5549"/>
      <c r="N26" s="5549"/>
      <c r="O26" s="3052"/>
      <c r="P26" s="3054"/>
      <c r="Q26" s="2801"/>
      <c r="R26" s="5585"/>
      <c r="S26" s="5586"/>
      <c r="T26" s="5586"/>
      <c r="U26" s="5586"/>
      <c r="V26" s="5586"/>
      <c r="W26" s="5587"/>
      <c r="X26" s="2801"/>
      <c r="Y26" s="3028" t="s">
        <v>24</v>
      </c>
      <c r="Z26" s="3040" t="s">
        <v>2738</v>
      </c>
      <c r="AA26" s="2826"/>
      <c r="AB26" s="2826"/>
      <c r="AC26" s="2826"/>
      <c r="AD26" s="2826"/>
      <c r="AE26" s="2826"/>
      <c r="AF26" s="2826"/>
      <c r="AG26" s="3042" t="str">
        <f>ADDRESS(ROW(B21),COLUMN(B21),4)</f>
        <v>B21</v>
      </c>
      <c r="AH26" s="2826"/>
      <c r="AI26" s="2826"/>
      <c r="AJ26" s="2826"/>
      <c r="AK26" s="2826"/>
      <c r="AL26" s="2826"/>
      <c r="AM26" s="2993"/>
    </row>
    <row r="27" spans="1:39" ht="18.75" customHeight="1">
      <c r="A27" s="5542"/>
      <c r="B27" s="3012" t="s">
        <v>2533</v>
      </c>
      <c r="C27" s="3013"/>
      <c r="D27" s="3010">
        <f>SUM(O35:O74)/1000</f>
        <v>3.34</v>
      </c>
      <c r="E27" s="3023">
        <v>50</v>
      </c>
      <c r="F27" s="3011" t="s">
        <v>2534</v>
      </c>
      <c r="G27" s="2978">
        <f>D27/E27*1000</f>
        <v>66.8</v>
      </c>
      <c r="H27" s="2502"/>
      <c r="I27" s="3013" t="s">
        <v>2533</v>
      </c>
      <c r="J27" s="3013"/>
      <c r="K27" s="3010">
        <f>SUM(P35:P74)/1000</f>
        <v>3.63</v>
      </c>
      <c r="L27" s="3009">
        <v>55</v>
      </c>
      <c r="M27" s="3011" t="s">
        <v>2534</v>
      </c>
      <c r="N27" s="2978">
        <f>K27/L27*1000</f>
        <v>66</v>
      </c>
      <c r="O27" s="3052"/>
      <c r="P27" s="3054"/>
      <c r="Q27" s="2801"/>
      <c r="R27" s="3083"/>
      <c r="S27" s="5492" t="s">
        <v>2426</v>
      </c>
      <c r="T27" s="5536"/>
      <c r="U27" s="5579"/>
      <c r="V27" s="5580"/>
      <c r="W27" s="5581"/>
      <c r="X27" s="2801"/>
      <c r="Y27" s="3028" t="s">
        <v>27</v>
      </c>
      <c r="Z27" s="3040" t="s">
        <v>2737</v>
      </c>
      <c r="AA27" s="2826"/>
      <c r="AB27" s="2826"/>
      <c r="AC27" s="2826"/>
      <c r="AD27" s="2826"/>
      <c r="AE27" s="2826"/>
      <c r="AF27" s="2826"/>
      <c r="AG27" s="3042" t="str">
        <f>ADDRESS(ROW(B26),COLUMN(B26),4)</f>
        <v>B26</v>
      </c>
      <c r="AH27" s="3025" t="s">
        <v>2732</v>
      </c>
      <c r="AI27" s="3042" t="str">
        <f>ADDRESS(ROW(I26),COLUMN(I26),4)</f>
        <v>I26</v>
      </c>
      <c r="AJ27" s="2826"/>
      <c r="AK27" s="2826"/>
      <c r="AL27" s="2826"/>
      <c r="AM27" s="2993"/>
    </row>
    <row r="28" spans="1:39" ht="15" customHeight="1">
      <c r="A28" s="5542"/>
      <c r="B28" s="3014" t="s">
        <v>2722</v>
      </c>
      <c r="C28" s="2356"/>
      <c r="D28" s="3004"/>
      <c r="E28" s="2972">
        <v>55</v>
      </c>
      <c r="F28" s="2984" t="s">
        <v>2723</v>
      </c>
      <c r="G28" s="2978">
        <f>(D27/E28)*1000</f>
        <v>60.727272727272727</v>
      </c>
      <c r="H28" s="2502"/>
      <c r="I28" s="3006" t="s">
        <v>2722</v>
      </c>
      <c r="J28" s="2356"/>
      <c r="K28" s="3004"/>
      <c r="L28" s="2972">
        <v>60</v>
      </c>
      <c r="M28" s="2984" t="s">
        <v>2723</v>
      </c>
      <c r="N28" s="2978">
        <f>(K27/L28)*1000</f>
        <v>60.5</v>
      </c>
      <c r="O28" s="3052"/>
      <c r="P28" s="3054"/>
      <c r="Q28" s="2801"/>
      <c r="R28" s="5537" t="s">
        <v>2751</v>
      </c>
      <c r="S28" s="5470" t="s">
        <v>2472</v>
      </c>
      <c r="T28" s="5538"/>
      <c r="U28" s="5575" t="s">
        <v>2780</v>
      </c>
      <c r="V28" s="5576"/>
      <c r="W28" s="5577"/>
      <c r="X28" s="2801"/>
      <c r="Y28" s="3030" t="s">
        <v>264</v>
      </c>
      <c r="Z28" s="3029" t="s">
        <v>757</v>
      </c>
      <c r="AA28" s="2146"/>
      <c r="AB28" s="2146"/>
      <c r="AC28" s="2146"/>
      <c r="AD28" s="2146"/>
      <c r="AE28" s="2146"/>
      <c r="AF28" s="2138"/>
      <c r="AG28" s="2138"/>
      <c r="AH28" s="2138"/>
      <c r="AI28" s="2138"/>
      <c r="AJ28" s="2138"/>
      <c r="AK28" s="2147"/>
      <c r="AL28" s="2147"/>
      <c r="AM28" s="2993"/>
    </row>
    <row r="29" spans="1:39" ht="18.75" customHeight="1">
      <c r="A29" s="5542"/>
      <c r="B29" s="3015"/>
      <c r="C29" s="2962"/>
      <c r="D29" s="2177" t="s">
        <v>2715</v>
      </c>
      <c r="E29" s="3008">
        <v>20</v>
      </c>
      <c r="F29" s="5539" t="s">
        <v>2742</v>
      </c>
      <c r="G29" s="5539"/>
      <c r="H29" s="2502"/>
      <c r="I29" s="3007"/>
      <c r="J29" s="2962"/>
      <c r="K29" s="2177" t="s">
        <v>2715</v>
      </c>
      <c r="L29" s="3008">
        <v>20</v>
      </c>
      <c r="M29" s="5539" t="s">
        <v>2742</v>
      </c>
      <c r="N29" s="5539"/>
      <c r="O29" s="3052"/>
      <c r="P29" s="3054"/>
      <c r="Q29" s="2801"/>
      <c r="R29" s="5537"/>
      <c r="S29" s="5492" t="s">
        <v>2459</v>
      </c>
      <c r="T29" s="5536"/>
      <c r="U29" s="5575"/>
      <c r="V29" s="5576"/>
      <c r="W29" s="5577"/>
      <c r="X29" s="2801"/>
      <c r="Y29" s="5563" t="s">
        <v>12</v>
      </c>
      <c r="Z29" s="3034" t="s">
        <v>2739</v>
      </c>
      <c r="AA29" s="2146"/>
      <c r="AB29" s="2146"/>
      <c r="AC29" s="2146"/>
      <c r="AD29" s="2146"/>
      <c r="AE29" s="2146"/>
      <c r="AF29" s="2138"/>
      <c r="AG29" s="3043" t="str">
        <f>LEFT(ADDRESS(1,COLUMN(B35),4),LEN(ADDRESS(1,COLUMN(B35),4))-1)</f>
        <v>B</v>
      </c>
      <c r="AH29" s="3025" t="s">
        <v>2732</v>
      </c>
      <c r="AI29" s="3043" t="str">
        <f>LEFT(ADDRESS(1,COLUMN(L35),4),LEN(ADDRESS(1,COLUMN(L35),4))-1)</f>
        <v>L</v>
      </c>
      <c r="AJ29" s="2138"/>
      <c r="AK29" s="2147"/>
      <c r="AL29" s="2147"/>
      <c r="AM29" s="2993"/>
    </row>
    <row r="30" spans="1:39" ht="18.75" customHeight="1">
      <c r="A30" s="5542"/>
      <c r="B30" s="3016"/>
      <c r="C30" s="2962"/>
      <c r="D30" s="2962"/>
      <c r="E30" s="2832"/>
      <c r="F30" s="3024" t="s">
        <v>2731</v>
      </c>
      <c r="G30" s="2983">
        <f>(D27/E28)*E29</f>
        <v>1.2145454545454546</v>
      </c>
      <c r="H30" s="2502"/>
      <c r="I30" s="3005"/>
      <c r="J30" s="2962"/>
      <c r="K30" s="2962"/>
      <c r="L30" s="2832"/>
      <c r="M30" s="3024" t="s">
        <v>2731</v>
      </c>
      <c r="N30" s="2983">
        <f>(K27/L28)*L29</f>
        <v>1.21</v>
      </c>
      <c r="O30" s="3052"/>
      <c r="P30" s="3054"/>
      <c r="Q30" s="2831"/>
      <c r="R30" s="5537"/>
      <c r="S30" s="5467" t="s">
        <v>2460</v>
      </c>
      <c r="T30" s="5592"/>
      <c r="U30" s="3126"/>
      <c r="V30" s="5578"/>
      <c r="W30" s="5574" t="s">
        <v>2754</v>
      </c>
      <c r="X30" s="2831"/>
      <c r="Y30" s="5563"/>
      <c r="Z30" s="3035" t="s">
        <v>2730</v>
      </c>
      <c r="AA30" s="2146"/>
      <c r="AB30" s="2146"/>
      <c r="AC30" s="2146"/>
      <c r="AD30" s="2146"/>
      <c r="AE30" s="2146"/>
      <c r="AF30" s="2138"/>
      <c r="AG30" s="3043" t="str">
        <f>LEFT(ADDRESS(1,COLUMN(D35),4),LEN(ADDRESS(1,COLUMN(D35),4))-1)</f>
        <v>D</v>
      </c>
      <c r="AH30" s="3025" t="s">
        <v>2732</v>
      </c>
      <c r="AI30" s="3043" t="str">
        <f>LEFT(ADDRESS(1,COLUMN(N35),4),LEN(ADDRESS(1,COLUMN(N35),4))-1)</f>
        <v>N</v>
      </c>
      <c r="AJ30" s="2138"/>
      <c r="AK30" s="2147"/>
      <c r="AL30" s="2147"/>
      <c r="AM30" s="2993"/>
    </row>
    <row r="31" spans="1:39" ht="21" customHeight="1">
      <c r="A31" s="5542"/>
      <c r="B31" s="2702"/>
      <c r="C31" s="2155"/>
      <c r="D31" s="2155"/>
      <c r="E31" s="2155"/>
      <c r="F31" s="2987" t="s">
        <v>2777</v>
      </c>
      <c r="G31" s="2992" t="str">
        <f>LEFT(ADDRESS(1,COLUMN(),4),LEN(ADDRESS(1,COLUMN(),4))-1)</f>
        <v>G</v>
      </c>
      <c r="H31" s="2992">
        <v>37</v>
      </c>
      <c r="I31" s="2989" t="s">
        <v>2778</v>
      </c>
      <c r="J31" s="2155"/>
      <c r="K31" s="2155"/>
      <c r="L31" s="2155"/>
      <c r="M31" s="2155"/>
      <c r="N31" s="2155"/>
      <c r="O31" s="2155"/>
      <c r="P31" s="2427"/>
      <c r="Q31" s="2831"/>
      <c r="R31" s="5537"/>
      <c r="S31" s="5470" t="s">
        <v>2461</v>
      </c>
      <c r="T31" s="5538"/>
      <c r="U31" s="3126"/>
      <c r="V31" s="5578"/>
      <c r="W31" s="5574"/>
      <c r="X31" s="2831"/>
      <c r="Y31" s="5564" t="s">
        <v>14</v>
      </c>
      <c r="Z31" s="3147" t="s">
        <v>2786</v>
      </c>
      <c r="AA31" s="3147"/>
      <c r="AB31" s="3147"/>
      <c r="AC31" s="3146"/>
      <c r="AD31" s="3146"/>
      <c r="AE31" s="3146"/>
      <c r="AF31" s="3146"/>
      <c r="AG31" s="3146"/>
      <c r="AH31" s="3146"/>
      <c r="AI31" s="3146"/>
      <c r="AJ31" s="3146"/>
      <c r="AK31" s="3146"/>
      <c r="AL31" s="3146"/>
      <c r="AM31" s="2993"/>
    </row>
    <row r="32" spans="1:39" ht="15.75" customHeight="1">
      <c r="A32" s="5542"/>
      <c r="B32" s="5561" t="str">
        <f>B26</f>
        <v>Galettes "classique"</v>
      </c>
      <c r="C32" s="5562"/>
      <c r="D32" s="5562"/>
      <c r="E32" s="5547">
        <f>E29</f>
        <v>20</v>
      </c>
      <c r="F32" s="5547"/>
      <c r="G32" s="5548" t="s">
        <v>2776</v>
      </c>
      <c r="H32" s="5548"/>
      <c r="I32" s="5548"/>
      <c r="J32" s="5547">
        <f>L29</f>
        <v>20</v>
      </c>
      <c r="K32" s="5547"/>
      <c r="L32" s="5550" t="str">
        <f>I26</f>
        <v>Galettes avec blancs montés en neige</v>
      </c>
      <c r="M32" s="5550"/>
      <c r="N32" s="5550"/>
      <c r="O32" s="3052"/>
      <c r="P32" s="3054"/>
      <c r="Q32" s="2831"/>
      <c r="R32" s="5537"/>
      <c r="S32" s="5470" t="s">
        <v>2471</v>
      </c>
      <c r="T32" s="5538"/>
      <c r="U32" s="3126"/>
      <c r="V32" s="5578"/>
      <c r="W32" s="5574"/>
      <c r="X32" s="2831"/>
      <c r="Y32" s="5564"/>
      <c r="Z32" s="3148" t="s">
        <v>2787</v>
      </c>
      <c r="AA32" s="3148"/>
      <c r="AB32" s="3146"/>
      <c r="AC32" s="3146"/>
      <c r="AD32" s="3146"/>
      <c r="AE32" s="3146"/>
      <c r="AF32" s="3146"/>
      <c r="AG32" s="3146"/>
      <c r="AH32" s="3146"/>
      <c r="AI32" s="3146"/>
      <c r="AJ32" s="3146"/>
      <c r="AK32" s="3146"/>
      <c r="AL32" s="3146"/>
      <c r="AM32" s="2993"/>
    </row>
    <row r="33" spans="1:39" ht="15" customHeight="1">
      <c r="A33" s="5542"/>
      <c r="B33" s="5561" t="s">
        <v>88</v>
      </c>
      <c r="C33" s="5562"/>
      <c r="D33" s="5562"/>
      <c r="E33" s="5567" t="str">
        <f>F29</f>
        <v>galettes</v>
      </c>
      <c r="F33" s="5567"/>
      <c r="G33" s="5548"/>
      <c r="H33" s="5548"/>
      <c r="I33" s="5548"/>
      <c r="J33" s="5567" t="str">
        <f>M29</f>
        <v>galettes</v>
      </c>
      <c r="K33" s="5567"/>
      <c r="L33" s="5550" t="s">
        <v>88</v>
      </c>
      <c r="M33" s="5550"/>
      <c r="N33" s="5550"/>
      <c r="O33" s="3052"/>
      <c r="P33" s="3054"/>
      <c r="Q33" s="2831"/>
      <c r="R33" s="3145" t="s">
        <v>2752</v>
      </c>
      <c r="S33" s="5357" t="s">
        <v>2465</v>
      </c>
      <c r="T33" s="5433" t="s">
        <v>2427</v>
      </c>
      <c r="U33" s="3127"/>
      <c r="V33" s="5316"/>
      <c r="W33" s="5572" t="s">
        <v>2779</v>
      </c>
      <c r="X33" s="2831"/>
      <c r="Y33" s="3031" t="s">
        <v>16</v>
      </c>
      <c r="Z33" s="2720" t="s">
        <v>2734</v>
      </c>
      <c r="AA33" s="2147"/>
      <c r="AB33" s="2990"/>
      <c r="AC33" s="2990"/>
      <c r="AD33" s="2990"/>
      <c r="AE33" s="2990"/>
      <c r="AF33" s="2356"/>
      <c r="AG33" s="3044" t="str">
        <f>ADDRESS(ROW(E27),COLUMN(E27),4)</f>
        <v>E27</v>
      </c>
      <c r="AH33" s="3025" t="s">
        <v>2732</v>
      </c>
      <c r="AI33" s="3044" t="str">
        <f>ADDRESS(ROW(L27),COLUMN(L27),4)</f>
        <v>L27</v>
      </c>
      <c r="AJ33" s="2990"/>
      <c r="AK33" s="2990"/>
      <c r="AL33" s="2990"/>
      <c r="AM33" s="2993"/>
    </row>
    <row r="34" spans="1:39" ht="24" customHeight="1">
      <c r="A34" s="5542"/>
      <c r="B34" s="3000" t="s">
        <v>2462</v>
      </c>
      <c r="C34" s="3001" t="s">
        <v>2463</v>
      </c>
      <c r="D34" s="3001" t="s">
        <v>800</v>
      </c>
      <c r="E34" s="3019" t="s">
        <v>2462</v>
      </c>
      <c r="F34" s="3020" t="s">
        <v>28</v>
      </c>
      <c r="G34" s="5548"/>
      <c r="H34" s="5548"/>
      <c r="I34" s="5548"/>
      <c r="J34" s="3019" t="s">
        <v>2462</v>
      </c>
      <c r="K34" s="3020" t="s">
        <v>28</v>
      </c>
      <c r="L34" s="4011" t="s">
        <v>2462</v>
      </c>
      <c r="M34" s="4011" t="s">
        <v>2463</v>
      </c>
      <c r="N34" s="4011" t="s">
        <v>800</v>
      </c>
      <c r="O34" s="3055">
        <v>1</v>
      </c>
      <c r="P34" s="3056">
        <v>2</v>
      </c>
      <c r="Q34" s="2831"/>
      <c r="R34" s="3083" t="str">
        <f>LEFT(ADDRESS(1,COLUMN(R28),4),LEN(ADDRESS(1,COLUMN(R28),4))-1)</f>
        <v>R</v>
      </c>
      <c r="S34" s="5358"/>
      <c r="T34" s="5591"/>
      <c r="U34" s="3128"/>
      <c r="V34" s="5317"/>
      <c r="W34" s="5573"/>
      <c r="X34" s="2831"/>
      <c r="Y34" s="3031" t="s">
        <v>295</v>
      </c>
      <c r="Z34" s="2720" t="s">
        <v>2733</v>
      </c>
      <c r="AA34" s="2990"/>
      <c r="AB34" s="2990"/>
      <c r="AC34" s="2990"/>
      <c r="AD34" s="2990"/>
      <c r="AE34" s="2356"/>
      <c r="AF34" s="3025"/>
      <c r="AG34" s="3045" t="str">
        <f>ADDRESS(ROW(E28),COLUMN(E28),4)</f>
        <v>E28</v>
      </c>
      <c r="AH34" s="3025" t="s">
        <v>2732</v>
      </c>
      <c r="AI34" s="3045" t="str">
        <f>ADDRESS(ROW(L28),COLUMN(L28),4)</f>
        <v>L28</v>
      </c>
      <c r="AJ34" s="2990"/>
      <c r="AK34" s="2990"/>
      <c r="AL34" s="2990"/>
      <c r="AM34" s="2993"/>
    </row>
    <row r="35" spans="1:39" ht="21">
      <c r="A35" s="5542"/>
      <c r="B35" s="4013"/>
      <c r="C35" s="4014"/>
      <c r="D35" s="4015"/>
      <c r="E35" s="4020" t="str">
        <f>IF(ISBLANK(B35),"",(B35/D27*G30))</f>
        <v/>
      </c>
      <c r="F35" s="4021">
        <f>IF(G30=0,0,(O35/D27)*G30/1000)</f>
        <v>0</v>
      </c>
      <c r="G35" s="4018" t="s">
        <v>418</v>
      </c>
      <c r="H35" s="4019"/>
      <c r="I35" s="4019"/>
      <c r="J35" s="4020" t="str">
        <f>IF(ISBLANK(L35),"",(L35/K27*N30))</f>
        <v/>
      </c>
      <c r="K35" s="4021">
        <f>IF(N30=0,0,(P35/K27)*N30/1000)</f>
        <v>0</v>
      </c>
      <c r="L35" s="4016"/>
      <c r="M35" s="4017"/>
      <c r="N35" s="4012"/>
      <c r="O35" s="4026">
        <f t="shared" ref="O35:O45" si="2">IF(ISBLANK(B35),D35,B35*D35)</f>
        <v>0</v>
      </c>
      <c r="P35" s="4027">
        <f t="shared" ref="P35:P45" si="3">IF(ISBLANK(L35),N35,L35*N35)</f>
        <v>0</v>
      </c>
      <c r="Q35" s="2831"/>
      <c r="R35" s="3082" t="s">
        <v>418</v>
      </c>
      <c r="S35" s="2961"/>
      <c r="T35" s="2808"/>
      <c r="U35" s="3129" t="str">
        <f>SUBSTITUTE(R35,S35,T35)</f>
        <v>RECETTE N°1</v>
      </c>
      <c r="V35" s="3131" t="str">
        <f t="shared" ref="V35:V74" si="4">TRIM(U35)</f>
        <v>RECETTE N°1</v>
      </c>
      <c r="W35" s="3133" t="str">
        <f>IF(R35="","",UPPER(LEFT(V35,1))&amp;RIGHT(V35,LEN(V35)-1))</f>
        <v>RECETTE N°1</v>
      </c>
      <c r="X35" s="2831"/>
      <c r="Y35" s="3033" t="s">
        <v>297</v>
      </c>
      <c r="Z35" s="3007" t="s">
        <v>2735</v>
      </c>
      <c r="AA35" s="3026"/>
      <c r="AB35" s="3026"/>
      <c r="AC35" s="3026"/>
      <c r="AD35" s="3026"/>
      <c r="AE35" s="3026"/>
      <c r="AF35" s="3026"/>
      <c r="AG35" s="3046" t="str">
        <f>ADDRESS(ROW(E29),COLUMN(E29),4)</f>
        <v>E29</v>
      </c>
      <c r="AH35" s="3027" t="s">
        <v>2732</v>
      </c>
      <c r="AI35" s="3046" t="str">
        <f>ADDRESS(ROW(L29),COLUMN(L29),4)</f>
        <v>L29</v>
      </c>
      <c r="AJ35" s="3026"/>
      <c r="AK35" s="3026"/>
      <c r="AL35" s="3026"/>
      <c r="AM35" s="2993"/>
    </row>
    <row r="36" spans="1:39" ht="18.75" customHeight="1">
      <c r="A36" s="5542"/>
      <c r="B36" s="4013"/>
      <c r="C36" s="4014"/>
      <c r="D36" s="4015">
        <v>180</v>
      </c>
      <c r="E36" s="4020" t="str">
        <f>IF(ISBLANK(B36),"",(B36/D27*G30))</f>
        <v/>
      </c>
      <c r="F36" s="4021">
        <f>IF(G30=0,0,(O36/D27)*G30/1000)</f>
        <v>6.545454545454546E-2</v>
      </c>
      <c r="G36" s="4022" t="s">
        <v>2789</v>
      </c>
      <c r="H36" s="4019"/>
      <c r="I36" s="4019"/>
      <c r="J36" s="4020" t="str">
        <f>IF(ISBLANK(L36),"",(L36/K27*N30))</f>
        <v/>
      </c>
      <c r="K36" s="4021">
        <f>IF(N30=0,0,(P36/K27)*N30/1000)</f>
        <v>0</v>
      </c>
      <c r="L36" s="4016"/>
      <c r="M36" s="4017"/>
      <c r="N36" s="4012"/>
      <c r="O36" s="4026">
        <f t="shared" si="2"/>
        <v>180</v>
      </c>
      <c r="P36" s="4027">
        <f t="shared" si="3"/>
        <v>0</v>
      </c>
      <c r="Q36" s="2831"/>
      <c r="R36" s="3082" t="s">
        <v>420</v>
      </c>
      <c r="S36" s="2961" t="s">
        <v>2755</v>
      </c>
      <c r="T36" s="2808"/>
      <c r="U36" s="3130" t="str">
        <f t="shared" ref="U36:U74" si="5">SUBSTITUTE(R36,S36,T36)</f>
        <v>blé noir</v>
      </c>
      <c r="V36" s="3132" t="str">
        <f t="shared" si="4"/>
        <v>blé noir</v>
      </c>
      <c r="W36" s="3133" t="str">
        <f>IF(R36="","",UPPER(LEFT(V36,1))&amp;RIGHT(V36,LEN(V36)-1))</f>
        <v>Blé noir</v>
      </c>
      <c r="X36" s="2831"/>
      <c r="Y36" s="3031" t="s">
        <v>297</v>
      </c>
      <c r="Z36" s="3032" t="s">
        <v>2736</v>
      </c>
      <c r="AA36" s="3026"/>
      <c r="AB36" s="3026"/>
      <c r="AC36" s="3026"/>
      <c r="AD36" s="3026"/>
      <c r="AE36" s="3026"/>
      <c r="AF36" s="3026"/>
      <c r="AG36" s="3045" t="str">
        <f>ADDRESS(ROW(F29),COLUMN(F29),4)</f>
        <v>F29</v>
      </c>
      <c r="AH36" s="3025" t="s">
        <v>2732</v>
      </c>
      <c r="AI36" s="3045" t="str">
        <f>ADDRESS(ROW(M29),COLUMN(M29),4)</f>
        <v>M29</v>
      </c>
      <c r="AJ36" s="3026"/>
      <c r="AK36" s="3026"/>
      <c r="AL36" s="3026"/>
      <c r="AM36" s="2993"/>
    </row>
    <row r="37" spans="1:39" ht="21">
      <c r="A37" s="5542"/>
      <c r="B37" s="4013"/>
      <c r="C37" s="4014"/>
      <c r="D37" s="4015">
        <v>480</v>
      </c>
      <c r="E37" s="4020" t="str">
        <f>IF(ISBLANK(B37),"",(B37/D27*G30))</f>
        <v/>
      </c>
      <c r="F37" s="4021">
        <f>IF(G30=0,0,(O37/D27)*G30/1000)</f>
        <v>0.17454545454545456</v>
      </c>
      <c r="G37" s="4022" t="s">
        <v>494</v>
      </c>
      <c r="H37" s="4019"/>
      <c r="I37" s="4019"/>
      <c r="J37" s="4020" t="str">
        <f>IF(ISBLANK(L37),"",(L37/K27*N30))</f>
        <v/>
      </c>
      <c r="K37" s="4021">
        <f>IF(N30=0,0,(P37/K27)*N30/1000)</f>
        <v>0</v>
      </c>
      <c r="L37" s="4016"/>
      <c r="M37" s="4017"/>
      <c r="N37" s="4012"/>
      <c r="O37" s="4026">
        <f t="shared" si="2"/>
        <v>480</v>
      </c>
      <c r="P37" s="4027">
        <f t="shared" si="3"/>
        <v>0</v>
      </c>
      <c r="Q37" s="2831"/>
      <c r="R37" s="3082" t="s">
        <v>421</v>
      </c>
      <c r="S37" s="2961" t="s">
        <v>2756</v>
      </c>
      <c r="T37" s="2808"/>
      <c r="U37" s="3130" t="str">
        <f t="shared" si="5"/>
        <v>sucre</v>
      </c>
      <c r="V37" s="3132" t="str">
        <f t="shared" si="4"/>
        <v>sucre</v>
      </c>
      <c r="W37" s="3133" t="str">
        <f t="shared" ref="W37:W74" si="6">IF(R37="","",UPPER(LEFT(V37,1))&amp;RIGHT(V37,LEN(V37)-1))</f>
        <v>Sucre</v>
      </c>
      <c r="X37" s="2831"/>
      <c r="Y37" s="3028" t="s">
        <v>351</v>
      </c>
      <c r="Z37" s="3036" t="s">
        <v>2740</v>
      </c>
      <c r="AA37" s="2991"/>
      <c r="AB37" s="2991"/>
      <c r="AC37" s="2991"/>
      <c r="AD37" s="2991"/>
      <c r="AE37" s="2991"/>
      <c r="AF37" s="2991"/>
      <c r="AG37" s="2991"/>
      <c r="AH37" s="2991"/>
      <c r="AI37" s="2991"/>
      <c r="AJ37" s="2991"/>
      <c r="AK37" s="2991"/>
      <c r="AL37" s="2991"/>
      <c r="AM37" s="2993"/>
    </row>
    <row r="38" spans="1:39" ht="21">
      <c r="A38" s="5542"/>
      <c r="B38" s="4013">
        <v>4</v>
      </c>
      <c r="C38" s="4014" t="s">
        <v>371</v>
      </c>
      <c r="D38" s="4015">
        <v>50</v>
      </c>
      <c r="E38" s="4020">
        <f>IF(ISBLANK(B38),"",(B38/D27*G30))</f>
        <v>1.4545454545454548</v>
      </c>
      <c r="F38" s="4021">
        <f>IF(G30=0,0,(O38/D27)*G30/1000)</f>
        <v>7.2727272727272738E-2</v>
      </c>
      <c r="G38" s="4022" t="s">
        <v>471</v>
      </c>
      <c r="H38" s="4019"/>
      <c r="I38" s="4019"/>
      <c r="J38" s="4020" t="str">
        <f>IF(ISBLANK(L38),"",(L38/K27*N30))</f>
        <v/>
      </c>
      <c r="K38" s="4021">
        <f>IF(N30=0,0,(P38/K27)*N30/1000)</f>
        <v>0</v>
      </c>
      <c r="L38" s="4016"/>
      <c r="M38" s="4017"/>
      <c r="N38" s="4012"/>
      <c r="O38" s="4026">
        <f t="shared" si="2"/>
        <v>200</v>
      </c>
      <c r="P38" s="4027">
        <f t="shared" si="3"/>
        <v>0</v>
      </c>
      <c r="Q38" s="2831"/>
      <c r="R38" s="3082" t="s">
        <v>422</v>
      </c>
      <c r="S38" s="2961">
        <v>4</v>
      </c>
      <c r="T38" s="2808"/>
      <c r="U38" s="3130" t="str">
        <f t="shared" si="5"/>
        <v xml:space="preserve"> œufs</v>
      </c>
      <c r="V38" s="3132" t="str">
        <f t="shared" si="4"/>
        <v>œufs</v>
      </c>
      <c r="W38" s="3133" t="str">
        <f t="shared" si="6"/>
        <v>Œufs</v>
      </c>
      <c r="X38" s="2831"/>
      <c r="Y38" s="3041" t="s">
        <v>352</v>
      </c>
      <c r="Z38" s="2510" t="s">
        <v>2741</v>
      </c>
      <c r="AA38" s="2991"/>
      <c r="AB38" s="2991"/>
      <c r="AC38" s="2991"/>
      <c r="AD38" s="2991"/>
      <c r="AE38" s="2991"/>
      <c r="AF38" s="2991"/>
      <c r="AG38" s="3047" t="str">
        <f>ADDRESS(ROW(C78),COLUMN(C78),4)</f>
        <v>C78</v>
      </c>
      <c r="AH38" s="2991"/>
      <c r="AI38" s="2991"/>
      <c r="AJ38" s="3048"/>
      <c r="AK38" s="2502"/>
      <c r="AL38" s="2502"/>
      <c r="AM38" s="2993"/>
    </row>
    <row r="39" spans="1:39" ht="21">
      <c r="A39" s="5542"/>
      <c r="B39" s="4013"/>
      <c r="C39" s="4014"/>
      <c r="D39" s="4015">
        <v>480</v>
      </c>
      <c r="E39" s="4020" t="str">
        <f>IF(ISBLANK(B39),"",(B39/D27*G30))</f>
        <v/>
      </c>
      <c r="F39" s="4021">
        <f>IF(G30=0,0,(O39/D27)*G30/1000)</f>
        <v>0.17454545454545456</v>
      </c>
      <c r="G39" s="4022" t="s">
        <v>2790</v>
      </c>
      <c r="H39" s="4019"/>
      <c r="I39" s="4019"/>
      <c r="J39" s="4020" t="str">
        <f>IF(ISBLANK(L39),"",(L39/K27*N30))</f>
        <v/>
      </c>
      <c r="K39" s="4021">
        <f>IF(N30=0,0,(P39/K27)*N30/1000)</f>
        <v>0</v>
      </c>
      <c r="L39" s="4016"/>
      <c r="M39" s="4017"/>
      <c r="N39" s="4012"/>
      <c r="O39" s="4026">
        <f t="shared" si="2"/>
        <v>480</v>
      </c>
      <c r="P39" s="4027">
        <f t="shared" si="3"/>
        <v>0</v>
      </c>
      <c r="Q39" s="2831"/>
      <c r="R39" s="3082" t="s">
        <v>423</v>
      </c>
      <c r="S39" s="2961" t="s">
        <v>2756</v>
      </c>
      <c r="T39" s="2808"/>
      <c r="U39" s="3130" t="str">
        <f t="shared" si="5"/>
        <v>beurre fondu</v>
      </c>
      <c r="V39" s="3132" t="str">
        <f t="shared" si="4"/>
        <v>beurre fondu</v>
      </c>
      <c r="W39" s="3133" t="str">
        <f t="shared" si="6"/>
        <v>Beurre fondu</v>
      </c>
      <c r="X39" s="2831"/>
      <c r="Y39" s="3028"/>
      <c r="Z39" s="3038"/>
      <c r="AA39" s="3039"/>
      <c r="AB39" s="3039"/>
      <c r="AC39" s="3039"/>
      <c r="AD39" s="3039"/>
      <c r="AE39" s="3039"/>
      <c r="AF39" s="2138"/>
      <c r="AG39" s="2138"/>
      <c r="AH39" s="2138"/>
      <c r="AI39" s="2138"/>
      <c r="AJ39" s="2138"/>
      <c r="AK39" s="2147"/>
      <c r="AL39" s="2147"/>
      <c r="AM39" s="2993"/>
    </row>
    <row r="40" spans="1:39" ht="18.75" customHeight="1">
      <c r="A40" s="5542"/>
      <c r="B40" s="4013"/>
      <c r="C40" s="4014"/>
      <c r="D40" s="4015">
        <v>1000</v>
      </c>
      <c r="E40" s="4020" t="str">
        <f>IF(ISBLANK(B40),"",(B40/D27*G30))</f>
        <v/>
      </c>
      <c r="F40" s="4021">
        <f>IF(G30=0,0,(O40/D27)*G30/1000)</f>
        <v>0.36363636363636365</v>
      </c>
      <c r="G40" s="4022" t="s">
        <v>2791</v>
      </c>
      <c r="H40" s="4019"/>
      <c r="I40" s="4019"/>
      <c r="J40" s="4020" t="str">
        <f>IF(ISBLANK(L40),"",(L40/K27*N30))</f>
        <v/>
      </c>
      <c r="K40" s="4021">
        <f>IF(N30=0,0,(P40/K27)*N30/1000)</f>
        <v>0</v>
      </c>
      <c r="L40" s="4016"/>
      <c r="M40" s="4017"/>
      <c r="N40" s="4012"/>
      <c r="O40" s="4026">
        <f t="shared" si="2"/>
        <v>1000</v>
      </c>
      <c r="P40" s="4027">
        <f t="shared" si="3"/>
        <v>0</v>
      </c>
      <c r="Q40" s="2831"/>
      <c r="R40" s="3082" t="s">
        <v>425</v>
      </c>
      <c r="S40" s="2961" t="s">
        <v>2757</v>
      </c>
      <c r="T40" s="2808"/>
      <c r="U40" s="3130" t="str">
        <f t="shared" si="5"/>
        <v>lait entier</v>
      </c>
      <c r="V40" s="3132" t="str">
        <f t="shared" si="4"/>
        <v>lait entier</v>
      </c>
      <c r="W40" s="3133" t="str">
        <f t="shared" si="6"/>
        <v>Lait entier</v>
      </c>
      <c r="X40" s="2831"/>
      <c r="Y40" s="2183" t="s">
        <v>266</v>
      </c>
      <c r="Z40" s="5565" t="str">
        <f ca="1">CELL("nomfichier")</f>
        <v>E:\0-UPRT\1-UPRT.FR-SITE-WEB\ff-fiches-fabrications\ff-fiches-fabrication-maj-08-2020\[ff-14.A-restauration-13.postits-au-poids.xlsx]Epurer un texte (2)</v>
      </c>
      <c r="AA40" s="5565"/>
      <c r="AB40" s="5565"/>
      <c r="AC40" s="5565"/>
      <c r="AD40" s="5565"/>
      <c r="AE40" s="5565"/>
      <c r="AF40" s="5565"/>
      <c r="AG40" s="5565"/>
      <c r="AH40" s="5565"/>
      <c r="AI40" s="5565"/>
      <c r="AJ40" s="5565"/>
      <c r="AK40" s="5565"/>
      <c r="AL40" s="5565"/>
      <c r="AM40" s="5566"/>
    </row>
    <row r="41" spans="1:39" ht="21">
      <c r="A41" s="5542"/>
      <c r="B41" s="4013"/>
      <c r="C41" s="4014"/>
      <c r="D41" s="4015">
        <v>1000</v>
      </c>
      <c r="E41" s="4020" t="str">
        <f>IF(ISBLANK(B41),"",(B41/D27*G30))</f>
        <v/>
      </c>
      <c r="F41" s="4021">
        <f>IF(G30=0,0,(O41/D27)*G30/1000)</f>
        <v>0.36363636363636365</v>
      </c>
      <c r="G41" s="4022" t="s">
        <v>683</v>
      </c>
      <c r="H41" s="4019"/>
      <c r="I41" s="4019"/>
      <c r="J41" s="4020" t="str">
        <f>IF(ISBLANK(L41),"",(L41/K27*N30))</f>
        <v/>
      </c>
      <c r="K41" s="4021">
        <f>IF(N30=0,0,(P41/K27)*N30/1000)</f>
        <v>0</v>
      </c>
      <c r="L41" s="4016"/>
      <c r="M41" s="4017"/>
      <c r="N41" s="4012"/>
      <c r="O41" s="4026">
        <f t="shared" si="2"/>
        <v>1000</v>
      </c>
      <c r="P41" s="4027">
        <f t="shared" si="3"/>
        <v>0</v>
      </c>
      <c r="Q41" s="2831"/>
      <c r="R41" s="3082" t="s">
        <v>426</v>
      </c>
      <c r="S41" s="2961" t="s">
        <v>2758</v>
      </c>
      <c r="T41" s="2808"/>
      <c r="U41" s="3130" t="str">
        <f t="shared" si="5"/>
        <v>eau</v>
      </c>
      <c r="V41" s="3132" t="str">
        <f t="shared" si="4"/>
        <v>eau</v>
      </c>
      <c r="W41" s="3133" t="str">
        <f t="shared" si="6"/>
        <v>Eau</v>
      </c>
      <c r="X41" s="2831"/>
      <c r="Y41" s="2703" t="s">
        <v>268</v>
      </c>
      <c r="Z41" s="5565" t="s">
        <v>769</v>
      </c>
      <c r="AA41" s="5565"/>
      <c r="AB41" s="5565"/>
      <c r="AC41" s="5565"/>
      <c r="AD41" s="5565"/>
      <c r="AE41" s="5565"/>
      <c r="AF41" s="5565"/>
      <c r="AG41" s="5565"/>
      <c r="AH41" s="5565"/>
      <c r="AI41" s="5565"/>
      <c r="AJ41" s="5565"/>
      <c r="AK41" s="5565"/>
      <c r="AL41" s="5565"/>
      <c r="AM41" s="5566"/>
    </row>
    <row r="42" spans="1:39" ht="21.75" thickBot="1">
      <c r="A42" s="5542"/>
      <c r="B42" s="4013"/>
      <c r="C42" s="4014"/>
      <c r="D42" s="4015"/>
      <c r="E42" s="4020" t="str">
        <f>IF(ISBLANK(B42),"",(B42/D27*G30))</f>
        <v/>
      </c>
      <c r="F42" s="4021">
        <f>IF(G30=0,0,(O42/D27)*G30/1000)</f>
        <v>0</v>
      </c>
      <c r="G42" s="4023" t="s">
        <v>678</v>
      </c>
      <c r="H42" s="4019"/>
      <c r="I42" s="4019"/>
      <c r="J42" s="4020" t="str">
        <f>IF(ISBLANK(L42),"",(L42/K27*N30))</f>
        <v/>
      </c>
      <c r="K42" s="4021">
        <f>IF(N30=0,0,(P42/K27)*N30/1000)</f>
        <v>0</v>
      </c>
      <c r="L42" s="4016"/>
      <c r="M42" s="4017"/>
      <c r="N42" s="4012"/>
      <c r="O42" s="4026">
        <f t="shared" si="2"/>
        <v>0</v>
      </c>
      <c r="P42" s="4027">
        <f t="shared" si="3"/>
        <v>0</v>
      </c>
      <c r="Q42" s="2831"/>
      <c r="R42" s="3082"/>
      <c r="S42" s="2961"/>
      <c r="T42" s="2808"/>
      <c r="U42" s="3130" t="str">
        <f t="shared" si="5"/>
        <v/>
      </c>
      <c r="V42" s="3132" t="str">
        <f t="shared" si="4"/>
        <v/>
      </c>
      <c r="W42" s="3133" t="str">
        <f t="shared" si="6"/>
        <v/>
      </c>
      <c r="X42" s="2831"/>
      <c r="Y42" s="5260" t="s">
        <v>271</v>
      </c>
      <c r="Z42" s="5261"/>
      <c r="AA42" s="5261"/>
      <c r="AB42" s="5261"/>
      <c r="AC42" s="5261"/>
      <c r="AD42" s="5261"/>
      <c r="AE42" s="5261"/>
      <c r="AF42" s="5261"/>
      <c r="AG42" s="5261"/>
      <c r="AH42" s="5261"/>
      <c r="AI42" s="5261"/>
      <c r="AJ42" s="5261"/>
      <c r="AK42" s="5261"/>
      <c r="AL42" s="5261"/>
      <c r="AM42" s="5262"/>
    </row>
    <row r="43" spans="1:39" ht="18.75" customHeight="1">
      <c r="A43" s="5542"/>
      <c r="B43" s="4013"/>
      <c r="C43" s="4014"/>
      <c r="D43" s="4015"/>
      <c r="E43" s="4020" t="str">
        <f>IF(ISBLANK(B43),"",(B43/D27*G30))</f>
        <v/>
      </c>
      <c r="F43" s="4021">
        <f>IF(G30=0,0,(O43/D27)*G30/1000)</f>
        <v>0</v>
      </c>
      <c r="G43" s="4024" t="s">
        <v>427</v>
      </c>
      <c r="H43" s="4019"/>
      <c r="I43" s="4019"/>
      <c r="J43" s="4020" t="str">
        <f>IF(ISBLANK(L43),"",(L43/K27*N30))</f>
        <v/>
      </c>
      <c r="K43" s="4021">
        <f>IF(N30=0,0,(P43/K27)*N30/1000)</f>
        <v>0</v>
      </c>
      <c r="L43" s="4016"/>
      <c r="M43" s="4017"/>
      <c r="N43" s="4012"/>
      <c r="O43" s="4026">
        <f t="shared" si="2"/>
        <v>0</v>
      </c>
      <c r="P43" s="4027">
        <f t="shared" si="3"/>
        <v>0</v>
      </c>
      <c r="Q43" s="2831"/>
      <c r="R43" s="3082" t="s">
        <v>427</v>
      </c>
      <c r="S43" s="2961"/>
      <c r="T43" s="2808"/>
      <c r="U43" s="3130" t="str">
        <f t="shared" si="5"/>
        <v>RECETTE N°2</v>
      </c>
      <c r="V43" s="3132" t="str">
        <f t="shared" si="4"/>
        <v>RECETTE N°2</v>
      </c>
      <c r="W43" s="3133" t="str">
        <f t="shared" si="6"/>
        <v>RECETTE N°2</v>
      </c>
      <c r="X43" s="2831"/>
      <c r="Y43" s="2831"/>
      <c r="Z43" s="2831"/>
      <c r="AA43" s="2831"/>
      <c r="AB43" s="2831"/>
      <c r="AC43" s="2831"/>
      <c r="AD43" s="2831"/>
      <c r="AE43" s="2831"/>
      <c r="AF43" s="2831"/>
      <c r="AG43" s="2831"/>
      <c r="AH43" s="2831"/>
      <c r="AI43" s="2831"/>
      <c r="AJ43" s="2831"/>
      <c r="AK43" s="2831"/>
      <c r="AL43" s="2831"/>
      <c r="AM43" s="2831"/>
    </row>
    <row r="44" spans="1:39" ht="21">
      <c r="A44" s="5542"/>
      <c r="B44" s="4013"/>
      <c r="C44" s="4014"/>
      <c r="D44" s="4015"/>
      <c r="E44" s="4020" t="str">
        <f>IF(ISBLANK(B44),"",(B44/D27*G30))</f>
        <v/>
      </c>
      <c r="F44" s="4021">
        <f>IF(G30=0,0,(O44/D27)*G30/1000)</f>
        <v>0</v>
      </c>
      <c r="G44" s="4023" t="s">
        <v>368</v>
      </c>
      <c r="H44" s="4019"/>
      <c r="I44" s="4019"/>
      <c r="J44" s="4020" t="str">
        <f>IF(ISBLANK(L44),"",(L44/K27*N30))</f>
        <v/>
      </c>
      <c r="K44" s="4021">
        <f>IF(N30=0,0,(P44/K27)*N30/1000)</f>
        <v>0.33333333333333331</v>
      </c>
      <c r="L44" s="4016"/>
      <c r="M44" s="4017"/>
      <c r="N44" s="4012">
        <v>1000</v>
      </c>
      <c r="O44" s="4026">
        <f t="shared" si="2"/>
        <v>0</v>
      </c>
      <c r="P44" s="4027">
        <f t="shared" si="3"/>
        <v>1000</v>
      </c>
      <c r="Q44" s="2831"/>
      <c r="R44" s="3082" t="s">
        <v>419</v>
      </c>
      <c r="S44" s="2961" t="s">
        <v>2759</v>
      </c>
      <c r="T44" s="2808"/>
      <c r="U44" s="3130" t="str">
        <f t="shared" si="5"/>
        <v>farine de froment</v>
      </c>
      <c r="V44" s="3132" t="str">
        <f t="shared" si="4"/>
        <v>farine de froment</v>
      </c>
      <c r="W44" s="3133" t="str">
        <f t="shared" si="6"/>
        <v>Farine de froment</v>
      </c>
      <c r="X44" s="2831"/>
      <c r="Y44" s="2831"/>
      <c r="Z44" s="2831"/>
      <c r="AA44" s="2831"/>
      <c r="AB44" s="2831"/>
      <c r="AC44" s="2831"/>
      <c r="AD44" s="2831"/>
      <c r="AE44" s="2831"/>
      <c r="AF44" s="2831"/>
      <c r="AG44" s="2831"/>
      <c r="AH44" s="2831"/>
      <c r="AI44" s="2831"/>
      <c r="AJ44" s="2831"/>
      <c r="AK44" s="2831"/>
      <c r="AL44" s="2831"/>
      <c r="AM44" s="2831"/>
    </row>
    <row r="45" spans="1:39" ht="21">
      <c r="A45" s="5542"/>
      <c r="B45" s="4013"/>
      <c r="C45" s="4014"/>
      <c r="D45" s="4015"/>
      <c r="E45" s="4020" t="str">
        <f>IF(ISBLANK(B45),"",(B45/D27*G30))</f>
        <v/>
      </c>
      <c r="F45" s="4021">
        <f>IF(G30=0,0,(O45/D27)*G30/1000)</f>
        <v>0</v>
      </c>
      <c r="G45" s="4023" t="s">
        <v>494</v>
      </c>
      <c r="H45" s="4019"/>
      <c r="I45" s="4019"/>
      <c r="J45" s="4020" t="str">
        <f>IF(ISBLANK(L45),"",(L45/K27*N30))</f>
        <v/>
      </c>
      <c r="K45" s="4021">
        <f>IF(N30=0,0,(P45/K27)*N30/1000)</f>
        <v>0.16666666666666666</v>
      </c>
      <c r="L45" s="4016"/>
      <c r="M45" s="4017"/>
      <c r="N45" s="4012">
        <v>500</v>
      </c>
      <c r="O45" s="4026">
        <f t="shared" si="2"/>
        <v>0</v>
      </c>
      <c r="P45" s="4027">
        <f t="shared" si="3"/>
        <v>500</v>
      </c>
      <c r="Q45" s="3167"/>
      <c r="R45" s="3082" t="s">
        <v>428</v>
      </c>
      <c r="S45" s="2961" t="s">
        <v>2760</v>
      </c>
      <c r="T45" s="2808"/>
      <c r="U45" s="3130" t="str">
        <f t="shared" si="5"/>
        <v>sucre</v>
      </c>
      <c r="V45" s="3132" t="str">
        <f t="shared" si="4"/>
        <v>sucre</v>
      </c>
      <c r="W45" s="3133" t="str">
        <f t="shared" si="6"/>
        <v>Sucre</v>
      </c>
      <c r="X45" s="3176"/>
      <c r="Y45" s="2831"/>
      <c r="Z45" s="2831"/>
      <c r="AA45" s="2831"/>
      <c r="AB45" s="2831"/>
      <c r="AC45" s="2831"/>
      <c r="AD45" s="2831"/>
      <c r="AE45" s="2831"/>
      <c r="AF45" s="2831"/>
      <c r="AG45" s="2831"/>
      <c r="AH45" s="2831"/>
      <c r="AI45" s="2831"/>
      <c r="AJ45" s="2831"/>
      <c r="AK45" s="2831"/>
      <c r="AL45" s="2831"/>
      <c r="AM45" s="2831"/>
    </row>
    <row r="46" spans="1:39" ht="18.75" customHeight="1">
      <c r="A46" s="5542"/>
      <c r="B46" s="4013"/>
      <c r="C46" s="4014"/>
      <c r="D46" s="4015"/>
      <c r="E46" s="4020" t="str">
        <f>IF(ISBLANK(B46),"",(B46/D27*G30))</f>
        <v/>
      </c>
      <c r="F46" s="4021">
        <f>IF(G30=0,0,(O46/D27)*G30/1000)</f>
        <v>0</v>
      </c>
      <c r="G46" s="4023" t="s">
        <v>2792</v>
      </c>
      <c r="H46" s="4019"/>
      <c r="I46" s="4019"/>
      <c r="J46" s="4020" t="str">
        <f>IF(ISBLANK(L46),"",(L46/K27*N30))</f>
        <v/>
      </c>
      <c r="K46" s="4021">
        <f>IF(N30=0,0,(P46/K27)*N30/1000)</f>
        <v>0.01</v>
      </c>
      <c r="L46" s="4016"/>
      <c r="M46" s="4017"/>
      <c r="N46" s="4012">
        <v>30</v>
      </c>
      <c r="O46" s="4026">
        <f>IF(ISBLANK(B46),D46,B46*D46)</f>
        <v>0</v>
      </c>
      <c r="P46" s="4027">
        <f>IF(ISBLANK(L46),N46,L46*N46)</f>
        <v>30</v>
      </c>
      <c r="Q46" s="3168"/>
      <c r="R46" s="3082" t="s">
        <v>429</v>
      </c>
      <c r="S46" s="2961" t="s">
        <v>2761</v>
      </c>
      <c r="T46" s="2808"/>
      <c r="U46" s="3130" t="str">
        <f t="shared" si="5"/>
        <v>sucre vanillé</v>
      </c>
      <c r="V46" s="3132" t="str">
        <f t="shared" si="4"/>
        <v>sucre vanillé</v>
      </c>
      <c r="W46" s="3133" t="str">
        <f t="shared" si="6"/>
        <v>Sucre vanillé</v>
      </c>
      <c r="X46" s="3168"/>
      <c r="Y46" s="2831"/>
      <c r="Z46" s="2831"/>
      <c r="AA46" s="2831"/>
      <c r="AB46" s="2831"/>
      <c r="AC46" s="2831"/>
      <c r="AD46" s="2831"/>
      <c r="AE46" s="2831"/>
      <c r="AF46" s="2831"/>
      <c r="AG46" s="2831"/>
      <c r="AH46" s="2831"/>
      <c r="AI46" s="2831"/>
      <c r="AJ46" s="2831"/>
      <c r="AK46" s="2831"/>
      <c r="AL46" s="2831"/>
      <c r="AM46" s="2831"/>
    </row>
    <row r="47" spans="1:39" ht="18.75" customHeight="1">
      <c r="A47" s="5542"/>
      <c r="B47" s="4013"/>
      <c r="C47" s="4014"/>
      <c r="D47" s="4015"/>
      <c r="E47" s="4020" t="str">
        <f>IF(ISBLANK(B47),"",(B47/D27*G30))</f>
        <v/>
      </c>
      <c r="F47" s="4021">
        <f>IF(G30=0,0,(O47/D27)*G30/1000)</f>
        <v>0</v>
      </c>
      <c r="G47" s="4023" t="s">
        <v>471</v>
      </c>
      <c r="H47" s="4019"/>
      <c r="I47" s="4019"/>
      <c r="J47" s="4020">
        <f>IF(ISBLANK(L47),"",(L47/K27*N30))</f>
        <v>0.66666666666666663</v>
      </c>
      <c r="K47" s="4021">
        <f>IF(N30=0,0,(P47/K27)*N30/1000)</f>
        <v>3.3333333333333326E-2</v>
      </c>
      <c r="L47" s="4016">
        <v>2</v>
      </c>
      <c r="M47" s="4017" t="s">
        <v>371</v>
      </c>
      <c r="N47" s="4012">
        <v>50</v>
      </c>
      <c r="O47" s="4026">
        <f t="shared" ref="O47:O74" si="7">IF(ISBLANK(B47),D47,B47*D47)</f>
        <v>0</v>
      </c>
      <c r="P47" s="4027">
        <f t="shared" ref="P47:P74" si="8">IF(ISBLANK(L47),N47,L47*N47)</f>
        <v>100</v>
      </c>
      <c r="Q47" s="3168"/>
      <c r="R47" s="3082" t="s">
        <v>430</v>
      </c>
      <c r="S47" s="2961">
        <v>2</v>
      </c>
      <c r="T47" s="2808"/>
      <c r="U47" s="3130" t="str">
        <f t="shared" si="5"/>
        <v xml:space="preserve"> œufs</v>
      </c>
      <c r="V47" s="3132" t="str">
        <f t="shared" si="4"/>
        <v>œufs</v>
      </c>
      <c r="W47" s="3133" t="str">
        <f t="shared" si="6"/>
        <v>Œufs</v>
      </c>
      <c r="X47" s="3168"/>
      <c r="Y47" s="2831"/>
      <c r="Z47" s="2831"/>
      <c r="AA47" s="2831"/>
      <c r="AB47" s="2831"/>
      <c r="AC47" s="2831"/>
      <c r="AD47" s="2831"/>
      <c r="AE47" s="2831"/>
      <c r="AF47" s="2831"/>
      <c r="AG47" s="2831"/>
      <c r="AH47" s="2831"/>
      <c r="AI47" s="2831"/>
      <c r="AJ47" s="2831"/>
      <c r="AK47" s="2831"/>
      <c r="AL47" s="2831"/>
      <c r="AM47" s="2831"/>
    </row>
    <row r="48" spans="1:39" ht="21">
      <c r="A48" s="5542"/>
      <c r="B48" s="4013"/>
      <c r="C48" s="4014"/>
      <c r="D48" s="4015"/>
      <c r="E48" s="4020" t="str">
        <f>IF(ISBLANK(B48),"",(B48/D27*G30))</f>
        <v/>
      </c>
      <c r="F48" s="4021">
        <f>IF(G30=0,0,(O48/D27)*G30/1000)</f>
        <v>0</v>
      </c>
      <c r="G48" s="4023" t="s">
        <v>2793</v>
      </c>
      <c r="H48" s="4019"/>
      <c r="I48" s="4019"/>
      <c r="J48" s="4020">
        <f>IF(ISBLANK(L48),"",(L48/K27*N30))</f>
        <v>3.3333333333333335</v>
      </c>
      <c r="K48" s="4021">
        <f>IF(N30=0,0,(P48/K27)*N30/1000)</f>
        <v>6.6666666666666652E-2</v>
      </c>
      <c r="L48" s="4016">
        <v>10</v>
      </c>
      <c r="M48" s="4017" t="s">
        <v>415</v>
      </c>
      <c r="N48" s="4012">
        <v>20</v>
      </c>
      <c r="O48" s="4026">
        <f t="shared" si="7"/>
        <v>0</v>
      </c>
      <c r="P48" s="4027">
        <f t="shared" si="8"/>
        <v>200</v>
      </c>
      <c r="Q48" s="3169"/>
      <c r="R48" s="3082" t="s">
        <v>431</v>
      </c>
      <c r="S48" s="2961" t="s">
        <v>431</v>
      </c>
      <c r="T48" s="2808" t="s">
        <v>1467</v>
      </c>
      <c r="U48" s="3130" t="str">
        <f t="shared" si="5"/>
        <v>jaunes d'œufs</v>
      </c>
      <c r="V48" s="3132" t="str">
        <f t="shared" si="4"/>
        <v>jaunes d'œufs</v>
      </c>
      <c r="W48" s="3133" t="str">
        <f t="shared" si="6"/>
        <v>Jaunes d'œufs</v>
      </c>
      <c r="X48" s="3177"/>
      <c r="Y48" s="2831"/>
      <c r="Z48" s="2831"/>
      <c r="AA48" s="2831"/>
      <c r="AB48" s="2831"/>
      <c r="AC48" s="2831"/>
      <c r="AD48" s="2831"/>
      <c r="AE48" s="2831"/>
      <c r="AF48" s="2831"/>
      <c r="AG48" s="2831"/>
      <c r="AH48" s="2831"/>
      <c r="AI48" s="2831"/>
      <c r="AJ48" s="2831"/>
      <c r="AK48" s="2831"/>
      <c r="AL48" s="2831"/>
      <c r="AM48" s="2831"/>
    </row>
    <row r="49" spans="1:39" ht="21">
      <c r="A49" s="5542"/>
      <c r="B49" s="4013"/>
      <c r="C49" s="4014"/>
      <c r="D49" s="4015"/>
      <c r="E49" s="4020" t="str">
        <f>IF(ISBLANK(B49),"",(B49/D27*G30))</f>
        <v/>
      </c>
      <c r="F49" s="4021">
        <f>IF(G30=0,0,(O49/D27)*G30/1000)</f>
        <v>0</v>
      </c>
      <c r="G49" s="4023" t="s">
        <v>2794</v>
      </c>
      <c r="H49" s="4019"/>
      <c r="I49" s="4019"/>
      <c r="J49" s="4020" t="str">
        <f>IF(ISBLANK(L49),"",(L49/K27*N30))</f>
        <v/>
      </c>
      <c r="K49" s="4021">
        <f>IF(N30=0,0,(P49/K27)*N30/1000)</f>
        <v>0.5</v>
      </c>
      <c r="L49" s="4016"/>
      <c r="M49" s="4017"/>
      <c r="N49" s="4012">
        <v>1500</v>
      </c>
      <c r="O49" s="4026">
        <f t="shared" si="7"/>
        <v>0</v>
      </c>
      <c r="P49" s="4027">
        <f t="shared" si="8"/>
        <v>1500</v>
      </c>
      <c r="Q49" s="3170"/>
      <c r="R49" s="3082" t="s">
        <v>432</v>
      </c>
      <c r="S49" s="2961" t="s">
        <v>2762</v>
      </c>
      <c r="T49" s="2808"/>
      <c r="U49" s="3130" t="str">
        <f t="shared" si="5"/>
        <v>lait </v>
      </c>
      <c r="V49" s="3132" t="str">
        <f t="shared" si="4"/>
        <v>lait </v>
      </c>
      <c r="W49" s="3133" t="str">
        <f t="shared" si="6"/>
        <v>Lait </v>
      </c>
      <c r="X49" s="3177"/>
      <c r="Y49" s="2831"/>
      <c r="Z49" s="2831"/>
      <c r="AA49" s="2831"/>
      <c r="AB49" s="2831"/>
      <c r="AC49" s="2831"/>
      <c r="AD49" s="2831"/>
      <c r="AE49" s="2831"/>
      <c r="AF49" s="2831"/>
      <c r="AG49" s="2831"/>
      <c r="AH49" s="2831"/>
      <c r="AI49" s="2831"/>
      <c r="AJ49" s="2831"/>
      <c r="AK49" s="2831"/>
      <c r="AL49" s="2831"/>
      <c r="AM49" s="2831"/>
    </row>
    <row r="50" spans="1:39" ht="21">
      <c r="A50" s="5542"/>
      <c r="B50" s="4013"/>
      <c r="C50" s="4014"/>
      <c r="D50" s="4015"/>
      <c r="E50" s="4020" t="str">
        <f>IF(ISBLANK(B50),"",(B50/D27*G30))</f>
        <v/>
      </c>
      <c r="F50" s="4021">
        <f>IF(G30=0,0,(O50/D27)*G30/1000)</f>
        <v>0</v>
      </c>
      <c r="G50" s="4023" t="s">
        <v>2795</v>
      </c>
      <c r="H50" s="4019"/>
      <c r="I50" s="4019"/>
      <c r="J50" s="4020" t="str">
        <f>IF(ISBLANK(L50),"",(L50/K27*N30))</f>
        <v/>
      </c>
      <c r="K50" s="4021">
        <f>IF(N30=0,0,(P50/K27)*N30/1000)</f>
        <v>0.1</v>
      </c>
      <c r="L50" s="4016"/>
      <c r="M50" s="4017"/>
      <c r="N50" s="4012">
        <v>300</v>
      </c>
      <c r="O50" s="4026">
        <f t="shared" si="7"/>
        <v>0</v>
      </c>
      <c r="P50" s="4027">
        <f t="shared" si="8"/>
        <v>300</v>
      </c>
      <c r="Q50" s="3169"/>
      <c r="R50" s="3082" t="s">
        <v>434</v>
      </c>
      <c r="S50" s="2961" t="s">
        <v>2763</v>
      </c>
      <c r="T50" s="2808"/>
      <c r="U50" s="3130" t="str">
        <f t="shared" si="5"/>
        <v xml:space="preserve">eau pour la dilution </v>
      </c>
      <c r="V50" s="3132" t="str">
        <f t="shared" si="4"/>
        <v>eau pour la dilution</v>
      </c>
      <c r="W50" s="3133" t="str">
        <f t="shared" si="6"/>
        <v>Eau pour la dilution</v>
      </c>
      <c r="X50" s="3169"/>
      <c r="Y50" s="2831"/>
      <c r="Z50" s="2831"/>
      <c r="AA50" s="2831"/>
      <c r="AB50" s="2831"/>
      <c r="AC50" s="2831"/>
      <c r="AD50" s="2831"/>
      <c r="AE50" s="2831"/>
      <c r="AF50" s="2831"/>
      <c r="AG50" s="2831"/>
      <c r="AH50" s="2831"/>
      <c r="AI50" s="2831"/>
      <c r="AJ50" s="2831"/>
      <c r="AK50" s="2831"/>
      <c r="AL50" s="2831"/>
      <c r="AM50" s="2831"/>
    </row>
    <row r="51" spans="1:39" ht="21">
      <c r="A51" s="5542"/>
      <c r="B51" s="4013"/>
      <c r="C51" s="4014"/>
      <c r="D51" s="4015"/>
      <c r="E51" s="4020" t="str">
        <f>IF(ISBLANK(B51),"",(B51/D27*G30))</f>
        <v/>
      </c>
      <c r="F51" s="4021">
        <f>IF(G30=0,0,(O51/D27)*G30/1000)</f>
        <v>0</v>
      </c>
      <c r="G51" s="4023" t="s">
        <v>2796</v>
      </c>
      <c r="H51" s="4019"/>
      <c r="I51" s="4019"/>
      <c r="J51" s="4020" t="str">
        <f>IF(ISBLANK(L51),"",(L51/K27*N30))</f>
        <v/>
      </c>
      <c r="K51" s="4021">
        <f>IF(N30=0,0,(P51/K27)*N30/1000)</f>
        <v>0</v>
      </c>
      <c r="L51" s="4016"/>
      <c r="M51" s="4017"/>
      <c r="N51" s="4012"/>
      <c r="O51" s="4026">
        <f t="shared" si="7"/>
        <v>0</v>
      </c>
      <c r="P51" s="4027">
        <f t="shared" si="8"/>
        <v>0</v>
      </c>
      <c r="Q51" s="3169"/>
      <c r="R51" s="3082" t="s">
        <v>435</v>
      </c>
      <c r="S51" s="2961"/>
      <c r="T51" s="2808"/>
      <c r="U51" s="3130" t="str">
        <f t="shared" si="5"/>
        <v>et l'incorporation des blancs</v>
      </c>
      <c r="V51" s="3132" t="str">
        <f t="shared" si="4"/>
        <v>et l'incorporation des blancs</v>
      </c>
      <c r="W51" s="3133" t="str">
        <f t="shared" si="6"/>
        <v>Et l'incorporation des blancs</v>
      </c>
      <c r="X51" s="3169"/>
      <c r="Y51" s="2831"/>
      <c r="Z51" s="2831"/>
      <c r="AA51" s="2831"/>
      <c r="AB51" s="2831"/>
      <c r="AC51" s="2831"/>
      <c r="AD51" s="2831"/>
      <c r="AE51" s="2831"/>
      <c r="AF51" s="2831"/>
      <c r="AG51" s="2831"/>
      <c r="AH51" s="2831"/>
      <c r="AI51" s="2831"/>
      <c r="AJ51" s="2831"/>
      <c r="AK51" s="2831"/>
      <c r="AL51" s="2831"/>
      <c r="AM51" s="2831"/>
    </row>
    <row r="52" spans="1:39" ht="21">
      <c r="A52" s="5542"/>
      <c r="B52" s="4013"/>
      <c r="C52" s="4014"/>
      <c r="D52" s="4015"/>
      <c r="E52" s="4020" t="str">
        <f>IF(ISBLANK(B52),"",(B52/D27*G30))</f>
        <v/>
      </c>
      <c r="F52" s="4021">
        <f>IF(G30=0,0,(O52/D27)*G30/1000)</f>
        <v>0</v>
      </c>
      <c r="G52" s="4023" t="s">
        <v>2797</v>
      </c>
      <c r="H52" s="4019"/>
      <c r="I52" s="4019"/>
      <c r="J52" s="4020" t="str">
        <f>IF(ISBLANK(L52),"",(L52/K27*N30))</f>
        <v/>
      </c>
      <c r="K52" s="4021">
        <f>IF(N30=0,0,(P52/K27)*N30/1000)</f>
        <v>0</v>
      </c>
      <c r="L52" s="4016"/>
      <c r="M52" s="4017"/>
      <c r="N52" s="4012"/>
      <c r="O52" s="4026">
        <f t="shared" si="7"/>
        <v>0</v>
      </c>
      <c r="P52" s="4027">
        <f t="shared" si="8"/>
        <v>0</v>
      </c>
      <c r="Q52" s="3171"/>
      <c r="R52" s="3082" t="s">
        <v>437</v>
      </c>
      <c r="S52" s="2961"/>
      <c r="T52" s="2808"/>
      <c r="U52" s="3130" t="str">
        <f t="shared" si="5"/>
        <v xml:space="preserve"> montés en neige</v>
      </c>
      <c r="V52" s="3132" t="str">
        <f t="shared" si="4"/>
        <v>montés en neige</v>
      </c>
      <c r="W52" s="3133" t="str">
        <f t="shared" si="6"/>
        <v>Montés en neige</v>
      </c>
      <c r="X52" s="3177"/>
      <c r="Y52" s="2831"/>
      <c r="Z52" s="2831"/>
      <c r="AA52" s="2831"/>
      <c r="AB52" s="2831"/>
      <c r="AC52" s="2831"/>
      <c r="AD52" s="2831"/>
      <c r="AE52" s="2831"/>
      <c r="AF52" s="2831"/>
      <c r="AG52" s="2831"/>
      <c r="AH52" s="2831"/>
      <c r="AI52" s="2831"/>
      <c r="AJ52" s="2831"/>
      <c r="AK52" s="2831"/>
      <c r="AL52" s="2831"/>
      <c r="AM52" s="2831"/>
    </row>
    <row r="53" spans="1:39" ht="21">
      <c r="A53" s="5542"/>
      <c r="B53" s="4013"/>
      <c r="C53" s="4014"/>
      <c r="D53" s="4015"/>
      <c r="E53" s="4020" t="str">
        <f>IF(ISBLANK(B53),"",(B53/D27*G30))</f>
        <v/>
      </c>
      <c r="F53" s="4021">
        <f>IF(G30=0,0,(O53/D27)*G30/1000)</f>
        <v>0</v>
      </c>
      <c r="G53" s="4025"/>
      <c r="H53" s="4019"/>
      <c r="I53" s="4019"/>
      <c r="J53" s="4020" t="str">
        <f>IF(ISBLANK(L53),"",(L53/K27*N30))</f>
        <v/>
      </c>
      <c r="K53" s="4021">
        <f>IF(N30=0,0,(P53/K27)*N30/1000)</f>
        <v>0</v>
      </c>
      <c r="L53" s="4016"/>
      <c r="M53" s="4017"/>
      <c r="N53" s="4012"/>
      <c r="O53" s="4026">
        <f t="shared" si="7"/>
        <v>0</v>
      </c>
      <c r="P53" s="4027">
        <f t="shared" si="8"/>
        <v>0</v>
      </c>
      <c r="Q53" s="3172"/>
      <c r="R53" s="3082"/>
      <c r="S53" s="2961"/>
      <c r="T53" s="2808"/>
      <c r="U53" s="3130" t="str">
        <f t="shared" si="5"/>
        <v/>
      </c>
      <c r="V53" s="3132" t="str">
        <f t="shared" si="4"/>
        <v/>
      </c>
      <c r="W53" s="3133" t="str">
        <f t="shared" si="6"/>
        <v/>
      </c>
      <c r="X53" s="3178"/>
      <c r="Y53" s="2831"/>
      <c r="Z53" s="2831"/>
      <c r="AA53" s="2831"/>
      <c r="AB53" s="2831"/>
      <c r="AC53" s="2831"/>
      <c r="AD53" s="2831"/>
      <c r="AE53" s="2831"/>
      <c r="AF53" s="2831"/>
      <c r="AG53" s="2831"/>
      <c r="AH53" s="2831"/>
      <c r="AI53" s="2831"/>
      <c r="AJ53" s="2831"/>
      <c r="AK53" s="2831"/>
      <c r="AL53" s="2831"/>
      <c r="AM53" s="2831"/>
    </row>
    <row r="54" spans="1:39" ht="21">
      <c r="A54" s="5542"/>
      <c r="B54" s="4013"/>
      <c r="C54" s="4014"/>
      <c r="D54" s="4015"/>
      <c r="E54" s="4020" t="str">
        <f>IF(ISBLANK(B54),"",(B54/D27*G30))</f>
        <v/>
      </c>
      <c r="F54" s="4021">
        <f>IF(G30=0,0,(O54/D27)*G30/1000)</f>
        <v>0</v>
      </c>
      <c r="G54" s="4025"/>
      <c r="H54" s="4019"/>
      <c r="I54" s="4019"/>
      <c r="J54" s="4020" t="str">
        <f>IF(ISBLANK(L54),"",(L54/K27*N30))</f>
        <v/>
      </c>
      <c r="K54" s="4021">
        <f>IF(N30=0,0,(P54/K27)*N30/1000)</f>
        <v>0</v>
      </c>
      <c r="L54" s="4016"/>
      <c r="M54" s="4017"/>
      <c r="N54" s="4012"/>
      <c r="O54" s="4026">
        <f t="shared" si="7"/>
        <v>0</v>
      </c>
      <c r="P54" s="4027">
        <f t="shared" si="8"/>
        <v>0</v>
      </c>
      <c r="Q54" s="3172"/>
      <c r="R54" s="3082"/>
      <c r="S54" s="2961" t="s">
        <v>2753</v>
      </c>
      <c r="T54" s="2808"/>
      <c r="U54" s="3130" t="str">
        <f t="shared" si="5"/>
        <v/>
      </c>
      <c r="V54" s="3132" t="str">
        <f t="shared" si="4"/>
        <v/>
      </c>
      <c r="W54" s="3133" t="str">
        <f t="shared" si="6"/>
        <v/>
      </c>
      <c r="X54" s="3178"/>
      <c r="Y54" s="2831"/>
      <c r="Z54" s="2831"/>
      <c r="AA54" s="2831"/>
      <c r="AB54" s="2831"/>
      <c r="AC54" s="2831"/>
      <c r="AD54" s="2831"/>
      <c r="AE54" s="2831"/>
      <c r="AF54" s="2831"/>
      <c r="AG54" s="2831"/>
      <c r="AH54" s="2831"/>
      <c r="AI54" s="2831"/>
      <c r="AJ54" s="2831"/>
      <c r="AK54" s="2831"/>
      <c r="AL54" s="2831"/>
      <c r="AM54" s="2831"/>
    </row>
    <row r="55" spans="1:39" ht="21">
      <c r="A55" s="5542"/>
      <c r="B55" s="4013"/>
      <c r="C55" s="4014"/>
      <c r="D55" s="4015"/>
      <c r="E55" s="4020" t="str">
        <f>IF(ISBLANK(B55),"",(B55/D27*G30))</f>
        <v/>
      </c>
      <c r="F55" s="4021">
        <f>IF(G30=0,0,(O55/D27)*G30/1000)</f>
        <v>0</v>
      </c>
      <c r="G55" s="4025"/>
      <c r="H55" s="4019"/>
      <c r="I55" s="4019"/>
      <c r="J55" s="4020" t="str">
        <f>IF(ISBLANK(L55),"",(L55/K27*N30))</f>
        <v/>
      </c>
      <c r="K55" s="4021">
        <f>IF(N30=0,0,(P55/K27)*N30/1000)</f>
        <v>0</v>
      </c>
      <c r="L55" s="4016"/>
      <c r="M55" s="4017"/>
      <c r="N55" s="4012"/>
      <c r="O55" s="4026">
        <f t="shared" si="7"/>
        <v>0</v>
      </c>
      <c r="P55" s="4027">
        <f t="shared" si="8"/>
        <v>0</v>
      </c>
      <c r="Q55" s="3172"/>
      <c r="R55" s="3082"/>
      <c r="S55" s="2961"/>
      <c r="T55" s="2808"/>
      <c r="U55" s="3130" t="str">
        <f t="shared" si="5"/>
        <v/>
      </c>
      <c r="V55" s="3132" t="str">
        <f t="shared" si="4"/>
        <v/>
      </c>
      <c r="W55" s="3133" t="str">
        <f t="shared" si="6"/>
        <v/>
      </c>
      <c r="X55" s="3178"/>
      <c r="Y55" s="2831"/>
      <c r="Z55" s="2831"/>
      <c r="AA55" s="2831"/>
      <c r="AB55" s="2831"/>
      <c r="AC55" s="2831"/>
      <c r="AD55" s="2831"/>
      <c r="AE55" s="2831"/>
      <c r="AF55" s="2831"/>
      <c r="AG55" s="2831"/>
      <c r="AH55" s="2831"/>
      <c r="AI55" s="2831"/>
      <c r="AJ55" s="2831"/>
      <c r="AK55" s="2831"/>
      <c r="AL55" s="2831"/>
      <c r="AM55" s="2831"/>
    </row>
    <row r="56" spans="1:39" ht="21">
      <c r="A56" s="5542"/>
      <c r="B56" s="4013"/>
      <c r="C56" s="4014"/>
      <c r="D56" s="4015"/>
      <c r="E56" s="4020" t="str">
        <f>IF(ISBLANK(B56),"",(B56/D27*G30))</f>
        <v/>
      </c>
      <c r="F56" s="4021">
        <f>IF(G30=0,0,(O56/D27)*G30/1000)</f>
        <v>0</v>
      </c>
      <c r="G56" s="4025"/>
      <c r="H56" s="4019"/>
      <c r="I56" s="4019"/>
      <c r="J56" s="4020" t="str">
        <f>IF(ISBLANK(L56),"",(L56/K27*N30))</f>
        <v/>
      </c>
      <c r="K56" s="4021">
        <f>IF(N30=0,0,(P56/K27)*N30/1000)</f>
        <v>0</v>
      </c>
      <c r="L56" s="4016"/>
      <c r="M56" s="4017"/>
      <c r="N56" s="4012"/>
      <c r="O56" s="4026">
        <f t="shared" si="7"/>
        <v>0</v>
      </c>
      <c r="P56" s="4027">
        <f t="shared" si="8"/>
        <v>0</v>
      </c>
      <c r="Q56" s="3172"/>
      <c r="R56" s="3082"/>
      <c r="S56" s="2961"/>
      <c r="T56" s="2808"/>
      <c r="U56" s="3130" t="str">
        <f t="shared" si="5"/>
        <v/>
      </c>
      <c r="V56" s="3132" t="str">
        <f t="shared" si="4"/>
        <v/>
      </c>
      <c r="W56" s="3133" t="str">
        <f t="shared" si="6"/>
        <v/>
      </c>
      <c r="X56" s="3178"/>
      <c r="Y56" s="2831"/>
      <c r="Z56" s="2831"/>
      <c r="AA56" s="2831"/>
      <c r="AB56" s="2831"/>
      <c r="AC56" s="2831"/>
      <c r="AD56" s="2831"/>
      <c r="AE56" s="2831"/>
      <c r="AF56" s="2831"/>
      <c r="AG56" s="2831"/>
      <c r="AH56" s="2831"/>
      <c r="AI56" s="2831"/>
      <c r="AJ56" s="2831"/>
      <c r="AK56" s="2831"/>
      <c r="AL56" s="2831"/>
      <c r="AM56" s="2831"/>
    </row>
    <row r="57" spans="1:39" ht="21">
      <c r="A57" s="5542"/>
      <c r="B57" s="4013"/>
      <c r="C57" s="4014"/>
      <c r="D57" s="4015"/>
      <c r="E57" s="4020" t="str">
        <f>IF(ISBLANK(B57),"",(B57/D27*G30))</f>
        <v/>
      </c>
      <c r="F57" s="4021">
        <f>IF(G30=0,0,(O57/D27)*G30/1000)</f>
        <v>0</v>
      </c>
      <c r="G57" s="4025"/>
      <c r="H57" s="4019"/>
      <c r="I57" s="4019"/>
      <c r="J57" s="4020" t="str">
        <f>IF(ISBLANK(L57),"",(L57/K27*N30))</f>
        <v/>
      </c>
      <c r="K57" s="4021">
        <f>IF(N30=0,0,(P57/K27)*N30/1000)</f>
        <v>0</v>
      </c>
      <c r="L57" s="4016"/>
      <c r="M57" s="4017"/>
      <c r="N57" s="4012"/>
      <c r="O57" s="4026">
        <f t="shared" si="7"/>
        <v>0</v>
      </c>
      <c r="P57" s="4027">
        <f t="shared" si="8"/>
        <v>0</v>
      </c>
      <c r="Q57" s="3172"/>
      <c r="R57" s="3082"/>
      <c r="S57" s="2961"/>
      <c r="T57" s="2808"/>
      <c r="U57" s="3130" t="str">
        <f t="shared" si="5"/>
        <v/>
      </c>
      <c r="V57" s="3132" t="str">
        <f t="shared" si="4"/>
        <v/>
      </c>
      <c r="W57" s="3133" t="str">
        <f t="shared" si="6"/>
        <v/>
      </c>
      <c r="X57" s="3178"/>
      <c r="Y57" s="2831"/>
      <c r="Z57" s="2831"/>
      <c r="AA57" s="2831"/>
      <c r="AB57" s="2831"/>
      <c r="AC57" s="2831"/>
      <c r="AD57" s="2831"/>
      <c r="AE57" s="2831"/>
      <c r="AF57" s="2831"/>
      <c r="AG57" s="2831"/>
      <c r="AH57" s="2831"/>
      <c r="AI57" s="2831"/>
      <c r="AJ57" s="2831"/>
      <c r="AK57" s="2831"/>
      <c r="AL57" s="2831"/>
      <c r="AM57" s="2831"/>
    </row>
    <row r="58" spans="1:39" ht="21">
      <c r="A58" s="5542"/>
      <c r="B58" s="4013"/>
      <c r="C58" s="4014"/>
      <c r="D58" s="4015"/>
      <c r="E58" s="4020" t="str">
        <f>IF(ISBLANK(B58),"",(B58/D27*G30))</f>
        <v/>
      </c>
      <c r="F58" s="4021">
        <f>IF(G30=0,0,(O58/D27)*G30/1000)</f>
        <v>0</v>
      </c>
      <c r="G58" s="4025"/>
      <c r="H58" s="4019"/>
      <c r="I58" s="4019"/>
      <c r="J58" s="4020" t="str">
        <f>IF(ISBLANK(L58),"",(L58/K27*N30))</f>
        <v/>
      </c>
      <c r="K58" s="4021">
        <f>IF(N30=0,0,(P58/K27)*N30/1000)</f>
        <v>0</v>
      </c>
      <c r="L58" s="4016"/>
      <c r="M58" s="4017"/>
      <c r="N58" s="4012"/>
      <c r="O58" s="4026">
        <f t="shared" si="7"/>
        <v>0</v>
      </c>
      <c r="P58" s="4027">
        <f t="shared" si="8"/>
        <v>0</v>
      </c>
      <c r="Q58" s="3172"/>
      <c r="R58" s="3082" t="s">
        <v>2798</v>
      </c>
      <c r="S58" s="2961" t="s">
        <v>2764</v>
      </c>
      <c r="T58" s="2808"/>
      <c r="U58" s="3130" t="str">
        <f t="shared" si="5"/>
        <v>Exemple Sucre semoule</v>
      </c>
      <c r="V58" s="3132" t="str">
        <f t="shared" si="4"/>
        <v>Exemple Sucre semoule</v>
      </c>
      <c r="W58" s="3133" t="str">
        <f t="shared" si="6"/>
        <v>Exemple Sucre semoule</v>
      </c>
      <c r="X58" s="3178"/>
      <c r="Y58" s="2831"/>
      <c r="Z58" s="2831"/>
      <c r="AA58" s="2831"/>
      <c r="AB58" s="2831"/>
      <c r="AC58" s="2831"/>
      <c r="AD58" s="2831"/>
      <c r="AE58" s="2831"/>
      <c r="AF58" s="2831"/>
      <c r="AG58" s="2831"/>
      <c r="AH58" s="2831"/>
      <c r="AI58" s="2831"/>
      <c r="AJ58" s="2831"/>
      <c r="AK58" s="2831"/>
      <c r="AL58" s="2831"/>
      <c r="AM58" s="2831"/>
    </row>
    <row r="59" spans="1:39" ht="21">
      <c r="A59" s="5542"/>
      <c r="B59" s="4013"/>
      <c r="C59" s="4014"/>
      <c r="D59" s="4015"/>
      <c r="E59" s="4020" t="str">
        <f>IF(ISBLANK(B59),"",(B59/D27*G30))</f>
        <v/>
      </c>
      <c r="F59" s="4021">
        <f>IF(G30=0,0,(O59/D27)*G30/1000)</f>
        <v>0</v>
      </c>
      <c r="G59" s="4025"/>
      <c r="H59" s="4019"/>
      <c r="I59" s="4019"/>
      <c r="J59" s="4020" t="str">
        <f>IF(ISBLANK(L59),"",(L59/K27*N30))</f>
        <v/>
      </c>
      <c r="K59" s="4021">
        <f>IF(N30=0,0,(P59/K27)*N30/1000)</f>
        <v>0</v>
      </c>
      <c r="L59" s="4016"/>
      <c r="M59" s="4017"/>
      <c r="N59" s="4012"/>
      <c r="O59" s="4026">
        <f t="shared" si="7"/>
        <v>0</v>
      </c>
      <c r="P59" s="4027">
        <f t="shared" si="8"/>
        <v>0</v>
      </c>
      <c r="Q59" s="3172"/>
      <c r="R59" s="3082" t="s">
        <v>2799</v>
      </c>
      <c r="S59" s="2961" t="s">
        <v>2753</v>
      </c>
      <c r="T59" s="2808"/>
      <c r="U59" s="3130" t="str">
        <f t="shared" si="5"/>
        <v>Exemple Gros sel de Guérande</v>
      </c>
      <c r="V59" s="3132" t="str">
        <f t="shared" si="4"/>
        <v>Exemple Gros sel de Guérande</v>
      </c>
      <c r="W59" s="3133" t="str">
        <f t="shared" si="6"/>
        <v>Exemple Gros sel de Guérande</v>
      </c>
      <c r="X59" s="3178"/>
      <c r="Y59" s="2831"/>
      <c r="Z59" s="2831"/>
      <c r="AA59" s="2831"/>
      <c r="AB59" s="2831"/>
      <c r="AC59" s="2831"/>
      <c r="AD59" s="2831"/>
      <c r="AE59" s="2831"/>
      <c r="AF59" s="2831"/>
      <c r="AG59" s="2831"/>
      <c r="AH59" s="2831"/>
      <c r="AI59" s="2831"/>
      <c r="AJ59" s="2831"/>
      <c r="AK59" s="2831"/>
      <c r="AL59" s="2831"/>
      <c r="AM59" s="2831"/>
    </row>
    <row r="60" spans="1:39" ht="21">
      <c r="A60" s="5542"/>
      <c r="B60" s="4013"/>
      <c r="C60" s="4014"/>
      <c r="D60" s="4015"/>
      <c r="E60" s="4020" t="str">
        <f>IF(ISBLANK(B60),"",(B60/D27*G30))</f>
        <v/>
      </c>
      <c r="F60" s="4021">
        <f>IF(G30=0,0,(O60/D27)*G30/1000)</f>
        <v>0</v>
      </c>
      <c r="G60" s="4025"/>
      <c r="H60" s="4019"/>
      <c r="I60" s="4019"/>
      <c r="J60" s="4020" t="str">
        <f>IF(ISBLANK(L60),"",(L60/K27*N30))</f>
        <v/>
      </c>
      <c r="K60" s="4021">
        <f>IF(N30=0,0,(P60/K27)*N30/1000)</f>
        <v>0</v>
      </c>
      <c r="L60" s="4016"/>
      <c r="M60" s="4017"/>
      <c r="N60" s="4012"/>
      <c r="O60" s="4026">
        <f t="shared" si="7"/>
        <v>0</v>
      </c>
      <c r="P60" s="4027">
        <f t="shared" si="8"/>
        <v>0</v>
      </c>
      <c r="Q60" s="3172"/>
      <c r="R60" s="3082"/>
      <c r="S60" s="2961"/>
      <c r="T60" s="2808"/>
      <c r="U60" s="3130" t="str">
        <f t="shared" si="5"/>
        <v/>
      </c>
      <c r="V60" s="3132" t="str">
        <f t="shared" si="4"/>
        <v/>
      </c>
      <c r="W60" s="3133" t="str">
        <f t="shared" si="6"/>
        <v/>
      </c>
      <c r="X60" s="3178"/>
      <c r="Y60" s="2831"/>
      <c r="Z60" s="2831"/>
      <c r="AA60" s="2831"/>
      <c r="AB60" s="2831"/>
      <c r="AC60" s="2831"/>
      <c r="AD60" s="2831"/>
      <c r="AE60" s="2831"/>
      <c r="AF60" s="2831"/>
      <c r="AG60" s="2831"/>
      <c r="AH60" s="2831"/>
      <c r="AI60" s="2831"/>
      <c r="AJ60" s="2831"/>
      <c r="AK60" s="2831"/>
      <c r="AL60" s="2831"/>
      <c r="AM60" s="2831"/>
    </row>
    <row r="61" spans="1:39" ht="21">
      <c r="A61" s="5542"/>
      <c r="B61" s="4013"/>
      <c r="C61" s="4014"/>
      <c r="D61" s="4015"/>
      <c r="E61" s="4020" t="str">
        <f>IF(ISBLANK(B61),"",(B61/D27*G30))</f>
        <v/>
      </c>
      <c r="F61" s="4021">
        <f>IF(G30=0,0,(O61/D27)*G30/1000)</f>
        <v>0</v>
      </c>
      <c r="G61" s="4025"/>
      <c r="H61" s="4019"/>
      <c r="I61" s="4019"/>
      <c r="J61" s="4020" t="str">
        <f>IF(ISBLANK(L61),"",(L61/K27*N30))</f>
        <v/>
      </c>
      <c r="K61" s="4021">
        <f>IF(N30=0,0,(P61/K27)*N30/1000)</f>
        <v>0</v>
      </c>
      <c r="L61" s="4016"/>
      <c r="M61" s="4017"/>
      <c r="N61" s="4012"/>
      <c r="O61" s="4026">
        <f t="shared" si="7"/>
        <v>0</v>
      </c>
      <c r="P61" s="4027">
        <f t="shared" si="8"/>
        <v>0</v>
      </c>
      <c r="Q61" s="3172"/>
      <c r="R61" s="3082"/>
      <c r="S61" s="2961"/>
      <c r="T61" s="2808"/>
      <c r="U61" s="3130" t="str">
        <f t="shared" si="5"/>
        <v/>
      </c>
      <c r="V61" s="3132" t="str">
        <f t="shared" si="4"/>
        <v/>
      </c>
      <c r="W61" s="3133" t="str">
        <f t="shared" si="6"/>
        <v/>
      </c>
      <c r="X61" s="3178"/>
      <c r="Y61" s="2831"/>
      <c r="Z61" s="2831"/>
      <c r="AA61" s="2831"/>
      <c r="AB61" s="2831"/>
      <c r="AC61" s="2831"/>
      <c r="AD61" s="2831"/>
      <c r="AE61" s="2831"/>
      <c r="AF61" s="2831"/>
      <c r="AG61" s="2831"/>
      <c r="AH61" s="2831"/>
      <c r="AI61" s="2831"/>
      <c r="AJ61" s="2831"/>
      <c r="AK61" s="2831"/>
      <c r="AL61" s="2831"/>
      <c r="AM61" s="2831"/>
    </row>
    <row r="62" spans="1:39" ht="21">
      <c r="A62" s="5542"/>
      <c r="B62" s="4013"/>
      <c r="C62" s="4014"/>
      <c r="D62" s="4015"/>
      <c r="E62" s="4020" t="str">
        <f>IF(ISBLANK(B62),"",(B62/D27*G30))</f>
        <v/>
      </c>
      <c r="F62" s="4021">
        <f>IF(G30=0,0,(O62/D27)*G30/1000)</f>
        <v>0</v>
      </c>
      <c r="G62" s="4025"/>
      <c r="H62" s="4019"/>
      <c r="I62" s="4019"/>
      <c r="J62" s="4020" t="str">
        <f>IF(ISBLANK(L62),"",(L62/K27*N30))</f>
        <v/>
      </c>
      <c r="K62" s="4021">
        <f>IF(N30=0,0,(P62/K27)*N30/1000)</f>
        <v>0</v>
      </c>
      <c r="L62" s="4016"/>
      <c r="M62" s="4017"/>
      <c r="N62" s="4012"/>
      <c r="O62" s="4026">
        <f t="shared" si="7"/>
        <v>0</v>
      </c>
      <c r="P62" s="4027">
        <f t="shared" si="8"/>
        <v>0</v>
      </c>
      <c r="Q62" s="3172"/>
      <c r="R62" s="3082"/>
      <c r="S62" s="2961"/>
      <c r="T62" s="2808"/>
      <c r="U62" s="3130" t="str">
        <f t="shared" si="5"/>
        <v/>
      </c>
      <c r="V62" s="3132" t="str">
        <f t="shared" si="4"/>
        <v/>
      </c>
      <c r="W62" s="3133" t="str">
        <f t="shared" si="6"/>
        <v/>
      </c>
      <c r="X62" s="3178"/>
      <c r="Y62" s="2831"/>
      <c r="Z62" s="2831"/>
      <c r="AA62" s="2831"/>
      <c r="AB62" s="2831"/>
      <c r="AC62" s="2831"/>
      <c r="AD62" s="2831"/>
      <c r="AE62" s="2831"/>
      <c r="AF62" s="2831"/>
      <c r="AG62" s="2831"/>
      <c r="AH62" s="2831"/>
      <c r="AI62" s="2831"/>
      <c r="AJ62" s="2831"/>
      <c r="AK62" s="2831"/>
      <c r="AL62" s="2831"/>
      <c r="AM62" s="2831"/>
    </row>
    <row r="63" spans="1:39" ht="21">
      <c r="A63" s="5542"/>
      <c r="B63" s="4013"/>
      <c r="C63" s="4014"/>
      <c r="D63" s="4015"/>
      <c r="E63" s="4020" t="str">
        <f>IF(ISBLANK(B63),"",(B63/D27*G30))</f>
        <v/>
      </c>
      <c r="F63" s="4021">
        <f>IF(G30=0,0,(O63/D27)*G30/1000)</f>
        <v>0</v>
      </c>
      <c r="G63" s="4025"/>
      <c r="H63" s="4019"/>
      <c r="I63" s="4019"/>
      <c r="J63" s="4020" t="str">
        <f>IF(ISBLANK(L63),"",(L63/K27*N30))</f>
        <v/>
      </c>
      <c r="K63" s="4021">
        <f>IF(N30=0,0,(P63/K27)*N30/1000)</f>
        <v>0</v>
      </c>
      <c r="L63" s="4016"/>
      <c r="M63" s="4017"/>
      <c r="N63" s="4012"/>
      <c r="O63" s="4026">
        <f t="shared" si="7"/>
        <v>0</v>
      </c>
      <c r="P63" s="4027">
        <f t="shared" si="8"/>
        <v>0</v>
      </c>
      <c r="Q63" s="3173"/>
      <c r="R63" s="3082"/>
      <c r="S63" s="2961"/>
      <c r="T63" s="2808"/>
      <c r="U63" s="3130" t="str">
        <f t="shared" si="5"/>
        <v/>
      </c>
      <c r="V63" s="3132" t="str">
        <f t="shared" si="4"/>
        <v/>
      </c>
      <c r="W63" s="3133" t="str">
        <f t="shared" si="6"/>
        <v/>
      </c>
      <c r="X63" s="3158"/>
      <c r="Y63" s="2831"/>
      <c r="Z63" s="2831"/>
      <c r="AA63" s="2831"/>
      <c r="AB63" s="2831"/>
      <c r="AC63" s="2831"/>
      <c r="AD63" s="2831"/>
      <c r="AE63" s="2831"/>
      <c r="AF63" s="2831"/>
      <c r="AG63" s="2831"/>
      <c r="AH63" s="2831"/>
      <c r="AI63" s="2831"/>
      <c r="AJ63" s="2831"/>
      <c r="AK63" s="2831"/>
      <c r="AL63" s="2831"/>
      <c r="AM63" s="2831"/>
    </row>
    <row r="64" spans="1:39" ht="21">
      <c r="A64" s="5542"/>
      <c r="B64" s="4013"/>
      <c r="C64" s="4014"/>
      <c r="D64" s="4015"/>
      <c r="E64" s="4020" t="str">
        <f>IF(ISBLANK(B64),"",(B64/D27*G30))</f>
        <v/>
      </c>
      <c r="F64" s="4021">
        <f>IF(G30=0,0,(O64/D27)*G30/1000)</f>
        <v>0</v>
      </c>
      <c r="G64" s="4025"/>
      <c r="H64" s="4019"/>
      <c r="I64" s="4019"/>
      <c r="J64" s="4020" t="str">
        <f>IF(ISBLANK(L64),"",(L64/K27*N30))</f>
        <v/>
      </c>
      <c r="K64" s="4021">
        <f>IF(N30=0,0,(P64/K27)*N30/1000)</f>
        <v>0</v>
      </c>
      <c r="L64" s="4016"/>
      <c r="M64" s="4017"/>
      <c r="N64" s="4012"/>
      <c r="O64" s="4026">
        <f t="shared" si="7"/>
        <v>0</v>
      </c>
      <c r="P64" s="4027">
        <f t="shared" si="8"/>
        <v>0</v>
      </c>
      <c r="Q64" s="3173"/>
      <c r="R64" s="3082"/>
      <c r="S64" s="2961"/>
      <c r="T64" s="2808"/>
      <c r="U64" s="3130" t="str">
        <f t="shared" si="5"/>
        <v/>
      </c>
      <c r="V64" s="3132" t="str">
        <f t="shared" si="4"/>
        <v/>
      </c>
      <c r="W64" s="3133" t="str">
        <f t="shared" si="6"/>
        <v/>
      </c>
      <c r="X64" s="3158"/>
      <c r="Y64" s="2831"/>
      <c r="Z64" s="2831"/>
      <c r="AA64" s="2831"/>
      <c r="AB64" s="2831"/>
      <c r="AC64" s="2831"/>
      <c r="AD64" s="2831"/>
      <c r="AE64" s="2831"/>
      <c r="AF64" s="2831"/>
      <c r="AG64" s="2831"/>
      <c r="AH64" s="2831"/>
      <c r="AI64" s="2831"/>
      <c r="AJ64" s="2831"/>
      <c r="AK64" s="2831"/>
      <c r="AL64" s="2831"/>
      <c r="AM64" s="2831"/>
    </row>
    <row r="65" spans="1:39" ht="21">
      <c r="A65" s="5542"/>
      <c r="B65" s="4013"/>
      <c r="C65" s="4014"/>
      <c r="D65" s="4015"/>
      <c r="E65" s="4020" t="str">
        <f>IF(ISBLANK(B65),"",(B65/D27*G30))</f>
        <v/>
      </c>
      <c r="F65" s="4021">
        <f>IF(G30=0,0,(O65/D27)*G30/1000)</f>
        <v>0</v>
      </c>
      <c r="G65" s="4025"/>
      <c r="H65" s="4019"/>
      <c r="I65" s="4019"/>
      <c r="J65" s="4020" t="str">
        <f>IF(ISBLANK(L65),"",(L65/K27*N30))</f>
        <v/>
      </c>
      <c r="K65" s="4021">
        <f>IF(N30=0,0,(P65/K27)*N30/1000)</f>
        <v>0</v>
      </c>
      <c r="L65" s="4016"/>
      <c r="M65" s="4017"/>
      <c r="N65" s="4012"/>
      <c r="O65" s="4026">
        <f t="shared" si="7"/>
        <v>0</v>
      </c>
      <c r="P65" s="4027">
        <f t="shared" si="8"/>
        <v>0</v>
      </c>
      <c r="Q65" s="3173"/>
      <c r="R65" s="3082"/>
      <c r="S65" s="2961"/>
      <c r="T65" s="2808"/>
      <c r="U65" s="3130" t="str">
        <f t="shared" si="5"/>
        <v/>
      </c>
      <c r="V65" s="3132" t="str">
        <f t="shared" si="4"/>
        <v/>
      </c>
      <c r="W65" s="3133" t="str">
        <f t="shared" si="6"/>
        <v/>
      </c>
      <c r="X65" s="3158"/>
      <c r="Y65" s="2831"/>
      <c r="Z65" s="2831"/>
      <c r="AA65" s="2831"/>
      <c r="AB65" s="2831"/>
      <c r="AC65" s="2831"/>
      <c r="AD65" s="2831"/>
      <c r="AE65" s="2831"/>
      <c r="AF65" s="2831"/>
      <c r="AG65" s="2831"/>
      <c r="AH65" s="2831"/>
      <c r="AI65" s="2831"/>
      <c r="AJ65" s="2831"/>
      <c r="AK65" s="2831"/>
      <c r="AL65" s="2831"/>
      <c r="AM65" s="2831"/>
    </row>
    <row r="66" spans="1:39" ht="21">
      <c r="A66" s="5542"/>
      <c r="B66" s="4013"/>
      <c r="C66" s="4014"/>
      <c r="D66" s="4015"/>
      <c r="E66" s="4020" t="str">
        <f>IF(ISBLANK(B66),"",(B66/D27*G30))</f>
        <v/>
      </c>
      <c r="F66" s="4021">
        <f>IF(G30=0,0,(O66/D27)*G30/1000)</f>
        <v>0</v>
      </c>
      <c r="G66" s="4025"/>
      <c r="H66" s="4019"/>
      <c r="I66" s="4019"/>
      <c r="J66" s="4020" t="str">
        <f>IF(ISBLANK(L66),"",(L66/K27*N30))</f>
        <v/>
      </c>
      <c r="K66" s="4021">
        <f>IF(N30=0,0,(P66/K27)*N30/1000)</f>
        <v>0</v>
      </c>
      <c r="L66" s="4016"/>
      <c r="M66" s="4017"/>
      <c r="N66" s="4012"/>
      <c r="O66" s="4026">
        <f t="shared" si="7"/>
        <v>0</v>
      </c>
      <c r="P66" s="4027">
        <f t="shared" si="8"/>
        <v>0</v>
      </c>
      <c r="Q66" s="3173"/>
      <c r="R66" s="3082"/>
      <c r="S66" s="2961"/>
      <c r="T66" s="2808"/>
      <c r="U66" s="3130" t="str">
        <f t="shared" si="5"/>
        <v/>
      </c>
      <c r="V66" s="3132" t="str">
        <f t="shared" si="4"/>
        <v/>
      </c>
      <c r="W66" s="3133" t="str">
        <f t="shared" si="6"/>
        <v/>
      </c>
      <c r="X66" s="3158"/>
      <c r="Y66" s="2831"/>
      <c r="Z66" s="2831"/>
      <c r="AA66" s="2831"/>
      <c r="AB66" s="2831"/>
      <c r="AC66" s="2831"/>
      <c r="AD66" s="2831"/>
      <c r="AE66" s="2831"/>
      <c r="AF66" s="2831"/>
      <c r="AG66" s="2831"/>
      <c r="AH66" s="2831"/>
      <c r="AI66" s="2831"/>
      <c r="AJ66" s="2831"/>
      <c r="AK66" s="2831"/>
      <c r="AL66" s="2831"/>
      <c r="AM66" s="2831"/>
    </row>
    <row r="67" spans="1:39" ht="21">
      <c r="A67" s="5542"/>
      <c r="B67" s="4013"/>
      <c r="C67" s="4014"/>
      <c r="D67" s="4015"/>
      <c r="E67" s="4020" t="str">
        <f>IF(ISBLANK(B67),"",(B67/D27*G30))</f>
        <v/>
      </c>
      <c r="F67" s="4021">
        <f>IF(G30=0,0,(O67/D27)*G30/1000)</f>
        <v>0</v>
      </c>
      <c r="G67" s="4025"/>
      <c r="H67" s="4019"/>
      <c r="I67" s="4019"/>
      <c r="J67" s="4020" t="str">
        <f>IF(ISBLANK(L67),"",(L67/K27*N30))</f>
        <v/>
      </c>
      <c r="K67" s="4021">
        <f>IF(N30=0,0,(P67/K27)*N30/1000)</f>
        <v>0</v>
      </c>
      <c r="L67" s="4016"/>
      <c r="M67" s="4017"/>
      <c r="N67" s="4012"/>
      <c r="O67" s="4026">
        <f t="shared" si="7"/>
        <v>0</v>
      </c>
      <c r="P67" s="4027">
        <f t="shared" si="8"/>
        <v>0</v>
      </c>
      <c r="Q67" s="3173"/>
      <c r="R67" s="3082"/>
      <c r="S67" s="2961"/>
      <c r="T67" s="2808"/>
      <c r="U67" s="3130" t="str">
        <f t="shared" si="5"/>
        <v/>
      </c>
      <c r="V67" s="3132" t="str">
        <f t="shared" si="4"/>
        <v/>
      </c>
      <c r="W67" s="3133" t="str">
        <f t="shared" si="6"/>
        <v/>
      </c>
      <c r="X67" s="3158"/>
      <c r="Y67" s="2831"/>
      <c r="Z67" s="2831"/>
      <c r="AA67" s="2831"/>
      <c r="AB67" s="2831"/>
      <c r="AC67" s="2831"/>
      <c r="AD67" s="2831"/>
      <c r="AE67" s="2831"/>
      <c r="AF67" s="2831"/>
      <c r="AG67" s="2831"/>
      <c r="AH67" s="2831"/>
      <c r="AI67" s="2831"/>
      <c r="AJ67" s="2831"/>
      <c r="AK67" s="2831"/>
      <c r="AL67" s="2831"/>
      <c r="AM67" s="2831"/>
    </row>
    <row r="68" spans="1:39" ht="21">
      <c r="A68" s="5542"/>
      <c r="B68" s="4013"/>
      <c r="C68" s="4014"/>
      <c r="D68" s="4015"/>
      <c r="E68" s="4020" t="str">
        <f>IF(ISBLANK(B68),"",(B68/D27*G30))</f>
        <v/>
      </c>
      <c r="F68" s="4021">
        <f>IF(G30=0,0,(O68/D27)*G30/1000)</f>
        <v>0</v>
      </c>
      <c r="G68" s="4025"/>
      <c r="H68" s="4019"/>
      <c r="I68" s="4019"/>
      <c r="J68" s="4020" t="str">
        <f>IF(ISBLANK(L68),"",(L68/K27*N30))</f>
        <v/>
      </c>
      <c r="K68" s="4021">
        <f>IF(N30=0,0,(P68/K27)*N30/1000)</f>
        <v>0</v>
      </c>
      <c r="L68" s="4016"/>
      <c r="M68" s="4017"/>
      <c r="N68" s="4012"/>
      <c r="O68" s="4026">
        <f t="shared" si="7"/>
        <v>0</v>
      </c>
      <c r="P68" s="4027">
        <f t="shared" si="8"/>
        <v>0</v>
      </c>
      <c r="Q68" s="3173"/>
      <c r="R68" s="3082"/>
      <c r="S68" s="2961"/>
      <c r="T68" s="2808"/>
      <c r="U68" s="3130" t="str">
        <f t="shared" si="5"/>
        <v/>
      </c>
      <c r="V68" s="3132" t="str">
        <f t="shared" si="4"/>
        <v/>
      </c>
      <c r="W68" s="3133" t="str">
        <f t="shared" si="6"/>
        <v/>
      </c>
      <c r="X68" s="3158"/>
      <c r="Y68" s="2831"/>
      <c r="Z68" s="2831"/>
      <c r="AA68" s="2831"/>
      <c r="AB68" s="2831"/>
      <c r="AC68" s="2831"/>
      <c r="AD68" s="2831"/>
      <c r="AE68" s="2831"/>
      <c r="AF68" s="2831"/>
      <c r="AG68" s="2831"/>
      <c r="AH68" s="2831"/>
      <c r="AI68" s="2831"/>
      <c r="AJ68" s="2831"/>
      <c r="AK68" s="2831"/>
      <c r="AL68" s="2831"/>
      <c r="AM68" s="2831"/>
    </row>
    <row r="69" spans="1:39" ht="21">
      <c r="A69" s="5542"/>
      <c r="B69" s="4013"/>
      <c r="C69" s="4014"/>
      <c r="D69" s="4015"/>
      <c r="E69" s="4020" t="str">
        <f>IF(ISBLANK(B69),"",(B69/D27*G30))</f>
        <v/>
      </c>
      <c r="F69" s="4021">
        <f>IF(G30=0,0,(O69/D27)*G30/1000)</f>
        <v>0</v>
      </c>
      <c r="G69" s="4025"/>
      <c r="H69" s="4019"/>
      <c r="I69" s="4019"/>
      <c r="J69" s="4020" t="str">
        <f>IF(ISBLANK(L69),"",(L69/K27*N30))</f>
        <v/>
      </c>
      <c r="K69" s="4021">
        <f>IF(N30=0,0,(P69/K27)*N30/1000)</f>
        <v>0</v>
      </c>
      <c r="L69" s="4016"/>
      <c r="M69" s="4017"/>
      <c r="N69" s="4012"/>
      <c r="O69" s="4026">
        <f t="shared" si="7"/>
        <v>0</v>
      </c>
      <c r="P69" s="4027">
        <f t="shared" si="8"/>
        <v>0</v>
      </c>
      <c r="Q69" s="3173"/>
      <c r="R69" s="3082"/>
      <c r="S69" s="2961"/>
      <c r="T69" s="2808"/>
      <c r="U69" s="3130" t="str">
        <f t="shared" si="5"/>
        <v/>
      </c>
      <c r="V69" s="3132" t="str">
        <f t="shared" si="4"/>
        <v/>
      </c>
      <c r="W69" s="3133" t="str">
        <f t="shared" si="6"/>
        <v/>
      </c>
      <c r="X69" s="3158"/>
      <c r="Y69" s="2831"/>
      <c r="Z69" s="2831"/>
      <c r="AA69" s="2831"/>
      <c r="AB69" s="2831"/>
      <c r="AC69" s="2831"/>
      <c r="AD69" s="2831"/>
      <c r="AE69" s="2831"/>
      <c r="AF69" s="2831"/>
      <c r="AG69" s="2831"/>
      <c r="AH69" s="2831"/>
      <c r="AI69" s="2831"/>
      <c r="AJ69" s="2831"/>
      <c r="AK69" s="2831"/>
      <c r="AL69" s="2831"/>
      <c r="AM69" s="2831"/>
    </row>
    <row r="70" spans="1:39" ht="21">
      <c r="A70" s="5542"/>
      <c r="B70" s="4013"/>
      <c r="C70" s="4014"/>
      <c r="D70" s="4015"/>
      <c r="E70" s="4020" t="str">
        <f>IF(ISBLANK(B70),"",(B70/D27*G30))</f>
        <v/>
      </c>
      <c r="F70" s="4021">
        <f>IF(G30=0,0,(O70/D27)*G30/1000)</f>
        <v>0</v>
      </c>
      <c r="G70" s="4025"/>
      <c r="H70" s="4019"/>
      <c r="I70" s="4019"/>
      <c r="J70" s="4020" t="str">
        <f>IF(ISBLANK(L70),"",(L70/K27*N30))</f>
        <v/>
      </c>
      <c r="K70" s="4021">
        <f>IF(N30=0,0,(P70/K27)*N30/1000)</f>
        <v>0</v>
      </c>
      <c r="L70" s="4016"/>
      <c r="M70" s="4017"/>
      <c r="N70" s="4012"/>
      <c r="O70" s="4026">
        <f t="shared" si="7"/>
        <v>0</v>
      </c>
      <c r="P70" s="4027">
        <f t="shared" si="8"/>
        <v>0</v>
      </c>
      <c r="Q70" s="3173"/>
      <c r="R70" s="3082"/>
      <c r="S70" s="2961"/>
      <c r="T70" s="2808"/>
      <c r="U70" s="3130" t="str">
        <f t="shared" si="5"/>
        <v/>
      </c>
      <c r="V70" s="3132" t="str">
        <f t="shared" si="4"/>
        <v/>
      </c>
      <c r="W70" s="3133" t="str">
        <f t="shared" si="6"/>
        <v/>
      </c>
      <c r="X70" s="3158"/>
      <c r="Y70" s="2831"/>
      <c r="Z70" s="2831"/>
      <c r="AA70" s="2831"/>
      <c r="AB70" s="2831"/>
      <c r="AC70" s="2831"/>
      <c r="AD70" s="2831"/>
      <c r="AE70" s="2831"/>
      <c r="AF70" s="2831"/>
      <c r="AG70" s="2831"/>
      <c r="AH70" s="2831"/>
      <c r="AI70" s="2831"/>
      <c r="AJ70" s="2831"/>
      <c r="AK70" s="2831"/>
      <c r="AL70" s="2831"/>
      <c r="AM70" s="2831"/>
    </row>
    <row r="71" spans="1:39" ht="21">
      <c r="A71" s="5542"/>
      <c r="B71" s="4013"/>
      <c r="C71" s="4014"/>
      <c r="D71" s="4015"/>
      <c r="E71" s="4020" t="str">
        <f>IF(ISBLANK(B71),"",(B71/D27*G30))</f>
        <v/>
      </c>
      <c r="F71" s="4021">
        <f>IF(G30=0,0,(O71/D27)*G30/1000)</f>
        <v>0</v>
      </c>
      <c r="G71" s="4025"/>
      <c r="H71" s="4019"/>
      <c r="I71" s="4019"/>
      <c r="J71" s="4020" t="str">
        <f>IF(ISBLANK(L71),"",(L71/K27*N30))</f>
        <v/>
      </c>
      <c r="K71" s="4021">
        <f>IF(N30=0,0,(P71/K27)*N30/1000)</f>
        <v>0</v>
      </c>
      <c r="L71" s="4016"/>
      <c r="M71" s="4017"/>
      <c r="N71" s="4012"/>
      <c r="O71" s="4026">
        <f t="shared" si="7"/>
        <v>0</v>
      </c>
      <c r="P71" s="4027">
        <f t="shared" si="8"/>
        <v>0</v>
      </c>
      <c r="Q71" s="3173"/>
      <c r="R71" s="3082"/>
      <c r="S71" s="2961"/>
      <c r="T71" s="2808"/>
      <c r="U71" s="3130" t="str">
        <f t="shared" si="5"/>
        <v/>
      </c>
      <c r="V71" s="3132" t="str">
        <f t="shared" si="4"/>
        <v/>
      </c>
      <c r="W71" s="3133" t="str">
        <f t="shared" si="6"/>
        <v/>
      </c>
      <c r="X71" s="3158"/>
      <c r="Y71" s="2831"/>
      <c r="Z71" s="2831"/>
      <c r="AA71" s="2831"/>
      <c r="AB71" s="2831"/>
      <c r="AC71" s="2831"/>
      <c r="AD71" s="2831"/>
      <c r="AE71" s="2831"/>
      <c r="AF71" s="2831"/>
      <c r="AG71" s="2831"/>
      <c r="AH71" s="2831"/>
      <c r="AI71" s="2831"/>
      <c r="AJ71" s="2831"/>
      <c r="AK71" s="2831"/>
      <c r="AL71" s="2831"/>
      <c r="AM71" s="2831"/>
    </row>
    <row r="72" spans="1:39" ht="21">
      <c r="A72" s="5542"/>
      <c r="B72" s="4013"/>
      <c r="C72" s="4014"/>
      <c r="D72" s="4015"/>
      <c r="E72" s="4020" t="str">
        <f>IF(ISBLANK(B72),"",(B72/D27*G30))</f>
        <v/>
      </c>
      <c r="F72" s="4021">
        <f>IF(G30=0,0,(O72/D27)*G30/1000)</f>
        <v>0</v>
      </c>
      <c r="G72" s="4025"/>
      <c r="H72" s="4019"/>
      <c r="I72" s="4019"/>
      <c r="J72" s="4020" t="str">
        <f>IF(ISBLANK(L72),"",(L72/K27*N30))</f>
        <v/>
      </c>
      <c r="K72" s="4021">
        <f>IF(N30=0,0,(P72/K27)*N30/1000)</f>
        <v>0</v>
      </c>
      <c r="L72" s="4016"/>
      <c r="M72" s="4017"/>
      <c r="N72" s="4012"/>
      <c r="O72" s="4026">
        <f t="shared" si="7"/>
        <v>0</v>
      </c>
      <c r="P72" s="4027">
        <f t="shared" si="8"/>
        <v>0</v>
      </c>
      <c r="Q72" s="3173"/>
      <c r="R72" s="3082"/>
      <c r="S72" s="2961"/>
      <c r="T72" s="2808"/>
      <c r="U72" s="3130" t="str">
        <f t="shared" si="5"/>
        <v/>
      </c>
      <c r="V72" s="3132" t="str">
        <f t="shared" si="4"/>
        <v/>
      </c>
      <c r="W72" s="3133" t="str">
        <f t="shared" si="6"/>
        <v/>
      </c>
      <c r="X72" s="3158"/>
      <c r="Y72" s="2831"/>
      <c r="Z72" s="2831"/>
      <c r="AA72" s="2831"/>
      <c r="AB72" s="2831"/>
      <c r="AC72" s="2831"/>
      <c r="AD72" s="2831"/>
      <c r="AE72" s="2831"/>
      <c r="AF72" s="2831"/>
      <c r="AG72" s="2831"/>
      <c r="AH72" s="2831"/>
      <c r="AI72" s="2831"/>
      <c r="AJ72" s="2831"/>
      <c r="AK72" s="2831"/>
      <c r="AL72" s="2831"/>
      <c r="AM72" s="2831"/>
    </row>
    <row r="73" spans="1:39" ht="21">
      <c r="A73" s="5542"/>
      <c r="B73" s="4013"/>
      <c r="C73" s="4014"/>
      <c r="D73" s="4015"/>
      <c r="E73" s="4020" t="str">
        <f>IF(ISBLANK(B73),"",(B73/D27*G30))</f>
        <v/>
      </c>
      <c r="F73" s="4021">
        <f>IF(G30=0,0,(O73/D27)*G30/1000)</f>
        <v>0</v>
      </c>
      <c r="G73" s="4025"/>
      <c r="H73" s="4019"/>
      <c r="I73" s="4019"/>
      <c r="J73" s="4020" t="str">
        <f>IF(ISBLANK(L73),"",(L73/K27*N30))</f>
        <v/>
      </c>
      <c r="K73" s="4021">
        <f>IF(N30=0,0,(P73/K27)*N30/1000)</f>
        <v>0</v>
      </c>
      <c r="L73" s="4016"/>
      <c r="M73" s="4017"/>
      <c r="N73" s="4012"/>
      <c r="O73" s="4026">
        <f t="shared" si="7"/>
        <v>0</v>
      </c>
      <c r="P73" s="4027">
        <f t="shared" si="8"/>
        <v>0</v>
      </c>
      <c r="Q73" s="3173"/>
      <c r="R73" s="3082"/>
      <c r="S73" s="2961"/>
      <c r="T73" s="2808"/>
      <c r="U73" s="3130" t="str">
        <f t="shared" si="5"/>
        <v/>
      </c>
      <c r="V73" s="3132" t="str">
        <f t="shared" si="4"/>
        <v/>
      </c>
      <c r="W73" s="3133" t="str">
        <f t="shared" si="6"/>
        <v/>
      </c>
      <c r="X73" s="3158"/>
      <c r="Y73" s="2831"/>
      <c r="Z73" s="2831"/>
      <c r="AA73" s="2831"/>
      <c r="AB73" s="2831"/>
      <c r="AC73" s="2831"/>
      <c r="AD73" s="2831"/>
      <c r="AE73" s="2831"/>
      <c r="AF73" s="2831"/>
      <c r="AG73" s="2831"/>
      <c r="AH73" s="2831"/>
      <c r="AI73" s="2831"/>
      <c r="AJ73" s="2831"/>
      <c r="AK73" s="2831"/>
      <c r="AL73" s="2831"/>
      <c r="AM73" s="2831"/>
    </row>
    <row r="74" spans="1:39" ht="21">
      <c r="A74" s="5542"/>
      <c r="B74" s="4013"/>
      <c r="C74" s="4014"/>
      <c r="D74" s="4015"/>
      <c r="E74" s="4020" t="str">
        <f>IF(ISBLANK(B74),"",(B74/E27*E29))</f>
        <v/>
      </c>
      <c r="F74" s="4021">
        <f>IF(G30=0,0,(O74/D27)*G30/1000)</f>
        <v>0</v>
      </c>
      <c r="G74" s="4025"/>
      <c r="H74" s="4019"/>
      <c r="I74" s="4019"/>
      <c r="J74" s="4020" t="str">
        <f>IF(ISBLANK(L74),"",(L74/L27*L29))</f>
        <v/>
      </c>
      <c r="K74" s="4021">
        <f>IF(N30=0,0,(P74/K27)*N30/1000)</f>
        <v>0</v>
      </c>
      <c r="L74" s="4016"/>
      <c r="M74" s="4017"/>
      <c r="N74" s="4012"/>
      <c r="O74" s="4026">
        <f t="shared" si="7"/>
        <v>0</v>
      </c>
      <c r="P74" s="4027">
        <f t="shared" si="8"/>
        <v>0</v>
      </c>
      <c r="Q74" s="3173"/>
      <c r="R74" s="3150"/>
      <c r="S74" s="3084"/>
      <c r="T74" s="3151"/>
      <c r="U74" s="3152" t="str">
        <f t="shared" si="5"/>
        <v/>
      </c>
      <c r="V74" s="3153" t="str">
        <f t="shared" si="4"/>
        <v/>
      </c>
      <c r="W74" s="3154" t="str">
        <f t="shared" si="6"/>
        <v/>
      </c>
      <c r="X74" s="3158"/>
      <c r="Y74" s="2831"/>
      <c r="Z74" s="2831"/>
      <c r="AA74" s="2831"/>
      <c r="AB74" s="2831"/>
      <c r="AC74" s="2831"/>
      <c r="AD74" s="2831"/>
      <c r="AE74" s="2831"/>
      <c r="AF74" s="2831"/>
      <c r="AG74" s="2831"/>
      <c r="AH74" s="2831"/>
      <c r="AI74" s="2831"/>
      <c r="AJ74" s="2831"/>
      <c r="AK74" s="2831"/>
      <c r="AL74" s="2831"/>
      <c r="AM74" s="2831"/>
    </row>
    <row r="75" spans="1:39" ht="15" customHeight="1">
      <c r="A75" s="5542"/>
      <c r="B75" s="2708"/>
      <c r="C75" s="2505"/>
      <c r="D75" s="2505"/>
      <c r="E75" s="2505"/>
      <c r="F75" s="2505"/>
      <c r="G75" s="2505"/>
      <c r="H75" s="2505"/>
      <c r="I75" s="2505"/>
      <c r="J75" s="2505"/>
      <c r="K75" s="2505"/>
      <c r="L75" s="2505"/>
      <c r="M75" s="2505"/>
      <c r="N75" s="2505"/>
      <c r="O75" s="2155"/>
      <c r="P75" s="2427"/>
      <c r="Q75" s="3173"/>
      <c r="R75" s="3155"/>
      <c r="S75" s="5534" t="s">
        <v>2427</v>
      </c>
      <c r="T75" s="5535"/>
      <c r="U75" s="3157"/>
      <c r="V75" s="3158"/>
      <c r="W75" s="3159"/>
      <c r="X75" s="3158"/>
      <c r="Y75" s="2831"/>
      <c r="Z75" s="2831"/>
      <c r="AA75" s="2831"/>
      <c r="AB75" s="2831"/>
      <c r="AC75" s="2831"/>
      <c r="AD75" s="2831"/>
      <c r="AE75" s="2831"/>
      <c r="AF75" s="2831"/>
      <c r="AG75" s="2831"/>
      <c r="AH75" s="2831"/>
      <c r="AI75" s="2831"/>
      <c r="AJ75" s="2831"/>
      <c r="AK75" s="2831"/>
      <c r="AL75" s="2831"/>
      <c r="AM75" s="2831"/>
    </row>
    <row r="76" spans="1:39" ht="15.75">
      <c r="A76" s="5542"/>
      <c r="B76" s="2709"/>
      <c r="C76" s="2504"/>
      <c r="D76" s="2495">
        <f>O76</f>
        <v>3.34</v>
      </c>
      <c r="E76" s="2504"/>
      <c r="F76" s="2496"/>
      <c r="G76" s="2496"/>
      <c r="H76" s="2496"/>
      <c r="I76" s="2496"/>
      <c r="J76" s="2504"/>
      <c r="K76" s="2496"/>
      <c r="L76" s="2503"/>
      <c r="M76" s="2503"/>
      <c r="N76" s="2495">
        <f>P76</f>
        <v>3.63</v>
      </c>
      <c r="O76" s="2495">
        <f>SUM(O35:O74)/1000</f>
        <v>3.34</v>
      </c>
      <c r="P76" s="3003">
        <f>SUM(P35:P74)/1000</f>
        <v>3.63</v>
      </c>
      <c r="Q76" s="3173"/>
      <c r="R76" s="2704"/>
      <c r="S76" s="5038" t="s">
        <v>2788</v>
      </c>
      <c r="T76" s="5039"/>
      <c r="U76" s="2502"/>
      <c r="V76" s="3158"/>
      <c r="W76" s="3159"/>
      <c r="X76" s="3158"/>
      <c r="Y76" s="2831"/>
      <c r="Z76" s="2831"/>
      <c r="AA76" s="2831"/>
      <c r="AB76" s="2831"/>
      <c r="AC76" s="2831"/>
      <c r="AD76" s="2831"/>
      <c r="AE76" s="2831"/>
      <c r="AF76" s="2831"/>
      <c r="AG76" s="2831"/>
      <c r="AH76" s="2831"/>
      <c r="AI76" s="2831"/>
      <c r="AJ76" s="2831"/>
      <c r="AK76" s="2831"/>
      <c r="AL76" s="2831"/>
      <c r="AM76" s="2831"/>
    </row>
    <row r="77" spans="1:39" ht="15.75" thickBot="1">
      <c r="A77" s="5542"/>
      <c r="B77" s="2710" t="s">
        <v>297</v>
      </c>
      <c r="C77" s="2155"/>
      <c r="D77" s="2155"/>
      <c r="E77" s="2155"/>
      <c r="F77" s="2155"/>
      <c r="G77" s="2155"/>
      <c r="H77" s="2155"/>
      <c r="I77" s="2155"/>
      <c r="J77" s="2155"/>
      <c r="K77" s="2155"/>
      <c r="L77" s="2155"/>
      <c r="M77" s="2155"/>
      <c r="N77" s="2987" t="s">
        <v>2387</v>
      </c>
      <c r="O77" s="2155"/>
      <c r="P77" s="2427"/>
      <c r="Q77" s="3173"/>
      <c r="R77" s="3156"/>
      <c r="S77" s="5040"/>
      <c r="T77" s="5041"/>
      <c r="U77" s="2979"/>
      <c r="V77" s="3160"/>
      <c r="W77" s="3161"/>
      <c r="X77" s="3158"/>
      <c r="Y77" s="2831"/>
      <c r="Z77" s="2831"/>
      <c r="AA77" s="2831"/>
      <c r="AB77" s="2831"/>
      <c r="AC77" s="2831"/>
      <c r="AD77" s="2831"/>
      <c r="AE77" s="2831"/>
      <c r="AF77" s="2831"/>
      <c r="AG77" s="2831"/>
      <c r="AH77" s="2831"/>
      <c r="AI77" s="2831"/>
      <c r="AJ77" s="2831"/>
      <c r="AK77" s="2831"/>
      <c r="AL77" s="2831"/>
      <c r="AM77" s="2831"/>
    </row>
    <row r="78" spans="1:39" ht="19.5" thickBot="1">
      <c r="A78" s="5542"/>
      <c r="B78" s="2710" t="s">
        <v>438</v>
      </c>
      <c r="C78" s="3037" t="s">
        <v>281</v>
      </c>
      <c r="D78" s="5117"/>
      <c r="E78" s="5117"/>
      <c r="F78" s="5117"/>
      <c r="G78" s="5117"/>
      <c r="H78" s="5117"/>
      <c r="I78" s="5117"/>
      <c r="J78" s="5117"/>
      <c r="K78" s="5117"/>
      <c r="L78" s="5117"/>
      <c r="M78" s="5117"/>
      <c r="N78" s="5117"/>
      <c r="O78" s="5117"/>
      <c r="P78" s="2993">
        <f t="shared" ref="P78:P79" si="9">IF(ISBLANK(L78),N78,L78*N78)</f>
        <v>0</v>
      </c>
      <c r="Q78" s="3173"/>
      <c r="R78" s="3164">
        <f t="shared" ref="R78:V78" ca="1" si="10">CELL("largeur",R78)</f>
        <v>55</v>
      </c>
      <c r="S78" s="3164">
        <f t="shared" ca="1" si="10"/>
        <v>34</v>
      </c>
      <c r="T78" s="3164">
        <f t="shared" ca="1" si="10"/>
        <v>35</v>
      </c>
      <c r="U78" s="3164">
        <f t="shared" ca="1" si="10"/>
        <v>4</v>
      </c>
      <c r="V78" s="3164">
        <f t="shared" ca="1" si="10"/>
        <v>5</v>
      </c>
      <c r="W78" s="3164">
        <f t="shared" ref="W78" ca="1" si="11">CELL("largeur",W78)</f>
        <v>42</v>
      </c>
      <c r="X78" s="3179" t="s">
        <v>2800</v>
      </c>
      <c r="Y78" s="2831"/>
      <c r="Z78" s="2831"/>
      <c r="AA78" s="2831"/>
      <c r="AB78" s="2831"/>
      <c r="AC78" s="2831"/>
      <c r="AD78" s="2831"/>
      <c r="AE78" s="2831"/>
      <c r="AF78" s="2831"/>
      <c r="AG78" s="2831"/>
      <c r="AH78" s="2831"/>
      <c r="AI78" s="2831"/>
      <c r="AJ78" s="2831"/>
      <c r="AK78" s="2831"/>
      <c r="AL78" s="2831"/>
      <c r="AM78" s="2831"/>
    </row>
    <row r="79" spans="1:39" ht="21">
      <c r="A79" s="5542"/>
      <c r="B79" s="2710" t="s">
        <v>439</v>
      </c>
      <c r="C79" s="2415" t="s">
        <v>281</v>
      </c>
      <c r="D79" s="5117"/>
      <c r="E79" s="5117"/>
      <c r="F79" s="5117"/>
      <c r="G79" s="5117"/>
      <c r="H79" s="5117"/>
      <c r="I79" s="5117"/>
      <c r="J79" s="5117"/>
      <c r="K79" s="5117"/>
      <c r="L79" s="5117"/>
      <c r="M79" s="5117"/>
      <c r="N79" s="5117"/>
      <c r="O79" s="5117"/>
      <c r="P79" s="2993">
        <f t="shared" si="9"/>
        <v>0</v>
      </c>
      <c r="Q79" s="3173"/>
      <c r="R79" s="3134" t="s">
        <v>2781</v>
      </c>
      <c r="S79" s="3137"/>
      <c r="T79" s="3137"/>
      <c r="U79" s="3140"/>
      <c r="V79" s="3175"/>
      <c r="W79" s="3175"/>
      <c r="X79" s="3175"/>
      <c r="Y79" s="2831"/>
      <c r="Z79" s="2831"/>
      <c r="AA79" s="2831"/>
      <c r="AB79" s="2831"/>
      <c r="AC79" s="2831"/>
      <c r="AD79" s="2831"/>
      <c r="AE79" s="2831"/>
      <c r="AF79" s="2831"/>
      <c r="AG79" s="2831"/>
      <c r="AH79" s="2831"/>
      <c r="AI79" s="2831"/>
      <c r="AJ79" s="2831"/>
      <c r="AK79" s="2831"/>
      <c r="AL79" s="2831"/>
    </row>
    <row r="80" spans="1:39" ht="21">
      <c r="A80" s="5542"/>
      <c r="B80" s="5558"/>
      <c r="C80" s="5194"/>
      <c r="D80" s="5194"/>
      <c r="E80" s="5194"/>
      <c r="F80" s="5194"/>
      <c r="G80" s="5194"/>
      <c r="H80" s="5194"/>
      <c r="I80" s="5194"/>
      <c r="J80" s="5194"/>
      <c r="K80" s="5194"/>
      <c r="L80" s="5194"/>
      <c r="M80" s="5194"/>
      <c r="N80" s="5194"/>
      <c r="O80" s="5194"/>
      <c r="P80" s="5195"/>
      <c r="Q80" s="3173"/>
      <c r="R80" s="3135" t="s">
        <v>2783</v>
      </c>
      <c r="S80" s="3138"/>
      <c r="T80" s="3138"/>
      <c r="U80" s="3141"/>
      <c r="V80" s="3175"/>
      <c r="W80" s="3175"/>
      <c r="X80" s="3175"/>
      <c r="Y80" s="2831"/>
      <c r="Z80" s="2831"/>
      <c r="AA80" s="2831"/>
      <c r="AB80" s="2831"/>
      <c r="AC80" s="2831"/>
      <c r="AD80" s="2831"/>
      <c r="AE80" s="2831"/>
      <c r="AF80" s="2831"/>
      <c r="AG80" s="2831"/>
      <c r="AH80" s="2831"/>
      <c r="AI80" s="2831"/>
      <c r="AJ80" s="2831"/>
      <c r="AK80" s="2831"/>
      <c r="AL80" s="2831"/>
    </row>
    <row r="81" spans="1:38" ht="21">
      <c r="A81" s="5542"/>
      <c r="B81" s="2711"/>
      <c r="C81" s="2396" t="s">
        <v>314</v>
      </c>
      <c r="D81" s="2397"/>
      <c r="E81" s="2397"/>
      <c r="F81" s="2397"/>
      <c r="G81" s="5086" t="s">
        <v>440</v>
      </c>
      <c r="H81" s="5086"/>
      <c r="I81" s="5086"/>
      <c r="J81" s="5086"/>
      <c r="K81" s="5086"/>
      <c r="L81" s="5086"/>
      <c r="M81" s="5086"/>
      <c r="N81" s="5086"/>
      <c r="O81" s="5086"/>
      <c r="P81" s="2993"/>
      <c r="Q81" s="3173"/>
      <c r="R81" s="3135" t="s">
        <v>2782</v>
      </c>
      <c r="S81" s="3138"/>
      <c r="T81" s="3138"/>
      <c r="U81" s="3142"/>
      <c r="V81" s="3175"/>
      <c r="W81" s="3175"/>
      <c r="X81" s="3175"/>
      <c r="Y81" s="2831"/>
      <c r="Z81" s="2831"/>
      <c r="AA81" s="2831"/>
      <c r="AB81" s="2831"/>
      <c r="AC81" s="2831"/>
      <c r="AD81" s="2831"/>
      <c r="AE81" s="2831"/>
      <c r="AF81" s="2831"/>
      <c r="AG81" s="2831"/>
      <c r="AH81" s="2831"/>
      <c r="AI81" s="2831"/>
      <c r="AJ81" s="2831"/>
      <c r="AK81" s="2831"/>
      <c r="AL81" s="2831"/>
    </row>
    <row r="82" spans="1:38" ht="15.75" customHeight="1">
      <c r="A82" s="5542"/>
      <c r="B82" s="2712"/>
      <c r="C82" s="2399" t="s">
        <v>334</v>
      </c>
      <c r="D82" s="2400" t="s">
        <v>374</v>
      </c>
      <c r="E82" s="2988"/>
      <c r="F82" s="2988"/>
      <c r="G82" s="5086"/>
      <c r="H82" s="5086"/>
      <c r="I82" s="5086"/>
      <c r="J82" s="5086"/>
      <c r="K82" s="5086"/>
      <c r="L82" s="5086"/>
      <c r="M82" s="5086"/>
      <c r="N82" s="5086"/>
      <c r="O82" s="5086"/>
      <c r="P82" s="2993"/>
      <c r="Q82" s="3173"/>
      <c r="R82" s="3135" t="s">
        <v>2407</v>
      </c>
      <c r="S82" s="3138"/>
      <c r="T82" s="3138"/>
      <c r="U82" s="3143"/>
      <c r="V82" s="3149"/>
      <c r="W82" s="3149"/>
      <c r="X82" s="3149"/>
      <c r="Y82" s="2831"/>
      <c r="Z82" s="2831"/>
      <c r="AA82" s="2831"/>
      <c r="AB82" s="2831"/>
      <c r="AC82" s="2831"/>
      <c r="AD82" s="2831"/>
      <c r="AE82" s="2831"/>
      <c r="AF82" s="2831"/>
      <c r="AG82" s="2831"/>
      <c r="AH82" s="2831"/>
      <c r="AI82" s="2831"/>
      <c r="AJ82" s="2831"/>
      <c r="AK82" s="2831"/>
      <c r="AL82" s="2831"/>
    </row>
    <row r="83" spans="1:38" ht="21">
      <c r="A83" s="5542"/>
      <c r="B83" s="2712"/>
      <c r="C83" s="2172" t="s">
        <v>316</v>
      </c>
      <c r="D83" s="2396" t="s">
        <v>317</v>
      </c>
      <c r="E83" s="2988"/>
      <c r="F83" s="2988"/>
      <c r="G83" s="2396"/>
      <c r="H83" s="2507"/>
      <c r="I83" s="2507"/>
      <c r="J83" s="2507"/>
      <c r="K83" s="2507"/>
      <c r="L83" s="2507"/>
      <c r="M83" s="2507"/>
      <c r="N83" s="2507"/>
      <c r="O83" s="2507"/>
      <c r="P83" s="2993"/>
      <c r="Q83" s="3173"/>
      <c r="R83" s="3135" t="s">
        <v>2409</v>
      </c>
      <c r="S83" s="3138"/>
      <c r="T83" s="3138"/>
      <c r="U83" s="3143"/>
      <c r="V83" s="3149"/>
      <c r="W83" s="3149"/>
      <c r="X83" s="3149"/>
      <c r="Y83" s="2831"/>
      <c r="Z83" s="2831"/>
      <c r="AA83" s="2831"/>
      <c r="AB83" s="2831"/>
      <c r="AC83" s="2831"/>
      <c r="AD83" s="2831"/>
      <c r="AE83" s="2831"/>
      <c r="AF83" s="2831"/>
      <c r="AG83" s="2831"/>
      <c r="AH83" s="2831"/>
      <c r="AI83" s="2831"/>
      <c r="AJ83" s="2831"/>
      <c r="AK83" s="2831"/>
      <c r="AL83" s="2831"/>
    </row>
    <row r="84" spans="1:38" ht="21.75" thickBot="1">
      <c r="A84" s="5542"/>
      <c r="B84" s="2713"/>
      <c r="C84" s="2469"/>
      <c r="D84" s="2153"/>
      <c r="E84" s="2484"/>
      <c r="F84" s="2484"/>
      <c r="G84" s="2471"/>
      <c r="H84" s="2485"/>
      <c r="I84" s="2485"/>
      <c r="J84" s="2485"/>
      <c r="K84" s="2206" t="s">
        <v>318</v>
      </c>
      <c r="L84" s="2485"/>
      <c r="M84" s="2485"/>
      <c r="N84" s="2485"/>
      <c r="O84" s="2485"/>
      <c r="P84" s="2993"/>
      <c r="Q84" s="3173"/>
      <c r="R84" s="3136"/>
      <c r="S84" s="3139"/>
      <c r="T84" s="3139"/>
      <c r="U84" s="3144"/>
      <c r="V84" s="3149"/>
      <c r="W84" s="3149"/>
      <c r="X84" s="3149"/>
      <c r="Y84" s="2831"/>
      <c r="Z84" s="2831"/>
      <c r="AA84" s="2831"/>
      <c r="AB84" s="2831"/>
      <c r="AC84" s="2831"/>
      <c r="AD84" s="2831"/>
      <c r="AE84" s="2831"/>
      <c r="AF84" s="2831"/>
      <c r="AG84" s="2831"/>
      <c r="AH84" s="2831"/>
      <c r="AI84" s="2831"/>
      <c r="AJ84" s="2831"/>
      <c r="AK84" s="2831"/>
      <c r="AL84" s="2831"/>
    </row>
    <row r="85" spans="1:38" ht="15.75">
      <c r="A85" s="5542"/>
      <c r="B85" s="2714">
        <v>1</v>
      </c>
      <c r="C85" s="2474" t="s">
        <v>442</v>
      </c>
      <c r="D85" s="2486"/>
      <c r="E85" s="2486"/>
      <c r="F85" s="2486"/>
      <c r="G85" s="2486"/>
      <c r="H85" s="2486"/>
      <c r="I85" s="2486"/>
      <c r="J85" s="2486"/>
      <c r="K85" s="2206" t="s">
        <v>319</v>
      </c>
      <c r="L85" s="2486"/>
      <c r="M85" s="2486"/>
      <c r="N85" s="3050"/>
      <c r="O85" s="3050"/>
      <c r="P85" s="2993"/>
      <c r="Q85" s="3173"/>
      <c r="R85" s="3149"/>
      <c r="S85" s="2831"/>
      <c r="T85" s="2831"/>
      <c r="U85" s="2180"/>
      <c r="V85" s="3149"/>
      <c r="W85" s="3149"/>
      <c r="X85" s="3149"/>
      <c r="Y85" s="2831"/>
      <c r="Z85" s="2831"/>
      <c r="AA85" s="2831"/>
      <c r="AB85" s="2831"/>
      <c r="AC85" s="2831"/>
      <c r="AD85" s="2831"/>
      <c r="AE85" s="2831"/>
      <c r="AF85" s="2831"/>
      <c r="AG85" s="2831"/>
      <c r="AH85" s="2831"/>
      <c r="AI85" s="2831"/>
      <c r="AJ85" s="2831"/>
      <c r="AK85" s="2831"/>
      <c r="AL85" s="2831"/>
    </row>
    <row r="86" spans="1:38" ht="18.75">
      <c r="A86" s="5542"/>
      <c r="B86" s="2714">
        <v>2</v>
      </c>
      <c r="C86" s="2474"/>
      <c r="D86" s="2486"/>
      <c r="E86" s="2486"/>
      <c r="F86" s="2486"/>
      <c r="G86" s="2486"/>
      <c r="H86" s="2486"/>
      <c r="I86" s="2486"/>
      <c r="J86" s="2486"/>
      <c r="K86" s="2206" t="s">
        <v>321</v>
      </c>
      <c r="L86" s="2486"/>
      <c r="M86" s="2486"/>
      <c r="N86" s="3050"/>
      <c r="O86" s="3050"/>
      <c r="P86" s="2993"/>
      <c r="Q86" s="3529" t="s">
        <v>2923</v>
      </c>
      <c r="R86" s="3512"/>
      <c r="S86" s="3149"/>
      <c r="T86" s="3149"/>
      <c r="U86" s="2180"/>
      <c r="V86" s="3149"/>
      <c r="W86" s="3149"/>
      <c r="X86" s="3149"/>
      <c r="Y86" s="2831"/>
      <c r="Z86" s="2831"/>
      <c r="AA86" s="2831"/>
      <c r="AB86" s="2831"/>
      <c r="AC86" s="2831"/>
      <c r="AD86" s="2831"/>
      <c r="AE86" s="2831"/>
      <c r="AF86" s="2831"/>
      <c r="AG86" s="2831"/>
      <c r="AH86" s="2831"/>
      <c r="AI86" s="2831"/>
      <c r="AJ86" s="2831"/>
      <c r="AK86" s="2831"/>
      <c r="AL86" s="2831"/>
    </row>
    <row r="87" spans="1:38" ht="18.75">
      <c r="A87" s="5542"/>
      <c r="B87" s="2714">
        <v>3</v>
      </c>
      <c r="C87" s="2474" t="s">
        <v>376</v>
      </c>
      <c r="D87" s="2486"/>
      <c r="E87" s="2486"/>
      <c r="F87" s="2486"/>
      <c r="G87" s="2486"/>
      <c r="H87" s="2486"/>
      <c r="I87" s="2486"/>
      <c r="J87" s="2486"/>
      <c r="K87" s="2486"/>
      <c r="L87" s="2486"/>
      <c r="M87" s="2486"/>
      <c r="N87" s="3050"/>
      <c r="O87" s="3050"/>
      <c r="P87" s="2993"/>
      <c r="Q87" s="3687" t="s">
        <v>2924</v>
      </c>
      <c r="R87" s="3689" t="s">
        <v>2253</v>
      </c>
      <c r="S87" s="3149"/>
      <c r="T87" s="3149"/>
      <c r="U87" s="2180"/>
      <c r="V87" s="3149"/>
      <c r="W87" s="3149"/>
      <c r="X87" s="3149"/>
      <c r="Y87" s="2831"/>
      <c r="Z87" s="2831"/>
      <c r="AA87" s="2831"/>
      <c r="AB87" s="2831"/>
      <c r="AC87" s="2831"/>
      <c r="AD87" s="2831"/>
      <c r="AE87" s="2831"/>
      <c r="AF87" s="2831"/>
      <c r="AG87" s="2831"/>
      <c r="AH87" s="2831"/>
      <c r="AI87" s="2831"/>
      <c r="AJ87" s="2831"/>
      <c r="AK87" s="2831"/>
      <c r="AL87" s="2831"/>
    </row>
    <row r="88" spans="1:38" ht="18.75">
      <c r="A88" s="5542"/>
      <c r="B88" s="2714">
        <v>4</v>
      </c>
      <c r="C88" s="2474"/>
      <c r="D88" s="2486"/>
      <c r="E88" s="2486"/>
      <c r="F88" s="2486"/>
      <c r="G88" s="2486"/>
      <c r="H88" s="2486"/>
      <c r="I88" s="2486"/>
      <c r="J88" s="2486"/>
      <c r="K88" s="2486"/>
      <c r="L88" s="2486"/>
      <c r="M88" s="2486"/>
      <c r="N88" s="3050"/>
      <c r="O88" s="3050"/>
      <c r="P88" s="2993"/>
      <c r="Q88" s="3532" t="s">
        <v>870</v>
      </c>
      <c r="R88" s="3689" t="s">
        <v>870</v>
      </c>
      <c r="S88" s="2831"/>
      <c r="T88" s="2831"/>
      <c r="U88" s="2831"/>
      <c r="V88" s="3149"/>
      <c r="W88" s="3149"/>
      <c r="X88" s="3149"/>
      <c r="Y88" s="2831"/>
      <c r="Z88" s="2831"/>
      <c r="AA88" s="2831"/>
      <c r="AB88" s="2831"/>
      <c r="AC88" s="2831"/>
      <c r="AD88" s="2831"/>
      <c r="AE88" s="2831"/>
      <c r="AF88" s="2831"/>
      <c r="AG88" s="2831"/>
      <c r="AH88" s="2831"/>
      <c r="AI88" s="2831"/>
      <c r="AJ88" s="2831"/>
      <c r="AK88" s="2831"/>
      <c r="AL88" s="2831"/>
    </row>
    <row r="89" spans="1:38" ht="18.75">
      <c r="A89" s="5542"/>
      <c r="B89" s="2714">
        <v>5</v>
      </c>
      <c r="C89" s="2474" t="s">
        <v>317</v>
      </c>
      <c r="D89" s="2486"/>
      <c r="E89" s="2486"/>
      <c r="F89" s="2486"/>
      <c r="G89" s="2486"/>
      <c r="H89" s="2486"/>
      <c r="I89" s="2486"/>
      <c r="J89" s="2486"/>
      <c r="K89" s="2486"/>
      <c r="L89" s="2486"/>
      <c r="M89" s="2486"/>
      <c r="N89" s="3050"/>
      <c r="O89" s="3050"/>
      <c r="P89" s="2993"/>
      <c r="Q89" s="3532" t="s">
        <v>316</v>
      </c>
      <c r="R89" s="3689" t="s">
        <v>316</v>
      </c>
      <c r="S89" s="2831"/>
      <c r="T89" s="2831"/>
      <c r="U89" s="2831"/>
      <c r="V89" s="3149"/>
      <c r="W89" s="3149"/>
      <c r="X89" s="3149"/>
      <c r="Y89" s="2831"/>
      <c r="Z89" s="2831"/>
      <c r="AA89" s="2831"/>
      <c r="AB89" s="2831"/>
      <c r="AC89" s="2831"/>
      <c r="AD89" s="2831"/>
      <c r="AE89" s="2831"/>
      <c r="AF89" s="2831"/>
      <c r="AG89" s="2831"/>
      <c r="AH89" s="2831"/>
      <c r="AI89" s="2831"/>
      <c r="AJ89" s="2831"/>
      <c r="AK89" s="2831"/>
      <c r="AL89" s="2831"/>
    </row>
    <row r="90" spans="1:38" ht="18.75">
      <c r="A90" s="5542"/>
      <c r="B90" s="2714">
        <v>6</v>
      </c>
      <c r="C90" s="2474"/>
      <c r="D90" s="2486"/>
      <c r="E90" s="2486"/>
      <c r="F90" s="2486"/>
      <c r="G90" s="2486"/>
      <c r="H90" s="2486"/>
      <c r="I90" s="2486"/>
      <c r="J90" s="2486"/>
      <c r="K90" s="2486"/>
      <c r="L90" s="2486"/>
      <c r="M90" s="2486"/>
      <c r="N90" s="3050"/>
      <c r="O90" s="3050"/>
      <c r="P90" s="2993"/>
      <c r="Q90" s="3532" t="s">
        <v>647</v>
      </c>
      <c r="R90" s="3689" t="s">
        <v>647</v>
      </c>
      <c r="S90" s="2831"/>
      <c r="T90" s="2831"/>
      <c r="U90" s="2831"/>
      <c r="V90" s="3149"/>
      <c r="W90" s="3149"/>
      <c r="X90" s="3149"/>
      <c r="Y90" s="2831"/>
      <c r="Z90" s="2831"/>
      <c r="AA90" s="2831"/>
      <c r="AB90" s="2831"/>
      <c r="AC90" s="2831"/>
      <c r="AD90" s="2831"/>
      <c r="AE90" s="2831"/>
      <c r="AF90" s="2831"/>
      <c r="AG90" s="2831"/>
      <c r="AH90" s="2831"/>
      <c r="AI90" s="2831"/>
      <c r="AJ90" s="2831"/>
      <c r="AK90" s="2831"/>
      <c r="AL90" s="2831"/>
    </row>
    <row r="91" spans="1:38" ht="18.75">
      <c r="A91" s="5542"/>
      <c r="B91" s="2714">
        <v>7</v>
      </c>
      <c r="C91" s="2474" t="s">
        <v>377</v>
      </c>
      <c r="D91" s="2486"/>
      <c r="E91" s="2486"/>
      <c r="F91" s="2486"/>
      <c r="G91" s="2486"/>
      <c r="H91" s="2486"/>
      <c r="I91" s="2486"/>
      <c r="J91" s="2486"/>
      <c r="K91" s="2486"/>
      <c r="L91" s="2486"/>
      <c r="M91" s="2486"/>
      <c r="N91" s="3050"/>
      <c r="O91" s="3050"/>
      <c r="P91" s="2993"/>
      <c r="Q91" s="3688" t="s">
        <v>626</v>
      </c>
      <c r="R91" s="3689" t="s">
        <v>626</v>
      </c>
      <c r="S91" s="2831"/>
      <c r="T91" s="2831"/>
      <c r="U91" s="2831"/>
      <c r="V91" s="3149"/>
      <c r="W91" s="3149"/>
      <c r="X91" s="3149"/>
      <c r="Y91" s="2831"/>
      <c r="Z91" s="2831"/>
      <c r="AA91" s="2831"/>
      <c r="AB91" s="2831"/>
      <c r="AC91" s="2831"/>
      <c r="AD91" s="2831"/>
      <c r="AE91" s="2831"/>
      <c r="AF91" s="2831"/>
      <c r="AG91" s="2831"/>
      <c r="AH91" s="2831"/>
      <c r="AI91" s="2831"/>
      <c r="AJ91" s="2831"/>
      <c r="AK91" s="2831"/>
      <c r="AL91" s="2831"/>
    </row>
    <row r="92" spans="1:38" ht="15.75">
      <c r="A92" s="5542"/>
      <c r="B92" s="2714">
        <v>8</v>
      </c>
      <c r="C92" s="2474"/>
      <c r="D92" s="2486"/>
      <c r="E92" s="2486"/>
      <c r="F92" s="2486"/>
      <c r="G92" s="2486"/>
      <c r="H92" s="2486"/>
      <c r="I92" s="2486"/>
      <c r="J92" s="2486"/>
      <c r="K92" s="2486"/>
      <c r="L92" s="2486"/>
      <c r="M92" s="2486"/>
      <c r="N92" s="3050"/>
      <c r="O92" s="3050"/>
      <c r="P92" s="2993"/>
      <c r="Q92" s="3173"/>
      <c r="R92" s="2831"/>
      <c r="S92" s="2831"/>
      <c r="T92" s="2831"/>
      <c r="U92" s="2831"/>
      <c r="V92" s="3149"/>
      <c r="W92" s="3149"/>
      <c r="X92" s="3149"/>
      <c r="Y92" s="2831"/>
      <c r="Z92" s="2831"/>
      <c r="AA92" s="2831"/>
      <c r="AB92" s="2831"/>
      <c r="AC92" s="2831"/>
      <c r="AD92" s="2831"/>
      <c r="AE92" s="2831"/>
      <c r="AF92" s="2831"/>
      <c r="AG92" s="2831"/>
      <c r="AH92" s="2831"/>
      <c r="AI92" s="2831"/>
      <c r="AJ92" s="2831"/>
      <c r="AK92" s="2831"/>
      <c r="AL92" s="2831"/>
    </row>
    <row r="93" spans="1:38" ht="15.75">
      <c r="A93" s="5542"/>
      <c r="B93" s="2714">
        <v>9</v>
      </c>
      <c r="C93" s="2474" t="s">
        <v>378</v>
      </c>
      <c r="D93" s="2486"/>
      <c r="E93" s="2486"/>
      <c r="F93" s="2486"/>
      <c r="G93" s="2486"/>
      <c r="H93" s="2486"/>
      <c r="I93" s="2486"/>
      <c r="J93" s="2486"/>
      <c r="K93" s="2486"/>
      <c r="L93" s="2486"/>
      <c r="M93" s="2486"/>
      <c r="N93" s="3050"/>
      <c r="O93" s="3050"/>
      <c r="P93" s="2993"/>
      <c r="Q93" s="3173"/>
      <c r="R93" s="2831"/>
      <c r="S93" s="2831"/>
      <c r="T93" s="2831"/>
      <c r="U93" s="2831"/>
      <c r="V93" s="3149"/>
      <c r="W93" s="3149"/>
      <c r="X93" s="3149"/>
      <c r="Y93" s="2831"/>
      <c r="Z93" s="2831"/>
      <c r="AA93" s="2831"/>
      <c r="AB93" s="2831"/>
      <c r="AC93" s="2831"/>
      <c r="AD93" s="2831"/>
      <c r="AE93" s="2831"/>
      <c r="AF93" s="2831"/>
      <c r="AG93" s="2831"/>
      <c r="AH93" s="2831"/>
      <c r="AI93" s="2831"/>
      <c r="AJ93" s="2831"/>
      <c r="AK93" s="2831"/>
      <c r="AL93" s="2831"/>
    </row>
    <row r="94" spans="1:38" ht="15.75">
      <c r="A94" s="5542"/>
      <c r="B94" s="2714">
        <v>10</v>
      </c>
      <c r="C94" s="2474"/>
      <c r="D94" s="2486"/>
      <c r="E94" s="2486"/>
      <c r="F94" s="2486"/>
      <c r="G94" s="2486"/>
      <c r="H94" s="2486"/>
      <c r="I94" s="2486"/>
      <c r="J94" s="2486"/>
      <c r="K94" s="2486"/>
      <c r="L94" s="2486"/>
      <c r="M94" s="2486"/>
      <c r="N94" s="3050"/>
      <c r="O94" s="3050"/>
      <c r="P94" s="2993"/>
      <c r="Q94" s="3173"/>
      <c r="R94" s="3149"/>
      <c r="S94" s="3149"/>
      <c r="T94" s="3149"/>
      <c r="U94" s="2180"/>
      <c r="V94" s="3149"/>
      <c r="W94" s="3149"/>
      <c r="X94" s="3149"/>
      <c r="Y94" s="2831"/>
      <c r="Z94" s="2831"/>
      <c r="AA94" s="2831"/>
      <c r="AB94" s="2831"/>
      <c r="AC94" s="2831"/>
      <c r="AD94" s="2831"/>
      <c r="AE94" s="2831"/>
      <c r="AF94" s="2831"/>
      <c r="AG94" s="2831"/>
      <c r="AH94" s="2831"/>
      <c r="AI94" s="2831"/>
      <c r="AJ94" s="2831"/>
      <c r="AK94" s="2831"/>
      <c r="AL94" s="2831"/>
    </row>
    <row r="95" spans="1:38" ht="15.75">
      <c r="A95" s="5542"/>
      <c r="B95" s="2714">
        <v>11</v>
      </c>
      <c r="C95" s="2474"/>
      <c r="D95" s="2486"/>
      <c r="E95" s="2486"/>
      <c r="F95" s="2486"/>
      <c r="G95" s="2486"/>
      <c r="H95" s="2486"/>
      <c r="I95" s="2486"/>
      <c r="J95" s="2486"/>
      <c r="K95" s="2486"/>
      <c r="L95" s="2486"/>
      <c r="M95" s="2486"/>
      <c r="N95" s="3050"/>
      <c r="O95" s="3050"/>
      <c r="P95" s="2993"/>
      <c r="Q95" s="3173"/>
      <c r="R95" s="3149"/>
      <c r="S95" s="3149"/>
      <c r="T95" s="3149"/>
      <c r="U95" s="2180"/>
      <c r="V95" s="3149"/>
      <c r="W95" s="3149"/>
      <c r="X95" s="3149"/>
      <c r="Y95" s="2831"/>
      <c r="Z95" s="2831"/>
      <c r="AA95" s="2831"/>
      <c r="AB95" s="2831"/>
      <c r="AC95" s="2831"/>
      <c r="AD95" s="2831"/>
      <c r="AE95" s="2831"/>
      <c r="AF95" s="2831"/>
      <c r="AG95" s="2831"/>
      <c r="AH95" s="2831"/>
      <c r="AI95" s="2831"/>
      <c r="AJ95" s="2831"/>
      <c r="AK95" s="2831"/>
      <c r="AL95" s="2831"/>
    </row>
    <row r="96" spans="1:38" ht="15.75">
      <c r="A96" s="5542"/>
      <c r="B96" s="2714">
        <v>12</v>
      </c>
      <c r="C96" s="2474"/>
      <c r="D96" s="2486"/>
      <c r="E96" s="2486"/>
      <c r="F96" s="2486"/>
      <c r="G96" s="2486"/>
      <c r="H96" s="2486"/>
      <c r="I96" s="2486"/>
      <c r="J96" s="2486"/>
      <c r="K96" s="2486"/>
      <c r="L96" s="2486"/>
      <c r="M96" s="2486"/>
      <c r="N96" s="3050"/>
      <c r="O96" s="3050"/>
      <c r="P96" s="2993"/>
      <c r="Q96" s="3173"/>
      <c r="R96" s="3149"/>
      <c r="S96" s="3149"/>
      <c r="T96" s="3149"/>
      <c r="U96" s="2180"/>
      <c r="V96" s="3149"/>
      <c r="W96" s="3149"/>
      <c r="X96" s="3149"/>
      <c r="Y96" s="2831"/>
      <c r="Z96" s="2831"/>
      <c r="AA96" s="2831"/>
      <c r="AB96" s="2831"/>
      <c r="AC96" s="2831"/>
      <c r="AD96" s="2831"/>
      <c r="AE96" s="2831"/>
      <c r="AF96" s="2831"/>
      <c r="AG96" s="2831"/>
      <c r="AH96" s="2831"/>
      <c r="AI96" s="2831"/>
      <c r="AJ96" s="2831"/>
      <c r="AK96" s="2831"/>
      <c r="AL96" s="2831"/>
    </row>
    <row r="97" spans="1:38" ht="15.75">
      <c r="A97" s="5542"/>
      <c r="B97" s="2714">
        <v>13</v>
      </c>
      <c r="C97" s="2474"/>
      <c r="D97" s="2486"/>
      <c r="E97" s="2486"/>
      <c r="F97" s="2486"/>
      <c r="G97" s="2486"/>
      <c r="H97" s="2486"/>
      <c r="I97" s="2486"/>
      <c r="J97" s="2486"/>
      <c r="K97" s="2486"/>
      <c r="L97" s="2486"/>
      <c r="M97" s="2486"/>
      <c r="N97" s="3050"/>
      <c r="O97" s="3050"/>
      <c r="P97" s="2993"/>
      <c r="Q97" s="3173"/>
      <c r="R97" s="3149"/>
      <c r="S97" s="3149"/>
      <c r="T97" s="3149"/>
      <c r="U97" s="2180"/>
      <c r="V97" s="3149"/>
      <c r="W97" s="3149"/>
      <c r="X97" s="3149"/>
      <c r="Y97" s="2831"/>
      <c r="Z97" s="2831"/>
      <c r="AA97" s="2831"/>
      <c r="AB97" s="2831"/>
      <c r="AC97" s="2831"/>
      <c r="AD97" s="2831"/>
      <c r="AE97" s="2831"/>
      <c r="AF97" s="2831"/>
      <c r="AG97" s="2831"/>
      <c r="AH97" s="2831"/>
      <c r="AI97" s="2831"/>
      <c r="AJ97" s="2831"/>
      <c r="AK97" s="2831"/>
      <c r="AL97" s="2831"/>
    </row>
    <row r="98" spans="1:38" ht="15.75">
      <c r="A98" s="5542"/>
      <c r="B98" s="2714">
        <v>14</v>
      </c>
      <c r="C98" s="2474"/>
      <c r="D98" s="2486"/>
      <c r="E98" s="2486"/>
      <c r="F98" s="2486"/>
      <c r="G98" s="2486"/>
      <c r="H98" s="2486"/>
      <c r="I98" s="2486"/>
      <c r="J98" s="2486"/>
      <c r="K98" s="2486"/>
      <c r="L98" s="2486"/>
      <c r="M98" s="2486"/>
      <c r="N98" s="3050"/>
      <c r="O98" s="3050"/>
      <c r="P98" s="2993"/>
      <c r="Q98" s="3173"/>
      <c r="R98" s="3149"/>
      <c r="S98" s="3149"/>
      <c r="T98" s="3149"/>
      <c r="U98" s="2180"/>
      <c r="V98" s="3149"/>
      <c r="W98" s="3149"/>
      <c r="X98" s="3149"/>
      <c r="Y98" s="2831"/>
      <c r="Z98" s="2831"/>
      <c r="AA98" s="2831"/>
      <c r="AB98" s="2831"/>
      <c r="AC98" s="2831"/>
      <c r="AD98" s="2831"/>
      <c r="AE98" s="2831"/>
      <c r="AF98" s="2831"/>
      <c r="AG98" s="2831"/>
      <c r="AH98" s="2831"/>
      <c r="AI98" s="2831"/>
      <c r="AJ98" s="2831"/>
      <c r="AK98" s="2831"/>
      <c r="AL98" s="2831"/>
    </row>
    <row r="99" spans="1:38" ht="15.75">
      <c r="A99" s="5542"/>
      <c r="B99" s="2714">
        <v>15</v>
      </c>
      <c r="C99" s="2474"/>
      <c r="D99" s="2486"/>
      <c r="E99" s="2486"/>
      <c r="F99" s="2486"/>
      <c r="G99" s="2486"/>
      <c r="H99" s="2486"/>
      <c r="I99" s="2486"/>
      <c r="J99" s="2486"/>
      <c r="K99" s="2486"/>
      <c r="L99" s="2486"/>
      <c r="M99" s="2486"/>
      <c r="N99" s="3050"/>
      <c r="O99" s="3050"/>
      <c r="P99" s="2993"/>
      <c r="Q99" s="3173"/>
      <c r="R99" s="3149"/>
      <c r="S99" s="3149"/>
      <c r="T99" s="3149"/>
      <c r="U99" s="2180"/>
      <c r="V99" s="3149"/>
      <c r="W99" s="3149"/>
      <c r="X99" s="3149"/>
      <c r="Y99" s="2831"/>
      <c r="Z99" s="2831"/>
      <c r="AA99" s="2831"/>
      <c r="AB99" s="2831"/>
      <c r="AC99" s="2831"/>
      <c r="AD99" s="2831"/>
      <c r="AE99" s="2831"/>
      <c r="AF99" s="2831"/>
      <c r="AG99" s="2831"/>
      <c r="AH99" s="2831"/>
      <c r="AI99" s="2831"/>
      <c r="AJ99" s="2831"/>
      <c r="AK99" s="2831"/>
      <c r="AL99" s="2831"/>
    </row>
    <row r="100" spans="1:38" ht="15.75">
      <c r="A100" s="5542"/>
      <c r="B100" s="2714">
        <v>16</v>
      </c>
      <c r="C100" s="2474"/>
      <c r="D100" s="2486"/>
      <c r="E100" s="2486"/>
      <c r="F100" s="2486"/>
      <c r="G100" s="2486"/>
      <c r="H100" s="2486"/>
      <c r="I100" s="2486"/>
      <c r="J100" s="2486"/>
      <c r="K100" s="2486"/>
      <c r="L100" s="2486"/>
      <c r="M100" s="2486"/>
      <c r="N100" s="3050"/>
      <c r="O100" s="3050"/>
      <c r="P100" s="2993"/>
      <c r="Q100" s="3173"/>
      <c r="R100" s="3149"/>
      <c r="S100" s="3149"/>
      <c r="T100" s="3149"/>
      <c r="U100" s="2180"/>
      <c r="V100" s="3149"/>
      <c r="W100" s="3149"/>
      <c r="X100" s="3149"/>
      <c r="Y100" s="2831"/>
      <c r="Z100" s="2831"/>
      <c r="AA100" s="2831"/>
      <c r="AB100" s="2831"/>
      <c r="AC100" s="2831"/>
      <c r="AD100" s="2831"/>
      <c r="AE100" s="2831"/>
      <c r="AF100" s="2831"/>
      <c r="AG100" s="2831"/>
      <c r="AH100" s="2831"/>
      <c r="AI100" s="2831"/>
      <c r="AJ100" s="2831"/>
      <c r="AK100" s="2831"/>
      <c r="AL100" s="2831"/>
    </row>
    <row r="101" spans="1:38" ht="15.75">
      <c r="A101" s="5542"/>
      <c r="B101" s="2714">
        <v>17</v>
      </c>
      <c r="C101" s="2474"/>
      <c r="D101" s="2486"/>
      <c r="E101" s="2486"/>
      <c r="F101" s="2486"/>
      <c r="G101" s="2486"/>
      <c r="H101" s="2486"/>
      <c r="I101" s="2486"/>
      <c r="J101" s="2486"/>
      <c r="K101" s="2486"/>
      <c r="L101" s="2486"/>
      <c r="M101" s="2486"/>
      <c r="N101" s="3050"/>
      <c r="O101" s="3050"/>
      <c r="P101" s="2993"/>
      <c r="Q101" s="3173"/>
      <c r="R101" s="3149"/>
      <c r="S101" s="3149"/>
      <c r="T101" s="3149"/>
      <c r="U101" s="2180"/>
      <c r="V101" s="3149"/>
      <c r="W101" s="3149"/>
      <c r="X101" s="3149"/>
      <c r="Y101" s="2831"/>
      <c r="Z101" s="2831"/>
      <c r="AA101" s="2831"/>
      <c r="AB101" s="2831"/>
      <c r="AC101" s="2831"/>
      <c r="AD101" s="2831"/>
      <c r="AE101" s="2831"/>
      <c r="AF101" s="2831"/>
      <c r="AG101" s="2831"/>
      <c r="AH101" s="2831"/>
      <c r="AI101" s="2831"/>
      <c r="AJ101" s="2831"/>
      <c r="AK101" s="2831"/>
      <c r="AL101" s="2831"/>
    </row>
    <row r="102" spans="1:38" ht="15.75">
      <c r="A102" s="5542"/>
      <c r="B102" s="2714">
        <v>18</v>
      </c>
      <c r="C102" s="2474"/>
      <c r="D102" s="2486"/>
      <c r="E102" s="2486"/>
      <c r="F102" s="2486"/>
      <c r="G102" s="2486"/>
      <c r="H102" s="2486"/>
      <c r="I102" s="2486"/>
      <c r="J102" s="2486"/>
      <c r="K102" s="2486"/>
      <c r="L102" s="2486"/>
      <c r="M102" s="2486"/>
      <c r="N102" s="3050"/>
      <c r="O102" s="3050"/>
      <c r="P102" s="2993"/>
      <c r="Q102" s="3173"/>
      <c r="R102" s="3149"/>
      <c r="S102" s="3149"/>
      <c r="T102" s="3149"/>
      <c r="U102" s="2180"/>
      <c r="V102" s="3149"/>
      <c r="W102" s="3149"/>
      <c r="X102" s="3149"/>
      <c r="Y102" s="2831"/>
      <c r="Z102" s="2831"/>
      <c r="AA102" s="2831"/>
      <c r="AB102" s="2831"/>
      <c r="AC102" s="2831"/>
      <c r="AD102" s="2831"/>
      <c r="AE102" s="2831"/>
      <c r="AF102" s="2831"/>
      <c r="AG102" s="2831"/>
      <c r="AH102" s="2831"/>
      <c r="AI102" s="2831"/>
      <c r="AJ102" s="2831"/>
      <c r="AK102" s="2831"/>
      <c r="AL102" s="2831"/>
    </row>
    <row r="103" spans="1:38" ht="15.75">
      <c r="A103" s="5542"/>
      <c r="B103" s="2714">
        <v>19</v>
      </c>
      <c r="C103" s="2474"/>
      <c r="D103" s="2486"/>
      <c r="E103" s="2486"/>
      <c r="F103" s="2486"/>
      <c r="G103" s="2486"/>
      <c r="H103" s="2486"/>
      <c r="I103" s="2486"/>
      <c r="J103" s="2486"/>
      <c r="K103" s="2486"/>
      <c r="L103" s="2486"/>
      <c r="M103" s="2486"/>
      <c r="N103" s="3050"/>
      <c r="O103" s="3050"/>
      <c r="P103" s="2993"/>
      <c r="Q103" s="3173"/>
      <c r="R103" s="3149"/>
      <c r="S103" s="3149"/>
      <c r="T103" s="3149"/>
      <c r="U103" s="2180"/>
      <c r="V103" s="3149"/>
      <c r="W103" s="3149"/>
      <c r="X103" s="3149"/>
      <c r="Y103" s="2831"/>
      <c r="Z103" s="2831"/>
      <c r="AA103" s="2831"/>
      <c r="AB103" s="2831"/>
      <c r="AC103" s="2831"/>
      <c r="AD103" s="2831"/>
      <c r="AE103" s="2831"/>
      <c r="AF103" s="2831"/>
      <c r="AG103" s="2831"/>
      <c r="AH103" s="2831"/>
      <c r="AI103" s="2831"/>
      <c r="AJ103" s="2831"/>
      <c r="AK103" s="2831"/>
      <c r="AL103" s="2831"/>
    </row>
    <row r="104" spans="1:38" ht="15.75">
      <c r="A104" s="5542"/>
      <c r="B104" s="2714">
        <v>20</v>
      </c>
      <c r="C104" s="2474"/>
      <c r="D104" s="2486"/>
      <c r="E104" s="2486"/>
      <c r="F104" s="2486"/>
      <c r="G104" s="2486"/>
      <c r="H104" s="2486"/>
      <c r="I104" s="2486"/>
      <c r="J104" s="2486"/>
      <c r="K104" s="2486"/>
      <c r="L104" s="2486"/>
      <c r="M104" s="2486"/>
      <c r="N104" s="3050"/>
      <c r="O104" s="3050"/>
      <c r="P104" s="2993"/>
      <c r="Q104" s="3173"/>
      <c r="R104" s="3149"/>
      <c r="S104" s="3149"/>
      <c r="T104" s="3149"/>
      <c r="U104" s="2180"/>
      <c r="V104" s="3149"/>
      <c r="W104" s="3149"/>
      <c r="X104" s="3149"/>
      <c r="Y104" s="2831"/>
      <c r="Z104" s="2831"/>
      <c r="AA104" s="2831"/>
      <c r="AB104" s="2831"/>
      <c r="AC104" s="2831"/>
      <c r="AD104" s="2831"/>
      <c r="AE104" s="2831"/>
      <c r="AF104" s="2831"/>
      <c r="AG104" s="2831"/>
      <c r="AH104" s="2831"/>
      <c r="AI104" s="2831"/>
      <c r="AJ104" s="2831"/>
      <c r="AK104" s="2831"/>
      <c r="AL104" s="2831"/>
    </row>
    <row r="105" spans="1:38" ht="15.75">
      <c r="A105" s="5542"/>
      <c r="B105" s="2714">
        <v>21</v>
      </c>
      <c r="C105" s="2474"/>
      <c r="D105" s="2486"/>
      <c r="E105" s="2486"/>
      <c r="F105" s="2486"/>
      <c r="G105" s="2486"/>
      <c r="H105" s="2486"/>
      <c r="I105" s="2486"/>
      <c r="J105" s="2486"/>
      <c r="K105" s="2486"/>
      <c r="L105" s="2486"/>
      <c r="M105" s="2486"/>
      <c r="N105" s="3050"/>
      <c r="O105" s="3050"/>
      <c r="P105" s="2993"/>
      <c r="Q105" s="3173"/>
      <c r="R105" s="3149"/>
      <c r="S105" s="3149"/>
      <c r="T105" s="3149"/>
      <c r="U105" s="2180"/>
      <c r="V105" s="3149"/>
      <c r="W105" s="3149"/>
      <c r="X105" s="3149"/>
      <c r="Y105" s="2831"/>
      <c r="Z105" s="2831"/>
      <c r="AA105" s="2831"/>
      <c r="AB105" s="2831"/>
      <c r="AC105" s="2831"/>
      <c r="AD105" s="2831"/>
      <c r="AE105" s="2831"/>
      <c r="AF105" s="2831"/>
      <c r="AG105" s="2831"/>
      <c r="AH105" s="2831"/>
      <c r="AI105" s="2831"/>
      <c r="AJ105" s="2831"/>
      <c r="AK105" s="2831"/>
      <c r="AL105" s="2831"/>
    </row>
    <row r="106" spans="1:38" ht="15.75">
      <c r="A106" s="5542"/>
      <c r="B106" s="2714">
        <v>22</v>
      </c>
      <c r="C106" s="2474"/>
      <c r="D106" s="2486"/>
      <c r="E106" s="2486"/>
      <c r="F106" s="2486"/>
      <c r="G106" s="2486"/>
      <c r="H106" s="2486"/>
      <c r="I106" s="2486"/>
      <c r="J106" s="2486"/>
      <c r="K106" s="2486"/>
      <c r="L106" s="2486"/>
      <c r="M106" s="2486"/>
      <c r="N106" s="3050"/>
      <c r="O106" s="3050"/>
      <c r="P106" s="2993"/>
      <c r="Q106" s="3173"/>
      <c r="R106" s="3149"/>
      <c r="S106" s="3149"/>
      <c r="T106" s="3149"/>
      <c r="U106" s="2180"/>
      <c r="V106" s="3149"/>
      <c r="W106" s="3149"/>
      <c r="X106" s="3149"/>
      <c r="Y106" s="2831"/>
      <c r="Z106" s="2831"/>
      <c r="AA106" s="2831"/>
      <c r="AB106" s="2831"/>
      <c r="AC106" s="2831"/>
      <c r="AD106" s="2831"/>
      <c r="AE106" s="2831"/>
      <c r="AF106" s="2831"/>
      <c r="AG106" s="2831"/>
      <c r="AH106" s="2831"/>
      <c r="AI106" s="2831"/>
      <c r="AJ106" s="2831"/>
      <c r="AK106" s="2831"/>
      <c r="AL106" s="2831"/>
    </row>
    <row r="107" spans="1:38" ht="15.75">
      <c r="A107" s="5542"/>
      <c r="B107" s="2714">
        <v>23</v>
      </c>
      <c r="C107" s="2474"/>
      <c r="D107" s="2486"/>
      <c r="E107" s="2486"/>
      <c r="F107" s="2486"/>
      <c r="G107" s="2486"/>
      <c r="H107" s="2486"/>
      <c r="I107" s="2486"/>
      <c r="J107" s="2486"/>
      <c r="K107" s="2486"/>
      <c r="L107" s="2486"/>
      <c r="M107" s="2486"/>
      <c r="N107" s="3050"/>
      <c r="O107" s="3050"/>
      <c r="P107" s="2993"/>
      <c r="Q107" s="3173"/>
      <c r="R107" s="3149"/>
      <c r="S107" s="3149"/>
      <c r="T107" s="3149"/>
      <c r="U107" s="2180"/>
      <c r="V107" s="3149"/>
      <c r="W107" s="3149"/>
      <c r="X107" s="3149"/>
      <c r="Y107" s="2831"/>
      <c r="Z107" s="2831"/>
      <c r="AA107" s="2831"/>
      <c r="AB107" s="2831"/>
      <c r="AC107" s="2831"/>
      <c r="AD107" s="2831"/>
      <c r="AE107" s="2831"/>
      <c r="AF107" s="2831"/>
      <c r="AG107" s="2831"/>
      <c r="AH107" s="2831"/>
      <c r="AI107" s="2831"/>
      <c r="AJ107" s="2831"/>
      <c r="AK107" s="2831"/>
      <c r="AL107" s="2831"/>
    </row>
    <row r="108" spans="1:38" ht="15.75">
      <c r="A108" s="5542"/>
      <c r="B108" s="2714">
        <v>24</v>
      </c>
      <c r="C108" s="2474"/>
      <c r="D108" s="2486"/>
      <c r="E108" s="2486"/>
      <c r="F108" s="2486"/>
      <c r="G108" s="2486"/>
      <c r="H108" s="2486"/>
      <c r="I108" s="2486"/>
      <c r="J108" s="2486"/>
      <c r="K108" s="2486"/>
      <c r="L108" s="2486"/>
      <c r="M108" s="2486"/>
      <c r="N108" s="3050"/>
      <c r="O108" s="3050"/>
      <c r="P108" s="2993"/>
      <c r="Q108" s="3173"/>
      <c r="R108" s="3149"/>
      <c r="S108" s="3149"/>
      <c r="T108" s="3149"/>
      <c r="U108" s="2180"/>
      <c r="V108" s="3149"/>
      <c r="W108" s="3149"/>
      <c r="X108" s="3149"/>
      <c r="Y108" s="2831"/>
      <c r="Z108" s="2831"/>
      <c r="AA108" s="2831"/>
      <c r="AB108" s="2831"/>
      <c r="AC108" s="2831"/>
      <c r="AD108" s="2831"/>
      <c r="AE108" s="2831"/>
      <c r="AF108" s="2831"/>
      <c r="AG108" s="2831"/>
      <c r="AH108" s="2831"/>
      <c r="AI108" s="2831"/>
      <c r="AJ108" s="2831"/>
      <c r="AK108" s="2831"/>
      <c r="AL108" s="2831"/>
    </row>
    <row r="109" spans="1:38" ht="15.75">
      <c r="A109" s="5542"/>
      <c r="B109" s="2714">
        <v>25</v>
      </c>
      <c r="C109" s="2474"/>
      <c r="D109" s="2486"/>
      <c r="E109" s="2486"/>
      <c r="F109" s="2486"/>
      <c r="G109" s="2486"/>
      <c r="H109" s="2486"/>
      <c r="I109" s="2486"/>
      <c r="J109" s="2486"/>
      <c r="K109" s="2486"/>
      <c r="L109" s="2486"/>
      <c r="M109" s="2486"/>
      <c r="N109" s="3050"/>
      <c r="O109" s="3050"/>
      <c r="P109" s="2993"/>
      <c r="Q109" s="3173"/>
      <c r="R109" s="3149"/>
      <c r="S109" s="3149"/>
      <c r="T109" s="3149"/>
      <c r="U109" s="2180"/>
      <c r="V109" s="3149"/>
      <c r="W109" s="3149"/>
      <c r="X109" s="3149"/>
      <c r="Y109" s="2831"/>
      <c r="Z109" s="2831"/>
      <c r="AA109" s="2831"/>
      <c r="AB109" s="2831"/>
      <c r="AC109" s="2831"/>
      <c r="AD109" s="2831"/>
      <c r="AE109" s="2831"/>
      <c r="AF109" s="2831"/>
      <c r="AG109" s="2831"/>
      <c r="AH109" s="2831"/>
      <c r="AI109" s="2831"/>
      <c r="AJ109" s="2831"/>
      <c r="AK109" s="2831"/>
      <c r="AL109" s="2831"/>
    </row>
    <row r="110" spans="1:38" ht="15.75">
      <c r="A110" s="5542"/>
      <c r="B110" s="2714">
        <v>26</v>
      </c>
      <c r="C110" s="2474"/>
      <c r="D110" s="2486"/>
      <c r="E110" s="2486"/>
      <c r="F110" s="2486"/>
      <c r="G110" s="2486"/>
      <c r="H110" s="2486"/>
      <c r="I110" s="2486"/>
      <c r="J110" s="2486"/>
      <c r="K110" s="2486"/>
      <c r="L110" s="2486"/>
      <c r="M110" s="2486"/>
      <c r="N110" s="3050"/>
      <c r="O110" s="3050"/>
      <c r="P110" s="2993"/>
      <c r="Q110" s="3173"/>
      <c r="R110" s="3149"/>
      <c r="S110" s="3149"/>
      <c r="T110" s="3149"/>
      <c r="U110" s="2180"/>
      <c r="V110" s="3149"/>
      <c r="W110" s="3149"/>
      <c r="X110" s="3149"/>
      <c r="Y110" s="2831"/>
      <c r="Z110" s="2831"/>
      <c r="AA110" s="2831"/>
      <c r="AB110" s="2831"/>
      <c r="AC110" s="2831"/>
      <c r="AD110" s="2831"/>
      <c r="AE110" s="2831"/>
      <c r="AF110" s="2831"/>
      <c r="AG110" s="2831"/>
      <c r="AH110" s="2831"/>
      <c r="AI110" s="2831"/>
      <c r="AJ110" s="2831"/>
      <c r="AK110" s="2831"/>
      <c r="AL110" s="2831"/>
    </row>
    <row r="111" spans="1:38" ht="15.75">
      <c r="A111" s="5542"/>
      <c r="B111" s="2714">
        <v>27</v>
      </c>
      <c r="C111" s="2474"/>
      <c r="D111" s="2486"/>
      <c r="E111" s="2486"/>
      <c r="F111" s="2486"/>
      <c r="G111" s="2486"/>
      <c r="H111" s="2486"/>
      <c r="I111" s="2486"/>
      <c r="J111" s="2486"/>
      <c r="K111" s="2486"/>
      <c r="L111" s="2486"/>
      <c r="M111" s="2486"/>
      <c r="N111" s="3050"/>
      <c r="O111" s="3050"/>
      <c r="P111" s="2993"/>
      <c r="Q111" s="3173"/>
      <c r="R111" s="3149"/>
      <c r="S111" s="3149"/>
      <c r="T111" s="3149"/>
      <c r="U111" s="2180"/>
      <c r="V111" s="3149"/>
      <c r="W111" s="3149"/>
      <c r="X111" s="3149"/>
      <c r="Y111" s="2831"/>
      <c r="Z111" s="2831"/>
      <c r="AA111" s="2831"/>
      <c r="AB111" s="2831"/>
      <c r="AC111" s="2831"/>
      <c r="AD111" s="2831"/>
      <c r="AE111" s="2831"/>
      <c r="AF111" s="2831"/>
      <c r="AG111" s="2831"/>
      <c r="AH111" s="2831"/>
      <c r="AI111" s="2831"/>
      <c r="AJ111" s="2831"/>
      <c r="AK111" s="2831"/>
      <c r="AL111" s="2831"/>
    </row>
    <row r="112" spans="1:38" ht="15.75">
      <c r="A112" s="5542"/>
      <c r="B112" s="2714">
        <v>28</v>
      </c>
      <c r="C112" s="2474"/>
      <c r="D112" s="2486"/>
      <c r="E112" s="2486"/>
      <c r="F112" s="2486"/>
      <c r="G112" s="2486"/>
      <c r="H112" s="2486"/>
      <c r="I112" s="2486"/>
      <c r="J112" s="2486"/>
      <c r="K112" s="2486"/>
      <c r="L112" s="2486"/>
      <c r="M112" s="2486"/>
      <c r="N112" s="3050"/>
      <c r="O112" s="3050"/>
      <c r="P112" s="2993"/>
      <c r="Q112" s="3173"/>
      <c r="R112" s="3149"/>
      <c r="S112" s="3149"/>
      <c r="T112" s="3149"/>
      <c r="U112" s="2180"/>
      <c r="V112" s="3149"/>
      <c r="W112" s="3149"/>
      <c r="X112" s="3149"/>
      <c r="Y112" s="2831"/>
      <c r="Z112" s="2831"/>
      <c r="AA112" s="2831"/>
      <c r="AB112" s="2831"/>
      <c r="AC112" s="2831"/>
      <c r="AD112" s="2831"/>
      <c r="AE112" s="2831"/>
      <c r="AF112" s="2831"/>
      <c r="AG112" s="2831"/>
      <c r="AH112" s="2831"/>
      <c r="AI112" s="2831"/>
      <c r="AJ112" s="2831"/>
      <c r="AK112" s="2831"/>
      <c r="AL112" s="2831"/>
    </row>
    <row r="113" spans="1:38" ht="15.75">
      <c r="A113" s="5542"/>
      <c r="B113" s="2714">
        <v>29</v>
      </c>
      <c r="C113" s="2474"/>
      <c r="D113" s="2486"/>
      <c r="E113" s="2486"/>
      <c r="F113" s="2486"/>
      <c r="G113" s="2486"/>
      <c r="H113" s="2486"/>
      <c r="I113" s="2486"/>
      <c r="J113" s="2486"/>
      <c r="K113" s="2486"/>
      <c r="L113" s="2486"/>
      <c r="M113" s="2486"/>
      <c r="N113" s="3050"/>
      <c r="O113" s="3050"/>
      <c r="P113" s="2993"/>
      <c r="Q113" s="3173"/>
      <c r="R113" s="3149"/>
      <c r="S113" s="3149"/>
      <c r="T113" s="3149"/>
      <c r="U113" s="2180"/>
      <c r="V113" s="3149"/>
      <c r="W113" s="3149"/>
      <c r="X113" s="3149"/>
      <c r="Y113" s="2831"/>
      <c r="Z113" s="2831"/>
      <c r="AA113" s="2831"/>
      <c r="AB113" s="2831"/>
      <c r="AC113" s="2831"/>
      <c r="AD113" s="2831"/>
      <c r="AE113" s="2831"/>
      <c r="AF113" s="2831"/>
      <c r="AG113" s="2831"/>
      <c r="AH113" s="2831"/>
      <c r="AI113" s="2831"/>
      <c r="AJ113" s="2831"/>
      <c r="AK113" s="2831"/>
      <c r="AL113" s="2831"/>
    </row>
    <row r="114" spans="1:38" ht="15.75">
      <c r="A114" s="5542"/>
      <c r="B114" s="2714">
        <v>30</v>
      </c>
      <c r="C114" s="2474"/>
      <c r="D114" s="2486"/>
      <c r="E114" s="2486"/>
      <c r="F114" s="2486"/>
      <c r="G114" s="2486"/>
      <c r="H114" s="2486"/>
      <c r="I114" s="2486"/>
      <c r="J114" s="2486"/>
      <c r="K114" s="2486"/>
      <c r="L114" s="2486"/>
      <c r="M114" s="2486"/>
      <c r="N114" s="3050"/>
      <c r="O114" s="3050"/>
      <c r="P114" s="2993"/>
      <c r="Q114" s="3173"/>
      <c r="R114" s="3149"/>
      <c r="S114" s="3149"/>
      <c r="T114" s="3149"/>
      <c r="U114" s="2180"/>
      <c r="V114" s="3149"/>
      <c r="W114" s="3149"/>
      <c r="X114" s="3149"/>
      <c r="Y114" s="2831"/>
      <c r="Z114" s="2831"/>
      <c r="AA114" s="2831"/>
      <c r="AB114" s="2831"/>
      <c r="AC114" s="2831"/>
      <c r="AD114" s="2831"/>
      <c r="AE114" s="2831"/>
      <c r="AF114" s="2831"/>
      <c r="AG114" s="2831"/>
      <c r="AH114" s="2831"/>
      <c r="AI114" s="2831"/>
      <c r="AJ114" s="2831"/>
      <c r="AK114" s="2831"/>
      <c r="AL114" s="2831"/>
    </row>
    <row r="115" spans="1:38" ht="15.75">
      <c r="A115" s="5542"/>
      <c r="B115" s="2714">
        <v>31</v>
      </c>
      <c r="C115" s="2474"/>
      <c r="D115" s="2486"/>
      <c r="E115" s="2486"/>
      <c r="F115" s="2486"/>
      <c r="G115" s="2486"/>
      <c r="H115" s="2486"/>
      <c r="I115" s="2486"/>
      <c r="J115" s="2486"/>
      <c r="K115" s="2486"/>
      <c r="L115" s="2486"/>
      <c r="M115" s="2486"/>
      <c r="N115" s="3050"/>
      <c r="O115" s="3050"/>
      <c r="P115" s="2993"/>
      <c r="Q115" s="3173"/>
      <c r="R115" s="3149"/>
      <c r="S115" s="3149"/>
      <c r="T115" s="3149"/>
      <c r="U115" s="2180"/>
      <c r="V115" s="3149"/>
      <c r="W115" s="3149"/>
      <c r="X115" s="3149"/>
      <c r="Y115" s="2831"/>
      <c r="Z115" s="2831"/>
      <c r="AA115" s="2831"/>
      <c r="AB115" s="2831"/>
      <c r="AC115" s="2831"/>
      <c r="AD115" s="2831"/>
      <c r="AE115" s="2831"/>
      <c r="AF115" s="2831"/>
      <c r="AG115" s="2831"/>
      <c r="AH115" s="2831"/>
      <c r="AI115" s="2831"/>
      <c r="AJ115" s="2831"/>
      <c r="AK115" s="2831"/>
      <c r="AL115" s="2831"/>
    </row>
    <row r="116" spans="1:38" ht="15.75">
      <c r="A116" s="5542"/>
      <c r="B116" s="2714">
        <v>32</v>
      </c>
      <c r="C116" s="2474"/>
      <c r="D116" s="2486"/>
      <c r="E116" s="2486"/>
      <c r="F116" s="2486"/>
      <c r="G116" s="2486"/>
      <c r="H116" s="2486"/>
      <c r="I116" s="2486"/>
      <c r="J116" s="2486"/>
      <c r="K116" s="2486"/>
      <c r="L116" s="2486"/>
      <c r="M116" s="2486"/>
      <c r="N116" s="3050"/>
      <c r="O116" s="3050"/>
      <c r="P116" s="2993"/>
      <c r="Q116" s="3173"/>
      <c r="R116" s="3149"/>
      <c r="S116" s="3149"/>
      <c r="T116" s="3149"/>
      <c r="U116" s="2180"/>
      <c r="V116" s="3149"/>
      <c r="W116" s="3149"/>
      <c r="X116" s="3149"/>
      <c r="Y116" s="2831"/>
      <c r="Z116" s="2831"/>
      <c r="AA116" s="2831"/>
      <c r="AB116" s="2831"/>
      <c r="AC116" s="2831"/>
      <c r="AD116" s="2831"/>
      <c r="AE116" s="2831"/>
      <c r="AF116" s="2831"/>
      <c r="AG116" s="2831"/>
      <c r="AH116" s="2831"/>
      <c r="AI116" s="2831"/>
      <c r="AJ116" s="2831"/>
      <c r="AK116" s="2831"/>
      <c r="AL116" s="2831"/>
    </row>
    <row r="117" spans="1:38" ht="15.75">
      <c r="A117" s="5542"/>
      <c r="B117" s="2714">
        <v>33</v>
      </c>
      <c r="C117" s="2474"/>
      <c r="D117" s="2486"/>
      <c r="E117" s="2486"/>
      <c r="F117" s="2486"/>
      <c r="G117" s="2486"/>
      <c r="H117" s="2486"/>
      <c r="I117" s="2486"/>
      <c r="J117" s="2486"/>
      <c r="K117" s="2486"/>
      <c r="L117" s="2486"/>
      <c r="M117" s="2486"/>
      <c r="N117" s="3050"/>
      <c r="O117" s="3050"/>
      <c r="P117" s="2993"/>
      <c r="Q117" s="3173"/>
      <c r="R117" s="3149"/>
      <c r="S117" s="3149"/>
      <c r="T117" s="3149"/>
      <c r="U117" s="2180"/>
      <c r="V117" s="3149"/>
      <c r="W117" s="3149"/>
      <c r="X117" s="3149"/>
      <c r="Y117" s="2831"/>
      <c r="Z117" s="2831"/>
      <c r="AA117" s="2831"/>
      <c r="AB117" s="2831"/>
      <c r="AC117" s="2831"/>
      <c r="AD117" s="2831"/>
      <c r="AE117" s="2831"/>
      <c r="AF117" s="2831"/>
      <c r="AG117" s="2831"/>
      <c r="AH117" s="2831"/>
      <c r="AI117" s="2831"/>
      <c r="AJ117" s="2831"/>
      <c r="AK117" s="2831"/>
      <c r="AL117" s="2831"/>
    </row>
    <row r="118" spans="1:38" ht="15.75">
      <c r="A118" s="5542"/>
      <c r="B118" s="2714">
        <v>34</v>
      </c>
      <c r="C118" s="2474"/>
      <c r="D118" s="2486"/>
      <c r="E118" s="2486"/>
      <c r="F118" s="2486"/>
      <c r="G118" s="2486"/>
      <c r="H118" s="2486"/>
      <c r="I118" s="2486"/>
      <c r="J118" s="2486"/>
      <c r="K118" s="2486"/>
      <c r="L118" s="2486"/>
      <c r="M118" s="2486"/>
      <c r="N118" s="3050"/>
      <c r="O118" s="3050"/>
      <c r="P118" s="2993"/>
      <c r="Q118" s="3173"/>
      <c r="R118" s="3149"/>
      <c r="S118" s="3149"/>
      <c r="T118" s="3149"/>
      <c r="U118" s="2180"/>
      <c r="V118" s="3149"/>
      <c r="W118" s="3149"/>
      <c r="X118" s="3149"/>
      <c r="Y118" s="2831"/>
      <c r="Z118" s="2831"/>
      <c r="AA118" s="2831"/>
      <c r="AB118" s="2831"/>
      <c r="AC118" s="2831"/>
      <c r="AD118" s="2831"/>
      <c r="AE118" s="2831"/>
      <c r="AF118" s="2831"/>
      <c r="AG118" s="2831"/>
      <c r="AH118" s="2831"/>
      <c r="AI118" s="2831"/>
      <c r="AJ118" s="2831"/>
      <c r="AK118" s="2831"/>
      <c r="AL118" s="2831"/>
    </row>
    <row r="119" spans="1:38" ht="15.75">
      <c r="A119" s="5542"/>
      <c r="B119" s="2714">
        <v>35</v>
      </c>
      <c r="C119" s="2474"/>
      <c r="D119" s="2486"/>
      <c r="E119" s="2486"/>
      <c r="F119" s="2486"/>
      <c r="G119" s="2486"/>
      <c r="H119" s="2486"/>
      <c r="I119" s="2486"/>
      <c r="J119" s="2486"/>
      <c r="K119" s="2486"/>
      <c r="L119" s="2486"/>
      <c r="M119" s="2486"/>
      <c r="N119" s="3050"/>
      <c r="O119" s="3050"/>
      <c r="P119" s="2993"/>
      <c r="Q119" s="3173"/>
      <c r="R119" s="3149"/>
      <c r="S119" s="3149"/>
      <c r="T119" s="3149"/>
      <c r="U119" s="2180"/>
      <c r="V119" s="3149"/>
      <c r="W119" s="3149"/>
      <c r="X119" s="3149"/>
      <c r="Y119" s="2831"/>
      <c r="Z119" s="2831"/>
      <c r="AA119" s="2831"/>
      <c r="AB119" s="2831"/>
      <c r="AC119" s="2831"/>
      <c r="AD119" s="2831"/>
      <c r="AE119" s="2831"/>
      <c r="AF119" s="2831"/>
      <c r="AG119" s="2831"/>
      <c r="AH119" s="2831"/>
      <c r="AI119" s="2831"/>
      <c r="AJ119" s="2831"/>
      <c r="AK119" s="2831"/>
      <c r="AL119" s="2831"/>
    </row>
    <row r="120" spans="1:38" ht="15.75">
      <c r="A120" s="5542"/>
      <c r="B120" s="2714">
        <v>36</v>
      </c>
      <c r="C120" s="2474"/>
      <c r="D120" s="2486"/>
      <c r="E120" s="2486"/>
      <c r="F120" s="2486"/>
      <c r="G120" s="2486"/>
      <c r="H120" s="2486"/>
      <c r="I120" s="2486"/>
      <c r="J120" s="2486"/>
      <c r="K120" s="2486"/>
      <c r="L120" s="2486"/>
      <c r="M120" s="2486"/>
      <c r="N120" s="3050"/>
      <c r="O120" s="3050"/>
      <c r="P120" s="2993"/>
      <c r="Q120" s="3173"/>
      <c r="R120" s="3149"/>
      <c r="S120" s="3149"/>
      <c r="T120" s="3149"/>
      <c r="U120" s="2180"/>
      <c r="V120" s="3149"/>
      <c r="W120" s="3149"/>
      <c r="X120" s="3149"/>
      <c r="Y120" s="2831"/>
      <c r="Z120" s="2831"/>
      <c r="AA120" s="2831"/>
      <c r="AB120" s="2831"/>
      <c r="AC120" s="2831"/>
      <c r="AD120" s="2831"/>
      <c r="AE120" s="2831"/>
      <c r="AF120" s="2831"/>
      <c r="AG120" s="2831"/>
      <c r="AH120" s="2831"/>
      <c r="AI120" s="2831"/>
      <c r="AJ120" s="2831"/>
      <c r="AK120" s="2831"/>
      <c r="AL120" s="2831"/>
    </row>
    <row r="121" spans="1:38" ht="15.75">
      <c r="A121" s="5542"/>
      <c r="B121" s="2714">
        <v>37</v>
      </c>
      <c r="C121" s="2474"/>
      <c r="D121" s="2486"/>
      <c r="E121" s="2486"/>
      <c r="F121" s="2486"/>
      <c r="G121" s="2486"/>
      <c r="H121" s="2486"/>
      <c r="I121" s="2486"/>
      <c r="J121" s="2486"/>
      <c r="K121" s="2486"/>
      <c r="L121" s="2486"/>
      <c r="M121" s="2486"/>
      <c r="N121" s="3050"/>
      <c r="O121" s="3050"/>
      <c r="P121" s="2993"/>
      <c r="Q121" s="3173"/>
      <c r="R121" s="3149"/>
      <c r="S121" s="3149"/>
      <c r="T121" s="3149"/>
      <c r="U121" s="2180"/>
      <c r="V121" s="3149"/>
      <c r="W121" s="3149"/>
      <c r="X121" s="3149"/>
      <c r="Y121" s="2831"/>
      <c r="Z121" s="2831"/>
      <c r="AA121" s="2831"/>
      <c r="AB121" s="2831"/>
      <c r="AC121" s="2831"/>
      <c r="AD121" s="2831"/>
      <c r="AE121" s="2831"/>
      <c r="AF121" s="2831"/>
      <c r="AG121" s="2831"/>
      <c r="AH121" s="2831"/>
      <c r="AI121" s="2831"/>
      <c r="AJ121" s="2831"/>
      <c r="AK121" s="2831"/>
      <c r="AL121" s="2831"/>
    </row>
    <row r="122" spans="1:38" ht="15.75">
      <c r="A122" s="5542"/>
      <c r="B122" s="2714">
        <v>38</v>
      </c>
      <c r="C122" s="2474"/>
      <c r="D122" s="2486"/>
      <c r="E122" s="2486"/>
      <c r="F122" s="2486"/>
      <c r="G122" s="2486"/>
      <c r="H122" s="2486"/>
      <c r="I122" s="2486"/>
      <c r="J122" s="2486"/>
      <c r="K122" s="2486"/>
      <c r="L122" s="2486"/>
      <c r="M122" s="2486"/>
      <c r="N122" s="3050"/>
      <c r="O122" s="3050"/>
      <c r="P122" s="2993"/>
      <c r="Q122" s="3173"/>
      <c r="R122" s="3149"/>
      <c r="S122" s="3149"/>
      <c r="T122" s="3149"/>
      <c r="U122" s="2180"/>
      <c r="V122" s="3149"/>
      <c r="W122" s="3149"/>
      <c r="X122" s="3149"/>
      <c r="Y122" s="2831"/>
      <c r="Z122" s="2831"/>
      <c r="AA122" s="2831"/>
      <c r="AB122" s="2831"/>
      <c r="AC122" s="2831"/>
      <c r="AD122" s="2831"/>
      <c r="AE122" s="2831"/>
      <c r="AF122" s="2831"/>
      <c r="AG122" s="2831"/>
      <c r="AH122" s="2831"/>
      <c r="AI122" s="2831"/>
      <c r="AJ122" s="2831"/>
      <c r="AK122" s="2831"/>
      <c r="AL122" s="2831"/>
    </row>
    <row r="123" spans="1:38" ht="15.75">
      <c r="A123" s="5542"/>
      <c r="B123" s="2714">
        <v>39</v>
      </c>
      <c r="C123" s="2474"/>
      <c r="D123" s="2486"/>
      <c r="E123" s="2486"/>
      <c r="F123" s="2486"/>
      <c r="G123" s="2486"/>
      <c r="H123" s="2486"/>
      <c r="I123" s="2486"/>
      <c r="J123" s="2486"/>
      <c r="K123" s="2486"/>
      <c r="L123" s="2486"/>
      <c r="M123" s="2486"/>
      <c r="N123" s="3050"/>
      <c r="O123" s="3050"/>
      <c r="P123" s="2993"/>
      <c r="Q123" s="3173"/>
      <c r="R123" s="3149"/>
      <c r="S123" s="3149"/>
      <c r="T123" s="3149"/>
      <c r="U123" s="2180"/>
      <c r="V123" s="3149"/>
      <c r="W123" s="3149"/>
      <c r="X123" s="3149"/>
      <c r="Y123" s="2831"/>
      <c r="Z123" s="2831"/>
      <c r="AA123" s="2831"/>
      <c r="AB123" s="2831"/>
      <c r="AC123" s="2831"/>
      <c r="AD123" s="2831"/>
      <c r="AE123" s="2831"/>
      <c r="AF123" s="2831"/>
      <c r="AG123" s="2831"/>
      <c r="AH123" s="2831"/>
      <c r="AI123" s="2831"/>
      <c r="AJ123" s="2831"/>
      <c r="AK123" s="2831"/>
      <c r="AL123" s="2831"/>
    </row>
    <row r="124" spans="1:38" ht="15.75">
      <c r="A124" s="5542"/>
      <c r="B124" s="2714">
        <v>40</v>
      </c>
      <c r="C124" s="2474"/>
      <c r="D124" s="2486"/>
      <c r="E124" s="2486"/>
      <c r="F124" s="2486"/>
      <c r="G124" s="2486"/>
      <c r="H124" s="2486"/>
      <c r="I124" s="2486"/>
      <c r="J124" s="2486"/>
      <c r="K124" s="2486"/>
      <c r="L124" s="2486"/>
      <c r="M124" s="2486"/>
      <c r="N124" s="3050"/>
      <c r="O124" s="3050"/>
      <c r="P124" s="2993"/>
      <c r="Q124" s="3173"/>
      <c r="R124" s="3149"/>
      <c r="S124" s="3149"/>
      <c r="T124" s="3149"/>
      <c r="U124" s="2180"/>
      <c r="V124" s="3149"/>
      <c r="W124" s="3149"/>
      <c r="X124" s="3149"/>
      <c r="Y124" s="2831"/>
      <c r="Z124" s="2831"/>
      <c r="AA124" s="2831"/>
      <c r="AB124" s="2831"/>
      <c r="AC124" s="2831"/>
      <c r="AD124" s="2831"/>
      <c r="AE124" s="2831"/>
      <c r="AF124" s="2831"/>
      <c r="AG124" s="2831"/>
      <c r="AH124" s="2831"/>
      <c r="AI124" s="2831"/>
      <c r="AJ124" s="2831"/>
      <c r="AK124" s="2831"/>
      <c r="AL124" s="2831"/>
    </row>
    <row r="125" spans="1:38" ht="15.75">
      <c r="A125" s="5542"/>
      <c r="B125" s="3053"/>
      <c r="C125" s="2474"/>
      <c r="D125" s="2424"/>
      <c r="E125" s="2424"/>
      <c r="F125" s="2424"/>
      <c r="G125" s="2424"/>
      <c r="H125" s="2424"/>
      <c r="I125" s="2169"/>
      <c r="J125" s="2169"/>
      <c r="K125" s="2169"/>
      <c r="L125" s="2169"/>
      <c r="M125" s="2169"/>
      <c r="N125" s="2509"/>
      <c r="O125" s="3050"/>
      <c r="P125" s="2993"/>
      <c r="Q125" s="3173"/>
      <c r="R125" s="3149"/>
      <c r="S125" s="3149"/>
      <c r="T125" s="3149"/>
      <c r="U125" s="2180"/>
      <c r="V125" s="3149"/>
      <c r="W125" s="3149"/>
      <c r="X125" s="3149"/>
      <c r="Y125" s="2831"/>
      <c r="Z125" s="2831"/>
      <c r="AA125" s="2831"/>
      <c r="AB125" s="2831"/>
      <c r="AC125" s="2831"/>
      <c r="AD125" s="2831"/>
      <c r="AE125" s="2831"/>
      <c r="AF125" s="2831"/>
      <c r="AG125" s="2831"/>
      <c r="AH125" s="2831"/>
      <c r="AI125" s="2831"/>
      <c r="AJ125" s="2831"/>
      <c r="AK125" s="2831"/>
      <c r="AL125" s="2831"/>
    </row>
    <row r="126" spans="1:38">
      <c r="A126" s="5542"/>
      <c r="B126" s="5555"/>
      <c r="C126" s="5556"/>
      <c r="D126" s="5556"/>
      <c r="E126" s="5556"/>
      <c r="F126" s="5556"/>
      <c r="G126" s="5556"/>
      <c r="H126" s="5556"/>
      <c r="I126" s="5556"/>
      <c r="J126" s="5556"/>
      <c r="K126" s="5556"/>
      <c r="L126" s="5556"/>
      <c r="M126" s="5556"/>
      <c r="N126" s="5556"/>
      <c r="O126" s="5556"/>
      <c r="P126" s="5557"/>
      <c r="Q126" s="3173"/>
      <c r="R126" s="3149"/>
      <c r="S126" s="3149"/>
      <c r="T126" s="3149"/>
      <c r="U126" s="2180"/>
      <c r="V126" s="3149"/>
      <c r="W126" s="3149"/>
      <c r="X126" s="3149"/>
      <c r="Y126" s="2831"/>
      <c r="Z126" s="2831"/>
      <c r="AA126" s="2831"/>
      <c r="AB126" s="2831"/>
      <c r="AC126" s="2831"/>
      <c r="AD126" s="2831"/>
      <c r="AE126" s="2831"/>
      <c r="AF126" s="2831"/>
      <c r="AG126" s="2831"/>
      <c r="AH126" s="2831"/>
      <c r="AI126" s="2831"/>
      <c r="AJ126" s="2831"/>
      <c r="AK126" s="2831"/>
      <c r="AL126" s="2831"/>
    </row>
    <row r="127" spans="1:38" ht="18.75">
      <c r="A127" s="5542"/>
      <c r="B127" s="2711"/>
      <c r="C127" s="2396" t="s">
        <v>314</v>
      </c>
      <c r="D127" s="2397"/>
      <c r="E127" s="2397"/>
      <c r="F127" s="2397"/>
      <c r="G127" s="5086" t="s">
        <v>463</v>
      </c>
      <c r="H127" s="5086"/>
      <c r="I127" s="5086"/>
      <c r="J127" s="5086"/>
      <c r="K127" s="5086"/>
      <c r="L127" s="5086"/>
      <c r="M127" s="5086"/>
      <c r="N127" s="5086"/>
      <c r="O127" s="5086"/>
      <c r="P127" s="2993"/>
      <c r="Q127" s="3173"/>
      <c r="R127" s="3149"/>
      <c r="S127" s="3149"/>
      <c r="T127" s="3149"/>
      <c r="U127" s="2180"/>
      <c r="V127" s="3149"/>
      <c r="W127" s="3149"/>
      <c r="X127" s="3149"/>
      <c r="Y127" s="2831"/>
      <c r="Z127" s="2831"/>
      <c r="AA127" s="2831"/>
      <c r="AB127" s="2831"/>
      <c r="AC127" s="2831"/>
      <c r="AD127" s="2831"/>
      <c r="AE127" s="2831"/>
      <c r="AF127" s="2831"/>
      <c r="AG127" s="2831"/>
      <c r="AH127" s="2831"/>
      <c r="AI127" s="2831"/>
      <c r="AJ127" s="2831"/>
      <c r="AK127" s="2831"/>
      <c r="AL127" s="2831"/>
    </row>
    <row r="128" spans="1:38" ht="15.75" customHeight="1">
      <c r="A128" s="5542"/>
      <c r="B128" s="2712"/>
      <c r="C128" s="2399" t="s">
        <v>334</v>
      </c>
      <c r="D128" s="2400" t="s">
        <v>374</v>
      </c>
      <c r="E128" s="2988"/>
      <c r="F128" s="2988"/>
      <c r="G128" s="5086"/>
      <c r="H128" s="5086"/>
      <c r="I128" s="5086"/>
      <c r="J128" s="5086"/>
      <c r="K128" s="5086"/>
      <c r="L128" s="5086"/>
      <c r="M128" s="5086"/>
      <c r="N128" s="5086"/>
      <c r="O128" s="5086"/>
      <c r="P128" s="2993"/>
      <c r="Q128" s="3173"/>
      <c r="R128" s="3149"/>
      <c r="S128" s="3149"/>
      <c r="T128" s="3149"/>
      <c r="U128" s="2180"/>
      <c r="V128" s="3149"/>
      <c r="W128" s="3149"/>
      <c r="X128" s="3149"/>
      <c r="Y128" s="2831"/>
      <c r="Z128" s="2831"/>
      <c r="AA128" s="2831"/>
      <c r="AB128" s="2831"/>
      <c r="AC128" s="2831"/>
      <c r="AD128" s="2831"/>
      <c r="AE128" s="2831"/>
      <c r="AF128" s="2831"/>
      <c r="AG128" s="2831"/>
      <c r="AH128" s="2831"/>
      <c r="AI128" s="2831"/>
      <c r="AJ128" s="2831"/>
      <c r="AK128" s="2831"/>
      <c r="AL128" s="2831"/>
    </row>
    <row r="129" spans="1:38" ht="15.75">
      <c r="A129" s="5542"/>
      <c r="B129" s="2712"/>
      <c r="C129" s="2172" t="s">
        <v>316</v>
      </c>
      <c r="D129" s="2396" t="s">
        <v>317</v>
      </c>
      <c r="E129" s="2988"/>
      <c r="F129" s="2988"/>
      <c r="G129" s="2396"/>
      <c r="H129" s="2507"/>
      <c r="I129" s="2507"/>
      <c r="J129" s="2507"/>
      <c r="K129" s="2507"/>
      <c r="L129" s="2507"/>
      <c r="M129" s="2507"/>
      <c r="N129" s="2507"/>
      <c r="O129" s="2507"/>
      <c r="P129" s="2993"/>
      <c r="Q129" s="3173"/>
      <c r="R129" s="3149"/>
      <c r="S129" s="3149"/>
      <c r="T129" s="3149"/>
      <c r="U129" s="2180"/>
      <c r="V129" s="3149"/>
      <c r="W129" s="3149"/>
      <c r="X129" s="3149"/>
      <c r="Y129" s="2831"/>
      <c r="Z129" s="2831"/>
      <c r="AA129" s="2831"/>
      <c r="AB129" s="2831"/>
      <c r="AC129" s="2831"/>
      <c r="AD129" s="2831"/>
      <c r="AE129" s="2831"/>
      <c r="AF129" s="2831"/>
      <c r="AG129" s="2831"/>
      <c r="AH129" s="2831"/>
      <c r="AI129" s="2831"/>
      <c r="AJ129" s="2831"/>
      <c r="AK129" s="2831"/>
      <c r="AL129" s="2831"/>
    </row>
    <row r="130" spans="1:38" ht="15.75">
      <c r="A130" s="5542"/>
      <c r="B130" s="2713"/>
      <c r="C130" s="2469"/>
      <c r="D130" s="2153"/>
      <c r="E130" s="2484"/>
      <c r="F130" s="2484"/>
      <c r="G130" s="2471"/>
      <c r="H130" s="2485"/>
      <c r="I130" s="2485"/>
      <c r="J130" s="2485"/>
      <c r="K130" s="2485"/>
      <c r="L130" s="2485"/>
      <c r="M130" s="2485"/>
      <c r="N130" s="2485"/>
      <c r="O130" s="2485"/>
      <c r="P130" s="2993"/>
      <c r="Q130" s="3173"/>
      <c r="R130" s="3149"/>
      <c r="S130" s="3149"/>
      <c r="T130" s="3149"/>
      <c r="U130" s="2180"/>
      <c r="V130" s="3149"/>
      <c r="W130" s="3149"/>
      <c r="X130" s="3149"/>
      <c r="Y130" s="2831"/>
      <c r="Z130" s="2831"/>
      <c r="AA130" s="2831"/>
      <c r="AB130" s="2831"/>
      <c r="AC130" s="2831"/>
      <c r="AD130" s="2831"/>
      <c r="AE130" s="2831"/>
      <c r="AF130" s="2831"/>
      <c r="AG130" s="2831"/>
      <c r="AH130" s="2831"/>
      <c r="AI130" s="2831"/>
      <c r="AJ130" s="2831"/>
      <c r="AK130" s="2831"/>
      <c r="AL130" s="2831"/>
    </row>
    <row r="131" spans="1:38" ht="15.75">
      <c r="A131" s="5542"/>
      <c r="B131" s="2714">
        <v>1</v>
      </c>
      <c r="C131" s="2474" t="s">
        <v>442</v>
      </c>
      <c r="D131" s="2486"/>
      <c r="E131" s="2486"/>
      <c r="F131" s="2486"/>
      <c r="G131" s="2486"/>
      <c r="H131" s="2486"/>
      <c r="I131" s="2486"/>
      <c r="J131" s="2486"/>
      <c r="K131" s="2486"/>
      <c r="L131" s="2486"/>
      <c r="M131" s="2486"/>
      <c r="N131" s="3050"/>
      <c r="O131" s="3050"/>
      <c r="P131" s="2993"/>
      <c r="Q131" s="3173"/>
      <c r="R131" s="3149"/>
      <c r="S131" s="3149"/>
      <c r="T131" s="3149"/>
      <c r="U131" s="2180"/>
      <c r="V131" s="3149"/>
      <c r="W131" s="3149"/>
      <c r="X131" s="3149"/>
      <c r="Y131" s="2831"/>
      <c r="Z131" s="2831"/>
      <c r="AA131" s="2831"/>
      <c r="AB131" s="2831"/>
      <c r="AC131" s="2831"/>
      <c r="AD131" s="2831"/>
      <c r="AE131" s="2831"/>
      <c r="AF131" s="2831"/>
      <c r="AG131" s="2831"/>
      <c r="AH131" s="2831"/>
      <c r="AI131" s="2831"/>
      <c r="AJ131" s="2831"/>
      <c r="AK131" s="2831"/>
      <c r="AL131" s="2831"/>
    </row>
    <row r="132" spans="1:38" ht="15.75">
      <c r="A132" s="5542"/>
      <c r="B132" s="2714">
        <v>2</v>
      </c>
      <c r="C132" s="2474"/>
      <c r="D132" s="2486"/>
      <c r="E132" s="2486"/>
      <c r="F132" s="2486"/>
      <c r="G132" s="2486"/>
      <c r="H132" s="2486"/>
      <c r="I132" s="2486"/>
      <c r="J132" s="2486"/>
      <c r="K132" s="2486"/>
      <c r="L132" s="2486"/>
      <c r="M132" s="2486"/>
      <c r="N132" s="3050"/>
      <c r="O132" s="3050"/>
      <c r="P132" s="2993"/>
      <c r="Q132" s="3173"/>
      <c r="R132" s="3149"/>
      <c r="S132" s="3149"/>
      <c r="T132" s="3149"/>
      <c r="U132" s="2180"/>
      <c r="V132" s="3149"/>
      <c r="W132" s="3149"/>
      <c r="X132" s="3149"/>
      <c r="Y132" s="2831"/>
      <c r="Z132" s="2831"/>
      <c r="AA132" s="2831"/>
      <c r="AB132" s="2831"/>
      <c r="AC132" s="2831"/>
      <c r="AD132" s="2831"/>
      <c r="AE132" s="2831"/>
      <c r="AF132" s="2831"/>
      <c r="AG132" s="2831"/>
      <c r="AH132" s="2831"/>
      <c r="AI132" s="2831"/>
      <c r="AJ132" s="2831"/>
      <c r="AK132" s="2831"/>
      <c r="AL132" s="2831"/>
    </row>
    <row r="133" spans="1:38" ht="15.75">
      <c r="A133" s="5542"/>
      <c r="B133" s="2714">
        <v>3</v>
      </c>
      <c r="C133" s="2474" t="s">
        <v>376</v>
      </c>
      <c r="D133" s="2486"/>
      <c r="E133" s="2486"/>
      <c r="F133" s="2486"/>
      <c r="G133" s="2486"/>
      <c r="H133" s="2486"/>
      <c r="I133" s="2486"/>
      <c r="J133" s="2486"/>
      <c r="K133" s="2486"/>
      <c r="L133" s="2486"/>
      <c r="M133" s="2486"/>
      <c r="N133" s="3050"/>
      <c r="O133" s="3050"/>
      <c r="P133" s="2993"/>
      <c r="Q133" s="3173"/>
      <c r="R133" s="3149"/>
      <c r="S133" s="3149"/>
      <c r="T133" s="3149"/>
      <c r="U133" s="2180"/>
      <c r="V133" s="3149"/>
      <c r="W133" s="3149"/>
      <c r="X133" s="3149"/>
      <c r="Y133" s="2831"/>
      <c r="Z133" s="2831"/>
      <c r="AA133" s="2831"/>
      <c r="AB133" s="2831"/>
      <c r="AC133" s="2831"/>
      <c r="AD133" s="2831"/>
      <c r="AE133" s="2831"/>
      <c r="AF133" s="2831"/>
      <c r="AG133" s="2831"/>
      <c r="AH133" s="2831"/>
      <c r="AI133" s="2831"/>
      <c r="AJ133" s="2831"/>
      <c r="AK133" s="2831"/>
      <c r="AL133" s="2831"/>
    </row>
    <row r="134" spans="1:38" ht="15.75">
      <c r="A134" s="5542"/>
      <c r="B134" s="2714">
        <v>4</v>
      </c>
      <c r="C134" s="2474"/>
      <c r="D134" s="2486"/>
      <c r="E134" s="2486"/>
      <c r="F134" s="2486"/>
      <c r="G134" s="2486"/>
      <c r="H134" s="2486"/>
      <c r="I134" s="2486"/>
      <c r="J134" s="2486"/>
      <c r="K134" s="2486"/>
      <c r="L134" s="2486"/>
      <c r="M134" s="2486"/>
      <c r="N134" s="3050"/>
      <c r="O134" s="3050"/>
      <c r="P134" s="2993"/>
      <c r="Q134" s="3173"/>
      <c r="R134" s="3149"/>
      <c r="S134" s="3149"/>
      <c r="T134" s="3149"/>
      <c r="U134" s="2180"/>
      <c r="V134" s="3149"/>
      <c r="W134" s="3149"/>
      <c r="X134" s="3149"/>
      <c r="Y134" s="2831"/>
      <c r="Z134" s="2831"/>
      <c r="AA134" s="2831"/>
      <c r="AB134" s="2831"/>
      <c r="AC134" s="2831"/>
      <c r="AD134" s="2831"/>
      <c r="AE134" s="2831"/>
      <c r="AF134" s="2831"/>
      <c r="AG134" s="2831"/>
      <c r="AH134" s="2831"/>
      <c r="AI134" s="2831"/>
      <c r="AJ134" s="2831"/>
      <c r="AK134" s="2831"/>
      <c r="AL134" s="2831"/>
    </row>
    <row r="135" spans="1:38" ht="15.75">
      <c r="A135" s="5542"/>
      <c r="B135" s="2714">
        <v>5</v>
      </c>
      <c r="C135" s="2474" t="s">
        <v>317</v>
      </c>
      <c r="D135" s="2486"/>
      <c r="E135" s="2486"/>
      <c r="F135" s="2486"/>
      <c r="G135" s="2486"/>
      <c r="H135" s="2486"/>
      <c r="I135" s="2486"/>
      <c r="J135" s="2486"/>
      <c r="K135" s="2486"/>
      <c r="L135" s="2486"/>
      <c r="M135" s="2486"/>
      <c r="N135" s="3050"/>
      <c r="O135" s="3050"/>
      <c r="P135" s="2993"/>
      <c r="Q135" s="3173"/>
      <c r="R135" s="3149"/>
      <c r="S135" s="3149"/>
      <c r="T135" s="3149"/>
      <c r="U135" s="2180"/>
      <c r="V135" s="3149"/>
      <c r="W135" s="3149"/>
      <c r="X135" s="3149"/>
      <c r="Y135" s="2831"/>
      <c r="Z135" s="2831"/>
      <c r="AA135" s="2831"/>
      <c r="AB135" s="2831"/>
      <c r="AC135" s="2831"/>
      <c r="AD135" s="2831"/>
      <c r="AE135" s="2831"/>
      <c r="AF135" s="2831"/>
      <c r="AG135" s="2831"/>
      <c r="AH135" s="2831"/>
      <c r="AI135" s="2831"/>
      <c r="AJ135" s="2831"/>
      <c r="AK135" s="2831"/>
      <c r="AL135" s="2831"/>
    </row>
    <row r="136" spans="1:38" ht="15.75">
      <c r="A136" s="5542"/>
      <c r="B136" s="2714">
        <v>6</v>
      </c>
      <c r="C136" s="2474"/>
      <c r="D136" s="2486"/>
      <c r="E136" s="2486"/>
      <c r="F136" s="2486"/>
      <c r="G136" s="2486"/>
      <c r="H136" s="2486"/>
      <c r="I136" s="2486"/>
      <c r="J136" s="2486"/>
      <c r="K136" s="2486"/>
      <c r="L136" s="2486"/>
      <c r="M136" s="2486"/>
      <c r="N136" s="3050"/>
      <c r="O136" s="3050"/>
      <c r="P136" s="2993"/>
      <c r="Q136" s="3173"/>
      <c r="R136" s="3149"/>
      <c r="S136" s="3149"/>
      <c r="T136" s="3149"/>
      <c r="U136" s="2180"/>
      <c r="V136" s="3149"/>
      <c r="W136" s="3149"/>
      <c r="X136" s="3149"/>
      <c r="Y136" s="2831"/>
      <c r="Z136" s="2831"/>
      <c r="AA136" s="2831"/>
      <c r="AB136" s="2831"/>
      <c r="AC136" s="2831"/>
      <c r="AD136" s="2831"/>
      <c r="AE136" s="2831"/>
      <c r="AF136" s="2831"/>
      <c r="AG136" s="2831"/>
      <c r="AH136" s="2831"/>
      <c r="AI136" s="2831"/>
      <c r="AJ136" s="2831"/>
      <c r="AK136" s="2831"/>
      <c r="AL136" s="2831"/>
    </row>
    <row r="137" spans="1:38" ht="15.75">
      <c r="A137" s="5542"/>
      <c r="B137" s="2714">
        <v>7</v>
      </c>
      <c r="C137" s="2474" t="s">
        <v>377</v>
      </c>
      <c r="D137" s="2486"/>
      <c r="E137" s="2486"/>
      <c r="F137" s="2486"/>
      <c r="G137" s="2486"/>
      <c r="H137" s="2486"/>
      <c r="I137" s="2486"/>
      <c r="J137" s="2486"/>
      <c r="K137" s="2486"/>
      <c r="L137" s="2486"/>
      <c r="M137" s="2486"/>
      <c r="N137" s="3050"/>
      <c r="O137" s="3050"/>
      <c r="P137" s="2993"/>
      <c r="Q137" s="3173"/>
      <c r="R137" s="3149"/>
      <c r="S137" s="3149"/>
      <c r="T137" s="3149"/>
      <c r="U137" s="2180"/>
      <c r="V137" s="3149"/>
      <c r="W137" s="3149"/>
      <c r="X137" s="3149"/>
      <c r="Y137" s="2831"/>
      <c r="Z137" s="2831"/>
      <c r="AA137" s="2831"/>
      <c r="AB137" s="2831"/>
      <c r="AC137" s="2831"/>
      <c r="AD137" s="2831"/>
      <c r="AE137" s="2831"/>
      <c r="AF137" s="2831"/>
      <c r="AG137" s="2831"/>
      <c r="AH137" s="2831"/>
      <c r="AI137" s="2831"/>
      <c r="AJ137" s="2831"/>
      <c r="AK137" s="2831"/>
      <c r="AL137" s="2831"/>
    </row>
    <row r="138" spans="1:38" ht="15.75">
      <c r="A138" s="5542"/>
      <c r="B138" s="2714">
        <v>8</v>
      </c>
      <c r="C138" s="2474"/>
      <c r="D138" s="2486"/>
      <c r="E138" s="2486"/>
      <c r="F138" s="2486"/>
      <c r="G138" s="2486"/>
      <c r="H138" s="2486"/>
      <c r="I138" s="2486"/>
      <c r="J138" s="2486"/>
      <c r="K138" s="2486"/>
      <c r="L138" s="2486"/>
      <c r="M138" s="2486"/>
      <c r="N138" s="3050"/>
      <c r="O138" s="3050"/>
      <c r="P138" s="2993"/>
      <c r="Q138" s="3173"/>
      <c r="R138" s="3149"/>
      <c r="S138" s="3149"/>
      <c r="T138" s="3149"/>
      <c r="U138" s="2180"/>
      <c r="V138" s="3149"/>
      <c r="W138" s="3149"/>
      <c r="X138" s="3149"/>
      <c r="Y138" s="2831"/>
      <c r="Z138" s="2831"/>
      <c r="AA138" s="2831"/>
      <c r="AB138" s="2831"/>
      <c r="AC138" s="2831"/>
      <c r="AD138" s="2831"/>
      <c r="AE138" s="2831"/>
      <c r="AF138" s="2831"/>
      <c r="AG138" s="2831"/>
      <c r="AH138" s="2831"/>
      <c r="AI138" s="2831"/>
      <c r="AJ138" s="2831"/>
      <c r="AK138" s="2831"/>
      <c r="AL138" s="2831"/>
    </row>
    <row r="139" spans="1:38" ht="15.75">
      <c r="A139" s="5542"/>
      <c r="B139" s="2714">
        <v>9</v>
      </c>
      <c r="C139" s="2474" t="s">
        <v>378</v>
      </c>
      <c r="D139" s="2486"/>
      <c r="E139" s="2486"/>
      <c r="F139" s="2486"/>
      <c r="G139" s="2486"/>
      <c r="H139" s="2486"/>
      <c r="I139" s="2486"/>
      <c r="J139" s="2486"/>
      <c r="K139" s="2486"/>
      <c r="L139" s="2486"/>
      <c r="M139" s="2486"/>
      <c r="N139" s="3050"/>
      <c r="O139" s="3050"/>
      <c r="P139" s="2993"/>
      <c r="Q139" s="3173"/>
      <c r="R139" s="3149"/>
      <c r="S139" s="3149"/>
      <c r="T139" s="3149"/>
      <c r="U139" s="2180"/>
      <c r="V139" s="3149"/>
      <c r="W139" s="3149"/>
      <c r="X139" s="3149"/>
      <c r="Y139" s="2831"/>
      <c r="Z139" s="2831"/>
      <c r="AA139" s="2831"/>
      <c r="AB139" s="2831"/>
      <c r="AC139" s="2831"/>
      <c r="AD139" s="2831"/>
      <c r="AE139" s="2831"/>
      <c r="AF139" s="2831"/>
      <c r="AG139" s="2831"/>
      <c r="AH139" s="2831"/>
      <c r="AI139" s="2831"/>
      <c r="AJ139" s="2831"/>
      <c r="AK139" s="2831"/>
      <c r="AL139" s="2831"/>
    </row>
    <row r="140" spans="1:38" ht="15.75">
      <c r="A140" s="5542"/>
      <c r="B140" s="2714">
        <v>10</v>
      </c>
      <c r="C140" s="2474"/>
      <c r="D140" s="2486"/>
      <c r="E140" s="2486"/>
      <c r="F140" s="2486"/>
      <c r="G140" s="2486"/>
      <c r="H140" s="2486"/>
      <c r="I140" s="2486"/>
      <c r="J140" s="2486"/>
      <c r="K140" s="2486"/>
      <c r="L140" s="2486"/>
      <c r="M140" s="2486"/>
      <c r="N140" s="3050"/>
      <c r="O140" s="3050"/>
      <c r="P140" s="2993"/>
      <c r="Q140" s="3173"/>
      <c r="R140" s="3149"/>
      <c r="S140" s="3149"/>
      <c r="T140" s="3149"/>
      <c r="U140" s="2180"/>
      <c r="V140" s="3149"/>
      <c r="W140" s="3149"/>
      <c r="X140" s="3149"/>
      <c r="Y140" s="2831"/>
      <c r="Z140" s="2831"/>
      <c r="AA140" s="2831"/>
      <c r="AB140" s="2831"/>
      <c r="AC140" s="2831"/>
      <c r="AD140" s="2831"/>
      <c r="AE140" s="2831"/>
      <c r="AF140" s="2831"/>
      <c r="AG140" s="2831"/>
      <c r="AH140" s="2831"/>
      <c r="AI140" s="2831"/>
      <c r="AJ140" s="2831"/>
      <c r="AK140" s="2831"/>
      <c r="AL140" s="2831"/>
    </row>
    <row r="141" spans="1:38" ht="15.75">
      <c r="A141" s="5542"/>
      <c r="B141" s="2714">
        <v>11</v>
      </c>
      <c r="C141" s="2474"/>
      <c r="D141" s="2486"/>
      <c r="E141" s="2486"/>
      <c r="F141" s="2486"/>
      <c r="G141" s="2486"/>
      <c r="H141" s="2486"/>
      <c r="I141" s="2486"/>
      <c r="J141" s="2486"/>
      <c r="K141" s="2486"/>
      <c r="L141" s="2486"/>
      <c r="M141" s="2486"/>
      <c r="N141" s="3050"/>
      <c r="O141" s="3050"/>
      <c r="P141" s="2993"/>
      <c r="Q141" s="3173"/>
      <c r="R141" s="3149"/>
      <c r="S141" s="3149"/>
      <c r="T141" s="3149"/>
      <c r="U141" s="2180"/>
      <c r="V141" s="3149"/>
      <c r="W141" s="3149"/>
      <c r="X141" s="3149"/>
      <c r="Y141" s="2831"/>
      <c r="Z141" s="2831"/>
      <c r="AA141" s="2831"/>
      <c r="AB141" s="2831"/>
      <c r="AC141" s="2831"/>
      <c r="AD141" s="2831"/>
      <c r="AE141" s="2831"/>
      <c r="AF141" s="2831"/>
      <c r="AG141" s="2831"/>
      <c r="AH141" s="2831"/>
      <c r="AI141" s="2831"/>
      <c r="AJ141" s="2831"/>
      <c r="AK141" s="2831"/>
      <c r="AL141" s="2831"/>
    </row>
    <row r="142" spans="1:38" ht="15.75">
      <c r="A142" s="5542"/>
      <c r="B142" s="2714">
        <v>12</v>
      </c>
      <c r="C142" s="2474"/>
      <c r="D142" s="2486"/>
      <c r="E142" s="2486"/>
      <c r="F142" s="2486"/>
      <c r="G142" s="2486"/>
      <c r="H142" s="2486"/>
      <c r="I142" s="2486"/>
      <c r="J142" s="2486"/>
      <c r="K142" s="2486"/>
      <c r="L142" s="2486"/>
      <c r="M142" s="2486"/>
      <c r="N142" s="3050"/>
      <c r="O142" s="3050"/>
      <c r="P142" s="2993"/>
      <c r="Q142" s="3173"/>
      <c r="R142" s="3149"/>
      <c r="S142" s="3149"/>
      <c r="T142" s="3149"/>
      <c r="U142" s="2180"/>
      <c r="V142" s="3149"/>
      <c r="W142" s="3149"/>
      <c r="X142" s="3149"/>
      <c r="Y142" s="2831"/>
      <c r="Z142" s="2831"/>
      <c r="AA142" s="2831"/>
      <c r="AB142" s="2831"/>
      <c r="AC142" s="2831"/>
      <c r="AD142" s="2831"/>
      <c r="AE142" s="2831"/>
      <c r="AF142" s="2831"/>
      <c r="AG142" s="2831"/>
      <c r="AH142" s="2831"/>
      <c r="AI142" s="2831"/>
      <c r="AJ142" s="2831"/>
      <c r="AK142" s="2831"/>
      <c r="AL142" s="2831"/>
    </row>
    <row r="143" spans="1:38" ht="15.75">
      <c r="A143" s="5542"/>
      <c r="B143" s="2714">
        <v>13</v>
      </c>
      <c r="C143" s="2474"/>
      <c r="D143" s="2486"/>
      <c r="E143" s="2486"/>
      <c r="F143" s="2486"/>
      <c r="G143" s="2486"/>
      <c r="H143" s="2486"/>
      <c r="I143" s="2486"/>
      <c r="J143" s="2486"/>
      <c r="K143" s="2486"/>
      <c r="L143" s="2486"/>
      <c r="M143" s="2486"/>
      <c r="N143" s="3050"/>
      <c r="O143" s="3050"/>
      <c r="P143" s="2993"/>
      <c r="Q143" s="3173"/>
      <c r="R143" s="3149"/>
      <c r="S143" s="3149"/>
      <c r="T143" s="3149"/>
      <c r="U143" s="2180"/>
      <c r="V143" s="3149"/>
      <c r="W143" s="3149"/>
      <c r="X143" s="3149"/>
      <c r="Y143" s="2831"/>
      <c r="Z143" s="2831"/>
      <c r="AA143" s="2831"/>
      <c r="AB143" s="2831"/>
      <c r="AC143" s="2831"/>
      <c r="AD143" s="2831"/>
      <c r="AE143" s="2831"/>
      <c r="AF143" s="2831"/>
      <c r="AG143" s="2831"/>
      <c r="AH143" s="2831"/>
      <c r="AI143" s="2831"/>
      <c r="AJ143" s="2831"/>
      <c r="AK143" s="2831"/>
      <c r="AL143" s="2831"/>
    </row>
    <row r="144" spans="1:38" ht="15.75">
      <c r="A144" s="5542"/>
      <c r="B144" s="2714">
        <v>14</v>
      </c>
      <c r="C144" s="2474"/>
      <c r="D144" s="2486"/>
      <c r="E144" s="2486"/>
      <c r="F144" s="2486"/>
      <c r="G144" s="2486"/>
      <c r="H144" s="2486"/>
      <c r="I144" s="2486"/>
      <c r="J144" s="2486"/>
      <c r="K144" s="2486"/>
      <c r="L144" s="2486"/>
      <c r="M144" s="2486"/>
      <c r="N144" s="3050"/>
      <c r="O144" s="3050"/>
      <c r="P144" s="2993"/>
      <c r="Q144" s="3173"/>
      <c r="R144" s="3149"/>
      <c r="S144" s="3149"/>
      <c r="T144" s="3149"/>
      <c r="U144" s="2180"/>
      <c r="V144" s="3149"/>
      <c r="W144" s="3149"/>
      <c r="X144" s="3149"/>
      <c r="Y144" s="2831"/>
      <c r="Z144" s="2831"/>
      <c r="AA144" s="2831"/>
      <c r="AB144" s="2831"/>
      <c r="AC144" s="2831"/>
      <c r="AD144" s="2831"/>
      <c r="AE144" s="2831"/>
      <c r="AF144" s="2831"/>
      <c r="AG144" s="2831"/>
      <c r="AH144" s="2831"/>
      <c r="AI144" s="2831"/>
      <c r="AJ144" s="2831"/>
      <c r="AK144" s="2831"/>
      <c r="AL144" s="2831"/>
    </row>
    <row r="145" spans="1:38" ht="15.75">
      <c r="A145" s="5542"/>
      <c r="B145" s="2714">
        <v>15</v>
      </c>
      <c r="C145" s="2474"/>
      <c r="D145" s="2486"/>
      <c r="E145" s="2486"/>
      <c r="F145" s="2486"/>
      <c r="G145" s="2486"/>
      <c r="H145" s="2486"/>
      <c r="I145" s="2486"/>
      <c r="J145" s="2486"/>
      <c r="K145" s="2486"/>
      <c r="L145" s="2486"/>
      <c r="M145" s="2486"/>
      <c r="N145" s="3050"/>
      <c r="O145" s="3050"/>
      <c r="P145" s="2993"/>
      <c r="Q145" s="3173"/>
      <c r="R145" s="3149"/>
      <c r="S145" s="3149"/>
      <c r="T145" s="3149"/>
      <c r="U145" s="2180"/>
      <c r="V145" s="3149"/>
      <c r="W145" s="3149"/>
      <c r="X145" s="3149"/>
      <c r="Y145" s="2831"/>
      <c r="Z145" s="2831"/>
      <c r="AA145" s="2831"/>
      <c r="AB145" s="2831"/>
      <c r="AC145" s="2831"/>
      <c r="AD145" s="2831"/>
      <c r="AE145" s="2831"/>
      <c r="AF145" s="2831"/>
      <c r="AG145" s="2831"/>
      <c r="AH145" s="2831"/>
      <c r="AI145" s="2831"/>
      <c r="AJ145" s="2831"/>
      <c r="AK145" s="2831"/>
      <c r="AL145" s="2831"/>
    </row>
    <row r="146" spans="1:38" ht="15.75">
      <c r="A146" s="5542"/>
      <c r="B146" s="2714">
        <v>16</v>
      </c>
      <c r="C146" s="2474"/>
      <c r="D146" s="2486"/>
      <c r="E146" s="2486"/>
      <c r="F146" s="2486"/>
      <c r="G146" s="2486"/>
      <c r="H146" s="2486"/>
      <c r="I146" s="2486"/>
      <c r="J146" s="2486"/>
      <c r="K146" s="2486"/>
      <c r="L146" s="2486"/>
      <c r="M146" s="2486"/>
      <c r="N146" s="3050"/>
      <c r="O146" s="3050"/>
      <c r="P146" s="2993"/>
      <c r="Q146" s="3173"/>
      <c r="R146" s="3149"/>
      <c r="S146" s="3149"/>
      <c r="T146" s="3149"/>
      <c r="U146" s="2180"/>
      <c r="V146" s="3149"/>
      <c r="W146" s="3149"/>
      <c r="X146" s="3149"/>
      <c r="Y146" s="2831"/>
      <c r="Z146" s="2831"/>
      <c r="AA146" s="2831"/>
      <c r="AB146" s="2831"/>
      <c r="AC146" s="2831"/>
      <c r="AD146" s="2831"/>
      <c r="AE146" s="2831"/>
      <c r="AF146" s="2831"/>
      <c r="AG146" s="2831"/>
      <c r="AH146" s="2831"/>
      <c r="AI146" s="2831"/>
      <c r="AJ146" s="2831"/>
      <c r="AK146" s="2831"/>
      <c r="AL146" s="2831"/>
    </row>
    <row r="147" spans="1:38" ht="15.75">
      <c r="A147" s="5542"/>
      <c r="B147" s="2714">
        <v>17</v>
      </c>
      <c r="C147" s="2474"/>
      <c r="D147" s="2486"/>
      <c r="E147" s="2486"/>
      <c r="F147" s="2486"/>
      <c r="G147" s="2486"/>
      <c r="H147" s="2486"/>
      <c r="I147" s="2486"/>
      <c r="J147" s="2486"/>
      <c r="K147" s="2486"/>
      <c r="L147" s="2486"/>
      <c r="M147" s="2486"/>
      <c r="N147" s="3050"/>
      <c r="O147" s="3050"/>
      <c r="P147" s="2993"/>
      <c r="Q147" s="3173"/>
      <c r="R147" s="3149"/>
      <c r="S147" s="3149"/>
      <c r="T147" s="3149"/>
      <c r="U147" s="2180"/>
      <c r="V147" s="3149"/>
      <c r="W147" s="3149"/>
      <c r="X147" s="3149"/>
      <c r="Y147" s="2831"/>
      <c r="Z147" s="2831"/>
      <c r="AA147" s="2831"/>
      <c r="AB147" s="2831"/>
      <c r="AC147" s="2831"/>
      <c r="AD147" s="2831"/>
      <c r="AE147" s="2831"/>
      <c r="AF147" s="2831"/>
      <c r="AG147" s="2831"/>
      <c r="AH147" s="2831"/>
      <c r="AI147" s="2831"/>
      <c r="AJ147" s="2831"/>
      <c r="AK147" s="2831"/>
      <c r="AL147" s="2831"/>
    </row>
    <row r="148" spans="1:38" ht="15.75">
      <c r="A148" s="5542"/>
      <c r="B148" s="2714">
        <v>18</v>
      </c>
      <c r="C148" s="2474"/>
      <c r="D148" s="2486"/>
      <c r="E148" s="2486"/>
      <c r="F148" s="2486"/>
      <c r="G148" s="2486"/>
      <c r="H148" s="2486"/>
      <c r="I148" s="2486"/>
      <c r="J148" s="2486"/>
      <c r="K148" s="2486"/>
      <c r="L148" s="2486"/>
      <c r="M148" s="2486"/>
      <c r="N148" s="3050"/>
      <c r="O148" s="3050"/>
      <c r="P148" s="2993"/>
      <c r="Q148" s="3173"/>
      <c r="R148" s="3149"/>
      <c r="S148" s="3149"/>
      <c r="T148" s="3149"/>
      <c r="U148" s="2180"/>
      <c r="V148" s="3149"/>
      <c r="W148" s="3149"/>
      <c r="X148" s="3149"/>
      <c r="Y148" s="2831"/>
      <c r="Z148" s="2831"/>
      <c r="AA148" s="2831"/>
      <c r="AB148" s="2831"/>
      <c r="AC148" s="2831"/>
      <c r="AD148" s="2831"/>
      <c r="AE148" s="2831"/>
      <c r="AF148" s="2831"/>
      <c r="AG148" s="2831"/>
      <c r="AH148" s="2831"/>
      <c r="AI148" s="2831"/>
      <c r="AJ148" s="2831"/>
      <c r="AK148" s="2831"/>
      <c r="AL148" s="2831"/>
    </row>
    <row r="149" spans="1:38" ht="15.75">
      <c r="A149" s="5542"/>
      <c r="B149" s="2714">
        <v>19</v>
      </c>
      <c r="C149" s="2474"/>
      <c r="D149" s="2486"/>
      <c r="E149" s="2486"/>
      <c r="F149" s="2486"/>
      <c r="G149" s="2486"/>
      <c r="H149" s="2486"/>
      <c r="I149" s="2486"/>
      <c r="J149" s="2486"/>
      <c r="K149" s="2486"/>
      <c r="L149" s="2486"/>
      <c r="M149" s="2486"/>
      <c r="N149" s="3050"/>
      <c r="O149" s="3050"/>
      <c r="P149" s="2993"/>
      <c r="Q149" s="3173"/>
      <c r="R149" s="3149"/>
      <c r="S149" s="3149"/>
      <c r="T149" s="3149"/>
      <c r="U149" s="2180"/>
      <c r="V149" s="3149"/>
      <c r="W149" s="3149"/>
      <c r="X149" s="3149"/>
      <c r="Y149" s="2831"/>
      <c r="Z149" s="2831"/>
      <c r="AA149" s="2831"/>
      <c r="AB149" s="2831"/>
      <c r="AC149" s="2831"/>
      <c r="AD149" s="2831"/>
      <c r="AE149" s="2831"/>
      <c r="AF149" s="2831"/>
      <c r="AG149" s="2831"/>
      <c r="AH149" s="2831"/>
      <c r="AI149" s="2831"/>
      <c r="AJ149" s="2831"/>
      <c r="AK149" s="2831"/>
      <c r="AL149" s="2831"/>
    </row>
    <row r="150" spans="1:38" ht="15.75">
      <c r="A150" s="5542"/>
      <c r="B150" s="2714">
        <v>20</v>
      </c>
      <c r="C150" s="2474"/>
      <c r="D150" s="2486"/>
      <c r="E150" s="2486"/>
      <c r="F150" s="2486"/>
      <c r="G150" s="2486"/>
      <c r="H150" s="2486"/>
      <c r="I150" s="2486"/>
      <c r="J150" s="2486"/>
      <c r="K150" s="2486"/>
      <c r="L150" s="2486"/>
      <c r="M150" s="2486"/>
      <c r="N150" s="3050"/>
      <c r="O150" s="3050"/>
      <c r="P150" s="2993"/>
      <c r="Q150" s="3173"/>
      <c r="R150" s="3149"/>
      <c r="S150" s="3149"/>
      <c r="T150" s="3149"/>
      <c r="U150" s="2180"/>
      <c r="V150" s="3149"/>
      <c r="W150" s="3149"/>
      <c r="X150" s="3149"/>
      <c r="Y150" s="2831"/>
      <c r="Z150" s="2831"/>
      <c r="AA150" s="2831"/>
      <c r="AB150" s="2831"/>
      <c r="AC150" s="2831"/>
      <c r="AD150" s="2831"/>
      <c r="AE150" s="2831"/>
      <c r="AF150" s="2831"/>
      <c r="AG150" s="2831"/>
      <c r="AH150" s="2831"/>
      <c r="AI150" s="2831"/>
      <c r="AJ150" s="2831"/>
      <c r="AK150" s="2831"/>
      <c r="AL150" s="2831"/>
    </row>
    <row r="151" spans="1:38" ht="15.75">
      <c r="A151" s="5542"/>
      <c r="B151" s="2714">
        <v>21</v>
      </c>
      <c r="C151" s="2474"/>
      <c r="D151" s="2486"/>
      <c r="E151" s="2486"/>
      <c r="F151" s="2486"/>
      <c r="G151" s="2486"/>
      <c r="H151" s="2486"/>
      <c r="I151" s="2486"/>
      <c r="J151" s="2486"/>
      <c r="K151" s="2486"/>
      <c r="L151" s="2486"/>
      <c r="M151" s="2486"/>
      <c r="N151" s="3050"/>
      <c r="O151" s="3050"/>
      <c r="P151" s="2993"/>
      <c r="Q151" s="3173"/>
      <c r="R151" s="3149"/>
      <c r="S151" s="3149"/>
      <c r="T151" s="3149"/>
      <c r="U151" s="2180"/>
      <c r="V151" s="3149"/>
      <c r="W151" s="3149"/>
      <c r="X151" s="3149"/>
      <c r="Y151" s="2831"/>
      <c r="Z151" s="2831"/>
      <c r="AA151" s="2831"/>
      <c r="AB151" s="2831"/>
      <c r="AC151" s="2831"/>
      <c r="AD151" s="2831"/>
      <c r="AE151" s="2831"/>
      <c r="AF151" s="2831"/>
      <c r="AG151" s="2831"/>
      <c r="AH151" s="2831"/>
      <c r="AI151" s="2831"/>
      <c r="AJ151" s="2831"/>
      <c r="AK151" s="2831"/>
      <c r="AL151" s="2831"/>
    </row>
    <row r="152" spans="1:38" ht="15.75">
      <c r="A152" s="5542"/>
      <c r="B152" s="2714">
        <v>22</v>
      </c>
      <c r="C152" s="2474"/>
      <c r="D152" s="2486"/>
      <c r="E152" s="2486"/>
      <c r="F152" s="2486"/>
      <c r="G152" s="2486"/>
      <c r="H152" s="2486"/>
      <c r="I152" s="2486"/>
      <c r="J152" s="2486"/>
      <c r="K152" s="2486"/>
      <c r="L152" s="2486"/>
      <c r="M152" s="2486"/>
      <c r="N152" s="3050"/>
      <c r="O152" s="3050"/>
      <c r="P152" s="2993"/>
      <c r="Q152" s="3173"/>
      <c r="R152" s="3149"/>
      <c r="S152" s="3149"/>
      <c r="T152" s="3149"/>
      <c r="U152" s="2180"/>
      <c r="V152" s="3149"/>
      <c r="W152" s="3149"/>
      <c r="X152" s="3149"/>
      <c r="Y152" s="2831"/>
      <c r="Z152" s="2831"/>
      <c r="AA152" s="2831"/>
      <c r="AB152" s="2831"/>
      <c r="AC152" s="2831"/>
      <c r="AD152" s="2831"/>
      <c r="AE152" s="2831"/>
      <c r="AF152" s="2831"/>
      <c r="AG152" s="2831"/>
      <c r="AH152" s="2831"/>
      <c r="AI152" s="2831"/>
      <c r="AJ152" s="2831"/>
      <c r="AK152" s="2831"/>
      <c r="AL152" s="2831"/>
    </row>
    <row r="153" spans="1:38" ht="15.75">
      <c r="A153" s="5542"/>
      <c r="B153" s="2714">
        <v>23</v>
      </c>
      <c r="C153" s="2474"/>
      <c r="D153" s="2486"/>
      <c r="E153" s="2486"/>
      <c r="F153" s="2486"/>
      <c r="G153" s="2486"/>
      <c r="H153" s="2486"/>
      <c r="I153" s="2486"/>
      <c r="J153" s="2486"/>
      <c r="K153" s="2486"/>
      <c r="L153" s="2486"/>
      <c r="M153" s="2486"/>
      <c r="N153" s="3050"/>
      <c r="O153" s="3050"/>
      <c r="P153" s="2993"/>
      <c r="Q153" s="3173"/>
      <c r="R153" s="3149"/>
      <c r="S153" s="3149"/>
      <c r="T153" s="3149"/>
      <c r="U153" s="2180"/>
      <c r="V153" s="3149"/>
      <c r="W153" s="3149"/>
      <c r="X153" s="3149"/>
      <c r="Y153" s="2831"/>
      <c r="Z153" s="2831"/>
      <c r="AA153" s="2831"/>
      <c r="AB153" s="2831"/>
      <c r="AC153" s="2831"/>
      <c r="AD153" s="2831"/>
      <c r="AE153" s="2831"/>
      <c r="AF153" s="2831"/>
      <c r="AG153" s="2831"/>
      <c r="AH153" s="2831"/>
      <c r="AI153" s="2831"/>
      <c r="AJ153" s="2831"/>
      <c r="AK153" s="2831"/>
      <c r="AL153" s="2831"/>
    </row>
    <row r="154" spans="1:38" ht="15.75">
      <c r="A154" s="5542"/>
      <c r="B154" s="2714">
        <v>24</v>
      </c>
      <c r="C154" s="2474"/>
      <c r="D154" s="2486"/>
      <c r="E154" s="2486"/>
      <c r="F154" s="2486"/>
      <c r="G154" s="2486"/>
      <c r="H154" s="2486"/>
      <c r="I154" s="2486"/>
      <c r="J154" s="2486"/>
      <c r="K154" s="2486"/>
      <c r="L154" s="2486"/>
      <c r="M154" s="2486"/>
      <c r="N154" s="3050"/>
      <c r="O154" s="3050"/>
      <c r="P154" s="2993"/>
      <c r="Q154" s="3173"/>
      <c r="R154" s="3149"/>
      <c r="S154" s="3149"/>
      <c r="T154" s="3149"/>
      <c r="U154" s="2180"/>
      <c r="V154" s="3149"/>
      <c r="W154" s="3149"/>
      <c r="X154" s="3149"/>
      <c r="Y154" s="2831"/>
      <c r="Z154" s="2831"/>
      <c r="AA154" s="2831"/>
      <c r="AB154" s="2831"/>
      <c r="AC154" s="2831"/>
      <c r="AD154" s="2831"/>
      <c r="AE154" s="2831"/>
      <c r="AF154" s="2831"/>
      <c r="AG154" s="2831"/>
      <c r="AH154" s="2831"/>
      <c r="AI154" s="2831"/>
      <c r="AJ154" s="2831"/>
      <c r="AK154" s="2831"/>
      <c r="AL154" s="2831"/>
    </row>
    <row r="155" spans="1:38" ht="15.75">
      <c r="A155" s="5542"/>
      <c r="B155" s="2714">
        <v>25</v>
      </c>
      <c r="C155" s="2474"/>
      <c r="D155" s="2486"/>
      <c r="E155" s="2486"/>
      <c r="F155" s="2486"/>
      <c r="G155" s="2486"/>
      <c r="H155" s="2486"/>
      <c r="I155" s="2486"/>
      <c r="J155" s="2486"/>
      <c r="K155" s="2486"/>
      <c r="L155" s="2486"/>
      <c r="M155" s="2486"/>
      <c r="N155" s="3050"/>
      <c r="O155" s="3050"/>
      <c r="P155" s="2993"/>
      <c r="Q155" s="3173"/>
      <c r="R155" s="3149"/>
      <c r="S155" s="3149"/>
      <c r="T155" s="3149"/>
      <c r="U155" s="2180"/>
      <c r="V155" s="3149"/>
      <c r="W155" s="3149"/>
      <c r="X155" s="3149"/>
      <c r="Y155" s="2831"/>
      <c r="Z155" s="2831"/>
      <c r="AA155" s="2831"/>
      <c r="AB155" s="2831"/>
      <c r="AC155" s="2831"/>
      <c r="AD155" s="2831"/>
      <c r="AE155" s="2831"/>
      <c r="AF155" s="2831"/>
      <c r="AG155" s="2831"/>
      <c r="AH155" s="2831"/>
      <c r="AI155" s="2831"/>
      <c r="AJ155" s="2831"/>
      <c r="AK155" s="2831"/>
      <c r="AL155" s="2831"/>
    </row>
    <row r="156" spans="1:38" ht="15.75">
      <c r="A156" s="5542"/>
      <c r="B156" s="2714">
        <v>26</v>
      </c>
      <c r="C156" s="2474"/>
      <c r="D156" s="2486"/>
      <c r="E156" s="2486"/>
      <c r="F156" s="2486"/>
      <c r="G156" s="2486"/>
      <c r="H156" s="2486"/>
      <c r="I156" s="2486"/>
      <c r="J156" s="2486"/>
      <c r="K156" s="2486"/>
      <c r="L156" s="2486"/>
      <c r="M156" s="2486"/>
      <c r="N156" s="3050"/>
      <c r="O156" s="3050"/>
      <c r="P156" s="2993"/>
      <c r="Q156" s="3173"/>
      <c r="R156" s="3149"/>
      <c r="S156" s="3149"/>
      <c r="T156" s="3149"/>
      <c r="U156" s="2180"/>
      <c r="V156" s="3149"/>
      <c r="W156" s="3149"/>
      <c r="X156" s="3149"/>
      <c r="Y156" s="2831"/>
      <c r="Z156" s="2831"/>
      <c r="AA156" s="2831"/>
      <c r="AB156" s="2831"/>
      <c r="AC156" s="2831"/>
      <c r="AD156" s="2831"/>
      <c r="AE156" s="2831"/>
      <c r="AF156" s="2831"/>
      <c r="AG156" s="2831"/>
      <c r="AH156" s="2831"/>
      <c r="AI156" s="2831"/>
      <c r="AJ156" s="2831"/>
      <c r="AK156" s="2831"/>
      <c r="AL156" s="2831"/>
    </row>
    <row r="157" spans="1:38" ht="15.75">
      <c r="A157" s="5542"/>
      <c r="B157" s="2714">
        <v>27</v>
      </c>
      <c r="C157" s="2474"/>
      <c r="D157" s="2486"/>
      <c r="E157" s="2486"/>
      <c r="F157" s="2486"/>
      <c r="G157" s="2486"/>
      <c r="H157" s="2486"/>
      <c r="I157" s="2486"/>
      <c r="J157" s="2486"/>
      <c r="K157" s="2486"/>
      <c r="L157" s="2486"/>
      <c r="M157" s="2486"/>
      <c r="N157" s="3050"/>
      <c r="O157" s="3050"/>
      <c r="P157" s="2993"/>
      <c r="Q157" s="3173"/>
      <c r="R157" s="3149"/>
      <c r="S157" s="3149"/>
      <c r="T157" s="3149"/>
      <c r="U157" s="2180"/>
      <c r="V157" s="3149"/>
      <c r="W157" s="3149"/>
      <c r="X157" s="3149"/>
      <c r="Y157" s="2831"/>
      <c r="Z157" s="2831"/>
      <c r="AA157" s="2831"/>
      <c r="AB157" s="2831"/>
      <c r="AC157" s="2831"/>
      <c r="AD157" s="2831"/>
      <c r="AE157" s="2831"/>
      <c r="AF157" s="2831"/>
      <c r="AG157" s="2831"/>
      <c r="AH157" s="2831"/>
      <c r="AI157" s="2831"/>
      <c r="AJ157" s="2831"/>
      <c r="AK157" s="2831"/>
      <c r="AL157" s="2831"/>
    </row>
    <row r="158" spans="1:38" ht="15.75">
      <c r="A158" s="5542"/>
      <c r="B158" s="2714">
        <v>28</v>
      </c>
      <c r="C158" s="2474"/>
      <c r="D158" s="2486"/>
      <c r="E158" s="2486"/>
      <c r="F158" s="2486"/>
      <c r="G158" s="2486"/>
      <c r="H158" s="2486"/>
      <c r="I158" s="2486"/>
      <c r="J158" s="2486"/>
      <c r="K158" s="2486"/>
      <c r="L158" s="2486"/>
      <c r="M158" s="2486"/>
      <c r="N158" s="3050"/>
      <c r="O158" s="3050"/>
      <c r="P158" s="2993"/>
      <c r="Q158" s="3173"/>
      <c r="R158" s="3149"/>
      <c r="S158" s="3149"/>
      <c r="T158" s="3149"/>
      <c r="U158" s="2180"/>
      <c r="V158" s="3149"/>
      <c r="W158" s="3149"/>
      <c r="X158" s="3149"/>
      <c r="Y158" s="2831"/>
      <c r="Z158" s="2831"/>
      <c r="AA158" s="2831"/>
      <c r="AB158" s="2831"/>
      <c r="AC158" s="2831"/>
      <c r="AD158" s="2831"/>
      <c r="AE158" s="2831"/>
      <c r="AF158" s="2831"/>
      <c r="AG158" s="2831"/>
      <c r="AH158" s="2831"/>
      <c r="AI158" s="2831"/>
      <c r="AJ158" s="2831"/>
      <c r="AK158" s="2831"/>
      <c r="AL158" s="2831"/>
    </row>
    <row r="159" spans="1:38" ht="15.75">
      <c r="A159" s="5542"/>
      <c r="B159" s="2714">
        <v>29</v>
      </c>
      <c r="C159" s="2474"/>
      <c r="D159" s="2486"/>
      <c r="E159" s="2486"/>
      <c r="F159" s="2486"/>
      <c r="G159" s="2486"/>
      <c r="H159" s="2486"/>
      <c r="I159" s="2486"/>
      <c r="J159" s="2486"/>
      <c r="K159" s="2486"/>
      <c r="L159" s="2486"/>
      <c r="M159" s="2486"/>
      <c r="N159" s="3050"/>
      <c r="O159" s="3050"/>
      <c r="P159" s="2993"/>
      <c r="Q159" s="3173"/>
      <c r="R159" s="3149"/>
      <c r="S159" s="3149"/>
      <c r="T159" s="3149"/>
      <c r="U159" s="2180"/>
      <c r="V159" s="3149"/>
      <c r="W159" s="3149"/>
      <c r="X159" s="3149"/>
      <c r="Y159" s="2831"/>
      <c r="Z159" s="2831"/>
      <c r="AA159" s="2831"/>
      <c r="AB159" s="2831"/>
      <c r="AC159" s="2831"/>
      <c r="AD159" s="2831"/>
      <c r="AE159" s="2831"/>
      <c r="AF159" s="2831"/>
      <c r="AG159" s="2831"/>
      <c r="AH159" s="2831"/>
      <c r="AI159" s="2831"/>
      <c r="AJ159" s="2831"/>
      <c r="AK159" s="2831"/>
      <c r="AL159" s="2831"/>
    </row>
    <row r="160" spans="1:38" ht="15.75">
      <c r="A160" s="5542"/>
      <c r="B160" s="2714">
        <v>30</v>
      </c>
      <c r="C160" s="2474"/>
      <c r="D160" s="2486"/>
      <c r="E160" s="2486"/>
      <c r="F160" s="2486"/>
      <c r="G160" s="2486"/>
      <c r="H160" s="2486"/>
      <c r="I160" s="2486"/>
      <c r="J160" s="2486"/>
      <c r="K160" s="2486"/>
      <c r="L160" s="2486"/>
      <c r="M160" s="2486"/>
      <c r="N160" s="3050"/>
      <c r="O160" s="3050"/>
      <c r="P160" s="2993"/>
      <c r="Q160" s="3173"/>
      <c r="R160" s="3149"/>
      <c r="S160" s="3149"/>
      <c r="T160" s="3149"/>
      <c r="U160" s="2180"/>
      <c r="V160" s="3149"/>
      <c r="W160" s="3149"/>
      <c r="X160" s="3149"/>
      <c r="Y160" s="2831"/>
      <c r="Z160" s="2831"/>
      <c r="AA160" s="2831"/>
      <c r="AB160" s="2831"/>
      <c r="AC160" s="2831"/>
      <c r="AD160" s="2831"/>
      <c r="AE160" s="2831"/>
      <c r="AF160" s="2831"/>
      <c r="AG160" s="2831"/>
      <c r="AH160" s="2831"/>
      <c r="AI160" s="2831"/>
      <c r="AJ160" s="2831"/>
      <c r="AK160" s="2831"/>
      <c r="AL160" s="2831"/>
    </row>
    <row r="161" spans="1:38" ht="15.75">
      <c r="A161" s="5542"/>
      <c r="B161" s="2714">
        <v>31</v>
      </c>
      <c r="C161" s="2474"/>
      <c r="D161" s="2486"/>
      <c r="E161" s="2486"/>
      <c r="F161" s="2486"/>
      <c r="G161" s="2486"/>
      <c r="H161" s="2486"/>
      <c r="I161" s="2486"/>
      <c r="J161" s="2486"/>
      <c r="K161" s="2486"/>
      <c r="L161" s="2486"/>
      <c r="M161" s="2486"/>
      <c r="N161" s="3050"/>
      <c r="O161" s="3050"/>
      <c r="P161" s="2993"/>
      <c r="Q161" s="3173"/>
      <c r="R161" s="3149"/>
      <c r="S161" s="3149"/>
      <c r="T161" s="3149"/>
      <c r="U161" s="2180"/>
      <c r="V161" s="3149"/>
      <c r="W161" s="3149"/>
      <c r="X161" s="3149"/>
      <c r="Y161" s="2831"/>
      <c r="Z161" s="2831"/>
      <c r="AA161" s="2831"/>
      <c r="AB161" s="2831"/>
      <c r="AC161" s="2831"/>
      <c r="AD161" s="2831"/>
      <c r="AE161" s="2831"/>
      <c r="AF161" s="2831"/>
      <c r="AG161" s="2831"/>
      <c r="AH161" s="2831"/>
      <c r="AI161" s="2831"/>
      <c r="AJ161" s="2831"/>
      <c r="AK161" s="2831"/>
      <c r="AL161" s="2831"/>
    </row>
    <row r="162" spans="1:38" ht="15.75">
      <c r="A162" s="5542"/>
      <c r="B162" s="2714">
        <v>32</v>
      </c>
      <c r="C162" s="2474"/>
      <c r="D162" s="2486"/>
      <c r="E162" s="2486"/>
      <c r="F162" s="2486"/>
      <c r="G162" s="2486"/>
      <c r="H162" s="2486"/>
      <c r="I162" s="2486"/>
      <c r="J162" s="2486"/>
      <c r="K162" s="2486"/>
      <c r="L162" s="2486"/>
      <c r="M162" s="2486"/>
      <c r="N162" s="3050"/>
      <c r="O162" s="3050"/>
      <c r="P162" s="2993"/>
      <c r="Q162" s="3173"/>
      <c r="R162" s="3149"/>
      <c r="S162" s="3149"/>
      <c r="T162" s="3149"/>
      <c r="U162" s="2180"/>
      <c r="V162" s="3149"/>
      <c r="W162" s="3149"/>
      <c r="X162" s="3149"/>
      <c r="Y162" s="2831"/>
      <c r="Z162" s="2831"/>
      <c r="AA162" s="2831"/>
      <c r="AB162" s="2831"/>
      <c r="AC162" s="2831"/>
      <c r="AD162" s="2831"/>
      <c r="AE162" s="2831"/>
      <c r="AF162" s="2831"/>
      <c r="AG162" s="2831"/>
      <c r="AH162" s="2831"/>
      <c r="AI162" s="2831"/>
      <c r="AJ162" s="2831"/>
      <c r="AK162" s="2831"/>
      <c r="AL162" s="2831"/>
    </row>
    <row r="163" spans="1:38" ht="15.75">
      <c r="A163" s="5542"/>
      <c r="B163" s="2714">
        <v>33</v>
      </c>
      <c r="C163" s="2474"/>
      <c r="D163" s="2486"/>
      <c r="E163" s="2486"/>
      <c r="F163" s="2486"/>
      <c r="G163" s="2486"/>
      <c r="H163" s="2486"/>
      <c r="I163" s="2486"/>
      <c r="J163" s="2486"/>
      <c r="K163" s="2486"/>
      <c r="L163" s="2486"/>
      <c r="M163" s="2486"/>
      <c r="N163" s="3050"/>
      <c r="O163" s="3050"/>
      <c r="P163" s="2993"/>
      <c r="Q163" s="3173"/>
      <c r="R163" s="3149"/>
      <c r="S163" s="3149"/>
      <c r="T163" s="3149"/>
      <c r="U163" s="2180"/>
      <c r="V163" s="3149"/>
      <c r="W163" s="3149"/>
      <c r="X163" s="3149"/>
      <c r="Y163" s="2831"/>
      <c r="Z163" s="2831"/>
      <c r="AA163" s="2831"/>
      <c r="AB163" s="2831"/>
      <c r="AC163" s="2831"/>
      <c r="AD163" s="2831"/>
      <c r="AE163" s="2831"/>
      <c r="AF163" s="2831"/>
      <c r="AG163" s="2831"/>
      <c r="AH163" s="2831"/>
      <c r="AI163" s="2831"/>
      <c r="AJ163" s="2831"/>
      <c r="AK163" s="2831"/>
      <c r="AL163" s="2831"/>
    </row>
    <row r="164" spans="1:38" ht="15.75">
      <c r="A164" s="5542"/>
      <c r="B164" s="2714">
        <v>34</v>
      </c>
      <c r="C164" s="2474"/>
      <c r="D164" s="2486"/>
      <c r="E164" s="2486"/>
      <c r="F164" s="2486"/>
      <c r="G164" s="2486"/>
      <c r="H164" s="2486"/>
      <c r="I164" s="2486"/>
      <c r="J164" s="2486"/>
      <c r="K164" s="2486"/>
      <c r="L164" s="2486"/>
      <c r="M164" s="2486"/>
      <c r="N164" s="3050"/>
      <c r="O164" s="3050"/>
      <c r="P164" s="2993"/>
      <c r="Q164" s="3173"/>
      <c r="R164" s="3149"/>
      <c r="S164" s="3149"/>
      <c r="T164" s="3149"/>
      <c r="U164" s="2180"/>
      <c r="V164" s="3149"/>
      <c r="W164" s="3149"/>
      <c r="X164" s="3149"/>
      <c r="Y164" s="2831"/>
      <c r="Z164" s="2831"/>
      <c r="AA164" s="2831"/>
      <c r="AB164" s="2831"/>
      <c r="AC164" s="2831"/>
      <c r="AD164" s="2831"/>
      <c r="AE164" s="2831"/>
      <c r="AF164" s="2831"/>
      <c r="AG164" s="2831"/>
      <c r="AH164" s="2831"/>
      <c r="AI164" s="2831"/>
      <c r="AJ164" s="2831"/>
      <c r="AK164" s="2831"/>
      <c r="AL164" s="2831"/>
    </row>
    <row r="165" spans="1:38" ht="15.75">
      <c r="A165" s="5542"/>
      <c r="B165" s="2714">
        <v>35</v>
      </c>
      <c r="C165" s="2474"/>
      <c r="D165" s="2486"/>
      <c r="E165" s="2486"/>
      <c r="F165" s="2486"/>
      <c r="G165" s="2486"/>
      <c r="H165" s="2486"/>
      <c r="I165" s="2486"/>
      <c r="J165" s="2486"/>
      <c r="K165" s="2486"/>
      <c r="L165" s="2486"/>
      <c r="M165" s="2486"/>
      <c r="N165" s="3050"/>
      <c r="O165" s="3050"/>
      <c r="P165" s="2993"/>
      <c r="Q165" s="3173"/>
      <c r="R165" s="3149"/>
      <c r="S165" s="3149"/>
      <c r="T165" s="3149"/>
      <c r="U165" s="2180"/>
      <c r="V165" s="3149"/>
      <c r="W165" s="3149"/>
      <c r="X165" s="3149"/>
      <c r="Y165" s="2831"/>
      <c r="Z165" s="2831"/>
      <c r="AA165" s="2831"/>
      <c r="AB165" s="2831"/>
      <c r="AC165" s="2831"/>
      <c r="AD165" s="2831"/>
      <c r="AE165" s="2831"/>
      <c r="AF165" s="2831"/>
      <c r="AG165" s="2831"/>
      <c r="AH165" s="2831"/>
      <c r="AI165" s="2831"/>
      <c r="AJ165" s="2831"/>
      <c r="AK165" s="2831"/>
      <c r="AL165" s="2831"/>
    </row>
    <row r="166" spans="1:38" ht="15.75">
      <c r="A166" s="5542"/>
      <c r="B166" s="2714">
        <v>36</v>
      </c>
      <c r="C166" s="2474"/>
      <c r="D166" s="2486"/>
      <c r="E166" s="2486"/>
      <c r="F166" s="2486"/>
      <c r="G166" s="2486"/>
      <c r="H166" s="2486"/>
      <c r="I166" s="2486"/>
      <c r="J166" s="2486"/>
      <c r="K166" s="2486"/>
      <c r="L166" s="2486"/>
      <c r="M166" s="2486"/>
      <c r="N166" s="3050"/>
      <c r="O166" s="3050"/>
      <c r="P166" s="2993"/>
      <c r="Q166" s="3173"/>
      <c r="R166" s="3149"/>
      <c r="S166" s="3149"/>
      <c r="T166" s="3149"/>
      <c r="U166" s="2180"/>
      <c r="V166" s="3149"/>
      <c r="W166" s="3149"/>
      <c r="X166" s="3149"/>
      <c r="Y166" s="2831"/>
      <c r="Z166" s="2831"/>
      <c r="AA166" s="2831"/>
      <c r="AB166" s="2831"/>
      <c r="AC166" s="2831"/>
      <c r="AD166" s="2831"/>
      <c r="AE166" s="2831"/>
      <c r="AF166" s="2831"/>
      <c r="AG166" s="2831"/>
      <c r="AH166" s="2831"/>
      <c r="AI166" s="2831"/>
      <c r="AJ166" s="2831"/>
      <c r="AK166" s="2831"/>
      <c r="AL166" s="2831"/>
    </row>
    <row r="167" spans="1:38" ht="15.75">
      <c r="A167" s="5542"/>
      <c r="B167" s="2714">
        <v>37</v>
      </c>
      <c r="C167" s="2474"/>
      <c r="D167" s="2486"/>
      <c r="E167" s="2486"/>
      <c r="F167" s="2486"/>
      <c r="G167" s="2486"/>
      <c r="H167" s="2486"/>
      <c r="I167" s="2486"/>
      <c r="J167" s="2486"/>
      <c r="K167" s="2486"/>
      <c r="L167" s="2486"/>
      <c r="M167" s="2486"/>
      <c r="N167" s="3050"/>
      <c r="O167" s="3050"/>
      <c r="P167" s="2993"/>
      <c r="Q167" s="3173"/>
      <c r="R167" s="3149"/>
      <c r="S167" s="3149"/>
      <c r="T167" s="3149"/>
      <c r="U167" s="2180"/>
      <c r="V167" s="3149"/>
      <c r="W167" s="3149"/>
      <c r="X167" s="3149"/>
      <c r="Y167" s="2831"/>
      <c r="Z167" s="2831"/>
      <c r="AA167" s="2831"/>
      <c r="AB167" s="2831"/>
      <c r="AC167" s="2831"/>
      <c r="AD167" s="2831"/>
      <c r="AE167" s="2831"/>
      <c r="AF167" s="2831"/>
      <c r="AG167" s="2831"/>
      <c r="AH167" s="2831"/>
      <c r="AI167" s="2831"/>
      <c r="AJ167" s="2831"/>
      <c r="AK167" s="2831"/>
      <c r="AL167" s="2831"/>
    </row>
    <row r="168" spans="1:38" ht="15.75">
      <c r="A168" s="5542"/>
      <c r="B168" s="2714">
        <v>38</v>
      </c>
      <c r="C168" s="2474"/>
      <c r="D168" s="2486"/>
      <c r="E168" s="2486"/>
      <c r="F168" s="2486"/>
      <c r="G168" s="2486"/>
      <c r="H168" s="2486"/>
      <c r="I168" s="2486"/>
      <c r="J168" s="2486"/>
      <c r="K168" s="2486"/>
      <c r="L168" s="2486"/>
      <c r="M168" s="2486"/>
      <c r="N168" s="3050"/>
      <c r="O168" s="3050"/>
      <c r="P168" s="2993"/>
      <c r="Q168" s="3173"/>
      <c r="R168" s="3149"/>
      <c r="S168" s="3149"/>
      <c r="T168" s="3149"/>
      <c r="U168" s="2180"/>
      <c r="V168" s="3149"/>
      <c r="W168" s="3149"/>
      <c r="X168" s="3149"/>
      <c r="Y168" s="2831"/>
      <c r="Z168" s="2831"/>
      <c r="AA168" s="2831"/>
      <c r="AB168" s="2831"/>
      <c r="AC168" s="2831"/>
      <c r="AD168" s="2831"/>
      <c r="AE168" s="2831"/>
      <c r="AF168" s="2831"/>
      <c r="AG168" s="2831"/>
      <c r="AH168" s="2831"/>
      <c r="AI168" s="2831"/>
      <c r="AJ168" s="2831"/>
      <c r="AK168" s="2831"/>
      <c r="AL168" s="2831"/>
    </row>
    <row r="169" spans="1:38" ht="15.75">
      <c r="A169" s="5542"/>
      <c r="B169" s="2714">
        <v>39</v>
      </c>
      <c r="C169" s="2474"/>
      <c r="D169" s="2486"/>
      <c r="E169" s="2486"/>
      <c r="F169" s="2486"/>
      <c r="G169" s="2486"/>
      <c r="H169" s="2486"/>
      <c r="I169" s="2486"/>
      <c r="J169" s="2486"/>
      <c r="K169" s="2486"/>
      <c r="L169" s="2486"/>
      <c r="M169" s="2486"/>
      <c r="N169" s="3050"/>
      <c r="O169" s="3050"/>
      <c r="P169" s="2993"/>
      <c r="Q169" s="3173"/>
      <c r="R169" s="3149"/>
      <c r="S169" s="3149"/>
      <c r="T169" s="3149"/>
      <c r="U169" s="2180"/>
      <c r="V169" s="3149"/>
      <c r="W169" s="3149"/>
      <c r="X169" s="3149"/>
      <c r="Y169" s="2831"/>
      <c r="Z169" s="2831"/>
      <c r="AA169" s="2831"/>
      <c r="AB169" s="2831"/>
      <c r="AC169" s="2831"/>
      <c r="AD169" s="2831"/>
      <c r="AE169" s="2831"/>
      <c r="AF169" s="2831"/>
      <c r="AG169" s="2831"/>
      <c r="AH169" s="2831"/>
      <c r="AI169" s="2831"/>
      <c r="AJ169" s="2831"/>
      <c r="AK169" s="2831"/>
      <c r="AL169" s="2831"/>
    </row>
    <row r="170" spans="1:38" ht="15.75">
      <c r="A170" s="5542"/>
      <c r="B170" s="2714">
        <v>40</v>
      </c>
      <c r="C170" s="2474"/>
      <c r="D170" s="2486"/>
      <c r="E170" s="2486"/>
      <c r="F170" s="2486"/>
      <c r="G170" s="2486"/>
      <c r="H170" s="2486"/>
      <c r="I170" s="2486"/>
      <c r="J170" s="2486"/>
      <c r="K170" s="2486"/>
      <c r="L170" s="2486"/>
      <c r="M170" s="2486"/>
      <c r="N170" s="3050"/>
      <c r="O170" s="3050"/>
      <c r="P170" s="2993"/>
      <c r="Q170" s="3173"/>
      <c r="R170" s="3149"/>
      <c r="S170" s="3149"/>
      <c r="T170" s="3149"/>
      <c r="U170" s="2180"/>
      <c r="V170" s="3149"/>
      <c r="W170" s="3149"/>
      <c r="X170" s="3149"/>
      <c r="Y170" s="2831"/>
      <c r="Z170" s="2831"/>
      <c r="AA170" s="2831"/>
      <c r="AB170" s="2831"/>
      <c r="AC170" s="2831"/>
      <c r="AD170" s="2831"/>
      <c r="AE170" s="2831"/>
      <c r="AF170" s="2831"/>
      <c r="AG170" s="2831"/>
      <c r="AH170" s="2831"/>
      <c r="AI170" s="2831"/>
      <c r="AJ170" s="2831"/>
      <c r="AK170" s="2831"/>
      <c r="AL170" s="2831"/>
    </row>
    <row r="171" spans="1:38" ht="15.75">
      <c r="A171" s="5542"/>
      <c r="B171" s="3049"/>
      <c r="C171" s="2715"/>
      <c r="D171" s="2716"/>
      <c r="E171" s="2716"/>
      <c r="F171" s="2716"/>
      <c r="G171" s="2716"/>
      <c r="H171" s="2716"/>
      <c r="I171" s="2717"/>
      <c r="J171" s="2717"/>
      <c r="K171" s="2717"/>
      <c r="L171" s="2717"/>
      <c r="M171" s="2717"/>
      <c r="N171" s="3051"/>
      <c r="O171" s="3051"/>
      <c r="P171" s="2993"/>
      <c r="Q171" s="3173"/>
      <c r="R171" s="3149"/>
      <c r="S171" s="3149"/>
      <c r="T171" s="3149"/>
      <c r="U171" s="2180"/>
      <c r="V171" s="3149"/>
      <c r="W171" s="3149"/>
      <c r="X171" s="3149"/>
      <c r="Y171" s="2831"/>
      <c r="Z171" s="2831"/>
      <c r="AA171" s="2831"/>
      <c r="AB171" s="2831"/>
      <c r="AC171" s="2831"/>
      <c r="AD171" s="2831"/>
      <c r="AE171" s="2831"/>
      <c r="AF171" s="2831"/>
      <c r="AG171" s="2831"/>
      <c r="AH171" s="2831"/>
      <c r="AI171" s="2831"/>
      <c r="AJ171" s="2831"/>
      <c r="AK171" s="2831"/>
      <c r="AL171" s="2831"/>
    </row>
    <row r="172" spans="1:38">
      <c r="A172" s="5542"/>
      <c r="B172" s="5558" t="s">
        <v>2387</v>
      </c>
      <c r="C172" s="5194"/>
      <c r="D172" s="5194"/>
      <c r="E172" s="5194"/>
      <c r="F172" s="5194"/>
      <c r="G172" s="5194"/>
      <c r="H172" s="5194"/>
      <c r="I172" s="5194"/>
      <c r="J172" s="5194"/>
      <c r="K172" s="5194"/>
      <c r="L172" s="5194"/>
      <c r="M172" s="5194"/>
      <c r="N172" s="5194"/>
      <c r="O172" s="5194"/>
      <c r="P172" s="5195"/>
      <c r="Q172" s="3173"/>
      <c r="R172" s="3149"/>
      <c r="S172" s="3149"/>
      <c r="T172" s="3149"/>
      <c r="U172" s="2180"/>
      <c r="V172" s="3149"/>
      <c r="W172" s="3149"/>
      <c r="X172" s="3149"/>
      <c r="Y172" s="2831"/>
      <c r="Z172" s="2831"/>
      <c r="AA172" s="2831"/>
      <c r="AB172" s="2831"/>
      <c r="AC172" s="2831"/>
      <c r="AD172" s="2831"/>
      <c r="AE172" s="2831"/>
      <c r="AF172" s="2831"/>
      <c r="AG172" s="2831"/>
      <c r="AH172" s="2831"/>
      <c r="AI172" s="2831"/>
      <c r="AJ172" s="2831"/>
      <c r="AK172" s="2831"/>
      <c r="AL172" s="2831"/>
    </row>
    <row r="173" spans="1:38" ht="15.75">
      <c r="A173" s="5542"/>
      <c r="B173" s="5559" t="s">
        <v>2728</v>
      </c>
      <c r="C173" s="5560"/>
      <c r="D173" s="5560"/>
      <c r="E173" s="5560"/>
      <c r="F173" s="5560"/>
      <c r="G173" s="5560"/>
      <c r="H173" s="5560"/>
      <c r="I173" s="5560"/>
      <c r="J173" s="5560"/>
      <c r="K173" s="5560"/>
      <c r="L173" s="5560"/>
      <c r="M173" s="5560"/>
      <c r="N173" s="5560"/>
      <c r="O173" s="5560"/>
      <c r="P173" s="2993"/>
      <c r="Q173" s="3173"/>
      <c r="R173" s="3149"/>
      <c r="S173" s="3149"/>
      <c r="T173" s="3149"/>
      <c r="U173" s="2180"/>
      <c r="V173" s="3149"/>
      <c r="W173" s="3149"/>
      <c r="X173" s="3149"/>
      <c r="Y173" s="2831"/>
      <c r="Z173" s="2831"/>
      <c r="AA173" s="2831"/>
      <c r="AB173" s="2831"/>
      <c r="AC173" s="2831"/>
      <c r="AD173" s="2831"/>
      <c r="AE173" s="2831"/>
      <c r="AF173" s="2831"/>
      <c r="AG173" s="2831"/>
      <c r="AH173" s="2831"/>
      <c r="AI173" s="2831"/>
      <c r="AJ173" s="2831"/>
      <c r="AK173" s="2831"/>
      <c r="AL173" s="2831"/>
    </row>
    <row r="174" spans="1:38" ht="15.75">
      <c r="A174" s="5542"/>
      <c r="B174" s="2718" t="s">
        <v>331</v>
      </c>
      <c r="C174" s="2796" t="s">
        <v>17</v>
      </c>
      <c r="D174" s="2796" t="s">
        <v>469</v>
      </c>
      <c r="E174" s="2796" t="s">
        <v>470</v>
      </c>
      <c r="F174" s="2796" t="s">
        <v>471</v>
      </c>
      <c r="G174" s="2796" t="s">
        <v>472</v>
      </c>
      <c r="H174" s="2796" t="s">
        <v>473</v>
      </c>
      <c r="I174" s="2796" t="s">
        <v>474</v>
      </c>
      <c r="J174" s="2796" t="s">
        <v>475</v>
      </c>
      <c r="K174" s="2796" t="s">
        <v>476</v>
      </c>
      <c r="L174" s="2796" t="s">
        <v>477</v>
      </c>
      <c r="M174" s="2796" t="s">
        <v>278</v>
      </c>
      <c r="N174" s="2796" t="s">
        <v>478</v>
      </c>
      <c r="O174" s="2796"/>
      <c r="P174" s="2993"/>
      <c r="Q174" s="3173"/>
      <c r="R174" s="3149"/>
      <c r="S174" s="3149"/>
      <c r="T174" s="3149"/>
      <c r="U174" s="2180"/>
      <c r="V174" s="3149"/>
      <c r="W174" s="3149"/>
      <c r="X174" s="3149"/>
      <c r="Y174" s="2831"/>
      <c r="Z174" s="2831"/>
      <c r="AA174" s="2831"/>
      <c r="AB174" s="2831"/>
      <c r="AC174" s="2831"/>
      <c r="AD174" s="2831"/>
      <c r="AE174" s="2831"/>
      <c r="AF174" s="2831"/>
      <c r="AG174" s="2831"/>
      <c r="AH174" s="2831"/>
      <c r="AI174" s="2831"/>
      <c r="AJ174" s="2831"/>
      <c r="AK174" s="2831"/>
      <c r="AL174" s="2831"/>
    </row>
    <row r="175" spans="1:38" ht="15.75">
      <c r="A175" s="5542"/>
      <c r="B175" s="5559" t="s">
        <v>2729</v>
      </c>
      <c r="C175" s="5560"/>
      <c r="D175" s="5560"/>
      <c r="E175" s="5560"/>
      <c r="F175" s="5560"/>
      <c r="G175" s="5560"/>
      <c r="H175" s="5560"/>
      <c r="I175" s="5560"/>
      <c r="J175" s="5560"/>
      <c r="K175" s="5560"/>
      <c r="L175" s="5560"/>
      <c r="M175" s="5560"/>
      <c r="N175" s="5560"/>
      <c r="O175" s="5560"/>
      <c r="P175" s="2993"/>
      <c r="Q175" s="3173"/>
      <c r="R175" s="3149"/>
      <c r="S175" s="3149"/>
      <c r="T175" s="3149"/>
      <c r="U175" s="2180"/>
      <c r="V175" s="3149"/>
      <c r="W175" s="3149"/>
      <c r="X175" s="3149"/>
      <c r="Y175" s="2831"/>
      <c r="Z175" s="2831"/>
      <c r="AA175" s="2831"/>
      <c r="AB175" s="2831"/>
      <c r="AC175" s="2831"/>
      <c r="AD175" s="2831"/>
      <c r="AE175" s="2831"/>
      <c r="AF175" s="2831"/>
      <c r="AG175" s="2831"/>
      <c r="AH175" s="2831"/>
      <c r="AI175" s="2831"/>
      <c r="AJ175" s="2831"/>
      <c r="AK175" s="2831"/>
      <c r="AL175" s="2831"/>
    </row>
    <row r="176" spans="1:38" ht="15.75">
      <c r="A176" s="5542"/>
      <c r="B176" s="2719" t="s">
        <v>409</v>
      </c>
      <c r="C176" s="3022">
        <v>2</v>
      </c>
      <c r="D176" s="3002">
        <v>0.25</v>
      </c>
      <c r="E176" s="3002">
        <v>0.5</v>
      </c>
      <c r="F176" s="3002">
        <v>0.75</v>
      </c>
      <c r="G176" s="3002" t="s">
        <v>479</v>
      </c>
      <c r="H176" s="2486"/>
      <c r="I176" s="2486"/>
      <c r="J176" s="2486"/>
      <c r="K176" s="2486"/>
      <c r="L176" s="2486"/>
      <c r="M176" s="2486"/>
      <c r="N176" s="2486"/>
      <c r="O176" s="2486"/>
      <c r="P176" s="2993"/>
      <c r="Q176" s="3173"/>
      <c r="R176" s="3149"/>
      <c r="S176" s="3149"/>
      <c r="T176" s="3149"/>
      <c r="U176" s="2180"/>
      <c r="V176" s="3149"/>
      <c r="W176" s="3149"/>
      <c r="X176" s="3149"/>
      <c r="Y176" s="2831"/>
      <c r="Z176" s="2831"/>
      <c r="AA176" s="2831"/>
      <c r="AB176" s="2831"/>
      <c r="AC176" s="2831"/>
      <c r="AD176" s="2831"/>
      <c r="AE176" s="2831"/>
      <c r="AF176" s="2831"/>
      <c r="AG176" s="2831"/>
      <c r="AH176" s="2831"/>
      <c r="AI176" s="2831"/>
      <c r="AJ176" s="2831"/>
      <c r="AK176" s="2831"/>
      <c r="AL176" s="2831"/>
    </row>
    <row r="177" spans="1:38">
      <c r="A177" s="5542"/>
      <c r="B177" s="5558" t="s">
        <v>1736</v>
      </c>
      <c r="C177" s="5194"/>
      <c r="D177" s="5194"/>
      <c r="E177" s="5194"/>
      <c r="F177" s="5194"/>
      <c r="G177" s="5194"/>
      <c r="H177" s="5194"/>
      <c r="I177" s="5194"/>
      <c r="J177" s="5194"/>
      <c r="K177" s="5194"/>
      <c r="L177" s="5194"/>
      <c r="M177" s="5194"/>
      <c r="N177" s="5194"/>
      <c r="O177" s="5194"/>
      <c r="P177" s="5195"/>
      <c r="Q177" s="3173"/>
      <c r="R177" s="3149"/>
      <c r="S177" s="3149"/>
      <c r="T177" s="3149"/>
      <c r="U177" s="2180"/>
      <c r="V177" s="3149"/>
      <c r="W177" s="3149"/>
      <c r="X177" s="3149"/>
      <c r="Y177" s="2831"/>
      <c r="Z177" s="2831"/>
      <c r="AA177" s="2831"/>
      <c r="AB177" s="2831"/>
      <c r="AC177" s="2831"/>
      <c r="AD177" s="2831"/>
      <c r="AE177" s="2831"/>
      <c r="AF177" s="2831"/>
      <c r="AG177" s="2831"/>
      <c r="AH177" s="2831"/>
      <c r="AI177" s="2831"/>
      <c r="AJ177" s="2831"/>
      <c r="AK177" s="2831"/>
      <c r="AL177" s="2831"/>
    </row>
    <row r="178" spans="1:38" ht="18.75">
      <c r="A178" s="5542"/>
      <c r="B178" s="3028" t="s">
        <v>24</v>
      </c>
      <c r="C178" s="3040" t="s">
        <v>2738</v>
      </c>
      <c r="D178" s="2826"/>
      <c r="E178" s="2826"/>
      <c r="F178" s="2826"/>
      <c r="G178" s="2826"/>
      <c r="H178" s="2826"/>
      <c r="I178" s="2826"/>
      <c r="J178" s="3042" t="str">
        <f>ADDRESS(ROW(B21),COLUMN(B21),4)</f>
        <v>B21</v>
      </c>
      <c r="K178" s="2826"/>
      <c r="L178" s="2826"/>
      <c r="M178" s="2826"/>
      <c r="N178" s="2826"/>
      <c r="O178" s="2826"/>
      <c r="P178" s="2993"/>
      <c r="Q178" s="3173"/>
      <c r="R178" s="3149"/>
      <c r="S178" s="3149"/>
      <c r="T178" s="3149"/>
      <c r="U178" s="2180"/>
      <c r="V178" s="3149"/>
      <c r="W178" s="3149"/>
      <c r="X178" s="3149"/>
      <c r="Y178" s="2831"/>
      <c r="Z178" s="2831"/>
      <c r="AA178" s="2831"/>
      <c r="AB178" s="2831"/>
      <c r="AC178" s="2831"/>
      <c r="AD178" s="2831"/>
      <c r="AE178" s="2831"/>
      <c r="AF178" s="2831"/>
      <c r="AG178" s="2831"/>
      <c r="AH178" s="2831"/>
      <c r="AI178" s="2831"/>
      <c r="AJ178" s="2831"/>
      <c r="AK178" s="2831"/>
      <c r="AL178" s="2831"/>
    </row>
    <row r="179" spans="1:38" ht="18.75">
      <c r="A179" s="5542"/>
      <c r="B179" s="3028" t="s">
        <v>27</v>
      </c>
      <c r="C179" s="3040" t="s">
        <v>2737</v>
      </c>
      <c r="D179" s="2826"/>
      <c r="E179" s="2826"/>
      <c r="F179" s="2826"/>
      <c r="G179" s="2826"/>
      <c r="H179" s="2826"/>
      <c r="I179" s="2826"/>
      <c r="J179" s="3042" t="str">
        <f>ADDRESS(ROW(B26),COLUMN(B26),4)</f>
        <v>B26</v>
      </c>
      <c r="K179" s="3025" t="s">
        <v>2732</v>
      </c>
      <c r="L179" s="3042" t="str">
        <f>ADDRESS(ROW(I26),COLUMN(I26),4)</f>
        <v>I26</v>
      </c>
      <c r="M179" s="2826"/>
      <c r="N179" s="2826"/>
      <c r="O179" s="2826"/>
      <c r="P179" s="2993"/>
      <c r="Q179" s="3173"/>
      <c r="R179" s="3149"/>
      <c r="S179" s="3149"/>
      <c r="T179" s="3149"/>
      <c r="U179" s="2180"/>
      <c r="V179" s="3149"/>
      <c r="W179" s="3149"/>
      <c r="X179" s="3149"/>
      <c r="Y179" s="2831"/>
      <c r="Z179" s="2831"/>
      <c r="AA179" s="2831"/>
      <c r="AB179" s="2831"/>
      <c r="AC179" s="2831"/>
      <c r="AD179" s="2831"/>
      <c r="AE179" s="2831"/>
      <c r="AF179" s="2831"/>
      <c r="AG179" s="2831"/>
      <c r="AH179" s="2831"/>
      <c r="AI179" s="2831"/>
      <c r="AJ179" s="2831"/>
      <c r="AK179" s="2831"/>
      <c r="AL179" s="2831"/>
    </row>
    <row r="180" spans="1:38" ht="15.75">
      <c r="A180" s="5542"/>
      <c r="B180" s="3030" t="s">
        <v>264</v>
      </c>
      <c r="C180" s="3029" t="s">
        <v>757</v>
      </c>
      <c r="D180" s="2146"/>
      <c r="E180" s="2146"/>
      <c r="F180" s="2146"/>
      <c r="G180" s="2146"/>
      <c r="H180" s="2146"/>
      <c r="I180" s="2138"/>
      <c r="J180" s="2138"/>
      <c r="K180" s="2138"/>
      <c r="L180" s="2138"/>
      <c r="M180" s="2138"/>
      <c r="N180" s="2147"/>
      <c r="O180" s="2147"/>
      <c r="P180" s="2993"/>
      <c r="Q180" s="3173"/>
      <c r="R180" s="3149"/>
      <c r="S180" s="3149"/>
      <c r="T180" s="3149"/>
      <c r="U180" s="2180"/>
      <c r="V180" s="3149"/>
      <c r="W180" s="3149"/>
      <c r="X180" s="3149"/>
      <c r="Y180" s="2831"/>
      <c r="Z180" s="2831"/>
      <c r="AA180" s="2831"/>
      <c r="AB180" s="2831"/>
      <c r="AC180" s="2831"/>
      <c r="AD180" s="2831"/>
      <c r="AE180" s="2831"/>
      <c r="AF180" s="2831"/>
      <c r="AG180" s="2831"/>
      <c r="AH180" s="2831"/>
      <c r="AI180" s="2831"/>
      <c r="AJ180" s="2831"/>
      <c r="AK180" s="2831"/>
      <c r="AL180" s="2831"/>
    </row>
    <row r="181" spans="1:38" ht="15.75" customHeight="1">
      <c r="A181" s="5542"/>
      <c r="B181" s="5563" t="s">
        <v>12</v>
      </c>
      <c r="C181" s="3034" t="s">
        <v>2739</v>
      </c>
      <c r="D181" s="2146"/>
      <c r="E181" s="2146"/>
      <c r="F181" s="2146"/>
      <c r="G181" s="2146"/>
      <c r="H181" s="2146"/>
      <c r="I181" s="2138"/>
      <c r="J181" s="3043" t="str">
        <f>LEFT(ADDRESS(1,COLUMN(B35),4),LEN(ADDRESS(1,COLUMN(B35),4))-1)</f>
        <v>B</v>
      </c>
      <c r="K181" s="3025" t="s">
        <v>2732</v>
      </c>
      <c r="L181" s="3043" t="str">
        <f>LEFT(ADDRESS(1,COLUMN(L35),4),LEN(ADDRESS(1,COLUMN(L35),4))-1)</f>
        <v>L</v>
      </c>
      <c r="M181" s="2138"/>
      <c r="N181" s="2147"/>
      <c r="O181" s="2147"/>
      <c r="P181" s="2993"/>
      <c r="Q181" s="3173"/>
      <c r="R181" s="3149"/>
      <c r="S181" s="3149"/>
      <c r="T181" s="3149"/>
      <c r="U181" s="2180"/>
      <c r="V181" s="3149"/>
      <c r="W181" s="3149"/>
      <c r="X181" s="3149"/>
      <c r="Y181" s="2831"/>
      <c r="Z181" s="2831"/>
      <c r="AA181" s="2831"/>
      <c r="AB181" s="2831"/>
      <c r="AC181" s="2831"/>
      <c r="AD181" s="2831"/>
      <c r="AE181" s="2831"/>
      <c r="AF181" s="2831"/>
      <c r="AG181" s="2831"/>
      <c r="AH181" s="2831"/>
      <c r="AI181" s="2831"/>
      <c r="AJ181" s="2831"/>
      <c r="AK181" s="2831"/>
      <c r="AL181" s="2831"/>
    </row>
    <row r="182" spans="1:38" ht="15.75">
      <c r="A182" s="5542"/>
      <c r="B182" s="5563"/>
      <c r="C182" s="3035" t="s">
        <v>2730</v>
      </c>
      <c r="D182" s="2146"/>
      <c r="E182" s="2146"/>
      <c r="F182" s="2146"/>
      <c r="G182" s="2146"/>
      <c r="H182" s="2146"/>
      <c r="I182" s="2138"/>
      <c r="J182" s="3043" t="str">
        <f>LEFT(ADDRESS(1,COLUMN(D35),4),LEN(ADDRESS(1,COLUMN(D35),4))-1)</f>
        <v>D</v>
      </c>
      <c r="K182" s="3025" t="s">
        <v>2732</v>
      </c>
      <c r="L182" s="3043" t="str">
        <f>LEFT(ADDRESS(1,COLUMN(N35),4),LEN(ADDRESS(1,COLUMN(N35),4))-1)</f>
        <v>N</v>
      </c>
      <c r="M182" s="2138"/>
      <c r="N182" s="2147"/>
      <c r="O182" s="2147"/>
      <c r="P182" s="2993"/>
      <c r="Q182" s="3173"/>
      <c r="R182" s="3149"/>
      <c r="S182" s="3149"/>
      <c r="T182" s="3149"/>
      <c r="U182" s="2180"/>
      <c r="V182" s="3149"/>
      <c r="W182" s="3149"/>
      <c r="X182" s="3149"/>
      <c r="Y182" s="2831"/>
      <c r="Z182" s="2831"/>
      <c r="AA182" s="2831"/>
      <c r="AB182" s="2831"/>
      <c r="AC182" s="2831"/>
      <c r="AD182" s="2831"/>
      <c r="AE182" s="2831"/>
      <c r="AF182" s="2831"/>
      <c r="AG182" s="2831"/>
      <c r="AH182" s="2831"/>
      <c r="AI182" s="2831"/>
      <c r="AJ182" s="2831"/>
      <c r="AK182" s="2831"/>
      <c r="AL182" s="2831"/>
    </row>
    <row r="183" spans="1:38" ht="15" customHeight="1">
      <c r="A183" s="5542"/>
      <c r="B183" s="5564" t="s">
        <v>14</v>
      </c>
      <c r="C183" s="3147" t="s">
        <v>2786</v>
      </c>
      <c r="D183" s="3147"/>
      <c r="E183" s="3146"/>
      <c r="F183" s="3146"/>
      <c r="G183" s="3146"/>
      <c r="H183" s="3146"/>
      <c r="I183" s="3146"/>
      <c r="J183" s="3146"/>
      <c r="K183" s="3146"/>
      <c r="L183" s="3146"/>
      <c r="M183" s="3146"/>
      <c r="N183" s="3146"/>
      <c r="O183" s="3146"/>
      <c r="P183" s="2993"/>
      <c r="Q183" s="3173"/>
      <c r="R183" s="3149"/>
      <c r="S183" s="3149"/>
      <c r="T183" s="3149"/>
      <c r="U183" s="2180"/>
      <c r="V183" s="3149"/>
      <c r="W183" s="3149"/>
      <c r="X183" s="3149"/>
      <c r="Y183" s="2831"/>
      <c r="Z183" s="2831"/>
      <c r="AA183" s="2831"/>
      <c r="AB183" s="2831"/>
      <c r="AC183" s="2831"/>
      <c r="AD183" s="2831"/>
      <c r="AE183" s="2831"/>
      <c r="AF183" s="2831"/>
      <c r="AG183" s="2831"/>
      <c r="AH183" s="2831"/>
      <c r="AI183" s="2831"/>
      <c r="AJ183" s="2831"/>
      <c r="AK183" s="2831"/>
      <c r="AL183" s="2831"/>
    </row>
    <row r="184" spans="1:38" ht="15" customHeight="1">
      <c r="A184" s="5542"/>
      <c r="B184" s="5564"/>
      <c r="C184" s="3148" t="s">
        <v>2787</v>
      </c>
      <c r="D184" s="3146"/>
      <c r="E184" s="3146"/>
      <c r="F184" s="3146"/>
      <c r="G184" s="3146"/>
      <c r="H184" s="3146"/>
      <c r="I184" s="3146"/>
      <c r="J184" s="3146"/>
      <c r="K184" s="3146"/>
      <c r="L184" s="3146"/>
      <c r="M184" s="3146"/>
      <c r="N184" s="3146"/>
      <c r="O184" s="3146"/>
      <c r="P184" s="2993"/>
      <c r="Q184" s="3173"/>
      <c r="R184" s="3149"/>
      <c r="S184" s="3149"/>
      <c r="T184" s="3149"/>
      <c r="U184" s="2180"/>
      <c r="V184" s="3149"/>
      <c r="W184" s="3149"/>
      <c r="X184" s="3149"/>
      <c r="Y184" s="2831"/>
      <c r="Z184" s="2831"/>
      <c r="AA184" s="2831"/>
      <c r="AB184" s="2831"/>
      <c r="AC184" s="2831"/>
      <c r="AD184" s="2831"/>
      <c r="AE184" s="2831"/>
      <c r="AF184" s="2831"/>
      <c r="AG184" s="2831"/>
      <c r="AH184" s="2831"/>
      <c r="AI184" s="2831"/>
      <c r="AJ184" s="2831"/>
      <c r="AK184" s="2831"/>
      <c r="AL184" s="2831"/>
    </row>
    <row r="185" spans="1:38" ht="15.75" customHeight="1">
      <c r="A185" s="5542"/>
      <c r="B185" s="3031" t="s">
        <v>16</v>
      </c>
      <c r="C185" s="2720" t="s">
        <v>2734</v>
      </c>
      <c r="D185" s="2147"/>
      <c r="E185" s="2990"/>
      <c r="F185" s="2990"/>
      <c r="G185" s="2990"/>
      <c r="H185" s="2990"/>
      <c r="I185" s="2356"/>
      <c r="J185" s="3044" t="str">
        <f>ADDRESS(ROW(E27),COLUMN(E27),4)</f>
        <v>E27</v>
      </c>
      <c r="K185" s="3025" t="s">
        <v>2732</v>
      </c>
      <c r="L185" s="3044" t="str">
        <f>ADDRESS(ROW(L27),COLUMN(L27),4)</f>
        <v>L27</v>
      </c>
      <c r="M185" s="2990"/>
      <c r="N185" s="2990"/>
      <c r="O185" s="2990"/>
      <c r="P185" s="2993"/>
      <c r="Q185" s="3173"/>
      <c r="R185" s="3149"/>
      <c r="S185" s="3149"/>
      <c r="T185" s="3149"/>
      <c r="U185" s="2180"/>
      <c r="V185" s="3149"/>
      <c r="W185" s="3149"/>
      <c r="X185" s="3149"/>
      <c r="Y185" s="2831"/>
      <c r="Z185" s="2831"/>
      <c r="AA185" s="2831"/>
      <c r="AB185" s="2831"/>
      <c r="AC185" s="2831"/>
      <c r="AD185" s="2831"/>
      <c r="AE185" s="2831"/>
      <c r="AF185" s="2831"/>
      <c r="AG185" s="2831"/>
      <c r="AH185" s="2831"/>
      <c r="AI185" s="2831"/>
      <c r="AJ185" s="2831"/>
      <c r="AK185" s="2831"/>
      <c r="AL185" s="2831"/>
    </row>
    <row r="186" spans="1:38" ht="15.75">
      <c r="A186" s="5542"/>
      <c r="B186" s="3031" t="s">
        <v>295</v>
      </c>
      <c r="C186" s="2720" t="s">
        <v>2733</v>
      </c>
      <c r="D186" s="2990"/>
      <c r="E186" s="2990"/>
      <c r="F186" s="2990"/>
      <c r="G186" s="2990"/>
      <c r="H186" s="2356"/>
      <c r="I186" s="3025"/>
      <c r="J186" s="3045" t="str">
        <f>ADDRESS(ROW(E28),COLUMN(E28),4)</f>
        <v>E28</v>
      </c>
      <c r="K186" s="3025" t="s">
        <v>2732</v>
      </c>
      <c r="L186" s="3045" t="str">
        <f>ADDRESS(ROW(L28),COLUMN(L28),4)</f>
        <v>L28</v>
      </c>
      <c r="M186" s="2990"/>
      <c r="N186" s="2990"/>
      <c r="O186" s="2990"/>
      <c r="P186" s="2993"/>
      <c r="Q186" s="3173"/>
      <c r="R186" s="3149"/>
      <c r="S186" s="3149"/>
      <c r="T186" s="3149"/>
      <c r="U186" s="2180"/>
      <c r="V186" s="3149"/>
      <c r="W186" s="3149"/>
      <c r="X186" s="3149"/>
      <c r="Y186" s="2831"/>
      <c r="Z186" s="2831"/>
      <c r="AA186" s="2831"/>
      <c r="AB186" s="2831"/>
      <c r="AC186" s="2831"/>
      <c r="AD186" s="2831"/>
      <c r="AE186" s="2831"/>
      <c r="AF186" s="2831"/>
      <c r="AG186" s="2831"/>
      <c r="AH186" s="2831"/>
      <c r="AI186" s="2831"/>
      <c r="AJ186" s="2831"/>
      <c r="AK186" s="2831"/>
      <c r="AL186" s="2831"/>
    </row>
    <row r="187" spans="1:38" ht="15.75">
      <c r="A187" s="5542"/>
      <c r="B187" s="3033" t="s">
        <v>297</v>
      </c>
      <c r="C187" s="3007" t="s">
        <v>2735</v>
      </c>
      <c r="D187" s="3026"/>
      <c r="E187" s="3026"/>
      <c r="F187" s="3026"/>
      <c r="G187" s="3026"/>
      <c r="H187" s="3026"/>
      <c r="I187" s="3026"/>
      <c r="J187" s="3046" t="str">
        <f>ADDRESS(ROW(E29),COLUMN(E29),4)</f>
        <v>E29</v>
      </c>
      <c r="K187" s="3027" t="s">
        <v>2732</v>
      </c>
      <c r="L187" s="3046" t="str">
        <f>ADDRESS(ROW(L29),COLUMN(L29),4)</f>
        <v>L29</v>
      </c>
      <c r="M187" s="3026"/>
      <c r="N187" s="3026"/>
      <c r="O187" s="3026"/>
      <c r="P187" s="2993"/>
      <c r="Q187" s="3173"/>
      <c r="R187" s="3149"/>
      <c r="S187" s="3149"/>
      <c r="T187" s="3149"/>
      <c r="U187" s="2180"/>
      <c r="V187" s="3149"/>
      <c r="W187" s="3149"/>
      <c r="X187" s="3149"/>
      <c r="Y187" s="2831"/>
      <c r="Z187" s="2831"/>
      <c r="AA187" s="2831"/>
      <c r="AB187" s="2831"/>
      <c r="AC187" s="2831"/>
      <c r="AD187" s="2831"/>
      <c r="AE187" s="2831"/>
      <c r="AF187" s="2831"/>
      <c r="AG187" s="2831"/>
      <c r="AH187" s="2831"/>
      <c r="AI187" s="2831"/>
      <c r="AJ187" s="2831"/>
      <c r="AK187" s="2831"/>
      <c r="AL187" s="2831"/>
    </row>
    <row r="188" spans="1:38" ht="15.75">
      <c r="A188" s="5542"/>
      <c r="B188" s="3031" t="s">
        <v>297</v>
      </c>
      <c r="C188" s="3032" t="s">
        <v>2736</v>
      </c>
      <c r="D188" s="3026"/>
      <c r="E188" s="3026"/>
      <c r="F188" s="3026"/>
      <c r="G188" s="3026"/>
      <c r="H188" s="3026"/>
      <c r="I188" s="3026"/>
      <c r="J188" s="3045" t="str">
        <f>ADDRESS(ROW(F29),COLUMN(F29),4)</f>
        <v>F29</v>
      </c>
      <c r="K188" s="3025" t="s">
        <v>2732</v>
      </c>
      <c r="L188" s="3045" t="str">
        <f>ADDRESS(ROW(M29),COLUMN(M29),4)</f>
        <v>M29</v>
      </c>
      <c r="M188" s="3026"/>
      <c r="N188" s="3026"/>
      <c r="O188" s="3026"/>
      <c r="P188" s="2993"/>
      <c r="Q188" s="3173"/>
      <c r="R188" s="3149"/>
      <c r="S188" s="3149"/>
      <c r="T188" s="3149"/>
      <c r="U188" s="2180"/>
      <c r="V188" s="3149"/>
      <c r="W188" s="3149"/>
      <c r="X188" s="3149"/>
      <c r="Y188" s="2831"/>
      <c r="Z188" s="2831"/>
      <c r="AA188" s="2831"/>
      <c r="AB188" s="2831"/>
      <c r="AC188" s="2831"/>
      <c r="AD188" s="2831"/>
      <c r="AE188" s="2831"/>
      <c r="AF188" s="2831"/>
      <c r="AG188" s="2831"/>
      <c r="AH188" s="2831"/>
      <c r="AI188" s="2831"/>
      <c r="AJ188" s="2831"/>
      <c r="AK188" s="2831"/>
      <c r="AL188" s="2831"/>
    </row>
    <row r="189" spans="1:38" ht="15.75">
      <c r="A189" s="5542"/>
      <c r="B189" s="3028" t="s">
        <v>351</v>
      </c>
      <c r="C189" s="3036" t="s">
        <v>2740</v>
      </c>
      <c r="D189" s="2991"/>
      <c r="E189" s="2991"/>
      <c r="F189" s="2991"/>
      <c r="G189" s="2991"/>
      <c r="H189" s="2991"/>
      <c r="I189" s="2991"/>
      <c r="J189" s="2991"/>
      <c r="K189" s="2991"/>
      <c r="L189" s="2991"/>
      <c r="M189" s="2991"/>
      <c r="N189" s="2991"/>
      <c r="O189" s="2991"/>
      <c r="P189" s="2993"/>
      <c r="Q189" s="3173"/>
      <c r="R189" s="3149"/>
      <c r="S189" s="3149"/>
      <c r="T189" s="3149"/>
      <c r="U189" s="2180"/>
      <c r="V189" s="3149"/>
      <c r="W189" s="3149"/>
      <c r="X189" s="3149"/>
      <c r="Y189" s="2831"/>
      <c r="Z189" s="2831"/>
      <c r="AA189" s="2831"/>
      <c r="AB189" s="2831"/>
      <c r="AC189" s="2831"/>
      <c r="AD189" s="2831"/>
      <c r="AE189" s="2831"/>
      <c r="AF189" s="2831"/>
      <c r="AG189" s="2831"/>
      <c r="AH189" s="2831"/>
      <c r="AI189" s="2831"/>
      <c r="AJ189" s="2831"/>
      <c r="AK189" s="2831"/>
      <c r="AL189" s="2831"/>
    </row>
    <row r="190" spans="1:38" ht="15.75">
      <c r="A190" s="5542"/>
      <c r="B190" s="3041" t="s">
        <v>352</v>
      </c>
      <c r="C190" s="2510" t="s">
        <v>2741</v>
      </c>
      <c r="D190" s="2991"/>
      <c r="E190" s="2991"/>
      <c r="F190" s="2991"/>
      <c r="G190" s="2991"/>
      <c r="H190" s="2991"/>
      <c r="I190" s="2991"/>
      <c r="J190" s="3047" t="str">
        <f>ADDRESS(ROW(C78),COLUMN(C78),4)</f>
        <v>C78</v>
      </c>
      <c r="K190" s="2991"/>
      <c r="L190" s="2991"/>
      <c r="M190" s="3048"/>
      <c r="N190" s="2502"/>
      <c r="O190" s="2502"/>
      <c r="P190" s="2993"/>
      <c r="Q190" s="3173"/>
      <c r="R190" s="3149"/>
      <c r="S190" s="3149"/>
      <c r="T190" s="3149"/>
      <c r="U190" s="2180"/>
      <c r="V190" s="3149"/>
      <c r="W190" s="3149"/>
      <c r="X190" s="3149"/>
      <c r="Y190" s="2831"/>
      <c r="Z190" s="2831"/>
      <c r="AA190" s="2831"/>
      <c r="AB190" s="2831"/>
      <c r="AC190" s="2831"/>
      <c r="AD190" s="2831"/>
      <c r="AE190" s="2831"/>
      <c r="AF190" s="2831"/>
      <c r="AG190" s="2831"/>
      <c r="AH190" s="2831"/>
      <c r="AI190" s="2831"/>
      <c r="AJ190" s="2831"/>
      <c r="AK190" s="2831"/>
      <c r="AL190" s="2831"/>
    </row>
    <row r="191" spans="1:38" ht="15.75">
      <c r="A191" s="5542"/>
      <c r="B191" s="3028"/>
      <c r="C191" s="3038"/>
      <c r="D191" s="3039"/>
      <c r="E191" s="3039"/>
      <c r="F191" s="3039"/>
      <c r="G191" s="3039"/>
      <c r="H191" s="3039"/>
      <c r="I191" s="2138"/>
      <c r="J191" s="2138"/>
      <c r="K191" s="2138"/>
      <c r="L191" s="2138"/>
      <c r="M191" s="2138"/>
      <c r="N191" s="2147"/>
      <c r="O191" s="2147"/>
      <c r="P191" s="2993"/>
      <c r="Q191" s="3173"/>
      <c r="R191" s="3149"/>
      <c r="S191" s="3149"/>
      <c r="T191" s="3149"/>
      <c r="U191" s="2180"/>
      <c r="V191" s="3149"/>
      <c r="W191" s="3149"/>
      <c r="X191" s="3149"/>
      <c r="Y191" s="2831"/>
      <c r="Z191" s="2831"/>
      <c r="AA191" s="2831"/>
      <c r="AB191" s="2831"/>
      <c r="AC191" s="2831"/>
      <c r="AD191" s="2831"/>
      <c r="AE191" s="2831"/>
      <c r="AF191" s="2831"/>
      <c r="AG191" s="2831"/>
      <c r="AH191" s="2831"/>
      <c r="AI191" s="2831"/>
      <c r="AJ191" s="2831"/>
      <c r="AK191" s="2831"/>
      <c r="AL191" s="2831"/>
    </row>
    <row r="192" spans="1:38" ht="15" customHeight="1">
      <c r="A192" s="5542"/>
      <c r="B192" s="2183" t="s">
        <v>266</v>
      </c>
      <c r="C192" s="5565" t="str">
        <f ca="1">CELL("nomfichier")</f>
        <v>E:\0-UPRT\1-UPRT.FR-SITE-WEB\ff-fiches-fabrications\ff-fiches-fabrication-maj-08-2020\[ff-14.A-restauration-13.postits-au-poids.xlsx]Epurer un texte (2)</v>
      </c>
      <c r="D192" s="5565"/>
      <c r="E192" s="5565"/>
      <c r="F192" s="5565"/>
      <c r="G192" s="5565"/>
      <c r="H192" s="5565"/>
      <c r="I192" s="5565"/>
      <c r="J192" s="5565"/>
      <c r="K192" s="5565"/>
      <c r="L192" s="5565"/>
      <c r="M192" s="5565"/>
      <c r="N192" s="5565"/>
      <c r="O192" s="5565"/>
      <c r="P192" s="5566"/>
      <c r="Q192" s="3173"/>
      <c r="R192" s="3149"/>
      <c r="S192" s="3149"/>
      <c r="T192" s="3149"/>
      <c r="U192" s="3168"/>
      <c r="V192" s="3149"/>
      <c r="W192" s="3149"/>
      <c r="X192" s="3149"/>
      <c r="Y192" s="2831"/>
      <c r="Z192" s="2831"/>
      <c r="AA192" s="2831"/>
      <c r="AB192" s="2831"/>
      <c r="AC192" s="2831"/>
      <c r="AD192" s="2831"/>
      <c r="AE192" s="2831"/>
      <c r="AF192" s="2831"/>
      <c r="AG192" s="2831"/>
      <c r="AH192" s="2831"/>
      <c r="AI192" s="2831"/>
      <c r="AJ192" s="2831"/>
      <c r="AK192" s="2831"/>
      <c r="AL192" s="2831"/>
    </row>
    <row r="193" spans="1:38" ht="15" customHeight="1">
      <c r="A193" s="5542"/>
      <c r="B193" s="2703" t="s">
        <v>268</v>
      </c>
      <c r="C193" s="5565" t="s">
        <v>769</v>
      </c>
      <c r="D193" s="5565"/>
      <c r="E193" s="5565"/>
      <c r="F193" s="5565"/>
      <c r="G193" s="5565"/>
      <c r="H193" s="5565"/>
      <c r="I193" s="5565"/>
      <c r="J193" s="5565"/>
      <c r="K193" s="5565"/>
      <c r="L193" s="5565"/>
      <c r="M193" s="5565"/>
      <c r="N193" s="5565"/>
      <c r="O193" s="5565"/>
      <c r="P193" s="5566"/>
      <c r="Q193" s="3173"/>
      <c r="R193" s="3149"/>
      <c r="S193" s="3149"/>
      <c r="T193" s="3149"/>
      <c r="U193" s="3168"/>
      <c r="V193" s="3149"/>
      <c r="W193" s="3149"/>
      <c r="X193" s="3149"/>
      <c r="Y193" s="2831"/>
      <c r="Z193" s="2831"/>
      <c r="AA193" s="2831"/>
      <c r="AB193" s="2831"/>
      <c r="AC193" s="2831"/>
      <c r="AD193" s="2831"/>
      <c r="AE193" s="2831"/>
      <c r="AF193" s="2831"/>
      <c r="AG193" s="2831"/>
      <c r="AH193" s="2831"/>
      <c r="AI193" s="2831"/>
      <c r="AJ193" s="2831"/>
      <c r="AK193" s="2831"/>
      <c r="AL193" s="2831"/>
    </row>
    <row r="194" spans="1:38" ht="15.75" customHeight="1" thickBot="1">
      <c r="A194" s="5542"/>
      <c r="B194" s="5260" t="s">
        <v>271</v>
      </c>
      <c r="C194" s="5261"/>
      <c r="D194" s="5261"/>
      <c r="E194" s="5261"/>
      <c r="F194" s="5261"/>
      <c r="G194" s="5261"/>
      <c r="H194" s="5261"/>
      <c r="I194" s="5261"/>
      <c r="J194" s="5261"/>
      <c r="K194" s="5261"/>
      <c r="L194" s="5261"/>
      <c r="M194" s="5261"/>
      <c r="N194" s="5261"/>
      <c r="O194" s="5261"/>
      <c r="P194" s="5262"/>
      <c r="Q194" s="3173"/>
      <c r="R194" s="3149"/>
      <c r="S194" s="3149"/>
      <c r="T194" s="3149"/>
      <c r="U194" s="3168"/>
      <c r="V194" s="3149"/>
      <c r="W194" s="3149"/>
      <c r="X194" s="3149"/>
      <c r="Y194" s="2831"/>
      <c r="Z194" s="2831"/>
      <c r="AA194" s="2831"/>
      <c r="AB194" s="2831"/>
      <c r="AC194" s="2831"/>
      <c r="AD194" s="2831"/>
      <c r="AE194" s="2831"/>
      <c r="AF194" s="2831"/>
      <c r="AG194" s="2831"/>
      <c r="AH194" s="2831"/>
      <c r="AI194" s="2831"/>
      <c r="AJ194" s="2831"/>
      <c r="AK194" s="2831"/>
      <c r="AL194" s="2831"/>
    </row>
    <row r="195" spans="1:38">
      <c r="A195" s="2352"/>
      <c r="B195" s="2352"/>
      <c r="C195" s="2352"/>
      <c r="D195" s="2352"/>
      <c r="E195" s="2352"/>
      <c r="F195" s="2352"/>
      <c r="G195" s="2352"/>
      <c r="H195" s="2352"/>
      <c r="I195" s="2352"/>
      <c r="J195" s="2352"/>
      <c r="K195" s="2352"/>
      <c r="L195" s="2352"/>
      <c r="M195" s="2352"/>
      <c r="N195" s="2352"/>
      <c r="O195" s="2353"/>
      <c r="Q195" s="2856"/>
      <c r="R195" s="2044"/>
      <c r="S195" s="2044"/>
      <c r="T195" s="2044"/>
      <c r="U195" s="2175"/>
      <c r="V195" s="2175"/>
      <c r="W195" s="2175"/>
      <c r="X195" s="2175"/>
      <c r="Y195" s="2831"/>
      <c r="Z195" s="2831"/>
      <c r="AA195" s="2831"/>
      <c r="AB195" s="2831"/>
      <c r="AC195" s="2831"/>
      <c r="AD195" s="2831"/>
      <c r="AE195" s="2831"/>
      <c r="AF195" s="2831"/>
      <c r="AG195" s="2831"/>
      <c r="AH195" s="2831"/>
      <c r="AI195" s="2831"/>
      <c r="AJ195" s="2831"/>
      <c r="AK195" s="2831"/>
      <c r="AL195" s="2831"/>
    </row>
    <row r="196" spans="1:38">
      <c r="A196" s="3162">
        <f t="shared" ref="A196:P196" ca="1" si="12">CELL("largeur",A196)</f>
        <v>3</v>
      </c>
      <c r="B196" s="3162">
        <f t="shared" ca="1" si="12"/>
        <v>11</v>
      </c>
      <c r="C196" s="3162">
        <f t="shared" ca="1" si="12"/>
        <v>11</v>
      </c>
      <c r="D196" s="3162">
        <f t="shared" ca="1" si="12"/>
        <v>11</v>
      </c>
      <c r="E196" s="3162">
        <f t="shared" ca="1" si="12"/>
        <v>11</v>
      </c>
      <c r="F196" s="3162">
        <f t="shared" ca="1" si="12"/>
        <v>26</v>
      </c>
      <c r="G196" s="3162">
        <f t="shared" ca="1" si="12"/>
        <v>11</v>
      </c>
      <c r="H196" s="3162">
        <f t="shared" ca="1" si="12"/>
        <v>11</v>
      </c>
      <c r="I196" s="3162">
        <f t="shared" ca="1" si="12"/>
        <v>11</v>
      </c>
      <c r="J196" s="3162">
        <f t="shared" ca="1" si="12"/>
        <v>11</v>
      </c>
      <c r="K196" s="3162">
        <f t="shared" ca="1" si="12"/>
        <v>11</v>
      </c>
      <c r="L196" s="3162">
        <f t="shared" ca="1" si="12"/>
        <v>11</v>
      </c>
      <c r="M196" s="3162">
        <f t="shared" ca="1" si="12"/>
        <v>11</v>
      </c>
      <c r="N196" s="3162">
        <f t="shared" ca="1" si="12"/>
        <v>11</v>
      </c>
      <c r="O196" s="3162">
        <f t="shared" ca="1" si="12"/>
        <v>9</v>
      </c>
      <c r="P196" s="3162">
        <f t="shared" ca="1" si="12"/>
        <v>11</v>
      </c>
      <c r="Q196" s="3174" t="s">
        <v>2800</v>
      </c>
      <c r="R196" s="2831"/>
      <c r="S196" s="2831"/>
      <c r="T196" s="2831"/>
      <c r="U196" s="2831"/>
      <c r="V196" s="2831"/>
      <c r="W196" s="2831"/>
      <c r="X196" s="2831"/>
      <c r="Y196" s="2831"/>
      <c r="Z196" s="2831"/>
      <c r="AA196" s="2831"/>
      <c r="AB196" s="2831"/>
      <c r="AC196" s="2831"/>
      <c r="AD196" s="2831"/>
      <c r="AE196" s="2831"/>
      <c r="AF196" s="2831"/>
      <c r="AG196" s="2831"/>
      <c r="AH196" s="2831"/>
      <c r="AI196" s="2831"/>
      <c r="AJ196" s="2831"/>
      <c r="AK196" s="2831"/>
      <c r="AL196" s="2831"/>
    </row>
  </sheetData>
  <mergeCells count="68">
    <mergeCell ref="U27:W27"/>
    <mergeCell ref="R25:W26"/>
    <mergeCell ref="Y25:AM25"/>
    <mergeCell ref="S33:S34"/>
    <mergeCell ref="T33:T34"/>
    <mergeCell ref="S29:T29"/>
    <mergeCell ref="S30:T30"/>
    <mergeCell ref="S31:T31"/>
    <mergeCell ref="Y42:AM42"/>
    <mergeCell ref="V33:V34"/>
    <mergeCell ref="W33:W34"/>
    <mergeCell ref="W30:W32"/>
    <mergeCell ref="U28:W29"/>
    <mergeCell ref="V30:V32"/>
    <mergeCell ref="Y29:Y30"/>
    <mergeCell ref="Y31:Y32"/>
    <mergeCell ref="Z40:AM40"/>
    <mergeCell ref="Z41:AM41"/>
    <mergeCell ref="A2:P3"/>
    <mergeCell ref="B6:P7"/>
    <mergeCell ref="B13:O13"/>
    <mergeCell ref="B12:O12"/>
    <mergeCell ref="L14:N14"/>
    <mergeCell ref="P13:P14"/>
    <mergeCell ref="A4:P5"/>
    <mergeCell ref="S76:T77"/>
    <mergeCell ref="B32:D32"/>
    <mergeCell ref="B194:P194"/>
    <mergeCell ref="B177:P177"/>
    <mergeCell ref="B181:B182"/>
    <mergeCell ref="B183:B184"/>
    <mergeCell ref="C192:P192"/>
    <mergeCell ref="C193:P193"/>
    <mergeCell ref="B175:O175"/>
    <mergeCell ref="D78:O78"/>
    <mergeCell ref="D79:O79"/>
    <mergeCell ref="B80:P80"/>
    <mergeCell ref="B33:D33"/>
    <mergeCell ref="E33:F33"/>
    <mergeCell ref="J33:K33"/>
    <mergeCell ref="L33:N33"/>
    <mergeCell ref="A21:A23"/>
    <mergeCell ref="P21:P23"/>
    <mergeCell ref="A24:A194"/>
    <mergeCell ref="B24:N25"/>
    <mergeCell ref="B26:G26"/>
    <mergeCell ref="E32:F32"/>
    <mergeCell ref="G32:I34"/>
    <mergeCell ref="I26:N26"/>
    <mergeCell ref="J32:K32"/>
    <mergeCell ref="L32:N32"/>
    <mergeCell ref="B21:L23"/>
    <mergeCell ref="B126:P126"/>
    <mergeCell ref="G127:O128"/>
    <mergeCell ref="B172:P172"/>
    <mergeCell ref="B173:O173"/>
    <mergeCell ref="G81:O82"/>
    <mergeCell ref="M21:N21"/>
    <mergeCell ref="M22:N22"/>
    <mergeCell ref="M23:N23"/>
    <mergeCell ref="B18:N19"/>
    <mergeCell ref="S75:T75"/>
    <mergeCell ref="S27:T27"/>
    <mergeCell ref="R28:R32"/>
    <mergeCell ref="S28:T28"/>
    <mergeCell ref="S32:T32"/>
    <mergeCell ref="F29:G29"/>
    <mergeCell ref="M29:N2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B0B7-FD27-4746-8627-3124072D9438}">
  <sheetPr>
    <pageSetUpPr fitToPage="1"/>
  </sheetPr>
  <dimension ref="A1:X81"/>
  <sheetViews>
    <sheetView showZeros="0" workbookViewId="0">
      <selection activeCell="C24" sqref="C24"/>
    </sheetView>
  </sheetViews>
  <sheetFormatPr baseColWidth="10" defaultRowHeight="12.75"/>
  <cols>
    <col min="1" max="1" width="2.7109375" style="2242" customWidth="1"/>
    <col min="2" max="4" width="10" style="2242" customWidth="1"/>
    <col min="5" max="5" width="11.42578125" style="2242"/>
    <col min="6" max="6" width="14" style="2242" customWidth="1"/>
    <col min="7" max="7" width="10.42578125" style="2242" customWidth="1"/>
    <col min="8" max="8" width="5" style="2242" customWidth="1"/>
    <col min="9" max="10" width="13.42578125" style="2242" customWidth="1"/>
    <col min="11" max="11" width="5" style="2242" customWidth="1"/>
    <col min="12" max="12" width="5.140625" style="2242" customWidth="1"/>
    <col min="13" max="14" width="21.5703125" style="2242" customWidth="1"/>
    <col min="15" max="15" width="5.140625" style="2242" customWidth="1"/>
    <col min="16" max="17" width="23.7109375" style="2242" customWidth="1"/>
    <col min="18" max="18" width="5.140625" style="2242" customWidth="1"/>
    <col min="19" max="20" width="29.28515625" style="2242" customWidth="1"/>
    <col min="21" max="21" width="5.140625" style="2242" customWidth="1"/>
    <col min="22" max="23" width="21.140625" style="2242" customWidth="1"/>
    <col min="24" max="24" width="5.140625" style="2242" customWidth="1"/>
    <col min="25" max="16384" width="11.42578125" style="2242"/>
  </cols>
  <sheetData>
    <row r="1" spans="1:24">
      <c r="A1" s="2964">
        <v>0</v>
      </c>
      <c r="B1" s="2964">
        <v>0</v>
      </c>
      <c r="C1" s="2964"/>
      <c r="D1" s="2964"/>
      <c r="F1" s="2964">
        <v>0</v>
      </c>
      <c r="G1" s="2964"/>
      <c r="H1" s="2964">
        <v>0</v>
      </c>
      <c r="I1" s="2964">
        <v>0</v>
      </c>
      <c r="J1" s="2964"/>
      <c r="K1" s="2964">
        <v>0</v>
      </c>
      <c r="L1" s="2964">
        <v>0</v>
      </c>
      <c r="M1" s="2964">
        <v>0</v>
      </c>
      <c r="N1" s="2964"/>
      <c r="O1" s="2964">
        <v>0</v>
      </c>
      <c r="P1" s="2964">
        <v>0</v>
      </c>
      <c r="Q1" s="2964"/>
      <c r="R1" s="2964">
        <v>0</v>
      </c>
      <c r="S1" s="2964">
        <v>0</v>
      </c>
      <c r="T1" s="2964"/>
      <c r="U1" s="2964">
        <v>0</v>
      </c>
      <c r="V1" s="2964">
        <v>0</v>
      </c>
      <c r="W1" s="2964"/>
      <c r="X1" s="2964">
        <v>0</v>
      </c>
    </row>
    <row r="2" spans="1:24" ht="27.75" customHeight="1">
      <c r="A2" s="2964">
        <v>0</v>
      </c>
      <c r="B2" s="5597" t="s">
        <v>2958</v>
      </c>
      <c r="C2" s="5598"/>
      <c r="D2" s="5598"/>
      <c r="E2" s="5598"/>
      <c r="F2" s="5598"/>
      <c r="G2" s="5598"/>
      <c r="H2" s="5598"/>
      <c r="I2" s="5598"/>
      <c r="J2" s="5598"/>
      <c r="K2" s="5598"/>
      <c r="L2" s="5598"/>
      <c r="M2" s="5598"/>
      <c r="N2" s="5598"/>
      <c r="O2" s="5598"/>
      <c r="P2" s="5598"/>
      <c r="Q2" s="5598"/>
      <c r="R2" s="5598"/>
      <c r="S2" s="5598"/>
      <c r="T2" s="5598"/>
      <c r="U2" s="5598"/>
      <c r="V2" s="5598"/>
      <c r="W2" s="5598"/>
      <c r="X2" s="5599"/>
    </row>
    <row r="3" spans="1:24" ht="30" customHeight="1">
      <c r="A3" s="2964">
        <v>0</v>
      </c>
      <c r="B3" s="2964">
        <v>0</v>
      </c>
      <c r="C3" s="2964"/>
      <c r="D3" s="2964"/>
      <c r="E3" s="2247"/>
      <c r="F3" s="5593" t="s">
        <v>2536</v>
      </c>
      <c r="G3" s="5593"/>
      <c r="H3" s="2965">
        <v>0</v>
      </c>
      <c r="I3" s="5594" t="s">
        <v>2537</v>
      </c>
      <c r="J3" s="5595"/>
      <c r="K3" s="2964">
        <v>0</v>
      </c>
      <c r="L3" s="2964">
        <v>0</v>
      </c>
      <c r="M3" s="5595" t="s">
        <v>2957</v>
      </c>
      <c r="N3" s="5595"/>
      <c r="O3" s="5595"/>
      <c r="P3" s="5595"/>
      <c r="Q3" s="5595"/>
      <c r="R3" s="5595"/>
      <c r="S3" s="5595"/>
      <c r="T3" s="5595"/>
      <c r="U3" s="5595"/>
      <c r="V3" s="5595"/>
      <c r="W3" s="5595"/>
      <c r="X3" s="2964">
        <v>0</v>
      </c>
    </row>
    <row r="4" spans="1:24" ht="29.25" customHeight="1">
      <c r="A4" s="2964">
        <v>0</v>
      </c>
      <c r="B4" s="2964"/>
      <c r="C4" s="5596" t="s">
        <v>2956</v>
      </c>
      <c r="D4" s="5596"/>
      <c r="E4" s="2247"/>
      <c r="F4" s="5596" t="s">
        <v>2956</v>
      </c>
      <c r="G4" s="5596"/>
      <c r="H4" s="2964">
        <v>0</v>
      </c>
      <c r="I4" s="5596" t="s">
        <v>2956</v>
      </c>
      <c r="J4" s="5596"/>
      <c r="K4" s="2964">
        <v>0</v>
      </c>
      <c r="L4" s="2964">
        <v>0</v>
      </c>
      <c r="M4" s="5596" t="s">
        <v>2956</v>
      </c>
      <c r="N4" s="5596"/>
      <c r="P4" s="5596" t="s">
        <v>2956</v>
      </c>
      <c r="Q4" s="5596"/>
      <c r="S4" s="5596" t="s">
        <v>2956</v>
      </c>
      <c r="T4" s="5596"/>
      <c r="V4" s="5596" t="s">
        <v>2956</v>
      </c>
      <c r="W4" s="5596"/>
      <c r="X4" s="2964">
        <v>0</v>
      </c>
    </row>
    <row r="5" spans="1:24" ht="15.75" customHeight="1">
      <c r="A5" s="2964">
        <v>0</v>
      </c>
      <c r="B5" s="2964"/>
      <c r="C5" s="5596"/>
      <c r="D5" s="5596"/>
      <c r="E5" s="2247"/>
      <c r="F5" s="5596"/>
      <c r="G5" s="5596"/>
      <c r="I5" s="5596"/>
      <c r="J5" s="5596"/>
      <c r="K5" s="2964">
        <v>0</v>
      </c>
      <c r="L5" s="2964">
        <v>0</v>
      </c>
      <c r="M5" s="5596"/>
      <c r="N5" s="5596"/>
      <c r="O5" s="2964">
        <v>0</v>
      </c>
      <c r="P5" s="5596"/>
      <c r="Q5" s="5596"/>
      <c r="R5" s="2964">
        <v>0</v>
      </c>
      <c r="S5" s="5596"/>
      <c r="T5" s="5596"/>
      <c r="U5" s="2964">
        <v>0</v>
      </c>
      <c r="V5" s="5596"/>
      <c r="W5" s="5596"/>
      <c r="X5" s="2964">
        <v>0</v>
      </c>
    </row>
    <row r="6" spans="1:24" ht="38.25" customHeight="1">
      <c r="A6" s="2964">
        <v>0</v>
      </c>
      <c r="B6" s="2966"/>
      <c r="C6" s="5600" t="s">
        <v>2538</v>
      </c>
      <c r="D6" s="5600"/>
      <c r="E6" s="2247"/>
      <c r="F6" s="5601" t="s">
        <v>1785</v>
      </c>
      <c r="G6" s="5601"/>
      <c r="H6" s="2964"/>
      <c r="I6" s="5602" t="s">
        <v>2539</v>
      </c>
      <c r="J6" s="5602"/>
      <c r="K6" s="2964">
        <v>0</v>
      </c>
      <c r="L6" s="2964">
        <v>0</v>
      </c>
      <c r="M6" s="5603" t="s">
        <v>1160</v>
      </c>
      <c r="N6" s="5604"/>
      <c r="O6" s="2964">
        <v>0</v>
      </c>
      <c r="P6" s="5605" t="s">
        <v>2540</v>
      </c>
      <c r="Q6" s="5606"/>
      <c r="R6" s="2964">
        <v>0</v>
      </c>
      <c r="S6" s="5607" t="s">
        <v>2541</v>
      </c>
      <c r="T6" s="5607"/>
      <c r="U6" s="2964">
        <v>0</v>
      </c>
      <c r="V6" s="2967" t="s">
        <v>2542</v>
      </c>
      <c r="W6" s="2968"/>
      <c r="X6" s="2964">
        <v>0</v>
      </c>
    </row>
    <row r="7" spans="1:24" ht="15.75">
      <c r="A7" s="2964">
        <v>0</v>
      </c>
      <c r="B7" s="2964">
        <v>0</v>
      </c>
      <c r="C7" s="5610" t="s">
        <v>2543</v>
      </c>
      <c r="D7" s="5610"/>
      <c r="E7" s="2247"/>
      <c r="F7" s="3654"/>
      <c r="G7" s="3654"/>
      <c r="H7" s="2964"/>
      <c r="I7" s="3654"/>
      <c r="J7" s="3654"/>
      <c r="K7" s="2964"/>
      <c r="L7" s="2964"/>
      <c r="M7" s="2969"/>
      <c r="N7" s="2969"/>
      <c r="O7" s="2964"/>
      <c r="P7" s="2969"/>
      <c r="Q7" s="2969"/>
      <c r="R7" s="2964"/>
      <c r="S7" s="2969"/>
      <c r="T7" s="2969"/>
      <c r="U7" s="2964"/>
      <c r="V7" s="2969"/>
      <c r="W7" s="2969"/>
      <c r="X7" s="2964">
        <v>0</v>
      </c>
    </row>
    <row r="8" spans="1:24" ht="39.75" customHeight="1">
      <c r="A8" s="2964">
        <v>0</v>
      </c>
      <c r="B8" s="2964">
        <v>0</v>
      </c>
      <c r="C8" s="5610" t="s">
        <v>2544</v>
      </c>
      <c r="D8" s="5610"/>
      <c r="E8" s="2247"/>
      <c r="F8" s="5616" t="s">
        <v>1786</v>
      </c>
      <c r="G8" s="5616"/>
      <c r="H8" s="2964"/>
      <c r="I8" s="5617" t="s">
        <v>2545</v>
      </c>
      <c r="J8" s="5617"/>
      <c r="K8" s="2964">
        <v>0</v>
      </c>
      <c r="L8" s="2964">
        <v>0</v>
      </c>
      <c r="M8" s="5611" t="s">
        <v>2546</v>
      </c>
      <c r="N8" s="5611"/>
      <c r="O8" s="2964">
        <v>0</v>
      </c>
      <c r="P8" s="5608" t="s">
        <v>2535</v>
      </c>
      <c r="Q8" s="5608"/>
      <c r="R8" s="2964">
        <v>0</v>
      </c>
      <c r="S8" s="5609" t="s">
        <v>2535</v>
      </c>
      <c r="T8" s="5609"/>
      <c r="U8" s="2964">
        <v>0</v>
      </c>
      <c r="V8" s="5532" t="s">
        <v>2547</v>
      </c>
      <c r="W8" s="5532"/>
      <c r="X8" s="2964">
        <v>0</v>
      </c>
    </row>
    <row r="9" spans="1:24" ht="24.75" customHeight="1">
      <c r="A9" s="2964">
        <v>0</v>
      </c>
      <c r="B9" s="2964">
        <v>0</v>
      </c>
      <c r="C9" s="5610" t="s">
        <v>2548</v>
      </c>
      <c r="D9" s="5610"/>
      <c r="E9" s="2247"/>
      <c r="F9" s="3654">
        <v>0</v>
      </c>
      <c r="G9" s="3654"/>
      <c r="H9" s="2964">
        <v>0</v>
      </c>
      <c r="I9" s="3654"/>
      <c r="J9" s="3654"/>
      <c r="K9" s="2964">
        <v>0</v>
      </c>
      <c r="L9" s="2964">
        <v>0</v>
      </c>
      <c r="M9" s="5611" t="s">
        <v>2549</v>
      </c>
      <c r="N9" s="5611"/>
      <c r="O9" s="2964">
        <v>0</v>
      </c>
      <c r="P9" s="5612" t="s">
        <v>2550</v>
      </c>
      <c r="Q9" s="5612"/>
      <c r="R9" s="2964">
        <v>0</v>
      </c>
      <c r="S9" s="5613" t="s">
        <v>2551</v>
      </c>
      <c r="T9" s="5613"/>
      <c r="U9" s="2964">
        <v>0</v>
      </c>
      <c r="V9" s="5532" t="s">
        <v>2552</v>
      </c>
      <c r="W9" s="5532"/>
      <c r="X9" s="2964">
        <v>0</v>
      </c>
    </row>
    <row r="10" spans="1:24" ht="23.25" customHeight="1">
      <c r="A10" s="2964">
        <v>0</v>
      </c>
      <c r="B10" s="2964">
        <v>0</v>
      </c>
      <c r="C10" s="5610" t="s">
        <v>2553</v>
      </c>
      <c r="D10" s="5610"/>
      <c r="E10" s="2247"/>
      <c r="F10" s="5614" t="s">
        <v>1788</v>
      </c>
      <c r="G10" s="5614"/>
      <c r="H10" s="2964"/>
      <c r="I10" s="5615" t="s">
        <v>2554</v>
      </c>
      <c r="J10" s="5615"/>
      <c r="K10" s="2964">
        <v>0</v>
      </c>
      <c r="L10" s="2964">
        <v>0</v>
      </c>
      <c r="M10" s="5611" t="s">
        <v>2331</v>
      </c>
      <c r="N10" s="5611"/>
      <c r="O10" s="2964">
        <v>0</v>
      </c>
      <c r="P10" s="5612" t="s">
        <v>2555</v>
      </c>
      <c r="Q10" s="5612"/>
      <c r="R10" s="2964">
        <v>0</v>
      </c>
      <c r="S10" s="5613" t="s">
        <v>2556</v>
      </c>
      <c r="T10" s="5613"/>
      <c r="U10" s="2964">
        <v>0</v>
      </c>
      <c r="V10" s="5532" t="s">
        <v>2557</v>
      </c>
      <c r="W10" s="5532"/>
      <c r="X10" s="2964">
        <v>0</v>
      </c>
    </row>
    <row r="11" spans="1:24" ht="20.100000000000001" customHeight="1">
      <c r="A11" s="2964">
        <v>0</v>
      </c>
      <c r="B11" s="2964">
        <v>0</v>
      </c>
      <c r="C11" s="5610" t="s">
        <v>2558</v>
      </c>
      <c r="D11" s="5610"/>
      <c r="E11" s="2247"/>
      <c r="F11" s="3654">
        <v>0</v>
      </c>
      <c r="G11" s="3654"/>
      <c r="H11" s="2964">
        <v>0</v>
      </c>
      <c r="I11" s="3654">
        <v>0</v>
      </c>
      <c r="J11" s="3654"/>
      <c r="K11" s="2964">
        <v>0</v>
      </c>
      <c r="L11" s="2964">
        <v>0</v>
      </c>
      <c r="M11" s="5611" t="s">
        <v>2559</v>
      </c>
      <c r="N11" s="5611"/>
      <c r="O11" s="2964">
        <v>0</v>
      </c>
      <c r="P11" s="5612" t="s">
        <v>2556</v>
      </c>
      <c r="Q11" s="5612"/>
      <c r="R11" s="2964">
        <v>0</v>
      </c>
      <c r="S11" s="5613" t="s">
        <v>2560</v>
      </c>
      <c r="T11" s="5613"/>
      <c r="U11" s="2964">
        <v>0</v>
      </c>
      <c r="V11" s="5532" t="s">
        <v>2561</v>
      </c>
      <c r="W11" s="5532"/>
      <c r="X11" s="2964">
        <v>0</v>
      </c>
    </row>
    <row r="12" spans="1:24" ht="18.75">
      <c r="A12" s="2964">
        <v>0</v>
      </c>
      <c r="B12" s="2964">
        <v>0</v>
      </c>
      <c r="C12" s="5610" t="s">
        <v>2562</v>
      </c>
      <c r="D12" s="5610"/>
      <c r="E12" s="2247"/>
      <c r="F12" s="5618" t="s">
        <v>1789</v>
      </c>
      <c r="G12" s="5618"/>
      <c r="H12" s="2964"/>
      <c r="I12" s="5619" t="s">
        <v>2563</v>
      </c>
      <c r="J12" s="5619"/>
      <c r="K12" s="2964">
        <v>0</v>
      </c>
      <c r="L12" s="2964">
        <v>0</v>
      </c>
      <c r="M12" s="5611" t="s">
        <v>2564</v>
      </c>
      <c r="N12" s="5611"/>
      <c r="O12" s="2964">
        <v>0</v>
      </c>
      <c r="P12" s="5612" t="s">
        <v>2560</v>
      </c>
      <c r="Q12" s="5612"/>
      <c r="R12" s="2964">
        <v>0</v>
      </c>
      <c r="S12" s="5613" t="s">
        <v>2565</v>
      </c>
      <c r="T12" s="5613"/>
      <c r="U12" s="2964">
        <v>0</v>
      </c>
      <c r="V12" s="5532" t="s">
        <v>2566</v>
      </c>
      <c r="W12" s="5532"/>
      <c r="X12" s="2964">
        <v>0</v>
      </c>
    </row>
    <row r="13" spans="1:24" ht="20.100000000000001" customHeight="1">
      <c r="A13" s="2964">
        <v>0</v>
      </c>
      <c r="B13" s="2964">
        <v>0</v>
      </c>
      <c r="C13" s="5610" t="s">
        <v>2567</v>
      </c>
      <c r="D13" s="5610"/>
      <c r="E13" s="2247"/>
      <c r="F13" s="3654">
        <v>0</v>
      </c>
      <c r="G13" s="3654"/>
      <c r="H13" s="2964">
        <v>0</v>
      </c>
      <c r="I13" s="3654">
        <v>0</v>
      </c>
      <c r="J13" s="3654"/>
      <c r="K13" s="2964">
        <v>0</v>
      </c>
      <c r="L13" s="2964">
        <v>0</v>
      </c>
      <c r="M13" s="5611" t="s">
        <v>2568</v>
      </c>
      <c r="N13" s="5611"/>
      <c r="O13" s="2964">
        <v>0</v>
      </c>
      <c r="P13" s="5612" t="s">
        <v>2565</v>
      </c>
      <c r="Q13" s="5612"/>
      <c r="R13" s="2964">
        <v>0</v>
      </c>
      <c r="S13" s="5613" t="s">
        <v>2569</v>
      </c>
      <c r="T13" s="5613"/>
      <c r="U13" s="2964">
        <v>0</v>
      </c>
      <c r="V13" s="5532" t="s">
        <v>2570</v>
      </c>
      <c r="W13" s="5532"/>
      <c r="X13" s="2964">
        <v>0</v>
      </c>
    </row>
    <row r="14" spans="1:24" ht="20.100000000000001" customHeight="1">
      <c r="A14" s="2964">
        <v>0</v>
      </c>
      <c r="B14" s="2964">
        <v>0</v>
      </c>
      <c r="C14" s="5610" t="s">
        <v>2571</v>
      </c>
      <c r="D14" s="5610"/>
      <c r="E14" s="2247"/>
      <c r="F14" s="5531" t="s">
        <v>1791</v>
      </c>
      <c r="G14" s="5531"/>
      <c r="H14" s="2964">
        <v>0</v>
      </c>
      <c r="I14" s="5620" t="s">
        <v>2572</v>
      </c>
      <c r="J14" s="5620"/>
      <c r="K14" s="2964">
        <v>0</v>
      </c>
      <c r="L14" s="2964">
        <v>0</v>
      </c>
      <c r="M14" s="5611" t="s">
        <v>2573</v>
      </c>
      <c r="N14" s="5611"/>
      <c r="O14" s="2964">
        <v>0</v>
      </c>
      <c r="P14" s="5612" t="s">
        <v>2569</v>
      </c>
      <c r="Q14" s="5612"/>
      <c r="R14" s="2964">
        <v>0</v>
      </c>
      <c r="S14" s="5613" t="s">
        <v>2574</v>
      </c>
      <c r="T14" s="5613"/>
      <c r="U14" s="2964">
        <v>0</v>
      </c>
      <c r="V14" s="5532" t="s">
        <v>2575</v>
      </c>
      <c r="W14" s="5532"/>
      <c r="X14" s="2964">
        <v>0</v>
      </c>
    </row>
    <row r="15" spans="1:24" ht="20.100000000000001" customHeight="1">
      <c r="A15" s="2964">
        <v>0</v>
      </c>
      <c r="B15" s="2964">
        <v>0</v>
      </c>
      <c r="C15" s="5610" t="s">
        <v>2576</v>
      </c>
      <c r="D15" s="5610"/>
      <c r="E15" s="2247"/>
      <c r="F15" s="3654">
        <v>0</v>
      </c>
      <c r="G15" s="3654"/>
      <c r="H15" s="2964">
        <v>0</v>
      </c>
      <c r="I15" s="3654">
        <v>0</v>
      </c>
      <c r="J15" s="3654"/>
      <c r="K15" s="2964">
        <v>0</v>
      </c>
      <c r="L15" s="2964">
        <v>0</v>
      </c>
      <c r="M15" s="5611" t="s">
        <v>2577</v>
      </c>
      <c r="N15" s="5611"/>
      <c r="O15" s="2964">
        <v>0</v>
      </c>
      <c r="P15" s="5612" t="s">
        <v>2574</v>
      </c>
      <c r="Q15" s="5612"/>
      <c r="R15" s="2964">
        <v>0</v>
      </c>
      <c r="S15" s="5613" t="s">
        <v>2578</v>
      </c>
      <c r="T15" s="5613"/>
      <c r="U15" s="2964">
        <v>0</v>
      </c>
      <c r="V15" s="5532" t="s">
        <v>2579</v>
      </c>
      <c r="W15" s="5532"/>
      <c r="X15" s="2964">
        <v>0</v>
      </c>
    </row>
    <row r="16" spans="1:24" ht="24.75" customHeight="1">
      <c r="A16" s="2964">
        <v>0</v>
      </c>
      <c r="B16" s="2964">
        <v>0</v>
      </c>
      <c r="C16" s="5610" t="s">
        <v>2580</v>
      </c>
      <c r="D16" s="5610"/>
      <c r="E16" s="2247"/>
      <c r="F16" s="5621" t="s">
        <v>1792</v>
      </c>
      <c r="G16" s="5621"/>
      <c r="H16" s="2964"/>
      <c r="I16" s="5622" t="s">
        <v>2581</v>
      </c>
      <c r="J16" s="5622"/>
      <c r="K16" s="2964">
        <v>0</v>
      </c>
      <c r="L16" s="2964">
        <v>0</v>
      </c>
      <c r="M16" s="5611" t="s">
        <v>2582</v>
      </c>
      <c r="N16" s="5611"/>
      <c r="O16" s="2964">
        <v>0</v>
      </c>
      <c r="P16" s="5612" t="s">
        <v>2578</v>
      </c>
      <c r="Q16" s="5612"/>
      <c r="R16" s="2964">
        <v>0</v>
      </c>
      <c r="S16" s="5613" t="s">
        <v>2583</v>
      </c>
      <c r="T16" s="5613"/>
      <c r="U16" s="2964">
        <v>0</v>
      </c>
      <c r="V16" s="5532" t="s">
        <v>2584</v>
      </c>
      <c r="W16" s="5532"/>
      <c r="X16" s="2964">
        <v>0</v>
      </c>
    </row>
    <row r="17" spans="1:24" ht="25.5" customHeight="1">
      <c r="A17" s="2964">
        <v>0</v>
      </c>
      <c r="B17" s="2964">
        <v>0</v>
      </c>
      <c r="C17" s="5610" t="s">
        <v>2585</v>
      </c>
      <c r="D17" s="5610"/>
      <c r="E17" s="2247"/>
      <c r="F17" s="3654">
        <v>0</v>
      </c>
      <c r="G17" s="3654"/>
      <c r="H17" s="2964">
        <v>0</v>
      </c>
      <c r="I17" s="3654">
        <v>0</v>
      </c>
      <c r="J17" s="3654"/>
      <c r="K17" s="2964">
        <v>0</v>
      </c>
      <c r="L17" s="2964">
        <v>0</v>
      </c>
      <c r="M17" s="5611" t="s">
        <v>2586</v>
      </c>
      <c r="N17" s="5611"/>
      <c r="O17" s="2964">
        <v>0</v>
      </c>
      <c r="P17" s="5612" t="s">
        <v>2583</v>
      </c>
      <c r="Q17" s="5612"/>
      <c r="R17" s="2964">
        <v>0</v>
      </c>
      <c r="S17" s="5613" t="s">
        <v>2587</v>
      </c>
      <c r="T17" s="5613"/>
      <c r="U17" s="2964">
        <v>0</v>
      </c>
      <c r="V17" s="5532" t="s">
        <v>2588</v>
      </c>
      <c r="W17" s="5532"/>
      <c r="X17" s="2964">
        <v>0</v>
      </c>
    </row>
    <row r="18" spans="1:24" ht="20.100000000000001" customHeight="1">
      <c r="A18" s="2964">
        <v>0</v>
      </c>
      <c r="B18" s="2964">
        <v>0</v>
      </c>
      <c r="C18" s="5610" t="s">
        <v>2589</v>
      </c>
      <c r="D18" s="5610"/>
      <c r="E18" s="2247"/>
      <c r="F18" s="5623" t="s">
        <v>1795</v>
      </c>
      <c r="G18" s="5623"/>
      <c r="H18" s="2964"/>
      <c r="I18" s="5624" t="s">
        <v>2590</v>
      </c>
      <c r="J18" s="5624"/>
      <c r="K18" s="2964">
        <v>0</v>
      </c>
      <c r="L18" s="2964">
        <v>0</v>
      </c>
      <c r="M18" s="5611" t="s">
        <v>2591</v>
      </c>
      <c r="N18" s="5611"/>
      <c r="O18" s="2964">
        <v>0</v>
      </c>
      <c r="P18" s="5612" t="s">
        <v>2587</v>
      </c>
      <c r="Q18" s="5612"/>
      <c r="R18" s="2964">
        <v>0</v>
      </c>
      <c r="S18" s="5613" t="s">
        <v>2592</v>
      </c>
      <c r="T18" s="5613"/>
      <c r="U18" s="2964">
        <v>0</v>
      </c>
      <c r="V18" s="5532" t="s">
        <v>2593</v>
      </c>
      <c r="W18" s="5532"/>
      <c r="X18" s="2964">
        <v>0</v>
      </c>
    </row>
    <row r="19" spans="1:24" ht="20.100000000000001" customHeight="1">
      <c r="A19" s="2964">
        <v>0</v>
      </c>
      <c r="B19" s="2964">
        <v>0</v>
      </c>
      <c r="C19" s="5610" t="s">
        <v>2594</v>
      </c>
      <c r="D19" s="5610"/>
      <c r="E19" s="2247"/>
      <c r="F19" s="3654">
        <v>0</v>
      </c>
      <c r="G19" s="3654"/>
      <c r="H19" s="2964">
        <v>0</v>
      </c>
      <c r="I19" s="3654">
        <v>0</v>
      </c>
      <c r="J19" s="3654"/>
      <c r="K19" s="2964">
        <v>0</v>
      </c>
      <c r="L19" s="2964">
        <v>0</v>
      </c>
      <c r="M19" s="5611" t="s">
        <v>2595</v>
      </c>
      <c r="N19" s="5611"/>
      <c r="O19" s="2964">
        <v>0</v>
      </c>
      <c r="P19" s="5612" t="s">
        <v>2596</v>
      </c>
      <c r="Q19" s="5612"/>
      <c r="R19" s="2964">
        <v>0</v>
      </c>
      <c r="S19" s="5613" t="s">
        <v>2597</v>
      </c>
      <c r="T19" s="5613"/>
      <c r="U19" s="2964">
        <v>0</v>
      </c>
      <c r="V19" s="5532" t="s">
        <v>2598</v>
      </c>
      <c r="W19" s="5532"/>
      <c r="X19" s="2964">
        <v>0</v>
      </c>
    </row>
    <row r="20" spans="1:24" ht="20.100000000000001" customHeight="1">
      <c r="A20" s="2964">
        <v>0</v>
      </c>
      <c r="B20" s="2964">
        <v>0</v>
      </c>
      <c r="C20" s="5610" t="s">
        <v>2599</v>
      </c>
      <c r="D20" s="5610"/>
      <c r="E20" s="2247"/>
      <c r="F20" s="5627" t="s">
        <v>1783</v>
      </c>
      <c r="G20" s="5627"/>
      <c r="H20" s="2964"/>
      <c r="I20" s="5628" t="s">
        <v>2600</v>
      </c>
      <c r="J20" s="5628"/>
      <c r="K20" s="2964">
        <v>0</v>
      </c>
      <c r="L20" s="2964">
        <v>0</v>
      </c>
      <c r="M20" s="5611" t="s">
        <v>2601</v>
      </c>
      <c r="N20" s="5611"/>
      <c r="O20" s="2964">
        <v>0</v>
      </c>
      <c r="P20" s="5612" t="s">
        <v>2592</v>
      </c>
      <c r="Q20" s="5612"/>
      <c r="R20" s="2964">
        <v>0</v>
      </c>
      <c r="S20" s="5613" t="s">
        <v>2602</v>
      </c>
      <c r="T20" s="5613"/>
      <c r="U20" s="2964">
        <v>0</v>
      </c>
      <c r="V20" s="5532" t="s">
        <v>2603</v>
      </c>
      <c r="W20" s="5532"/>
      <c r="X20" s="2964">
        <v>0</v>
      </c>
    </row>
    <row r="21" spans="1:24" ht="26.25" customHeight="1">
      <c r="A21" s="2964">
        <v>0</v>
      </c>
      <c r="B21" s="2966"/>
      <c r="C21" s="5610" t="s">
        <v>2604</v>
      </c>
      <c r="D21" s="5610"/>
      <c r="E21" s="2247"/>
      <c r="F21" s="3654">
        <v>0</v>
      </c>
      <c r="G21" s="3654"/>
      <c r="H21" s="2964">
        <v>0</v>
      </c>
      <c r="I21" s="3654">
        <v>0</v>
      </c>
      <c r="J21" s="3654"/>
      <c r="K21" s="2964">
        <v>0</v>
      </c>
      <c r="L21" s="2964">
        <v>0</v>
      </c>
      <c r="M21" s="5611" t="s">
        <v>2605</v>
      </c>
      <c r="N21" s="5611"/>
      <c r="O21" s="2964">
        <v>0</v>
      </c>
      <c r="P21" s="5612" t="s">
        <v>2606</v>
      </c>
      <c r="Q21" s="5612"/>
      <c r="R21" s="2964">
        <v>0</v>
      </c>
      <c r="S21" s="5613" t="s">
        <v>2607</v>
      </c>
      <c r="T21" s="5613"/>
      <c r="U21" s="2964">
        <v>0</v>
      </c>
      <c r="V21" s="5532" t="s">
        <v>2608</v>
      </c>
      <c r="W21" s="5532"/>
      <c r="X21" s="2964">
        <v>0</v>
      </c>
    </row>
    <row r="22" spans="1:24" ht="20.100000000000001" customHeight="1">
      <c r="A22" s="2964">
        <v>0</v>
      </c>
      <c r="B22" s="2964">
        <v>0</v>
      </c>
      <c r="C22" s="5610" t="s">
        <v>2609</v>
      </c>
      <c r="D22" s="5610"/>
      <c r="E22" s="2247"/>
      <c r="F22" s="5625" t="s">
        <v>1797</v>
      </c>
      <c r="G22" s="5625"/>
      <c r="H22" s="2964"/>
      <c r="I22" s="5626" t="s">
        <v>2610</v>
      </c>
      <c r="J22" s="5626"/>
      <c r="K22" s="2964">
        <v>0</v>
      </c>
      <c r="L22" s="2964">
        <v>0</v>
      </c>
      <c r="M22" s="5611" t="s">
        <v>2611</v>
      </c>
      <c r="N22" s="5611"/>
      <c r="O22" s="2964">
        <v>0</v>
      </c>
      <c r="P22" s="5612" t="s">
        <v>2597</v>
      </c>
      <c r="Q22" s="5612"/>
      <c r="R22" s="2964">
        <v>0</v>
      </c>
      <c r="S22" s="5613" t="s">
        <v>2612</v>
      </c>
      <c r="T22" s="5613"/>
      <c r="U22" s="2964">
        <v>0</v>
      </c>
      <c r="V22" s="5532" t="s">
        <v>2613</v>
      </c>
      <c r="W22" s="5532"/>
      <c r="X22" s="2964">
        <v>0</v>
      </c>
    </row>
    <row r="23" spans="1:24" ht="43.5" customHeight="1">
      <c r="A23" s="2964">
        <v>0</v>
      </c>
      <c r="B23" s="2964">
        <v>0</v>
      </c>
      <c r="C23" s="2964"/>
      <c r="D23" s="2964"/>
      <c r="E23" s="2970" t="s">
        <v>2614</v>
      </c>
      <c r="F23" s="3654">
        <v>0</v>
      </c>
      <c r="G23" s="3654"/>
      <c r="H23" s="2964">
        <v>0</v>
      </c>
      <c r="I23" s="3654">
        <v>0</v>
      </c>
      <c r="J23" s="3654"/>
      <c r="K23" s="2964">
        <v>0</v>
      </c>
      <c r="L23" s="2964">
        <v>0</v>
      </c>
      <c r="M23" s="5611" t="s">
        <v>2615</v>
      </c>
      <c r="N23" s="5611"/>
      <c r="O23" s="2964">
        <v>0</v>
      </c>
      <c r="P23" s="5612" t="s">
        <v>2602</v>
      </c>
      <c r="Q23" s="5612"/>
      <c r="R23" s="2964">
        <v>0</v>
      </c>
      <c r="S23" s="5613" t="s">
        <v>2616</v>
      </c>
      <c r="T23" s="5613"/>
      <c r="U23" s="2964">
        <v>0</v>
      </c>
      <c r="V23" s="5532" t="s">
        <v>2617</v>
      </c>
      <c r="W23" s="5532"/>
      <c r="X23" s="2964">
        <v>0</v>
      </c>
    </row>
    <row r="24" spans="1:24" ht="20.100000000000001" customHeight="1">
      <c r="A24" s="2964">
        <v>0</v>
      </c>
      <c r="E24" s="2971" t="s">
        <v>2618</v>
      </c>
      <c r="F24" s="5629" t="s">
        <v>1784</v>
      </c>
      <c r="G24" s="5629"/>
      <c r="H24" s="2964"/>
      <c r="I24" s="5630" t="s">
        <v>2619</v>
      </c>
      <c r="J24" s="5630"/>
      <c r="K24" s="2964">
        <v>0</v>
      </c>
      <c r="L24" s="2964">
        <v>0</v>
      </c>
      <c r="M24" s="5611" t="s">
        <v>471</v>
      </c>
      <c r="N24" s="5611"/>
      <c r="O24" s="2964">
        <v>0</v>
      </c>
      <c r="P24" s="5612" t="s">
        <v>2620</v>
      </c>
      <c r="Q24" s="5612"/>
      <c r="R24" s="2964">
        <v>0</v>
      </c>
      <c r="S24" s="5613" t="s">
        <v>2621</v>
      </c>
      <c r="T24" s="5613"/>
      <c r="U24" s="2964">
        <v>0</v>
      </c>
      <c r="V24" s="5532" t="s">
        <v>2622</v>
      </c>
      <c r="W24" s="5532"/>
      <c r="X24" s="2964">
        <v>0</v>
      </c>
    </row>
    <row r="25" spans="1:24" ht="20.100000000000001" customHeight="1">
      <c r="A25" s="2964">
        <v>0</v>
      </c>
      <c r="E25" s="2970"/>
      <c r="F25" s="3654">
        <v>0</v>
      </c>
      <c r="G25" s="3654"/>
      <c r="H25" s="2964">
        <v>0</v>
      </c>
      <c r="I25" s="3654">
        <v>0</v>
      </c>
      <c r="J25" s="3654"/>
      <c r="K25" s="2964">
        <v>0</v>
      </c>
      <c r="L25" s="2964">
        <v>0</v>
      </c>
      <c r="M25" s="5611" t="s">
        <v>2623</v>
      </c>
      <c r="N25" s="5611"/>
      <c r="O25" s="2964">
        <v>0</v>
      </c>
      <c r="P25" s="5612" t="s">
        <v>2607</v>
      </c>
      <c r="Q25" s="5612"/>
      <c r="R25" s="2964">
        <v>0</v>
      </c>
      <c r="S25" s="5613" t="s">
        <v>2624</v>
      </c>
      <c r="T25" s="5613"/>
      <c r="U25" s="2964">
        <v>0</v>
      </c>
      <c r="V25" s="5532" t="s">
        <v>2625</v>
      </c>
      <c r="W25" s="5532"/>
      <c r="X25" s="2964">
        <v>0</v>
      </c>
    </row>
    <row r="26" spans="1:24" ht="27.75" customHeight="1">
      <c r="A26" s="2964"/>
      <c r="E26" s="2971" t="s">
        <v>2626</v>
      </c>
      <c r="F26" s="5631" t="s">
        <v>1794</v>
      </c>
      <c r="G26" s="5631"/>
      <c r="H26" s="2964"/>
      <c r="I26" s="5632" t="s">
        <v>2627</v>
      </c>
      <c r="J26" s="5632"/>
      <c r="K26" s="2964">
        <v>0</v>
      </c>
      <c r="L26" s="2964">
        <v>0</v>
      </c>
      <c r="M26" s="5611" t="s">
        <v>2628</v>
      </c>
      <c r="N26" s="5611"/>
      <c r="O26" s="2964">
        <v>0</v>
      </c>
      <c r="P26" s="5612" t="s">
        <v>2629</v>
      </c>
      <c r="Q26" s="5612"/>
      <c r="R26" s="2964">
        <v>0</v>
      </c>
      <c r="S26" s="5613" t="s">
        <v>2630</v>
      </c>
      <c r="T26" s="5613"/>
      <c r="U26" s="2964">
        <v>0</v>
      </c>
      <c r="V26" s="5532" t="s">
        <v>2631</v>
      </c>
      <c r="W26" s="5532"/>
      <c r="X26" s="2964">
        <v>0</v>
      </c>
    </row>
    <row r="27" spans="1:24" ht="20.100000000000001" customHeight="1">
      <c r="A27" s="2964">
        <v>0</v>
      </c>
      <c r="B27" s="2964">
        <v>0</v>
      </c>
      <c r="C27" s="2964"/>
      <c r="D27" s="2964"/>
      <c r="E27" s="2964">
        <v>0</v>
      </c>
      <c r="F27" s="3654">
        <v>0</v>
      </c>
      <c r="G27" s="3654"/>
      <c r="H27" s="2964">
        <v>0</v>
      </c>
      <c r="I27" s="3654">
        <v>0</v>
      </c>
      <c r="J27" s="3654"/>
      <c r="K27" s="2964">
        <v>0</v>
      </c>
      <c r="L27" s="2964">
        <v>0</v>
      </c>
      <c r="M27" s="5611" t="s">
        <v>2632</v>
      </c>
      <c r="N27" s="5611"/>
      <c r="O27" s="2964">
        <v>0</v>
      </c>
      <c r="P27" s="5612" t="s">
        <v>2612</v>
      </c>
      <c r="Q27" s="5612"/>
      <c r="R27" s="2964">
        <v>0</v>
      </c>
      <c r="S27" s="5613" t="s">
        <v>2633</v>
      </c>
      <c r="T27" s="5613"/>
      <c r="U27" s="2964">
        <v>0</v>
      </c>
      <c r="V27" s="5532" t="s">
        <v>2634</v>
      </c>
      <c r="W27" s="5532"/>
      <c r="X27" s="2964">
        <v>0</v>
      </c>
    </row>
    <row r="28" spans="1:24" ht="20.100000000000001" customHeight="1">
      <c r="A28" s="2964">
        <v>0</v>
      </c>
      <c r="B28" s="2964">
        <v>0</v>
      </c>
      <c r="C28" s="2964"/>
      <c r="D28" s="2964"/>
      <c r="E28" s="2971" t="s">
        <v>2635</v>
      </c>
      <c r="F28" s="5633" t="s">
        <v>1811</v>
      </c>
      <c r="G28" s="5633"/>
      <c r="H28" s="2964"/>
      <c r="I28" s="5634" t="s">
        <v>2636</v>
      </c>
      <c r="J28" s="5634"/>
      <c r="K28" s="2964">
        <v>0</v>
      </c>
      <c r="L28" s="2964">
        <v>0</v>
      </c>
      <c r="M28" s="5611" t="s">
        <v>2637</v>
      </c>
      <c r="N28" s="5611"/>
      <c r="O28" s="2964">
        <v>0</v>
      </c>
      <c r="P28" s="5612" t="s">
        <v>2638</v>
      </c>
      <c r="Q28" s="5612"/>
      <c r="R28" s="2964">
        <v>0</v>
      </c>
      <c r="S28" s="5613" t="s">
        <v>2639</v>
      </c>
      <c r="T28" s="5613"/>
      <c r="U28" s="2964">
        <v>0</v>
      </c>
      <c r="V28" s="2964">
        <v>0</v>
      </c>
      <c r="W28" s="2964"/>
      <c r="X28" s="2964">
        <v>0</v>
      </c>
    </row>
    <row r="29" spans="1:24" ht="20.100000000000001" customHeight="1">
      <c r="A29" s="2964">
        <v>0</v>
      </c>
      <c r="B29" s="2964">
        <v>0</v>
      </c>
      <c r="C29" s="2964"/>
      <c r="D29" s="2964"/>
      <c r="F29" s="3654">
        <v>0</v>
      </c>
      <c r="G29" s="3654"/>
      <c r="H29" s="2964">
        <v>0</v>
      </c>
      <c r="I29" s="3654">
        <v>0</v>
      </c>
      <c r="J29" s="3654"/>
      <c r="K29" s="2964">
        <v>0</v>
      </c>
      <c r="L29" s="2964">
        <v>0</v>
      </c>
      <c r="M29" s="5611" t="s">
        <v>2640</v>
      </c>
      <c r="N29" s="5611"/>
      <c r="O29" s="2964">
        <v>0</v>
      </c>
      <c r="P29" s="5612" t="s">
        <v>2616</v>
      </c>
      <c r="Q29" s="5612"/>
      <c r="R29" s="2964">
        <v>0</v>
      </c>
      <c r="S29" s="5613" t="s">
        <v>2641</v>
      </c>
      <c r="T29" s="5613"/>
      <c r="U29" s="2964">
        <v>0</v>
      </c>
      <c r="V29" s="2964">
        <v>0</v>
      </c>
      <c r="W29" s="2964"/>
      <c r="X29" s="2964">
        <v>0</v>
      </c>
    </row>
    <row r="30" spans="1:24" ht="20.100000000000001" customHeight="1">
      <c r="A30" s="2964">
        <v>0</v>
      </c>
      <c r="B30" s="2964">
        <v>0</v>
      </c>
      <c r="C30" s="2964"/>
      <c r="D30" s="2964"/>
      <c r="F30" s="5621" t="s">
        <v>1817</v>
      </c>
      <c r="G30" s="5621"/>
      <c r="H30" s="2964"/>
      <c r="I30" s="5622" t="s">
        <v>2642</v>
      </c>
      <c r="J30" s="5622"/>
      <c r="K30" s="2964">
        <v>0</v>
      </c>
      <c r="L30" s="2964">
        <v>0</v>
      </c>
      <c r="O30" s="2964">
        <v>0</v>
      </c>
      <c r="P30" s="5612" t="s">
        <v>2621</v>
      </c>
      <c r="Q30" s="5612"/>
      <c r="R30" s="2964">
        <v>0</v>
      </c>
      <c r="S30" s="5613" t="s">
        <v>2643</v>
      </c>
      <c r="T30" s="5613"/>
      <c r="U30" s="2964">
        <v>0</v>
      </c>
      <c r="V30" s="2964">
        <v>0</v>
      </c>
      <c r="W30" s="2964"/>
      <c r="X30" s="2964">
        <v>0</v>
      </c>
    </row>
    <row r="31" spans="1:24" ht="20.100000000000001" customHeight="1">
      <c r="A31" s="2964">
        <v>0</v>
      </c>
      <c r="B31" s="2964">
        <v>0</v>
      </c>
      <c r="C31" s="2964"/>
      <c r="D31" s="2964"/>
      <c r="F31" s="3654">
        <v>0</v>
      </c>
      <c r="G31" s="3654"/>
      <c r="H31" s="2964">
        <v>0</v>
      </c>
      <c r="I31" s="3654">
        <v>0</v>
      </c>
      <c r="J31" s="3654"/>
      <c r="K31" s="2964">
        <v>0</v>
      </c>
      <c r="L31" s="2964">
        <v>0</v>
      </c>
      <c r="O31" s="2964">
        <v>0</v>
      </c>
      <c r="P31" s="5612" t="s">
        <v>2624</v>
      </c>
      <c r="Q31" s="5612"/>
      <c r="R31" s="2964">
        <v>0</v>
      </c>
      <c r="S31" s="5613" t="s">
        <v>2644</v>
      </c>
      <c r="T31" s="5613"/>
      <c r="U31" s="2964">
        <v>0</v>
      </c>
      <c r="V31" s="2964">
        <v>0</v>
      </c>
      <c r="W31" s="2964"/>
      <c r="X31" s="2964">
        <v>0</v>
      </c>
    </row>
    <row r="32" spans="1:24" ht="20.100000000000001" customHeight="1">
      <c r="A32" s="2964">
        <v>0</v>
      </c>
      <c r="B32" s="2964">
        <v>0</v>
      </c>
      <c r="C32" s="2964"/>
      <c r="D32" s="2964"/>
      <c r="F32" s="5635" t="s">
        <v>2645</v>
      </c>
      <c r="G32" s="5635"/>
      <c r="H32" s="2964"/>
      <c r="I32" s="5636" t="s">
        <v>2646</v>
      </c>
      <c r="J32" s="5636"/>
      <c r="K32" s="2964">
        <v>0</v>
      </c>
      <c r="L32" s="2964">
        <v>0</v>
      </c>
      <c r="O32" s="2964">
        <v>0</v>
      </c>
      <c r="P32" s="5612" t="s">
        <v>2630</v>
      </c>
      <c r="Q32" s="5612"/>
      <c r="R32" s="2964">
        <v>0</v>
      </c>
      <c r="S32" s="5613" t="s">
        <v>2647</v>
      </c>
      <c r="T32" s="5613"/>
      <c r="U32" s="2964">
        <v>0</v>
      </c>
      <c r="V32" s="2964">
        <v>0</v>
      </c>
      <c r="W32" s="2964"/>
      <c r="X32" s="2964">
        <v>0</v>
      </c>
    </row>
    <row r="33" spans="1:24" ht="20.100000000000001" customHeight="1">
      <c r="A33" s="2964">
        <v>0</v>
      </c>
      <c r="B33" s="2964">
        <v>0</v>
      </c>
      <c r="C33" s="2964"/>
      <c r="D33" s="2964"/>
      <c r="F33" s="3654">
        <v>0</v>
      </c>
      <c r="G33" s="3654"/>
      <c r="H33" s="2964">
        <v>0</v>
      </c>
      <c r="I33" s="3654">
        <v>0</v>
      </c>
      <c r="J33" s="3654"/>
      <c r="K33" s="2964">
        <v>0</v>
      </c>
      <c r="L33" s="2964">
        <v>0</v>
      </c>
      <c r="O33" s="2964">
        <v>0</v>
      </c>
      <c r="P33" s="5612" t="s">
        <v>2633</v>
      </c>
      <c r="Q33" s="5612"/>
      <c r="R33" s="2964">
        <v>0</v>
      </c>
      <c r="S33" s="5613" t="s">
        <v>2648</v>
      </c>
      <c r="T33" s="5613"/>
      <c r="U33" s="2964">
        <v>0</v>
      </c>
      <c r="V33" s="2964">
        <v>0</v>
      </c>
      <c r="W33" s="2964"/>
      <c r="X33" s="2964">
        <v>0</v>
      </c>
    </row>
    <row r="34" spans="1:24" ht="20.100000000000001" customHeight="1">
      <c r="A34" s="2964">
        <v>0</v>
      </c>
      <c r="B34" s="2964">
        <v>0</v>
      </c>
      <c r="C34" s="2964"/>
      <c r="D34" s="2964"/>
      <c r="F34" s="5639" t="s">
        <v>1827</v>
      </c>
      <c r="G34" s="5639"/>
      <c r="H34" s="2964"/>
      <c r="I34" s="5640" t="s">
        <v>2649</v>
      </c>
      <c r="J34" s="5640"/>
      <c r="K34" s="2964">
        <v>0</v>
      </c>
      <c r="L34" s="2964">
        <v>0</v>
      </c>
      <c r="O34" s="2964">
        <v>0</v>
      </c>
      <c r="P34" s="5612" t="s">
        <v>2650</v>
      </c>
      <c r="Q34" s="5612"/>
      <c r="R34" s="2964">
        <v>0</v>
      </c>
      <c r="S34" s="5613" t="s">
        <v>2651</v>
      </c>
      <c r="T34" s="5613"/>
      <c r="U34" s="2964">
        <v>0</v>
      </c>
      <c r="V34" s="2964">
        <v>0</v>
      </c>
      <c r="W34" s="2964"/>
      <c r="X34" s="2964">
        <v>0</v>
      </c>
    </row>
    <row r="35" spans="1:24" ht="20.100000000000001" customHeight="1">
      <c r="A35" s="2964">
        <v>0</v>
      </c>
      <c r="B35" s="2964">
        <v>0</v>
      </c>
      <c r="C35" s="2964"/>
      <c r="D35" s="2964"/>
      <c r="F35" s="3654">
        <v>0</v>
      </c>
      <c r="G35" s="3654"/>
      <c r="H35" s="2964">
        <v>0</v>
      </c>
      <c r="I35" s="3654">
        <v>0</v>
      </c>
      <c r="J35" s="3654"/>
      <c r="K35" s="2964">
        <v>0</v>
      </c>
      <c r="L35" s="2964">
        <v>0</v>
      </c>
      <c r="O35" s="2964">
        <v>0</v>
      </c>
      <c r="P35" s="5612" t="s">
        <v>2639</v>
      </c>
      <c r="Q35" s="5612"/>
      <c r="R35" s="2964">
        <v>0</v>
      </c>
      <c r="S35" s="5613" t="s">
        <v>2652</v>
      </c>
      <c r="T35" s="5613"/>
      <c r="U35" s="2964">
        <v>0</v>
      </c>
      <c r="V35" s="2964">
        <v>0</v>
      </c>
      <c r="W35" s="2964"/>
      <c r="X35" s="2964">
        <v>0</v>
      </c>
    </row>
    <row r="36" spans="1:24" ht="20.100000000000001" customHeight="1">
      <c r="A36" s="2964">
        <v>0</v>
      </c>
      <c r="B36" s="2964">
        <v>0</v>
      </c>
      <c r="C36" s="2964"/>
      <c r="D36" s="2964"/>
      <c r="E36" s="2964">
        <v>0</v>
      </c>
      <c r="F36" s="5637" t="s">
        <v>1832</v>
      </c>
      <c r="G36" s="5637"/>
      <c r="H36" s="2964"/>
      <c r="I36" s="5638" t="s">
        <v>2653</v>
      </c>
      <c r="J36" s="5638"/>
      <c r="K36" s="2964">
        <v>0</v>
      </c>
      <c r="L36" s="2964">
        <v>0</v>
      </c>
      <c r="O36" s="2964">
        <v>0</v>
      </c>
      <c r="P36" s="5612" t="s">
        <v>2641</v>
      </c>
      <c r="Q36" s="5612"/>
      <c r="R36" s="2964">
        <v>0</v>
      </c>
      <c r="S36" s="5613" t="s">
        <v>2654</v>
      </c>
      <c r="T36" s="5613"/>
      <c r="U36" s="2964">
        <v>0</v>
      </c>
      <c r="V36" s="2964">
        <v>0</v>
      </c>
      <c r="W36" s="2964"/>
      <c r="X36" s="2964">
        <v>0</v>
      </c>
    </row>
    <row r="37" spans="1:24" ht="20.100000000000001" customHeight="1">
      <c r="A37" s="2964">
        <v>0</v>
      </c>
      <c r="B37" s="2964">
        <v>0</v>
      </c>
      <c r="C37" s="2964"/>
      <c r="D37" s="2964"/>
      <c r="F37" s="3654">
        <v>0</v>
      </c>
      <c r="G37" s="3654"/>
      <c r="H37" s="2964">
        <v>0</v>
      </c>
      <c r="I37" s="3654">
        <v>0</v>
      </c>
      <c r="J37" s="3654"/>
      <c r="K37" s="2964">
        <v>0</v>
      </c>
      <c r="L37" s="2964">
        <v>0</v>
      </c>
      <c r="O37" s="2964">
        <v>0</v>
      </c>
      <c r="P37" s="5612" t="s">
        <v>2643</v>
      </c>
      <c r="Q37" s="5612"/>
      <c r="R37" s="2964">
        <v>0</v>
      </c>
      <c r="S37" s="5613" t="s">
        <v>2655</v>
      </c>
      <c r="T37" s="5613"/>
      <c r="U37" s="2964">
        <v>0</v>
      </c>
      <c r="V37" s="2964">
        <v>0</v>
      </c>
      <c r="W37" s="2964"/>
      <c r="X37" s="2964">
        <v>0</v>
      </c>
    </row>
    <row r="38" spans="1:24" ht="20.100000000000001" customHeight="1">
      <c r="A38" s="2964">
        <v>0</v>
      </c>
      <c r="B38" s="2964">
        <v>0</v>
      </c>
      <c r="C38" s="2964">
        <v>0</v>
      </c>
      <c r="D38" s="2964">
        <v>0</v>
      </c>
      <c r="E38" s="2964">
        <v>0</v>
      </c>
      <c r="F38" s="5643" t="s">
        <v>1837</v>
      </c>
      <c r="G38" s="5643"/>
      <c r="H38" s="2964"/>
      <c r="I38" s="5644" t="s">
        <v>2656</v>
      </c>
      <c r="J38" s="5644"/>
      <c r="K38" s="2964">
        <v>0</v>
      </c>
      <c r="L38" s="2964">
        <v>0</v>
      </c>
      <c r="O38" s="2964">
        <v>0</v>
      </c>
      <c r="P38" s="5612" t="s">
        <v>2657</v>
      </c>
      <c r="Q38" s="5612"/>
      <c r="R38" s="2964">
        <v>0</v>
      </c>
      <c r="S38" s="5613" t="s">
        <v>2658</v>
      </c>
      <c r="T38" s="5613"/>
      <c r="U38" s="2964">
        <v>0</v>
      </c>
      <c r="V38" s="2964">
        <v>0</v>
      </c>
      <c r="W38" s="2964"/>
      <c r="X38" s="2964">
        <v>0</v>
      </c>
    </row>
    <row r="39" spans="1:24" ht="20.100000000000001" customHeight="1">
      <c r="A39" s="2964">
        <v>0</v>
      </c>
      <c r="B39" s="2964">
        <v>0</v>
      </c>
      <c r="C39" s="2964">
        <v>0</v>
      </c>
      <c r="D39" s="2964">
        <v>0</v>
      </c>
      <c r="E39" s="2964">
        <v>0</v>
      </c>
      <c r="F39" s="3654">
        <v>0</v>
      </c>
      <c r="G39" s="3654">
        <v>0</v>
      </c>
      <c r="H39" s="2964">
        <v>0</v>
      </c>
      <c r="I39" s="3654">
        <v>0</v>
      </c>
      <c r="J39" s="3654">
        <v>0</v>
      </c>
      <c r="K39" s="2964">
        <v>0</v>
      </c>
      <c r="L39" s="2964">
        <v>0</v>
      </c>
      <c r="O39" s="2964">
        <v>0</v>
      </c>
      <c r="P39" s="5612" t="s">
        <v>2659</v>
      </c>
      <c r="Q39" s="5612"/>
      <c r="R39" s="2964">
        <v>0</v>
      </c>
      <c r="S39" s="5613" t="s">
        <v>2660</v>
      </c>
      <c r="T39" s="5613"/>
      <c r="U39" s="2964">
        <v>0</v>
      </c>
      <c r="V39" s="2964">
        <v>0</v>
      </c>
      <c r="W39" s="2964"/>
      <c r="X39" s="2964">
        <v>0</v>
      </c>
    </row>
    <row r="40" spans="1:24" ht="20.100000000000001" customHeight="1">
      <c r="A40" s="2964">
        <v>0</v>
      </c>
      <c r="B40" s="2964">
        <v>0</v>
      </c>
      <c r="C40" s="2964"/>
      <c r="D40" s="2964"/>
      <c r="F40" s="5641" t="s">
        <v>2661</v>
      </c>
      <c r="G40" s="5641"/>
      <c r="H40" s="2964">
        <v>0</v>
      </c>
      <c r="I40" s="5642" t="s">
        <v>2537</v>
      </c>
      <c r="J40" s="5642"/>
      <c r="K40" s="2964">
        <v>0</v>
      </c>
      <c r="L40" s="2964">
        <v>0</v>
      </c>
      <c r="O40" s="2964">
        <v>0</v>
      </c>
      <c r="P40" s="5612" t="s">
        <v>2644</v>
      </c>
      <c r="Q40" s="5612"/>
      <c r="R40" s="2964">
        <v>0</v>
      </c>
      <c r="S40" s="5613" t="s">
        <v>2662</v>
      </c>
      <c r="T40" s="5613"/>
      <c r="U40" s="2964">
        <v>0</v>
      </c>
      <c r="V40" s="2964">
        <v>0</v>
      </c>
      <c r="W40" s="2964"/>
      <c r="X40" s="2964">
        <v>0</v>
      </c>
    </row>
    <row r="41" spans="1:24" ht="20.100000000000001" customHeight="1">
      <c r="A41" s="2964">
        <v>0</v>
      </c>
      <c r="B41" s="2964">
        <v>0</v>
      </c>
      <c r="C41" s="2964"/>
      <c r="D41" s="2964"/>
      <c r="F41" s="3654">
        <v>0</v>
      </c>
      <c r="G41" s="3654">
        <v>0</v>
      </c>
      <c r="H41" s="2964">
        <v>0</v>
      </c>
      <c r="I41" s="3654">
        <v>0</v>
      </c>
      <c r="J41" s="3654">
        <v>0</v>
      </c>
      <c r="K41" s="2964">
        <v>0</v>
      </c>
      <c r="L41" s="2964">
        <v>0</v>
      </c>
      <c r="O41" s="2964">
        <v>0</v>
      </c>
      <c r="P41" s="5612" t="s">
        <v>2647</v>
      </c>
      <c r="Q41" s="5612"/>
      <c r="R41" s="2964">
        <v>0</v>
      </c>
      <c r="S41" s="5613" t="s">
        <v>2663</v>
      </c>
      <c r="T41" s="5613"/>
      <c r="U41" s="2964">
        <v>0</v>
      </c>
      <c r="V41" s="2964">
        <v>0</v>
      </c>
      <c r="W41" s="2964"/>
      <c r="X41" s="2964">
        <v>0</v>
      </c>
    </row>
    <row r="42" spans="1:24" ht="20.100000000000001" customHeight="1">
      <c r="A42" s="2964">
        <v>0</v>
      </c>
      <c r="B42" s="2964">
        <v>0</v>
      </c>
      <c r="C42" s="2964"/>
      <c r="D42" s="2964"/>
      <c r="F42" s="5645" t="s">
        <v>2664</v>
      </c>
      <c r="G42" s="5645"/>
      <c r="H42" s="2964">
        <v>0</v>
      </c>
      <c r="I42" s="5642" t="s">
        <v>2665</v>
      </c>
      <c r="J42" s="5642"/>
      <c r="K42" s="2964">
        <v>0</v>
      </c>
      <c r="L42" s="2964">
        <v>0</v>
      </c>
      <c r="O42" s="2964">
        <v>0</v>
      </c>
      <c r="P42" s="5612" t="s">
        <v>2666</v>
      </c>
      <c r="Q42" s="5612"/>
      <c r="R42" s="2964">
        <v>0</v>
      </c>
      <c r="S42" s="5613" t="s">
        <v>2667</v>
      </c>
      <c r="T42" s="5613"/>
      <c r="U42" s="2964">
        <v>0</v>
      </c>
      <c r="V42" s="2964">
        <v>0</v>
      </c>
      <c r="W42" s="2964"/>
      <c r="X42" s="2964">
        <v>0</v>
      </c>
    </row>
    <row r="43" spans="1:24" ht="20.100000000000001" customHeight="1">
      <c r="A43" s="2964">
        <v>0</v>
      </c>
      <c r="B43" s="2964">
        <v>0</v>
      </c>
      <c r="C43" s="2964"/>
      <c r="D43" s="2964"/>
      <c r="F43" s="3654">
        <v>0</v>
      </c>
      <c r="G43" s="3654"/>
      <c r="H43" s="2964">
        <v>0</v>
      </c>
      <c r="I43" s="3654">
        <v>0</v>
      </c>
      <c r="J43" s="3654"/>
      <c r="K43" s="2964">
        <v>0</v>
      </c>
      <c r="L43" s="2964">
        <v>0</v>
      </c>
      <c r="O43" s="2964">
        <v>0</v>
      </c>
      <c r="P43" s="5612" t="s">
        <v>2668</v>
      </c>
      <c r="Q43" s="5612"/>
      <c r="R43" s="2964">
        <v>0</v>
      </c>
      <c r="S43" s="5613" t="s">
        <v>2669</v>
      </c>
      <c r="T43" s="5613"/>
      <c r="U43" s="2964">
        <v>0</v>
      </c>
      <c r="V43" s="2964">
        <v>0</v>
      </c>
      <c r="W43" s="2964"/>
      <c r="X43" s="2964">
        <v>0</v>
      </c>
    </row>
    <row r="44" spans="1:24" ht="20.100000000000001" customHeight="1">
      <c r="A44" s="2964">
        <v>0</v>
      </c>
      <c r="B44" s="2964">
        <v>0</v>
      </c>
      <c r="C44" s="2964"/>
      <c r="D44" s="2964"/>
      <c r="F44" s="5645" t="s">
        <v>2670</v>
      </c>
      <c r="G44" s="5645"/>
      <c r="H44" s="2964">
        <v>0</v>
      </c>
      <c r="I44" s="5642" t="s">
        <v>2671</v>
      </c>
      <c r="J44" s="5642"/>
      <c r="K44" s="2964">
        <v>0</v>
      </c>
      <c r="L44" s="2964">
        <v>0</v>
      </c>
      <c r="M44" s="2966"/>
      <c r="N44" s="2966"/>
      <c r="O44" s="2964">
        <v>0</v>
      </c>
      <c r="P44" s="5612" t="s">
        <v>2672</v>
      </c>
      <c r="Q44" s="5612"/>
      <c r="R44" s="2964">
        <v>0</v>
      </c>
      <c r="S44" s="5613" t="s">
        <v>2673</v>
      </c>
      <c r="T44" s="5613"/>
      <c r="U44" s="2964">
        <v>0</v>
      </c>
      <c r="V44" s="2964">
        <v>0</v>
      </c>
      <c r="W44" s="2964"/>
      <c r="X44" s="2964">
        <v>0</v>
      </c>
    </row>
    <row r="45" spans="1:24" ht="20.100000000000001" customHeight="1">
      <c r="A45" s="2964">
        <v>0</v>
      </c>
      <c r="B45" s="2964">
        <v>0</v>
      </c>
      <c r="C45" s="2964"/>
      <c r="D45" s="2964"/>
      <c r="F45" s="3654">
        <v>0</v>
      </c>
      <c r="G45" s="3654">
        <v>0</v>
      </c>
      <c r="H45" s="2964">
        <v>0</v>
      </c>
      <c r="I45" s="3654">
        <v>0</v>
      </c>
      <c r="J45" s="3654">
        <v>0</v>
      </c>
      <c r="K45" s="2964">
        <v>0</v>
      </c>
      <c r="L45" s="2964">
        <v>0</v>
      </c>
      <c r="M45" s="2966"/>
      <c r="N45" s="2966"/>
      <c r="O45" s="2964">
        <v>0</v>
      </c>
      <c r="P45" s="5612" t="s">
        <v>2674</v>
      </c>
      <c r="Q45" s="5612"/>
      <c r="R45" s="2964">
        <v>0</v>
      </c>
      <c r="S45" s="5613" t="s">
        <v>2675</v>
      </c>
      <c r="T45" s="5613"/>
      <c r="U45" s="2964">
        <v>0</v>
      </c>
      <c r="V45" s="2964">
        <v>0</v>
      </c>
      <c r="W45" s="2964"/>
      <c r="X45" s="2964">
        <v>0</v>
      </c>
    </row>
    <row r="46" spans="1:24" ht="20.100000000000001" customHeight="1">
      <c r="A46" s="2964">
        <v>0</v>
      </c>
      <c r="F46" s="5645" t="s">
        <v>2676</v>
      </c>
      <c r="G46" s="5645"/>
      <c r="H46" s="2964">
        <v>0</v>
      </c>
      <c r="I46" s="5642" t="s">
        <v>2671</v>
      </c>
      <c r="J46" s="5642"/>
      <c r="K46" s="2964">
        <v>0</v>
      </c>
      <c r="L46" s="2964">
        <v>0</v>
      </c>
      <c r="M46" s="2966"/>
      <c r="N46" s="2966"/>
      <c r="O46" s="2964">
        <v>0</v>
      </c>
      <c r="P46" s="5612" t="s">
        <v>2677</v>
      </c>
      <c r="Q46" s="5612"/>
      <c r="R46" s="2964">
        <v>0</v>
      </c>
      <c r="S46" s="5613" t="s">
        <v>2678</v>
      </c>
      <c r="T46" s="5613"/>
      <c r="U46" s="2964">
        <v>0</v>
      </c>
      <c r="V46" s="2964">
        <v>0</v>
      </c>
      <c r="W46" s="2964"/>
      <c r="X46" s="2964">
        <v>0</v>
      </c>
    </row>
    <row r="47" spans="1:24" ht="20.100000000000001" customHeight="1">
      <c r="A47" s="2964">
        <v>0</v>
      </c>
      <c r="B47" s="2964">
        <v>0</v>
      </c>
      <c r="C47" s="2964"/>
      <c r="D47" s="2964"/>
      <c r="F47" s="3654">
        <v>0</v>
      </c>
      <c r="G47" s="3654">
        <v>0</v>
      </c>
      <c r="H47" s="2964">
        <v>0</v>
      </c>
      <c r="I47" s="3654">
        <v>0</v>
      </c>
      <c r="J47" s="3654">
        <v>0</v>
      </c>
      <c r="K47" s="2964">
        <v>0</v>
      </c>
      <c r="L47" s="2964">
        <v>0</v>
      </c>
      <c r="M47" s="2966"/>
      <c r="N47" s="2966"/>
      <c r="O47" s="2964">
        <v>0</v>
      </c>
      <c r="P47" s="5612" t="s">
        <v>2679</v>
      </c>
      <c r="Q47" s="5612"/>
      <c r="R47" s="2964">
        <v>0</v>
      </c>
      <c r="S47" s="5613" t="s">
        <v>2680</v>
      </c>
      <c r="T47" s="5613"/>
      <c r="U47" s="2964">
        <v>0</v>
      </c>
      <c r="V47" s="2964">
        <v>0</v>
      </c>
      <c r="W47" s="2964"/>
      <c r="X47" s="2964">
        <v>0</v>
      </c>
    </row>
    <row r="48" spans="1:24" ht="20.100000000000001" customHeight="1">
      <c r="A48" s="2964">
        <v>0</v>
      </c>
      <c r="B48" s="2964">
        <v>0</v>
      </c>
      <c r="C48" s="2964"/>
      <c r="D48" s="2964"/>
      <c r="F48" s="5645" t="s">
        <v>2681</v>
      </c>
      <c r="G48" s="5645"/>
      <c r="H48" s="2964">
        <v>0</v>
      </c>
      <c r="I48" s="5642" t="s">
        <v>2682</v>
      </c>
      <c r="J48" s="5642"/>
      <c r="K48" s="2964">
        <v>0</v>
      </c>
      <c r="L48" s="2964">
        <v>0</v>
      </c>
      <c r="M48" s="2966"/>
      <c r="N48" s="2966"/>
      <c r="O48" s="2964">
        <v>0</v>
      </c>
      <c r="P48" s="5612" t="s">
        <v>2683</v>
      </c>
      <c r="Q48" s="5612"/>
      <c r="R48" s="2964">
        <v>0</v>
      </c>
      <c r="S48" s="5613" t="s">
        <v>2684</v>
      </c>
      <c r="T48" s="5613"/>
      <c r="U48" s="2964">
        <v>0</v>
      </c>
      <c r="V48" s="2964">
        <v>0</v>
      </c>
      <c r="W48" s="2964"/>
      <c r="X48" s="2964">
        <v>0</v>
      </c>
    </row>
    <row r="49" spans="1:24" ht="20.100000000000001" customHeight="1">
      <c r="A49" s="2964">
        <v>0</v>
      </c>
      <c r="B49" s="2964">
        <v>0</v>
      </c>
      <c r="C49" s="2964"/>
      <c r="D49" s="2964"/>
      <c r="F49" s="3654">
        <v>0</v>
      </c>
      <c r="G49" s="3654">
        <v>0</v>
      </c>
      <c r="H49" s="2964">
        <v>0</v>
      </c>
      <c r="I49" s="3654">
        <v>0</v>
      </c>
      <c r="J49" s="3654">
        <v>0</v>
      </c>
      <c r="K49" s="2964">
        <v>0</v>
      </c>
      <c r="L49" s="2964">
        <v>0</v>
      </c>
      <c r="M49" s="2964">
        <v>0</v>
      </c>
      <c r="N49" s="2964"/>
      <c r="O49" s="2964">
        <v>0</v>
      </c>
      <c r="P49" s="2964">
        <v>0</v>
      </c>
      <c r="Q49" s="2964"/>
      <c r="R49" s="2964">
        <v>0</v>
      </c>
      <c r="S49" s="5613" t="s">
        <v>2666</v>
      </c>
      <c r="T49" s="5613"/>
      <c r="U49" s="2964">
        <v>0</v>
      </c>
      <c r="V49" s="2964">
        <v>0</v>
      </c>
      <c r="W49" s="2964"/>
      <c r="X49" s="2964">
        <v>0</v>
      </c>
    </row>
    <row r="50" spans="1:24" ht="20.100000000000001" customHeight="1">
      <c r="A50" s="2964">
        <v>0</v>
      </c>
      <c r="B50" s="2964">
        <v>0</v>
      </c>
      <c r="C50" s="2964"/>
      <c r="D50" s="2964"/>
      <c r="F50" s="5645" t="s">
        <v>2685</v>
      </c>
      <c r="G50" s="5645"/>
      <c r="H50" s="2964">
        <v>0</v>
      </c>
      <c r="I50" s="5642" t="s">
        <v>2686</v>
      </c>
      <c r="J50" s="5642"/>
      <c r="K50" s="2964">
        <v>0</v>
      </c>
      <c r="L50" s="2964">
        <v>0</v>
      </c>
      <c r="M50" s="2964">
        <v>0</v>
      </c>
      <c r="N50" s="2964"/>
      <c r="O50" s="2964">
        <v>0</v>
      </c>
      <c r="P50" s="2964">
        <v>0</v>
      </c>
      <c r="Q50" s="2964"/>
      <c r="R50" s="2964">
        <v>0</v>
      </c>
      <c r="S50" s="5613" t="s">
        <v>2687</v>
      </c>
      <c r="T50" s="5613"/>
      <c r="U50" s="2964">
        <v>0</v>
      </c>
      <c r="V50" s="2964">
        <v>0</v>
      </c>
      <c r="W50" s="2964"/>
      <c r="X50" s="2964">
        <v>0</v>
      </c>
    </row>
    <row r="51" spans="1:24" ht="20.100000000000001" customHeight="1">
      <c r="A51" s="2964">
        <v>0</v>
      </c>
      <c r="B51" s="2964">
        <v>0</v>
      </c>
      <c r="C51" s="2964"/>
      <c r="D51" s="2964"/>
      <c r="F51" s="3654">
        <v>0</v>
      </c>
      <c r="G51" s="3654"/>
      <c r="H51" s="2964">
        <v>0</v>
      </c>
      <c r="I51" s="3654">
        <v>0</v>
      </c>
      <c r="J51" s="3654"/>
      <c r="K51" s="2964">
        <v>0</v>
      </c>
      <c r="L51" s="2964">
        <v>0</v>
      </c>
      <c r="M51" s="2964">
        <v>0</v>
      </c>
      <c r="N51" s="2964"/>
      <c r="O51" s="2964">
        <v>0</v>
      </c>
      <c r="P51" s="2964">
        <v>0</v>
      </c>
      <c r="Q51" s="2964"/>
      <c r="R51" s="2964">
        <v>0</v>
      </c>
      <c r="S51" s="5613" t="s">
        <v>2668</v>
      </c>
      <c r="T51" s="5613"/>
      <c r="U51" s="2964">
        <v>0</v>
      </c>
      <c r="V51" s="2964">
        <v>0</v>
      </c>
      <c r="W51" s="2964"/>
      <c r="X51" s="2964">
        <v>0</v>
      </c>
    </row>
    <row r="52" spans="1:24" ht="20.100000000000001" customHeight="1">
      <c r="A52" s="2964">
        <v>0</v>
      </c>
      <c r="B52" s="2964">
        <v>0</v>
      </c>
      <c r="C52" s="2964"/>
      <c r="D52" s="2964"/>
      <c r="F52" s="5645" t="s">
        <v>2688</v>
      </c>
      <c r="G52" s="5645"/>
      <c r="H52" s="2964">
        <v>0</v>
      </c>
      <c r="I52" s="5642" t="s">
        <v>2689</v>
      </c>
      <c r="J52" s="5642"/>
      <c r="K52" s="2964">
        <v>0</v>
      </c>
      <c r="L52" s="2964">
        <v>0</v>
      </c>
      <c r="M52" s="2964">
        <v>0</v>
      </c>
      <c r="N52" s="2964"/>
      <c r="O52" s="2964">
        <v>0</v>
      </c>
      <c r="P52" s="2964">
        <v>0</v>
      </c>
      <c r="Q52" s="2964"/>
      <c r="R52" s="2964">
        <v>0</v>
      </c>
      <c r="S52" s="5613" t="s">
        <v>2672</v>
      </c>
      <c r="T52" s="5613"/>
      <c r="U52" s="2964">
        <v>0</v>
      </c>
      <c r="V52" s="2964">
        <v>0</v>
      </c>
      <c r="W52" s="2964"/>
      <c r="X52" s="2964">
        <v>0</v>
      </c>
    </row>
    <row r="53" spans="1:24" ht="20.100000000000001" customHeight="1">
      <c r="A53" s="2964">
        <v>0</v>
      </c>
      <c r="B53" s="2964">
        <v>0</v>
      </c>
      <c r="C53" s="2964"/>
      <c r="D53" s="2964"/>
      <c r="F53" s="3654">
        <v>0</v>
      </c>
      <c r="G53" s="3654">
        <v>0</v>
      </c>
      <c r="H53" s="2964">
        <v>0</v>
      </c>
      <c r="I53" s="3654">
        <v>0</v>
      </c>
      <c r="J53" s="3654">
        <v>0</v>
      </c>
      <c r="K53" s="2964">
        <v>0</v>
      </c>
      <c r="L53" s="2964">
        <v>0</v>
      </c>
      <c r="M53" s="2964">
        <v>0</v>
      </c>
      <c r="N53" s="2964"/>
      <c r="O53" s="2964">
        <v>0</v>
      </c>
      <c r="P53" s="2964">
        <v>0</v>
      </c>
      <c r="Q53" s="2964"/>
      <c r="R53" s="2964">
        <v>0</v>
      </c>
      <c r="S53" s="5613" t="s">
        <v>2690</v>
      </c>
      <c r="T53" s="5613"/>
      <c r="U53" s="2964">
        <v>0</v>
      </c>
      <c r="V53" s="2964">
        <v>0</v>
      </c>
      <c r="W53" s="2964"/>
      <c r="X53" s="2964">
        <v>0</v>
      </c>
    </row>
    <row r="54" spans="1:24" ht="20.100000000000001" customHeight="1">
      <c r="A54" s="2964">
        <v>0</v>
      </c>
      <c r="B54" s="2964">
        <v>0</v>
      </c>
      <c r="C54" s="2964"/>
      <c r="D54" s="2964"/>
      <c r="F54" s="5645" t="s">
        <v>2691</v>
      </c>
      <c r="G54" s="5645"/>
      <c r="H54" s="2964">
        <v>0</v>
      </c>
      <c r="I54" s="5642" t="s">
        <v>2692</v>
      </c>
      <c r="J54" s="5642"/>
      <c r="K54" s="2964">
        <v>0</v>
      </c>
      <c r="L54" s="2964">
        <v>0</v>
      </c>
      <c r="M54" s="2964">
        <v>0</v>
      </c>
      <c r="N54" s="2964"/>
      <c r="O54" s="2964">
        <v>0</v>
      </c>
      <c r="P54" s="2964">
        <v>0</v>
      </c>
      <c r="Q54" s="2964"/>
      <c r="R54" s="2964">
        <v>0</v>
      </c>
      <c r="S54" s="5613" t="s">
        <v>2674</v>
      </c>
      <c r="T54" s="5613"/>
      <c r="U54" s="2964">
        <v>0</v>
      </c>
      <c r="V54" s="2964">
        <v>0</v>
      </c>
      <c r="W54" s="2964"/>
      <c r="X54" s="2964">
        <v>0</v>
      </c>
    </row>
    <row r="55" spans="1:24" ht="20.100000000000001" customHeight="1">
      <c r="A55" s="2964">
        <v>0</v>
      </c>
      <c r="B55" s="2964">
        <v>0</v>
      </c>
      <c r="C55" s="2964"/>
      <c r="D55" s="2964"/>
      <c r="F55" s="3654">
        <v>0</v>
      </c>
      <c r="G55" s="3654"/>
      <c r="H55" s="2964">
        <v>0</v>
      </c>
      <c r="I55" s="3654">
        <v>0</v>
      </c>
      <c r="J55" s="3654"/>
      <c r="K55" s="2964">
        <v>0</v>
      </c>
      <c r="L55" s="2964">
        <v>0</v>
      </c>
      <c r="M55" s="2964">
        <v>0</v>
      </c>
      <c r="N55" s="2964"/>
      <c r="O55" s="2964">
        <v>0</v>
      </c>
      <c r="P55" s="2964">
        <v>0</v>
      </c>
      <c r="Q55" s="2964"/>
      <c r="R55" s="2964">
        <v>0</v>
      </c>
      <c r="S55" s="5613" t="s">
        <v>2677</v>
      </c>
      <c r="T55" s="5613"/>
      <c r="U55" s="2964">
        <v>0</v>
      </c>
      <c r="V55" s="2964">
        <v>0</v>
      </c>
      <c r="W55" s="2964"/>
      <c r="X55" s="2964">
        <v>0</v>
      </c>
    </row>
    <row r="56" spans="1:24" ht="20.100000000000001" customHeight="1">
      <c r="A56" s="2964">
        <v>0</v>
      </c>
      <c r="B56" s="2964">
        <v>0</v>
      </c>
      <c r="C56" s="2964"/>
      <c r="D56" s="2964"/>
      <c r="F56" s="5645" t="s">
        <v>2693</v>
      </c>
      <c r="G56" s="5645"/>
      <c r="H56" s="2964">
        <v>0</v>
      </c>
      <c r="I56" s="5642" t="s">
        <v>2694</v>
      </c>
      <c r="J56" s="5642"/>
      <c r="K56" s="2964">
        <v>0</v>
      </c>
      <c r="L56" s="2964">
        <v>0</v>
      </c>
      <c r="M56" s="2964">
        <v>0</v>
      </c>
      <c r="N56" s="2964"/>
      <c r="O56" s="2964">
        <v>0</v>
      </c>
      <c r="P56" s="2964">
        <v>0</v>
      </c>
      <c r="Q56" s="2964"/>
      <c r="R56" s="2964">
        <v>0</v>
      </c>
      <c r="S56" s="5613" t="s">
        <v>2679</v>
      </c>
      <c r="T56" s="5613"/>
      <c r="U56" s="2964">
        <v>0</v>
      </c>
      <c r="V56" s="2964">
        <v>0</v>
      </c>
      <c r="W56" s="2964"/>
      <c r="X56" s="2964">
        <v>0</v>
      </c>
    </row>
    <row r="57" spans="1:24" ht="20.100000000000001" customHeight="1">
      <c r="A57" s="2964">
        <v>0</v>
      </c>
      <c r="B57" s="2964">
        <v>0</v>
      </c>
      <c r="C57" s="2964"/>
      <c r="D57" s="2964"/>
      <c r="F57" s="3655"/>
      <c r="G57" s="3655"/>
      <c r="I57" s="3655"/>
      <c r="J57" s="3655"/>
      <c r="K57" s="2964">
        <v>0</v>
      </c>
      <c r="L57" s="2964">
        <v>0</v>
      </c>
      <c r="M57" s="2964">
        <v>0</v>
      </c>
      <c r="N57" s="2964"/>
      <c r="O57" s="2964">
        <v>0</v>
      </c>
      <c r="P57" s="2964">
        <v>0</v>
      </c>
      <c r="Q57" s="2964"/>
      <c r="R57" s="2964">
        <v>0</v>
      </c>
      <c r="S57" s="5613" t="s">
        <v>2683</v>
      </c>
      <c r="T57" s="5613"/>
      <c r="U57" s="2964">
        <v>0</v>
      </c>
      <c r="V57" s="2964">
        <v>0</v>
      </c>
      <c r="W57" s="2964"/>
      <c r="X57" s="2964">
        <v>0</v>
      </c>
    </row>
    <row r="58" spans="1:24" ht="20.100000000000001" customHeight="1">
      <c r="A58" s="2964">
        <v>0</v>
      </c>
      <c r="B58" s="2964">
        <v>0</v>
      </c>
      <c r="C58" s="2964"/>
      <c r="D58" s="2964"/>
      <c r="F58" s="5645" t="s">
        <v>2695</v>
      </c>
      <c r="G58" s="5645"/>
      <c r="H58" s="2964">
        <v>0</v>
      </c>
      <c r="I58" s="5642" t="s">
        <v>2696</v>
      </c>
      <c r="J58" s="5642"/>
      <c r="K58" s="2964">
        <v>0</v>
      </c>
      <c r="L58" s="2964">
        <v>0</v>
      </c>
      <c r="M58" s="2964">
        <v>0</v>
      </c>
      <c r="N58" s="2964"/>
      <c r="O58" s="2964">
        <v>0</v>
      </c>
      <c r="P58" s="2964">
        <v>0</v>
      </c>
      <c r="Q58" s="2964"/>
      <c r="R58" s="2964">
        <v>0</v>
      </c>
      <c r="S58" s="2964">
        <v>0</v>
      </c>
      <c r="T58" s="2964"/>
      <c r="U58" s="2964">
        <v>0</v>
      </c>
      <c r="V58" s="2964">
        <v>0</v>
      </c>
      <c r="W58" s="2964"/>
      <c r="X58" s="2964">
        <v>0</v>
      </c>
    </row>
    <row r="59" spans="1:24" ht="20.100000000000001" customHeight="1">
      <c r="A59" s="2964">
        <v>0</v>
      </c>
      <c r="B59" s="2964">
        <v>0</v>
      </c>
      <c r="C59" s="2964"/>
      <c r="D59" s="2964"/>
      <c r="F59" s="3654">
        <v>0</v>
      </c>
      <c r="G59" s="3654"/>
      <c r="H59" s="2964">
        <v>0</v>
      </c>
      <c r="I59" s="3654">
        <v>0</v>
      </c>
      <c r="J59" s="3654"/>
      <c r="K59" s="2964">
        <v>0</v>
      </c>
      <c r="L59" s="2964">
        <v>0</v>
      </c>
      <c r="M59" s="2964">
        <v>0</v>
      </c>
      <c r="N59" s="2964"/>
      <c r="O59" s="2964">
        <v>0</v>
      </c>
      <c r="P59" s="2964">
        <v>0</v>
      </c>
      <c r="Q59" s="2964"/>
      <c r="R59" s="2964">
        <v>0</v>
      </c>
      <c r="S59" s="2964">
        <v>0</v>
      </c>
      <c r="T59" s="2964"/>
      <c r="U59" s="2964">
        <v>0</v>
      </c>
      <c r="V59" s="2964">
        <v>0</v>
      </c>
      <c r="W59" s="2964"/>
      <c r="X59" s="2964">
        <v>0</v>
      </c>
    </row>
    <row r="60" spans="1:24" ht="12.75" customHeight="1">
      <c r="F60" s="5645" t="s">
        <v>2697</v>
      </c>
      <c r="G60" s="5645"/>
      <c r="H60" s="2964">
        <v>0</v>
      </c>
      <c r="I60" s="5642" t="s">
        <v>2698</v>
      </c>
      <c r="J60" s="5642"/>
    </row>
    <row r="61" spans="1:24">
      <c r="F61" s="3654">
        <v>0</v>
      </c>
      <c r="G61" s="3654"/>
      <c r="H61" s="2964">
        <v>0</v>
      </c>
      <c r="I61" s="3654">
        <v>0</v>
      </c>
      <c r="J61" s="3654"/>
    </row>
    <row r="62" spans="1:24" ht="15.75" customHeight="1">
      <c r="F62" s="5645" t="s">
        <v>2699</v>
      </c>
      <c r="G62" s="5645"/>
      <c r="H62" s="2964">
        <v>0</v>
      </c>
      <c r="I62" s="5646" t="s">
        <v>2700</v>
      </c>
      <c r="J62" s="5646"/>
    </row>
    <row r="63" spans="1:24" ht="12.75" customHeight="1">
      <c r="F63" s="3654">
        <v>0</v>
      </c>
      <c r="G63" s="3654"/>
      <c r="H63" s="2964">
        <v>0</v>
      </c>
      <c r="I63" s="3654">
        <v>0</v>
      </c>
      <c r="J63" s="3654"/>
    </row>
    <row r="64" spans="1:24" ht="15.75">
      <c r="F64" s="5645" t="s">
        <v>2701</v>
      </c>
      <c r="G64" s="5645"/>
      <c r="H64" s="2964">
        <v>0</v>
      </c>
      <c r="I64" s="5646" t="s">
        <v>2702</v>
      </c>
      <c r="J64" s="5646"/>
    </row>
    <row r="65" spans="6:10" ht="15.75" customHeight="1">
      <c r="F65" s="3654">
        <v>0</v>
      </c>
      <c r="G65" s="3654"/>
      <c r="H65" s="2964">
        <v>0</v>
      </c>
      <c r="I65" s="3654">
        <v>0</v>
      </c>
      <c r="J65" s="3654"/>
    </row>
    <row r="66" spans="6:10" ht="12.75" customHeight="1">
      <c r="F66" s="5645" t="s">
        <v>1816</v>
      </c>
      <c r="G66" s="5645"/>
      <c r="H66" s="2964">
        <v>0</v>
      </c>
      <c r="I66" s="5646" t="s">
        <v>2703</v>
      </c>
      <c r="J66" s="5646"/>
    </row>
    <row r="67" spans="6:10">
      <c r="F67" s="3654">
        <v>0</v>
      </c>
      <c r="G67" s="3654"/>
      <c r="H67" s="2964">
        <v>0</v>
      </c>
      <c r="I67" s="3654">
        <v>0</v>
      </c>
      <c r="J67" s="3654"/>
    </row>
    <row r="68" spans="6:10" ht="15.75" customHeight="1">
      <c r="F68" s="5645" t="s">
        <v>2704</v>
      </c>
      <c r="G68" s="5645"/>
      <c r="H68" s="2964">
        <v>0</v>
      </c>
      <c r="I68" s="5646" t="s">
        <v>2705</v>
      </c>
      <c r="J68" s="5646"/>
    </row>
    <row r="69" spans="6:10" ht="12.75" customHeight="1">
      <c r="F69" s="3654">
        <v>0</v>
      </c>
      <c r="G69" s="3654"/>
      <c r="H69" s="2964">
        <v>0</v>
      </c>
      <c r="I69" s="3654">
        <v>0</v>
      </c>
      <c r="J69" s="3654"/>
    </row>
    <row r="70" spans="6:10" ht="15.75">
      <c r="F70" s="5645" t="s">
        <v>2623</v>
      </c>
      <c r="G70" s="5645"/>
      <c r="H70" s="2964">
        <v>0</v>
      </c>
      <c r="I70" s="5646" t="s">
        <v>2706</v>
      </c>
      <c r="J70" s="5646"/>
    </row>
    <row r="71" spans="6:10" ht="15.75" customHeight="1">
      <c r="F71" s="3654">
        <v>0</v>
      </c>
      <c r="G71" s="3654"/>
      <c r="H71" s="2964">
        <v>0</v>
      </c>
      <c r="I71" s="3654">
        <v>0</v>
      </c>
      <c r="J71" s="3654"/>
    </row>
    <row r="72" spans="6:10" ht="12.75" customHeight="1">
      <c r="F72" s="5645" t="s">
        <v>2707</v>
      </c>
      <c r="G72" s="5645"/>
      <c r="H72" s="2964">
        <v>0</v>
      </c>
      <c r="I72" s="5646" t="s">
        <v>2708</v>
      </c>
      <c r="J72" s="5646"/>
    </row>
    <row r="73" spans="6:10">
      <c r="F73" s="3654">
        <v>0</v>
      </c>
      <c r="G73" s="3654"/>
      <c r="H73" s="2964">
        <v>0</v>
      </c>
      <c r="I73" s="3654">
        <v>0</v>
      </c>
      <c r="J73" s="3654"/>
    </row>
    <row r="74" spans="6:10" ht="15.75" customHeight="1">
      <c r="F74" s="5645" t="s">
        <v>2709</v>
      </c>
      <c r="G74" s="5645"/>
      <c r="H74" s="2964">
        <v>0</v>
      </c>
      <c r="I74" s="5646" t="s">
        <v>2710</v>
      </c>
      <c r="J74" s="5646"/>
    </row>
    <row r="75" spans="6:10" ht="12.75" customHeight="1">
      <c r="F75" s="3654">
        <v>0</v>
      </c>
      <c r="G75" s="3654"/>
      <c r="H75" s="2964">
        <v>0</v>
      </c>
      <c r="I75" s="3654">
        <v>0</v>
      </c>
      <c r="J75" s="3654"/>
    </row>
    <row r="76" spans="6:10" ht="15.75">
      <c r="F76" s="5645" t="s">
        <v>2711</v>
      </c>
      <c r="G76" s="5645"/>
      <c r="H76" s="2964">
        <v>0</v>
      </c>
      <c r="I76" s="5646" t="s">
        <v>2712</v>
      </c>
      <c r="J76" s="5646"/>
    </row>
    <row r="77" spans="6:10" ht="15.75" customHeight="1">
      <c r="F77" s="3654">
        <v>0</v>
      </c>
      <c r="G77" s="3654">
        <v>0</v>
      </c>
      <c r="H77" s="2964">
        <v>0</v>
      </c>
      <c r="I77" s="3654">
        <v>0</v>
      </c>
      <c r="J77" s="3654">
        <v>0</v>
      </c>
    </row>
    <row r="78" spans="6:10" ht="12.75" customHeight="1">
      <c r="F78" s="5645" t="s">
        <v>2713</v>
      </c>
      <c r="G78" s="5645"/>
      <c r="H78" s="2964">
        <v>0</v>
      </c>
      <c r="I78" s="5646" t="s">
        <v>2714</v>
      </c>
      <c r="J78" s="5646"/>
    </row>
    <row r="79" spans="6:10">
      <c r="F79" s="2964">
        <v>0</v>
      </c>
      <c r="G79" s="2964"/>
      <c r="H79" s="2964">
        <v>0</v>
      </c>
      <c r="I79" s="2964">
        <v>0</v>
      </c>
      <c r="J79" s="2964"/>
    </row>
    <row r="80" spans="6:10" ht="15.75" customHeight="1"/>
    <row r="81" spans="6:10" ht="12.75" customHeight="1">
      <c r="F81" s="2964">
        <v>0</v>
      </c>
      <c r="G81" s="2964"/>
      <c r="H81" s="2964">
        <v>0</v>
      </c>
      <c r="I81" s="2964">
        <v>0</v>
      </c>
      <c r="J81" s="2964"/>
    </row>
  </sheetData>
  <mergeCells count="238">
    <mergeCell ref="F76:G76"/>
    <mergeCell ref="I76:J76"/>
    <mergeCell ref="F78:G78"/>
    <mergeCell ref="I78:J78"/>
    <mergeCell ref="F70:G70"/>
    <mergeCell ref="I70:J70"/>
    <mergeCell ref="F72:G72"/>
    <mergeCell ref="I72:J72"/>
    <mergeCell ref="F74:G74"/>
    <mergeCell ref="I74:J74"/>
    <mergeCell ref="F64:G64"/>
    <mergeCell ref="I64:J64"/>
    <mergeCell ref="F66:G66"/>
    <mergeCell ref="I66:J66"/>
    <mergeCell ref="F68:G68"/>
    <mergeCell ref="I68:J68"/>
    <mergeCell ref="S57:T57"/>
    <mergeCell ref="F58:G58"/>
    <mergeCell ref="I58:J58"/>
    <mergeCell ref="F60:G60"/>
    <mergeCell ref="I60:J60"/>
    <mergeCell ref="F62:G62"/>
    <mergeCell ref="I62:J62"/>
    <mergeCell ref="S53:T53"/>
    <mergeCell ref="F54:G54"/>
    <mergeCell ref="I54:J54"/>
    <mergeCell ref="S54:T54"/>
    <mergeCell ref="S55:T55"/>
    <mergeCell ref="F56:G56"/>
    <mergeCell ref="I56:J56"/>
    <mergeCell ref="S56:T56"/>
    <mergeCell ref="S49:T49"/>
    <mergeCell ref="F50:G50"/>
    <mergeCell ref="I50:J50"/>
    <mergeCell ref="S50:T50"/>
    <mergeCell ref="S51:T51"/>
    <mergeCell ref="F52:G52"/>
    <mergeCell ref="I52:J52"/>
    <mergeCell ref="S52:T52"/>
    <mergeCell ref="P47:Q47"/>
    <mergeCell ref="S47:T47"/>
    <mergeCell ref="F48:G48"/>
    <mergeCell ref="I48:J48"/>
    <mergeCell ref="P48:Q48"/>
    <mergeCell ref="S48:T48"/>
    <mergeCell ref="P45:Q45"/>
    <mergeCell ref="S45:T45"/>
    <mergeCell ref="F46:G46"/>
    <mergeCell ref="I46:J46"/>
    <mergeCell ref="P46:Q46"/>
    <mergeCell ref="S46:T46"/>
    <mergeCell ref="P43:Q43"/>
    <mergeCell ref="S43:T43"/>
    <mergeCell ref="F44:G44"/>
    <mergeCell ref="I44:J44"/>
    <mergeCell ref="P44:Q44"/>
    <mergeCell ref="S44:T44"/>
    <mergeCell ref="P41:Q41"/>
    <mergeCell ref="S41:T41"/>
    <mergeCell ref="F42:G42"/>
    <mergeCell ref="I42:J42"/>
    <mergeCell ref="P42:Q42"/>
    <mergeCell ref="S42:T42"/>
    <mergeCell ref="P39:Q39"/>
    <mergeCell ref="S39:T39"/>
    <mergeCell ref="F40:G40"/>
    <mergeCell ref="I40:J40"/>
    <mergeCell ref="P40:Q40"/>
    <mergeCell ref="S40:T40"/>
    <mergeCell ref="P37:Q37"/>
    <mergeCell ref="S37:T37"/>
    <mergeCell ref="F38:G38"/>
    <mergeCell ref="I38:J38"/>
    <mergeCell ref="P38:Q38"/>
    <mergeCell ref="S38:T38"/>
    <mergeCell ref="P35:Q35"/>
    <mergeCell ref="S35:T35"/>
    <mergeCell ref="F36:G36"/>
    <mergeCell ref="I36:J36"/>
    <mergeCell ref="P36:Q36"/>
    <mergeCell ref="S36:T36"/>
    <mergeCell ref="P33:Q33"/>
    <mergeCell ref="S33:T33"/>
    <mergeCell ref="F34:G34"/>
    <mergeCell ref="I34:J34"/>
    <mergeCell ref="P34:Q34"/>
    <mergeCell ref="S34:T34"/>
    <mergeCell ref="P31:Q31"/>
    <mergeCell ref="S31:T31"/>
    <mergeCell ref="F32:G32"/>
    <mergeCell ref="I32:J32"/>
    <mergeCell ref="P32:Q32"/>
    <mergeCell ref="S32:T32"/>
    <mergeCell ref="M29:N29"/>
    <mergeCell ref="P29:Q29"/>
    <mergeCell ref="S29:T29"/>
    <mergeCell ref="F30:G30"/>
    <mergeCell ref="I30:J30"/>
    <mergeCell ref="P30:Q30"/>
    <mergeCell ref="S30:T30"/>
    <mergeCell ref="M27:N27"/>
    <mergeCell ref="P27:Q27"/>
    <mergeCell ref="S27:T27"/>
    <mergeCell ref="V27:W27"/>
    <mergeCell ref="F28:G28"/>
    <mergeCell ref="I28:J28"/>
    <mergeCell ref="M28:N28"/>
    <mergeCell ref="P28:Q28"/>
    <mergeCell ref="S28:T28"/>
    <mergeCell ref="M25:N25"/>
    <mergeCell ref="P25:Q25"/>
    <mergeCell ref="S25:T25"/>
    <mergeCell ref="V25:W25"/>
    <mergeCell ref="F26:G26"/>
    <mergeCell ref="I26:J26"/>
    <mergeCell ref="M26:N26"/>
    <mergeCell ref="P26:Q26"/>
    <mergeCell ref="S26:T26"/>
    <mergeCell ref="V26:W26"/>
    <mergeCell ref="M23:N23"/>
    <mergeCell ref="P23:Q23"/>
    <mergeCell ref="S23:T23"/>
    <mergeCell ref="V23:W23"/>
    <mergeCell ref="F24:G24"/>
    <mergeCell ref="I24:J24"/>
    <mergeCell ref="M24:N24"/>
    <mergeCell ref="P24:Q24"/>
    <mergeCell ref="S24:T24"/>
    <mergeCell ref="V24:W24"/>
    <mergeCell ref="C22:D22"/>
    <mergeCell ref="F22:G22"/>
    <mergeCell ref="I22:J22"/>
    <mergeCell ref="M22:N22"/>
    <mergeCell ref="P22:Q22"/>
    <mergeCell ref="S22:T22"/>
    <mergeCell ref="V20:W20"/>
    <mergeCell ref="C21:D21"/>
    <mergeCell ref="M21:N21"/>
    <mergeCell ref="P21:Q21"/>
    <mergeCell ref="S21:T21"/>
    <mergeCell ref="V21:W21"/>
    <mergeCell ref="C20:D20"/>
    <mergeCell ref="F20:G20"/>
    <mergeCell ref="I20:J20"/>
    <mergeCell ref="M20:N20"/>
    <mergeCell ref="P20:Q20"/>
    <mergeCell ref="S20:T20"/>
    <mergeCell ref="V22:W22"/>
    <mergeCell ref="V18:W18"/>
    <mergeCell ref="C19:D19"/>
    <mergeCell ref="M19:N19"/>
    <mergeCell ref="P19:Q19"/>
    <mergeCell ref="S19:T19"/>
    <mergeCell ref="V19:W19"/>
    <mergeCell ref="C18:D18"/>
    <mergeCell ref="F18:G18"/>
    <mergeCell ref="I18:J18"/>
    <mergeCell ref="M18:N18"/>
    <mergeCell ref="P18:Q18"/>
    <mergeCell ref="S18:T18"/>
    <mergeCell ref="V16:W16"/>
    <mergeCell ref="C17:D17"/>
    <mergeCell ref="M17:N17"/>
    <mergeCell ref="P17:Q17"/>
    <mergeCell ref="S17:T17"/>
    <mergeCell ref="V17:W17"/>
    <mergeCell ref="C16:D16"/>
    <mergeCell ref="F16:G16"/>
    <mergeCell ref="I16:J16"/>
    <mergeCell ref="M16:N16"/>
    <mergeCell ref="P16:Q16"/>
    <mergeCell ref="S16:T16"/>
    <mergeCell ref="V14:W14"/>
    <mergeCell ref="C15:D15"/>
    <mergeCell ref="M15:N15"/>
    <mergeCell ref="P15:Q15"/>
    <mergeCell ref="S15:T15"/>
    <mergeCell ref="V15:W15"/>
    <mergeCell ref="C14:D14"/>
    <mergeCell ref="F14:G14"/>
    <mergeCell ref="I14:J14"/>
    <mergeCell ref="M14:N14"/>
    <mergeCell ref="P14:Q14"/>
    <mergeCell ref="S14:T14"/>
    <mergeCell ref="V12:W12"/>
    <mergeCell ref="C13:D13"/>
    <mergeCell ref="M13:N13"/>
    <mergeCell ref="P13:Q13"/>
    <mergeCell ref="S13:T13"/>
    <mergeCell ref="V13:W13"/>
    <mergeCell ref="C12:D12"/>
    <mergeCell ref="F12:G12"/>
    <mergeCell ref="I12:J12"/>
    <mergeCell ref="M12:N12"/>
    <mergeCell ref="P12:Q12"/>
    <mergeCell ref="S12:T12"/>
    <mergeCell ref="C9:D9"/>
    <mergeCell ref="M9:N9"/>
    <mergeCell ref="P9:Q9"/>
    <mergeCell ref="S9:T9"/>
    <mergeCell ref="V9:W9"/>
    <mergeCell ref="C7:D7"/>
    <mergeCell ref="V10:W10"/>
    <mergeCell ref="C11:D11"/>
    <mergeCell ref="M11:N11"/>
    <mergeCell ref="P11:Q11"/>
    <mergeCell ref="S11:T11"/>
    <mergeCell ref="V11:W11"/>
    <mergeCell ref="C10:D10"/>
    <mergeCell ref="F10:G10"/>
    <mergeCell ref="I10:J10"/>
    <mergeCell ref="M10:N10"/>
    <mergeCell ref="P10:Q10"/>
    <mergeCell ref="S10:T10"/>
    <mergeCell ref="C8:D8"/>
    <mergeCell ref="F8:G8"/>
    <mergeCell ref="I8:J8"/>
    <mergeCell ref="M8:N8"/>
    <mergeCell ref="C6:D6"/>
    <mergeCell ref="F6:G6"/>
    <mergeCell ref="I6:J6"/>
    <mergeCell ref="M6:N6"/>
    <mergeCell ref="P6:Q6"/>
    <mergeCell ref="S6:T6"/>
    <mergeCell ref="P8:Q8"/>
    <mergeCell ref="S8:T8"/>
    <mergeCell ref="V8:W8"/>
    <mergeCell ref="F3:G3"/>
    <mergeCell ref="I3:J3"/>
    <mergeCell ref="M3:W3"/>
    <mergeCell ref="C4:D5"/>
    <mergeCell ref="F4:G5"/>
    <mergeCell ref="I4:J5"/>
    <mergeCell ref="M4:N5"/>
    <mergeCell ref="P4:Q5"/>
    <mergeCell ref="B2:X2"/>
    <mergeCell ref="S4:T5"/>
    <mergeCell ref="V4:W5"/>
  </mergeCells>
  <printOptions horizontalCentered="1"/>
  <pageMargins left="0.59027777777777779" right="0" top="0.59027777777777779" bottom="0" header="0.51180555555555562" footer="0.51180555555555562"/>
  <pageSetup paperSize="9" scale="10" firstPageNumber="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20</vt:i4>
      </vt:variant>
    </vt:vector>
  </HeadingPairs>
  <TitlesOfParts>
    <vt:vector size="20" baseType="lpstr">
      <vt:lpstr>Nota</vt:lpstr>
      <vt:lpstr>Epurer un texte (2)</vt:lpstr>
      <vt:lpstr>qu'est-ce-qu'un-postit</vt:lpstr>
      <vt:lpstr>Exemples d'utilisation</vt:lpstr>
      <vt:lpstr> "Postits" Charcuterie</vt:lpstr>
      <vt:lpstr>postits 14 colonnes</vt:lpstr>
      <vt:lpstr>Aides à la décision</vt:lpstr>
      <vt:lpstr>postit 16 colonnes</vt:lpstr>
      <vt:lpstr>Classement simplifié</vt:lpstr>
      <vt:lpstr>différence Portion et Poids</vt:lpstr>
      <vt:lpstr>"Postits" du coussin</vt:lpstr>
      <vt:lpstr>Coeur St Valentin</vt:lpstr>
      <vt:lpstr>Cuisiniers.Pesez</vt:lpstr>
      <vt:lpstr>Formats-Formules-Fonctions2</vt:lpstr>
      <vt:lpstr>Polices de Symboles</vt:lpstr>
      <vt:lpstr>Vocabulaire</vt:lpstr>
      <vt:lpstr>Emoticones </vt:lpstr>
      <vt:lpstr>Tutos Youtube</vt:lpstr>
      <vt:lpstr>réflexion répertoire</vt:lpstr>
      <vt:lpstr>CODES COULEURS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dcterms:created xsi:type="dcterms:W3CDTF">2017-05-27T17:41:20Z</dcterms:created>
  <dcterms:modified xsi:type="dcterms:W3CDTF">2021-12-15T08:45:55Z</dcterms:modified>
</cp:coreProperties>
</file>